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Josephine 2019\PLZ\IROP\SOŠ HSaO BB\komplet súťažné podklady\"/>
    </mc:Choice>
  </mc:AlternateContent>
  <bookViews>
    <workbookView xWindow="0" yWindow="0" windowWidth="28800" windowHeight="12300" firstSheet="1" activeTab="1"/>
  </bookViews>
  <sheets>
    <sheet name="Rekapitulácia stavby" sheetId="1" state="veryHidden" r:id="rId1"/>
    <sheet name="11-2017 - Nadstavba SOŠHS..." sheetId="2" r:id="rId2"/>
  </sheets>
  <definedNames>
    <definedName name="_xlnm._FilterDatabase" localSheetId="1" hidden="1">'11-2017 - Nadstavba SOŠHS...'!$C$136:$K$378</definedName>
    <definedName name="_xlnm.Print_Titles" localSheetId="1">'11-2017 - Nadstavba SOŠHS...'!$136:$136</definedName>
    <definedName name="_xlnm.Print_Titles" localSheetId="0">'Rekapitulácia stavby'!$92:$92</definedName>
    <definedName name="_xlnm.Print_Area" localSheetId="1">'11-2017 - Nadstavba SOŠHS...'!$C$4:$J$76,'11-2017 - Nadstavba SOŠHS...'!$C$82:$J$120,'11-2017 - Nadstavba SOŠHS...'!$C$126:$K$378</definedName>
    <definedName name="_xlnm.Print_Area" localSheetId="0">'Rekapitulácia stavby'!$D$4:$AO$76,'Rekapitulácia stavby'!$C$82:$AQ$96</definedName>
  </definedNames>
  <calcPr calcId="162913"/>
</workbook>
</file>

<file path=xl/calcChain.xml><?xml version="1.0" encoding="utf-8"?>
<calcChain xmlns="http://schemas.openxmlformats.org/spreadsheetml/2006/main">
  <c r="J35" i="2" l="1"/>
  <c r="J34" i="2"/>
  <c r="AY95" i="1" s="1"/>
  <c r="J33" i="2"/>
  <c r="AX95" i="1" s="1"/>
  <c r="BI378" i="2"/>
  <c r="BH378" i="2"/>
  <c r="BG378" i="2"/>
  <c r="BE378" i="2"/>
  <c r="T378" i="2"/>
  <c r="R378" i="2"/>
  <c r="P378" i="2"/>
  <c r="BK378" i="2"/>
  <c r="J378" i="2"/>
  <c r="BF378" i="2" s="1"/>
  <c r="BI377" i="2"/>
  <c r="BH377" i="2"/>
  <c r="BG377" i="2"/>
  <c r="BE377" i="2"/>
  <c r="T377" i="2"/>
  <c r="T376" i="2" s="1"/>
  <c r="T375" i="2" s="1"/>
  <c r="R377" i="2"/>
  <c r="R376" i="2"/>
  <c r="R375" i="2" s="1"/>
  <c r="P377" i="2"/>
  <c r="BK377" i="2"/>
  <c r="BK376" i="2"/>
  <c r="J377" i="2"/>
  <c r="BF377" i="2"/>
  <c r="BI374" i="2"/>
  <c r="BH374" i="2"/>
  <c r="BG374" i="2"/>
  <c r="BE374" i="2"/>
  <c r="T374" i="2"/>
  <c r="R374" i="2"/>
  <c r="P374" i="2"/>
  <c r="BK374" i="2"/>
  <c r="J374" i="2"/>
  <c r="BF374" i="2"/>
  <c r="BI373" i="2"/>
  <c r="BH373" i="2"/>
  <c r="BG373" i="2"/>
  <c r="BE373" i="2"/>
  <c r="T373" i="2"/>
  <c r="R373" i="2"/>
  <c r="P373" i="2"/>
  <c r="BK373" i="2"/>
  <c r="J373" i="2"/>
  <c r="BF373" i="2" s="1"/>
  <c r="BI372" i="2"/>
  <c r="BH372" i="2"/>
  <c r="BG372" i="2"/>
  <c r="BE372" i="2"/>
  <c r="T372" i="2"/>
  <c r="R372" i="2"/>
  <c r="P372" i="2"/>
  <c r="BK372" i="2"/>
  <c r="J372" i="2"/>
  <c r="BF372" i="2" s="1"/>
  <c r="BI371" i="2"/>
  <c r="BH371" i="2"/>
  <c r="BG371" i="2"/>
  <c r="BE371" i="2"/>
  <c r="T371" i="2"/>
  <c r="R371" i="2"/>
  <c r="R370" i="2"/>
  <c r="P371" i="2"/>
  <c r="BK371" i="2"/>
  <c r="BK370" i="2" s="1"/>
  <c r="J370" i="2" s="1"/>
  <c r="J117" i="2" s="1"/>
  <c r="J371" i="2"/>
  <c r="BF371" i="2" s="1"/>
  <c r="BI369" i="2"/>
  <c r="BH369" i="2"/>
  <c r="BG369" i="2"/>
  <c r="BE369" i="2"/>
  <c r="T369" i="2"/>
  <c r="R369" i="2"/>
  <c r="P369" i="2"/>
  <c r="BK369" i="2"/>
  <c r="J369" i="2"/>
  <c r="BF369" i="2" s="1"/>
  <c r="BI368" i="2"/>
  <c r="BH368" i="2"/>
  <c r="BG368" i="2"/>
  <c r="BE368" i="2"/>
  <c r="T368" i="2"/>
  <c r="T367" i="2" s="1"/>
  <c r="R368" i="2"/>
  <c r="R367" i="2"/>
  <c r="P368" i="2"/>
  <c r="BK368" i="2"/>
  <c r="BK367" i="2"/>
  <c r="J367" i="2" s="1"/>
  <c r="J116" i="2" s="1"/>
  <c r="J368" i="2"/>
  <c r="BF368" i="2"/>
  <c r="BI366" i="2"/>
  <c r="BH366" i="2"/>
  <c r="BG366" i="2"/>
  <c r="BE366" i="2"/>
  <c r="T366" i="2"/>
  <c r="R366" i="2"/>
  <c r="P366" i="2"/>
  <c r="BK366" i="2"/>
  <c r="J366" i="2"/>
  <c r="BF366" i="2"/>
  <c r="BI365" i="2"/>
  <c r="BH365" i="2"/>
  <c r="BG365" i="2"/>
  <c r="BE365" i="2"/>
  <c r="T365" i="2"/>
  <c r="R365" i="2"/>
  <c r="P365" i="2"/>
  <c r="BK365" i="2"/>
  <c r="J365" i="2"/>
  <c r="BF365" i="2"/>
  <c r="BI364" i="2"/>
  <c r="BH364" i="2"/>
  <c r="BG364" i="2"/>
  <c r="BE364" i="2"/>
  <c r="T364" i="2"/>
  <c r="R364" i="2"/>
  <c r="P364" i="2"/>
  <c r="BK364" i="2"/>
  <c r="J364" i="2"/>
  <c r="BF364" i="2" s="1"/>
  <c r="BI363" i="2"/>
  <c r="BH363" i="2"/>
  <c r="BG363" i="2"/>
  <c r="BE363" i="2"/>
  <c r="T363" i="2"/>
  <c r="R363" i="2"/>
  <c r="R362" i="2" s="1"/>
  <c r="P363" i="2"/>
  <c r="P362" i="2" s="1"/>
  <c r="BK363" i="2"/>
  <c r="BK362" i="2" s="1"/>
  <c r="J362" i="2" s="1"/>
  <c r="J115" i="2" s="1"/>
  <c r="J363" i="2"/>
  <c r="BF363" i="2"/>
  <c r="BI361" i="2"/>
  <c r="BH361" i="2"/>
  <c r="BG361" i="2"/>
  <c r="BE361" i="2"/>
  <c r="T361" i="2"/>
  <c r="R361" i="2"/>
  <c r="P361" i="2"/>
  <c r="BK361" i="2"/>
  <c r="J361" i="2"/>
  <c r="BF361" i="2" s="1"/>
  <c r="BI360" i="2"/>
  <c r="BH360" i="2"/>
  <c r="BG360" i="2"/>
  <c r="BE360" i="2"/>
  <c r="T360" i="2"/>
  <c r="R360" i="2"/>
  <c r="P360" i="2"/>
  <c r="BK360" i="2"/>
  <c r="J360" i="2"/>
  <c r="BF360" i="2" s="1"/>
  <c r="BI359" i="2"/>
  <c r="BH359" i="2"/>
  <c r="BG359" i="2"/>
  <c r="BE359" i="2"/>
  <c r="T359" i="2"/>
  <c r="R359" i="2"/>
  <c r="P359" i="2"/>
  <c r="BK359" i="2"/>
  <c r="J359" i="2"/>
  <c r="BF359" i="2"/>
  <c r="BI358" i="2"/>
  <c r="BH358" i="2"/>
  <c r="BG358" i="2"/>
  <c r="BE358" i="2"/>
  <c r="T358" i="2"/>
  <c r="R358" i="2"/>
  <c r="P358" i="2"/>
  <c r="BK358" i="2"/>
  <c r="J358" i="2"/>
  <c r="BF358" i="2"/>
  <c r="BI357" i="2"/>
  <c r="BH357" i="2"/>
  <c r="BG357" i="2"/>
  <c r="BE357" i="2"/>
  <c r="T357" i="2"/>
  <c r="R357" i="2"/>
  <c r="P357" i="2"/>
  <c r="BK357" i="2"/>
  <c r="J357" i="2"/>
  <c r="BF357" i="2" s="1"/>
  <c r="BI356" i="2"/>
  <c r="BH356" i="2"/>
  <c r="BG356" i="2"/>
  <c r="BE356" i="2"/>
  <c r="T356" i="2"/>
  <c r="R356" i="2"/>
  <c r="P356" i="2"/>
  <c r="BK356" i="2"/>
  <c r="J356" i="2"/>
  <c r="BF356" i="2"/>
  <c r="BI355" i="2"/>
  <c r="BH355" i="2"/>
  <c r="BG355" i="2"/>
  <c r="BE355" i="2"/>
  <c r="T355" i="2"/>
  <c r="R355" i="2"/>
  <c r="P355" i="2"/>
  <c r="BK355" i="2"/>
  <c r="J355" i="2"/>
  <c r="BF355" i="2"/>
  <c r="BI354" i="2"/>
  <c r="BH354" i="2"/>
  <c r="BG354" i="2"/>
  <c r="BE354" i="2"/>
  <c r="T354" i="2"/>
  <c r="R354" i="2"/>
  <c r="P354" i="2"/>
  <c r="BK354" i="2"/>
  <c r="J354" i="2"/>
  <c r="BF354" i="2" s="1"/>
  <c r="BI353" i="2"/>
  <c r="BH353" i="2"/>
  <c r="BG353" i="2"/>
  <c r="BE353" i="2"/>
  <c r="T353" i="2"/>
  <c r="T352" i="2" s="1"/>
  <c r="R353" i="2"/>
  <c r="R352" i="2"/>
  <c r="P353" i="2"/>
  <c r="BK353" i="2"/>
  <c r="BK352" i="2" s="1"/>
  <c r="J352" i="2" s="1"/>
  <c r="J114" i="2" s="1"/>
  <c r="J353" i="2"/>
  <c r="BF353" i="2" s="1"/>
  <c r="BI351" i="2"/>
  <c r="BH351" i="2"/>
  <c r="BG351" i="2"/>
  <c r="BE351" i="2"/>
  <c r="T351" i="2"/>
  <c r="R351" i="2"/>
  <c r="P351" i="2"/>
  <c r="BK351" i="2"/>
  <c r="J351" i="2"/>
  <c r="BF351" i="2"/>
  <c r="BI350" i="2"/>
  <c r="BH350" i="2"/>
  <c r="BG350" i="2"/>
  <c r="BE350" i="2"/>
  <c r="T350" i="2"/>
  <c r="R350" i="2"/>
  <c r="P350" i="2"/>
  <c r="BK350" i="2"/>
  <c r="J350" i="2"/>
  <c r="BF350" i="2" s="1"/>
  <c r="BI349" i="2"/>
  <c r="BH349" i="2"/>
  <c r="BG349" i="2"/>
  <c r="BE349" i="2"/>
  <c r="T349" i="2"/>
  <c r="T348" i="2" s="1"/>
  <c r="R349" i="2"/>
  <c r="R348" i="2" s="1"/>
  <c r="P349" i="2"/>
  <c r="BK349" i="2"/>
  <c r="BK348" i="2" s="1"/>
  <c r="J348" i="2" s="1"/>
  <c r="J113" i="2" s="1"/>
  <c r="J349" i="2"/>
  <c r="BF349" i="2"/>
  <c r="BI347" i="2"/>
  <c r="BH347" i="2"/>
  <c r="BG347" i="2"/>
  <c r="BE347" i="2"/>
  <c r="T347" i="2"/>
  <c r="R347" i="2"/>
  <c r="P347" i="2"/>
  <c r="BK347" i="2"/>
  <c r="J347" i="2"/>
  <c r="BF347" i="2"/>
  <c r="BI346" i="2"/>
  <c r="BH346" i="2"/>
  <c r="BG346" i="2"/>
  <c r="BE346" i="2"/>
  <c r="T346" i="2"/>
  <c r="R346" i="2"/>
  <c r="P346" i="2"/>
  <c r="BK346" i="2"/>
  <c r="J346" i="2"/>
  <c r="BF346" i="2" s="1"/>
  <c r="BI345" i="2"/>
  <c r="BH345" i="2"/>
  <c r="BG345" i="2"/>
  <c r="BE345" i="2"/>
  <c r="T345" i="2"/>
  <c r="T343" i="2" s="1"/>
  <c r="R345" i="2"/>
  <c r="P345" i="2"/>
  <c r="BK345" i="2"/>
  <c r="J345" i="2"/>
  <c r="BF345" i="2" s="1"/>
  <c r="BI344" i="2"/>
  <c r="BH344" i="2"/>
  <c r="BG344" i="2"/>
  <c r="BE344" i="2"/>
  <c r="T344" i="2"/>
  <c r="R344" i="2"/>
  <c r="R343" i="2" s="1"/>
  <c r="P344" i="2"/>
  <c r="P343" i="2" s="1"/>
  <c r="BK344" i="2"/>
  <c r="BK343" i="2"/>
  <c r="J343" i="2"/>
  <c r="J112" i="2" s="1"/>
  <c r="J344" i="2"/>
  <c r="BF344" i="2"/>
  <c r="BI342" i="2"/>
  <c r="BH342" i="2"/>
  <c r="BG342" i="2"/>
  <c r="BE342" i="2"/>
  <c r="T342" i="2"/>
  <c r="T341" i="2" s="1"/>
  <c r="R342" i="2"/>
  <c r="R341" i="2"/>
  <c r="P342" i="2"/>
  <c r="P341" i="2" s="1"/>
  <c r="BK342" i="2"/>
  <c r="BK341" i="2" s="1"/>
  <c r="J341" i="2" s="1"/>
  <c r="J111" i="2" s="1"/>
  <c r="J342" i="2"/>
  <c r="BF342" i="2"/>
  <c r="BI340" i="2"/>
  <c r="BH340" i="2"/>
  <c r="BG340" i="2"/>
  <c r="BE340" i="2"/>
  <c r="T340" i="2"/>
  <c r="R340" i="2"/>
  <c r="P340" i="2"/>
  <c r="BK340" i="2"/>
  <c r="J340" i="2"/>
  <c r="BF340" i="2"/>
  <c r="BI339" i="2"/>
  <c r="BH339" i="2"/>
  <c r="BG339" i="2"/>
  <c r="BE339" i="2"/>
  <c r="T339" i="2"/>
  <c r="R339" i="2"/>
  <c r="P339" i="2"/>
  <c r="BK339" i="2"/>
  <c r="J339" i="2"/>
  <c r="BF339" i="2"/>
  <c r="BI338" i="2"/>
  <c r="BH338" i="2"/>
  <c r="BG338" i="2"/>
  <c r="BE338" i="2"/>
  <c r="T338" i="2"/>
  <c r="R338" i="2"/>
  <c r="P338" i="2"/>
  <c r="BK338" i="2"/>
  <c r="J338" i="2"/>
  <c r="BF338" i="2" s="1"/>
  <c r="BI337" i="2"/>
  <c r="BH337" i="2"/>
  <c r="BG337" i="2"/>
  <c r="BE337" i="2"/>
  <c r="T337" i="2"/>
  <c r="R337" i="2"/>
  <c r="P337" i="2"/>
  <c r="BK337" i="2"/>
  <c r="J337" i="2"/>
  <c r="BF337" i="2"/>
  <c r="BI336" i="2"/>
  <c r="BH336" i="2"/>
  <c r="BG336" i="2"/>
  <c r="BE336" i="2"/>
  <c r="T336" i="2"/>
  <c r="R336" i="2"/>
  <c r="P336" i="2"/>
  <c r="BK336" i="2"/>
  <c r="J336" i="2"/>
  <c r="BF336" i="2"/>
  <c r="BI335" i="2"/>
  <c r="BH335" i="2"/>
  <c r="BG335" i="2"/>
  <c r="BE335" i="2"/>
  <c r="T335" i="2"/>
  <c r="R335" i="2"/>
  <c r="P335" i="2"/>
  <c r="BK335" i="2"/>
  <c r="J335" i="2"/>
  <c r="BF335" i="2" s="1"/>
  <c r="BI334" i="2"/>
  <c r="BH334" i="2"/>
  <c r="BG334" i="2"/>
  <c r="BE334" i="2"/>
  <c r="T334" i="2"/>
  <c r="R334" i="2"/>
  <c r="P334" i="2"/>
  <c r="BK334" i="2"/>
  <c r="J334" i="2"/>
  <c r="BF334" i="2"/>
  <c r="BI333" i="2"/>
  <c r="BH333" i="2"/>
  <c r="BG333" i="2"/>
  <c r="BE333" i="2"/>
  <c r="T333" i="2"/>
  <c r="R333" i="2"/>
  <c r="P333" i="2"/>
  <c r="BK333" i="2"/>
  <c r="J333" i="2"/>
  <c r="BF333" i="2"/>
  <c r="BI332" i="2"/>
  <c r="BH332" i="2"/>
  <c r="BG332" i="2"/>
  <c r="BE332" i="2"/>
  <c r="T332" i="2"/>
  <c r="R332" i="2"/>
  <c r="P332" i="2"/>
  <c r="BK332" i="2"/>
  <c r="J332" i="2"/>
  <c r="BF332" i="2" s="1"/>
  <c r="BI331" i="2"/>
  <c r="BH331" i="2"/>
  <c r="BG331" i="2"/>
  <c r="BE331" i="2"/>
  <c r="T331" i="2"/>
  <c r="R331" i="2"/>
  <c r="P331" i="2"/>
  <c r="BK331" i="2"/>
  <c r="J331" i="2"/>
  <c r="BF331" i="2"/>
  <c r="BI330" i="2"/>
  <c r="BH330" i="2"/>
  <c r="BG330" i="2"/>
  <c r="BE330" i="2"/>
  <c r="T330" i="2"/>
  <c r="R330" i="2"/>
  <c r="P330" i="2"/>
  <c r="BK330" i="2"/>
  <c r="J330" i="2"/>
  <c r="BF330" i="2"/>
  <c r="BI329" i="2"/>
  <c r="BH329" i="2"/>
  <c r="BG329" i="2"/>
  <c r="BE329" i="2"/>
  <c r="T329" i="2"/>
  <c r="R329" i="2"/>
  <c r="P329" i="2"/>
  <c r="BK329" i="2"/>
  <c r="J329" i="2"/>
  <c r="BF329" i="2" s="1"/>
  <c r="BI328" i="2"/>
  <c r="BH328" i="2"/>
  <c r="BG328" i="2"/>
  <c r="BE328" i="2"/>
  <c r="T328" i="2"/>
  <c r="R328" i="2"/>
  <c r="P328" i="2"/>
  <c r="BK328" i="2"/>
  <c r="J328" i="2"/>
  <c r="BF328" i="2"/>
  <c r="BI327" i="2"/>
  <c r="BH327" i="2"/>
  <c r="BG327" i="2"/>
  <c r="BE327" i="2"/>
  <c r="T327" i="2"/>
  <c r="R327" i="2"/>
  <c r="P327" i="2"/>
  <c r="BK327" i="2"/>
  <c r="J327" i="2"/>
  <c r="BF327" i="2"/>
  <c r="BI326" i="2"/>
  <c r="BH326" i="2"/>
  <c r="BG326" i="2"/>
  <c r="BE326" i="2"/>
  <c r="T326" i="2"/>
  <c r="R326" i="2"/>
  <c r="P326" i="2"/>
  <c r="BK326" i="2"/>
  <c r="J326" i="2"/>
  <c r="BF326" i="2" s="1"/>
  <c r="BI325" i="2"/>
  <c r="BH325" i="2"/>
  <c r="BG325" i="2"/>
  <c r="BE325" i="2"/>
  <c r="T325" i="2"/>
  <c r="R325" i="2"/>
  <c r="P325" i="2"/>
  <c r="BK325" i="2"/>
  <c r="J325" i="2"/>
  <c r="BF325" i="2"/>
  <c r="BI324" i="2"/>
  <c r="BH324" i="2"/>
  <c r="BG324" i="2"/>
  <c r="BE324" i="2"/>
  <c r="T324" i="2"/>
  <c r="R324" i="2"/>
  <c r="P324" i="2"/>
  <c r="BK324" i="2"/>
  <c r="J324" i="2"/>
  <c r="BF324" i="2"/>
  <c r="BI323" i="2"/>
  <c r="BH323" i="2"/>
  <c r="BG323" i="2"/>
  <c r="BE323" i="2"/>
  <c r="T323" i="2"/>
  <c r="R323" i="2"/>
  <c r="P323" i="2"/>
  <c r="BK323" i="2"/>
  <c r="J323" i="2"/>
  <c r="BF323" i="2" s="1"/>
  <c r="BI322" i="2"/>
  <c r="BH322" i="2"/>
  <c r="BG322" i="2"/>
  <c r="BE322" i="2"/>
  <c r="T322" i="2"/>
  <c r="R322" i="2"/>
  <c r="P322" i="2"/>
  <c r="BK322" i="2"/>
  <c r="J322" i="2"/>
  <c r="BF322" i="2"/>
  <c r="BI321" i="2"/>
  <c r="BH321" i="2"/>
  <c r="BG321" i="2"/>
  <c r="BE321" i="2"/>
  <c r="T321" i="2"/>
  <c r="R321" i="2"/>
  <c r="P321" i="2"/>
  <c r="BK321" i="2"/>
  <c r="J321" i="2"/>
  <c r="BF321" i="2"/>
  <c r="BI320" i="2"/>
  <c r="BH320" i="2"/>
  <c r="BG320" i="2"/>
  <c r="BE320" i="2"/>
  <c r="T320" i="2"/>
  <c r="R320" i="2"/>
  <c r="P320" i="2"/>
  <c r="BK320" i="2"/>
  <c r="J320" i="2"/>
  <c r="BF320" i="2" s="1"/>
  <c r="BI319" i="2"/>
  <c r="BH319" i="2"/>
  <c r="BG319" i="2"/>
  <c r="BE319" i="2"/>
  <c r="T319" i="2"/>
  <c r="R319" i="2"/>
  <c r="P319" i="2"/>
  <c r="BK319" i="2"/>
  <c r="J319" i="2"/>
  <c r="BF319" i="2"/>
  <c r="BI318" i="2"/>
  <c r="BH318" i="2"/>
  <c r="BG318" i="2"/>
  <c r="BE318" i="2"/>
  <c r="T318" i="2"/>
  <c r="R318" i="2"/>
  <c r="P318" i="2"/>
  <c r="BK318" i="2"/>
  <c r="J318" i="2"/>
  <c r="BF318" i="2"/>
  <c r="BI317" i="2"/>
  <c r="BH317" i="2"/>
  <c r="BG317" i="2"/>
  <c r="BE317" i="2"/>
  <c r="T317" i="2"/>
  <c r="R317" i="2"/>
  <c r="P317" i="2"/>
  <c r="BK317" i="2"/>
  <c r="J317" i="2"/>
  <c r="BF317" i="2" s="1"/>
  <c r="BI316" i="2"/>
  <c r="BH316" i="2"/>
  <c r="BG316" i="2"/>
  <c r="BE316" i="2"/>
  <c r="T316" i="2"/>
  <c r="R316" i="2"/>
  <c r="P316" i="2"/>
  <c r="BK316" i="2"/>
  <c r="J316" i="2"/>
  <c r="BF316" i="2"/>
  <c r="BI315" i="2"/>
  <c r="BH315" i="2"/>
  <c r="BG315" i="2"/>
  <c r="BE315" i="2"/>
  <c r="T315" i="2"/>
  <c r="R315" i="2"/>
  <c r="P315" i="2"/>
  <c r="BK315" i="2"/>
  <c r="J315" i="2"/>
  <c r="BF315" i="2"/>
  <c r="BI314" i="2"/>
  <c r="BH314" i="2"/>
  <c r="BG314" i="2"/>
  <c r="BE314" i="2"/>
  <c r="T314" i="2"/>
  <c r="R314" i="2"/>
  <c r="P314" i="2"/>
  <c r="BK314" i="2"/>
  <c r="J314" i="2"/>
  <c r="BF314" i="2" s="1"/>
  <c r="BI313" i="2"/>
  <c r="BH313" i="2"/>
  <c r="BG313" i="2"/>
  <c r="BE313" i="2"/>
  <c r="T313" i="2"/>
  <c r="R313" i="2"/>
  <c r="P313" i="2"/>
  <c r="BK313" i="2"/>
  <c r="J313" i="2"/>
  <c r="BF313" i="2" s="1"/>
  <c r="BI312" i="2"/>
  <c r="BH312" i="2"/>
  <c r="BG312" i="2"/>
  <c r="BE312" i="2"/>
  <c r="T312" i="2"/>
  <c r="R312" i="2"/>
  <c r="P312" i="2"/>
  <c r="BK312" i="2"/>
  <c r="J312" i="2"/>
  <c r="BF312" i="2"/>
  <c r="BI311" i="2"/>
  <c r="BH311" i="2"/>
  <c r="BG311" i="2"/>
  <c r="BE311" i="2"/>
  <c r="T311" i="2"/>
  <c r="R311" i="2"/>
  <c r="P311" i="2"/>
  <c r="BK311" i="2"/>
  <c r="J311" i="2"/>
  <c r="BF311" i="2" s="1"/>
  <c r="BI310" i="2"/>
  <c r="BH310" i="2"/>
  <c r="BG310" i="2"/>
  <c r="BE310" i="2"/>
  <c r="T310" i="2"/>
  <c r="R310" i="2"/>
  <c r="P310" i="2"/>
  <c r="BK310" i="2"/>
  <c r="J310" i="2"/>
  <c r="BF310" i="2"/>
  <c r="BI309" i="2"/>
  <c r="BH309" i="2"/>
  <c r="BG309" i="2"/>
  <c r="BE309" i="2"/>
  <c r="T309" i="2"/>
  <c r="R309" i="2"/>
  <c r="P309" i="2"/>
  <c r="BK309" i="2"/>
  <c r="J309" i="2"/>
  <c r="BF309" i="2"/>
  <c r="BI308" i="2"/>
  <c r="BH308" i="2"/>
  <c r="BG308" i="2"/>
  <c r="BE308" i="2"/>
  <c r="T308" i="2"/>
  <c r="R308" i="2"/>
  <c r="P308" i="2"/>
  <c r="BK308" i="2"/>
  <c r="J308" i="2"/>
  <c r="BF308" i="2" s="1"/>
  <c r="BI307" i="2"/>
  <c r="BH307" i="2"/>
  <c r="BG307" i="2"/>
  <c r="BE307" i="2"/>
  <c r="T307" i="2"/>
  <c r="R307" i="2"/>
  <c r="P307" i="2"/>
  <c r="BK307" i="2"/>
  <c r="J307" i="2"/>
  <c r="BF307" i="2"/>
  <c r="BI306" i="2"/>
  <c r="BH306" i="2"/>
  <c r="BG306" i="2"/>
  <c r="BE306" i="2"/>
  <c r="T306" i="2"/>
  <c r="R306" i="2"/>
  <c r="P306" i="2"/>
  <c r="BK306" i="2"/>
  <c r="J306" i="2"/>
  <c r="BF306" i="2"/>
  <c r="BI305" i="2"/>
  <c r="BH305" i="2"/>
  <c r="BG305" i="2"/>
  <c r="BE305" i="2"/>
  <c r="T305" i="2"/>
  <c r="R305" i="2"/>
  <c r="P305" i="2"/>
  <c r="BK305" i="2"/>
  <c r="J305" i="2"/>
  <c r="BF305" i="2" s="1"/>
  <c r="BI304" i="2"/>
  <c r="BH304" i="2"/>
  <c r="BG304" i="2"/>
  <c r="BE304" i="2"/>
  <c r="T304" i="2"/>
  <c r="R304" i="2"/>
  <c r="P304" i="2"/>
  <c r="BK304" i="2"/>
  <c r="J304" i="2"/>
  <c r="BF304" i="2"/>
  <c r="BI303" i="2"/>
  <c r="BH303" i="2"/>
  <c r="BG303" i="2"/>
  <c r="BE303" i="2"/>
  <c r="T303" i="2"/>
  <c r="R303" i="2"/>
  <c r="P303" i="2"/>
  <c r="BK303" i="2"/>
  <c r="J303" i="2"/>
  <c r="BF303" i="2"/>
  <c r="BI302" i="2"/>
  <c r="BH302" i="2"/>
  <c r="BG302" i="2"/>
  <c r="BE302" i="2"/>
  <c r="T302" i="2"/>
  <c r="R302" i="2"/>
  <c r="P302" i="2"/>
  <c r="BK302" i="2"/>
  <c r="J302" i="2"/>
  <c r="BF302" i="2" s="1"/>
  <c r="BI301" i="2"/>
  <c r="BH301" i="2"/>
  <c r="BG301" i="2"/>
  <c r="BE301" i="2"/>
  <c r="T301" i="2"/>
  <c r="R301" i="2"/>
  <c r="P301" i="2"/>
  <c r="BK301" i="2"/>
  <c r="J301" i="2"/>
  <c r="BF301" i="2"/>
  <c r="BI300" i="2"/>
  <c r="BH300" i="2"/>
  <c r="BG300" i="2"/>
  <c r="BE300" i="2"/>
  <c r="T300" i="2"/>
  <c r="R300" i="2"/>
  <c r="R299" i="2" s="1"/>
  <c r="P300" i="2"/>
  <c r="BK300" i="2"/>
  <c r="BK299" i="2"/>
  <c r="J299" i="2"/>
  <c r="J110" i="2" s="1"/>
  <c r="J300" i="2"/>
  <c r="BF300" i="2"/>
  <c r="BI298" i="2"/>
  <c r="BH298" i="2"/>
  <c r="BG298" i="2"/>
  <c r="BE298" i="2"/>
  <c r="T298" i="2"/>
  <c r="R298" i="2"/>
  <c r="P298" i="2"/>
  <c r="BK298" i="2"/>
  <c r="J298" i="2"/>
  <c r="BF298" i="2" s="1"/>
  <c r="BI297" i="2"/>
  <c r="BH297" i="2"/>
  <c r="BG297" i="2"/>
  <c r="BE297" i="2"/>
  <c r="T297" i="2"/>
  <c r="R297" i="2"/>
  <c r="P297" i="2"/>
  <c r="BK297" i="2"/>
  <c r="J297" i="2"/>
  <c r="BF297" i="2"/>
  <c r="BI296" i="2"/>
  <c r="BH296" i="2"/>
  <c r="BG296" i="2"/>
  <c r="BE296" i="2"/>
  <c r="T296" i="2"/>
  <c r="R296" i="2"/>
  <c r="P296" i="2"/>
  <c r="BK296" i="2"/>
  <c r="J296" i="2"/>
  <c r="BF296" i="2"/>
  <c r="BI295" i="2"/>
  <c r="BH295" i="2"/>
  <c r="BG295" i="2"/>
  <c r="BE295" i="2"/>
  <c r="T295" i="2"/>
  <c r="R295" i="2"/>
  <c r="P295" i="2"/>
  <c r="BK295" i="2"/>
  <c r="J295" i="2"/>
  <c r="BF295" i="2" s="1"/>
  <c r="BI294" i="2"/>
  <c r="BH294" i="2"/>
  <c r="BG294" i="2"/>
  <c r="BE294" i="2"/>
  <c r="T294" i="2"/>
  <c r="R294" i="2"/>
  <c r="P294" i="2"/>
  <c r="BK294" i="2"/>
  <c r="J294" i="2"/>
  <c r="BF294" i="2"/>
  <c r="BI293" i="2"/>
  <c r="BH293" i="2"/>
  <c r="BG293" i="2"/>
  <c r="BE293" i="2"/>
  <c r="T293" i="2"/>
  <c r="R293" i="2"/>
  <c r="P293" i="2"/>
  <c r="BK293" i="2"/>
  <c r="J293" i="2"/>
  <c r="BF293" i="2"/>
  <c r="BI292" i="2"/>
  <c r="BH292" i="2"/>
  <c r="BG292" i="2"/>
  <c r="BE292" i="2"/>
  <c r="T292" i="2"/>
  <c r="R292" i="2"/>
  <c r="P292" i="2"/>
  <c r="BK292" i="2"/>
  <c r="J292" i="2"/>
  <c r="BF292" i="2" s="1"/>
  <c r="BI291" i="2"/>
  <c r="BH291" i="2"/>
  <c r="BG291" i="2"/>
  <c r="BE291" i="2"/>
  <c r="T291" i="2"/>
  <c r="R291" i="2"/>
  <c r="P291" i="2"/>
  <c r="BK291" i="2"/>
  <c r="J291" i="2"/>
  <c r="BF291" i="2"/>
  <c r="BI290" i="2"/>
  <c r="BH290" i="2"/>
  <c r="BG290" i="2"/>
  <c r="BE290" i="2"/>
  <c r="T290" i="2"/>
  <c r="R290" i="2"/>
  <c r="P290" i="2"/>
  <c r="BK290" i="2"/>
  <c r="J290" i="2"/>
  <c r="BF290" i="2"/>
  <c r="BI289" i="2"/>
  <c r="BH289" i="2"/>
  <c r="BG289" i="2"/>
  <c r="BE289" i="2"/>
  <c r="T289" i="2"/>
  <c r="R289" i="2"/>
  <c r="P289" i="2"/>
  <c r="BK289" i="2"/>
  <c r="J289" i="2"/>
  <c r="BF289" i="2" s="1"/>
  <c r="BI288" i="2"/>
  <c r="BH288" i="2"/>
  <c r="BG288" i="2"/>
  <c r="BE288" i="2"/>
  <c r="T288" i="2"/>
  <c r="R288" i="2"/>
  <c r="P288" i="2"/>
  <c r="BK288" i="2"/>
  <c r="J288" i="2"/>
  <c r="BF288" i="2"/>
  <c r="BI287" i="2"/>
  <c r="BH287" i="2"/>
  <c r="BG287" i="2"/>
  <c r="BE287" i="2"/>
  <c r="T287" i="2"/>
  <c r="R287" i="2"/>
  <c r="P287" i="2"/>
  <c r="BK287" i="2"/>
  <c r="J287" i="2"/>
  <c r="BF287" i="2"/>
  <c r="BI286" i="2"/>
  <c r="BH286" i="2"/>
  <c r="BG286" i="2"/>
  <c r="BE286" i="2"/>
  <c r="T286" i="2"/>
  <c r="R286" i="2"/>
  <c r="P286" i="2"/>
  <c r="BK286" i="2"/>
  <c r="J286" i="2"/>
  <c r="BF286" i="2" s="1"/>
  <c r="BI285" i="2"/>
  <c r="BH285" i="2"/>
  <c r="BG285" i="2"/>
  <c r="BE285" i="2"/>
  <c r="T285" i="2"/>
  <c r="R285" i="2"/>
  <c r="P285" i="2"/>
  <c r="BK285" i="2"/>
  <c r="J285" i="2"/>
  <c r="BF285" i="2"/>
  <c r="BI284" i="2"/>
  <c r="BH284" i="2"/>
  <c r="BG284" i="2"/>
  <c r="BE284" i="2"/>
  <c r="T284" i="2"/>
  <c r="R284" i="2"/>
  <c r="P284" i="2"/>
  <c r="BK284" i="2"/>
  <c r="J284" i="2"/>
  <c r="BF284" i="2"/>
  <c r="BI283" i="2"/>
  <c r="BH283" i="2"/>
  <c r="BG283" i="2"/>
  <c r="BE283" i="2"/>
  <c r="T283" i="2"/>
  <c r="R283" i="2"/>
  <c r="P283" i="2"/>
  <c r="BK283" i="2"/>
  <c r="J283" i="2"/>
  <c r="BF283" i="2" s="1"/>
  <c r="BI282" i="2"/>
  <c r="BH282" i="2"/>
  <c r="BG282" i="2"/>
  <c r="BE282" i="2"/>
  <c r="T282" i="2"/>
  <c r="R282" i="2"/>
  <c r="P282" i="2"/>
  <c r="BK282" i="2"/>
  <c r="J282" i="2"/>
  <c r="BF282" i="2"/>
  <c r="BI281" i="2"/>
  <c r="BH281" i="2"/>
  <c r="BG281" i="2"/>
  <c r="BE281" i="2"/>
  <c r="T281" i="2"/>
  <c r="R281" i="2"/>
  <c r="P281" i="2"/>
  <c r="BK281" i="2"/>
  <c r="J281" i="2"/>
  <c r="BF281" i="2"/>
  <c r="BI280" i="2"/>
  <c r="BH280" i="2"/>
  <c r="BG280" i="2"/>
  <c r="BE280" i="2"/>
  <c r="T280" i="2"/>
  <c r="R280" i="2"/>
  <c r="P280" i="2"/>
  <c r="BK280" i="2"/>
  <c r="J280" i="2"/>
  <c r="BF280" i="2" s="1"/>
  <c r="BI279" i="2"/>
  <c r="BH279" i="2"/>
  <c r="BG279" i="2"/>
  <c r="BE279" i="2"/>
  <c r="T279" i="2"/>
  <c r="R279" i="2"/>
  <c r="P279" i="2"/>
  <c r="BK279" i="2"/>
  <c r="J279" i="2"/>
  <c r="BF279" i="2" s="1"/>
  <c r="BI278" i="2"/>
  <c r="BH278" i="2"/>
  <c r="BG278" i="2"/>
  <c r="BE278" i="2"/>
  <c r="T278" i="2"/>
  <c r="R278" i="2"/>
  <c r="P278" i="2"/>
  <c r="BK278" i="2"/>
  <c r="J278" i="2"/>
  <c r="BF278" i="2"/>
  <c r="BI277" i="2"/>
  <c r="BH277" i="2"/>
  <c r="BG277" i="2"/>
  <c r="BE277" i="2"/>
  <c r="T277" i="2"/>
  <c r="R277" i="2"/>
  <c r="P277" i="2"/>
  <c r="BK277" i="2"/>
  <c r="J277" i="2"/>
  <c r="BF277" i="2" s="1"/>
  <c r="BI276" i="2"/>
  <c r="BH276" i="2"/>
  <c r="BG276" i="2"/>
  <c r="BE276" i="2"/>
  <c r="T276" i="2"/>
  <c r="R276" i="2"/>
  <c r="R275" i="2" s="1"/>
  <c r="P276" i="2"/>
  <c r="BK276" i="2"/>
  <c r="BK275" i="2" s="1"/>
  <c r="J275" i="2" s="1"/>
  <c r="J109" i="2" s="1"/>
  <c r="J276" i="2"/>
  <c r="BF276" i="2"/>
  <c r="BI274" i="2"/>
  <c r="BH274" i="2"/>
  <c r="BG274" i="2"/>
  <c r="BE274" i="2"/>
  <c r="T274" i="2"/>
  <c r="R274" i="2"/>
  <c r="P274" i="2"/>
  <c r="BK274" i="2"/>
  <c r="J274" i="2"/>
  <c r="BF274" i="2" s="1"/>
  <c r="BI273" i="2"/>
  <c r="BH273" i="2"/>
  <c r="BG273" i="2"/>
  <c r="BE273" i="2"/>
  <c r="T273" i="2"/>
  <c r="R273" i="2"/>
  <c r="P273" i="2"/>
  <c r="BK273" i="2"/>
  <c r="J273" i="2"/>
  <c r="BF273" i="2" s="1"/>
  <c r="BI272" i="2"/>
  <c r="BH272" i="2"/>
  <c r="BG272" i="2"/>
  <c r="BE272" i="2"/>
  <c r="T272" i="2"/>
  <c r="R272" i="2"/>
  <c r="P272" i="2"/>
  <c r="BK272" i="2"/>
  <c r="J272" i="2"/>
  <c r="BF272" i="2"/>
  <c r="BI271" i="2"/>
  <c r="BH271" i="2"/>
  <c r="BG271" i="2"/>
  <c r="BE271" i="2"/>
  <c r="T271" i="2"/>
  <c r="R271" i="2"/>
  <c r="P271" i="2"/>
  <c r="BK271" i="2"/>
  <c r="J271" i="2"/>
  <c r="BF271" i="2" s="1"/>
  <c r="BI270" i="2"/>
  <c r="BH270" i="2"/>
  <c r="BG270" i="2"/>
  <c r="BE270" i="2"/>
  <c r="T270" i="2"/>
  <c r="R270" i="2"/>
  <c r="P270" i="2"/>
  <c r="BK270" i="2"/>
  <c r="J270" i="2"/>
  <c r="BF270" i="2" s="1"/>
  <c r="BI269" i="2"/>
  <c r="BH269" i="2"/>
  <c r="BG269" i="2"/>
  <c r="BE269" i="2"/>
  <c r="T269" i="2"/>
  <c r="R269" i="2"/>
  <c r="P269" i="2"/>
  <c r="BK269" i="2"/>
  <c r="J269" i="2"/>
  <c r="BF269" i="2"/>
  <c r="BI268" i="2"/>
  <c r="BH268" i="2"/>
  <c r="BG268" i="2"/>
  <c r="BE268" i="2"/>
  <c r="T268" i="2"/>
  <c r="R268" i="2"/>
  <c r="P268" i="2"/>
  <c r="BK268" i="2"/>
  <c r="J268" i="2"/>
  <c r="BF268" i="2"/>
  <c r="BI267" i="2"/>
  <c r="BH267" i="2"/>
  <c r="BG267" i="2"/>
  <c r="BE267" i="2"/>
  <c r="T267" i="2"/>
  <c r="R267" i="2"/>
  <c r="P267" i="2"/>
  <c r="BK267" i="2"/>
  <c r="J267" i="2"/>
  <c r="BF267" i="2" s="1"/>
  <c r="BI266" i="2"/>
  <c r="BH266" i="2"/>
  <c r="BG266" i="2"/>
  <c r="BE266" i="2"/>
  <c r="T266" i="2"/>
  <c r="R266" i="2"/>
  <c r="R265" i="2"/>
  <c r="P266" i="2"/>
  <c r="BK266" i="2"/>
  <c r="BK265" i="2" s="1"/>
  <c r="J265" i="2" s="1"/>
  <c r="J108" i="2" s="1"/>
  <c r="J266" i="2"/>
  <c r="BF266" i="2"/>
  <c r="BI264" i="2"/>
  <c r="BH264" i="2"/>
  <c r="BG264" i="2"/>
  <c r="BE264" i="2"/>
  <c r="T264" i="2"/>
  <c r="R264" i="2"/>
  <c r="P264" i="2"/>
  <c r="BK264" i="2"/>
  <c r="J264" i="2"/>
  <c r="BF264" i="2"/>
  <c r="BI263" i="2"/>
  <c r="BH263" i="2"/>
  <c r="BG263" i="2"/>
  <c r="BE263" i="2"/>
  <c r="T263" i="2"/>
  <c r="T262" i="2" s="1"/>
  <c r="R263" i="2"/>
  <c r="R262" i="2"/>
  <c r="P263" i="2"/>
  <c r="BK263" i="2"/>
  <c r="BK262" i="2" s="1"/>
  <c r="J262" i="2" s="1"/>
  <c r="J107" i="2" s="1"/>
  <c r="J263" i="2"/>
  <c r="BF263" i="2"/>
  <c r="BI261" i="2"/>
  <c r="BH261" i="2"/>
  <c r="BG261" i="2"/>
  <c r="BE261" i="2"/>
  <c r="T261" i="2"/>
  <c r="T259" i="2" s="1"/>
  <c r="R261" i="2"/>
  <c r="P261" i="2"/>
  <c r="BK261" i="2"/>
  <c r="J261" i="2"/>
  <c r="BF261" i="2"/>
  <c r="BI260" i="2"/>
  <c r="BH260" i="2"/>
  <c r="BG260" i="2"/>
  <c r="BE260" i="2"/>
  <c r="T260" i="2"/>
  <c r="R260" i="2"/>
  <c r="R259" i="2" s="1"/>
  <c r="P260" i="2"/>
  <c r="P259" i="2"/>
  <c r="BK260" i="2"/>
  <c r="BK259" i="2"/>
  <c r="J259" i="2"/>
  <c r="J106" i="2" s="1"/>
  <c r="J260" i="2"/>
  <c r="BF260" i="2"/>
  <c r="BI258" i="2"/>
  <c r="BH258" i="2"/>
  <c r="BG258" i="2"/>
  <c r="BE258" i="2"/>
  <c r="T258" i="2"/>
  <c r="T257" i="2" s="1"/>
  <c r="R258" i="2"/>
  <c r="R257" i="2" s="1"/>
  <c r="P258" i="2"/>
  <c r="P257" i="2" s="1"/>
  <c r="BK258" i="2"/>
  <c r="BK257" i="2"/>
  <c r="J257" i="2" s="1"/>
  <c r="J105" i="2" s="1"/>
  <c r="J258" i="2"/>
  <c r="BF258" i="2"/>
  <c r="BI256" i="2"/>
  <c r="BH256" i="2"/>
  <c r="BG256" i="2"/>
  <c r="BE256" i="2"/>
  <c r="T256" i="2"/>
  <c r="R256" i="2"/>
  <c r="P256" i="2"/>
  <c r="BK256" i="2"/>
  <c r="J256" i="2"/>
  <c r="BF256" i="2"/>
  <c r="BI255" i="2"/>
  <c r="BH255" i="2"/>
  <c r="BG255" i="2"/>
  <c r="BE255" i="2"/>
  <c r="T255" i="2"/>
  <c r="R255" i="2"/>
  <c r="P255" i="2"/>
  <c r="BK255" i="2"/>
  <c r="J255" i="2"/>
  <c r="BF255" i="2"/>
  <c r="BI254" i="2"/>
  <c r="BH254" i="2"/>
  <c r="BG254" i="2"/>
  <c r="BE254" i="2"/>
  <c r="T254" i="2"/>
  <c r="R254" i="2"/>
  <c r="P254" i="2"/>
  <c r="BK254" i="2"/>
  <c r="J254" i="2"/>
  <c r="BF254" i="2" s="1"/>
  <c r="BI253" i="2"/>
  <c r="BH253" i="2"/>
  <c r="BG253" i="2"/>
  <c r="BE253" i="2"/>
  <c r="T253" i="2"/>
  <c r="T252" i="2" s="1"/>
  <c r="R253" i="2"/>
  <c r="R252" i="2" s="1"/>
  <c r="P253" i="2"/>
  <c r="P252" i="2" s="1"/>
  <c r="BK253" i="2"/>
  <c r="BK252" i="2" s="1"/>
  <c r="J252" i="2" s="1"/>
  <c r="J104" i="2" s="1"/>
  <c r="J253" i="2"/>
  <c r="BF253" i="2"/>
  <c r="BI251" i="2"/>
  <c r="BH251" i="2"/>
  <c r="BG251" i="2"/>
  <c r="BE251" i="2"/>
  <c r="T251" i="2"/>
  <c r="R251" i="2"/>
  <c r="P251" i="2"/>
  <c r="BK251" i="2"/>
  <c r="J251" i="2"/>
  <c r="BF251" i="2"/>
  <c r="BI250" i="2"/>
  <c r="BH250" i="2"/>
  <c r="BG250" i="2"/>
  <c r="BE250" i="2"/>
  <c r="T250" i="2"/>
  <c r="R250" i="2"/>
  <c r="P250" i="2"/>
  <c r="BK250" i="2"/>
  <c r="J250" i="2"/>
  <c r="BF250" i="2" s="1"/>
  <c r="BI249" i="2"/>
  <c r="BH249" i="2"/>
  <c r="BG249" i="2"/>
  <c r="BE249" i="2"/>
  <c r="T249" i="2"/>
  <c r="R249" i="2"/>
  <c r="P249" i="2"/>
  <c r="BK249" i="2"/>
  <c r="J249" i="2"/>
  <c r="BF249" i="2"/>
  <c r="BI248" i="2"/>
  <c r="BH248" i="2"/>
  <c r="BG248" i="2"/>
  <c r="BE248" i="2"/>
  <c r="T248" i="2"/>
  <c r="R248" i="2"/>
  <c r="P248" i="2"/>
  <c r="BK248" i="2"/>
  <c r="J248" i="2"/>
  <c r="BF248" i="2"/>
  <c r="BI247" i="2"/>
  <c r="BH247" i="2"/>
  <c r="BG247" i="2"/>
  <c r="BE247" i="2"/>
  <c r="T247" i="2"/>
  <c r="R247" i="2"/>
  <c r="P247" i="2"/>
  <c r="BK247" i="2"/>
  <c r="J247" i="2"/>
  <c r="BF247" i="2" s="1"/>
  <c r="BI246" i="2"/>
  <c r="BH246" i="2"/>
  <c r="BG246" i="2"/>
  <c r="BE246" i="2"/>
  <c r="T246" i="2"/>
  <c r="R246" i="2"/>
  <c r="P246" i="2"/>
  <c r="BK246" i="2"/>
  <c r="J246" i="2"/>
  <c r="BF246" i="2"/>
  <c r="BI245" i="2"/>
  <c r="BH245" i="2"/>
  <c r="BG245" i="2"/>
  <c r="BE245" i="2"/>
  <c r="T245" i="2"/>
  <c r="R245" i="2"/>
  <c r="P245" i="2"/>
  <c r="BK245" i="2"/>
  <c r="J245" i="2"/>
  <c r="BF245" i="2"/>
  <c r="BI244" i="2"/>
  <c r="BH244" i="2"/>
  <c r="BG244" i="2"/>
  <c r="BE244" i="2"/>
  <c r="T244" i="2"/>
  <c r="R244" i="2"/>
  <c r="P244" i="2"/>
  <c r="BK244" i="2"/>
  <c r="J244" i="2"/>
  <c r="BF244" i="2" s="1"/>
  <c r="BI243" i="2"/>
  <c r="BH243" i="2"/>
  <c r="BG243" i="2"/>
  <c r="BE243" i="2"/>
  <c r="T243" i="2"/>
  <c r="R243" i="2"/>
  <c r="P243" i="2"/>
  <c r="BK243" i="2"/>
  <c r="J243" i="2"/>
  <c r="BF243" i="2"/>
  <c r="BI242" i="2"/>
  <c r="BH242" i="2"/>
  <c r="BG242" i="2"/>
  <c r="BE242" i="2"/>
  <c r="T242" i="2"/>
  <c r="R242" i="2"/>
  <c r="P242" i="2"/>
  <c r="BK242" i="2"/>
  <c r="J242" i="2"/>
  <c r="BF242" i="2"/>
  <c r="BI241" i="2"/>
  <c r="BH241" i="2"/>
  <c r="BG241" i="2"/>
  <c r="BE241" i="2"/>
  <c r="T241" i="2"/>
  <c r="R241" i="2"/>
  <c r="P241" i="2"/>
  <c r="BK241" i="2"/>
  <c r="J241" i="2"/>
  <c r="BF241" i="2" s="1"/>
  <c r="BI240" i="2"/>
  <c r="BH240" i="2"/>
  <c r="BG240" i="2"/>
  <c r="BE240" i="2"/>
  <c r="T240" i="2"/>
  <c r="R240" i="2"/>
  <c r="R239" i="2" s="1"/>
  <c r="P240" i="2"/>
  <c r="BK240" i="2"/>
  <c r="BK239" i="2" s="1"/>
  <c r="J239" i="2" s="1"/>
  <c r="J103" i="2" s="1"/>
  <c r="J240" i="2"/>
  <c r="BF240" i="2"/>
  <c r="BI238" i="2"/>
  <c r="BH238" i="2"/>
  <c r="BG238" i="2"/>
  <c r="BE238" i="2"/>
  <c r="T238" i="2"/>
  <c r="R238" i="2"/>
  <c r="P238" i="2"/>
  <c r="BK238" i="2"/>
  <c r="J238" i="2"/>
  <c r="BF238" i="2" s="1"/>
  <c r="BI237" i="2"/>
  <c r="BH237" i="2"/>
  <c r="BG237" i="2"/>
  <c r="BE237" i="2"/>
  <c r="T237" i="2"/>
  <c r="R237" i="2"/>
  <c r="P237" i="2"/>
  <c r="BK237" i="2"/>
  <c r="J237" i="2"/>
  <c r="BF237" i="2" s="1"/>
  <c r="BI236" i="2"/>
  <c r="BH236" i="2"/>
  <c r="BG236" i="2"/>
  <c r="BE236" i="2"/>
  <c r="T236" i="2"/>
  <c r="R236" i="2"/>
  <c r="P236" i="2"/>
  <c r="BK236" i="2"/>
  <c r="J236" i="2"/>
  <c r="BF236" i="2" s="1"/>
  <c r="BI235" i="2"/>
  <c r="BH235" i="2"/>
  <c r="BG235" i="2"/>
  <c r="BE235" i="2"/>
  <c r="T235" i="2"/>
  <c r="R235" i="2"/>
  <c r="P235" i="2"/>
  <c r="BK235" i="2"/>
  <c r="J235" i="2"/>
  <c r="BF235" i="2"/>
  <c r="BI234" i="2"/>
  <c r="BH234" i="2"/>
  <c r="BG234" i="2"/>
  <c r="BE234" i="2"/>
  <c r="T234" i="2"/>
  <c r="R234" i="2"/>
  <c r="P234" i="2"/>
  <c r="BK234" i="2"/>
  <c r="J234" i="2"/>
  <c r="BF234" i="2" s="1"/>
  <c r="BI233" i="2"/>
  <c r="BH233" i="2"/>
  <c r="BG233" i="2"/>
  <c r="BE233" i="2"/>
  <c r="T233" i="2"/>
  <c r="R233" i="2"/>
  <c r="P233" i="2"/>
  <c r="BK233" i="2"/>
  <c r="J233" i="2"/>
  <c r="BF233" i="2"/>
  <c r="BI232" i="2"/>
  <c r="BH232" i="2"/>
  <c r="BG232" i="2"/>
  <c r="BE232" i="2"/>
  <c r="T232" i="2"/>
  <c r="R232" i="2"/>
  <c r="P232" i="2"/>
  <c r="BK232" i="2"/>
  <c r="J232" i="2"/>
  <c r="BF232" i="2" s="1"/>
  <c r="BI231" i="2"/>
  <c r="BH231" i="2"/>
  <c r="BG231" i="2"/>
  <c r="BE231" i="2"/>
  <c r="T231" i="2"/>
  <c r="R231" i="2"/>
  <c r="P231" i="2"/>
  <c r="BK231" i="2"/>
  <c r="J231" i="2"/>
  <c r="BF231" i="2" s="1"/>
  <c r="BI230" i="2"/>
  <c r="BH230" i="2"/>
  <c r="BG230" i="2"/>
  <c r="BE230" i="2"/>
  <c r="T230" i="2"/>
  <c r="R230" i="2"/>
  <c r="P230" i="2"/>
  <c r="BK230" i="2"/>
  <c r="J230" i="2"/>
  <c r="BF230" i="2"/>
  <c r="BI229" i="2"/>
  <c r="BH229" i="2"/>
  <c r="BG229" i="2"/>
  <c r="BE229" i="2"/>
  <c r="T229" i="2"/>
  <c r="R229" i="2"/>
  <c r="P229" i="2"/>
  <c r="BK229" i="2"/>
  <c r="J229" i="2"/>
  <c r="BF229" i="2"/>
  <c r="BI228" i="2"/>
  <c r="BH228" i="2"/>
  <c r="BG228" i="2"/>
  <c r="BE228" i="2"/>
  <c r="T228" i="2"/>
  <c r="R228" i="2"/>
  <c r="P228" i="2"/>
  <c r="BK228" i="2"/>
  <c r="J228" i="2"/>
  <c r="BF228" i="2" s="1"/>
  <c r="BI227" i="2"/>
  <c r="BH227" i="2"/>
  <c r="BG227" i="2"/>
  <c r="BE227" i="2"/>
  <c r="T227" i="2"/>
  <c r="R227" i="2"/>
  <c r="P227" i="2"/>
  <c r="BK227" i="2"/>
  <c r="J227" i="2"/>
  <c r="BF227" i="2"/>
  <c r="BI226" i="2"/>
  <c r="BH226" i="2"/>
  <c r="BG226" i="2"/>
  <c r="BE226" i="2"/>
  <c r="T226" i="2"/>
  <c r="R226" i="2"/>
  <c r="P226" i="2"/>
  <c r="BK226" i="2"/>
  <c r="J226" i="2"/>
  <c r="BF226" i="2"/>
  <c r="BI225" i="2"/>
  <c r="BH225" i="2"/>
  <c r="BG225" i="2"/>
  <c r="BE225" i="2"/>
  <c r="T225" i="2"/>
  <c r="R225" i="2"/>
  <c r="P225" i="2"/>
  <c r="BK225" i="2"/>
  <c r="J225" i="2"/>
  <c r="BF225" i="2" s="1"/>
  <c r="BI224" i="2"/>
  <c r="BH224" i="2"/>
  <c r="BG224" i="2"/>
  <c r="BE224" i="2"/>
  <c r="T224" i="2"/>
  <c r="T222" i="2" s="1"/>
  <c r="R224" i="2"/>
  <c r="P224" i="2"/>
  <c r="BK224" i="2"/>
  <c r="J224" i="2"/>
  <c r="BF224" i="2"/>
  <c r="BI223" i="2"/>
  <c r="BH223" i="2"/>
  <c r="BG223" i="2"/>
  <c r="BE223" i="2"/>
  <c r="T223" i="2"/>
  <c r="R223" i="2"/>
  <c r="R222" i="2" s="1"/>
  <c r="P223" i="2"/>
  <c r="BK223" i="2"/>
  <c r="BK222" i="2"/>
  <c r="J222" i="2" s="1"/>
  <c r="J102" i="2" s="1"/>
  <c r="J223" i="2"/>
  <c r="BF223" i="2" s="1"/>
  <c r="BI220" i="2"/>
  <c r="BH220" i="2"/>
  <c r="BG220" i="2"/>
  <c r="BE220" i="2"/>
  <c r="T220" i="2"/>
  <c r="R220" i="2"/>
  <c r="P220" i="2"/>
  <c r="BK220" i="2"/>
  <c r="J220" i="2"/>
  <c r="BF220" i="2" s="1"/>
  <c r="BI219" i="2"/>
  <c r="BH219" i="2"/>
  <c r="BG219" i="2"/>
  <c r="BE219" i="2"/>
  <c r="T219" i="2"/>
  <c r="R219" i="2"/>
  <c r="P219" i="2"/>
  <c r="BK219" i="2"/>
  <c r="J219" i="2"/>
  <c r="BF219" i="2"/>
  <c r="BI218" i="2"/>
  <c r="BH218" i="2"/>
  <c r="BG218" i="2"/>
  <c r="BE218" i="2"/>
  <c r="T218" i="2"/>
  <c r="R218" i="2"/>
  <c r="P218" i="2"/>
  <c r="BK218" i="2"/>
  <c r="J218" i="2"/>
  <c r="BF218" i="2" s="1"/>
  <c r="BI217" i="2"/>
  <c r="BH217" i="2"/>
  <c r="BG217" i="2"/>
  <c r="BE217" i="2"/>
  <c r="T217" i="2"/>
  <c r="R217" i="2"/>
  <c r="P217" i="2"/>
  <c r="BK217" i="2"/>
  <c r="J217" i="2"/>
  <c r="BF217" i="2" s="1"/>
  <c r="BI216" i="2"/>
  <c r="BH216" i="2"/>
  <c r="BG216" i="2"/>
  <c r="BE216" i="2"/>
  <c r="T216" i="2"/>
  <c r="R216" i="2"/>
  <c r="P216" i="2"/>
  <c r="BK216" i="2"/>
  <c r="J216" i="2"/>
  <c r="BF216" i="2"/>
  <c r="BI215" i="2"/>
  <c r="BH215" i="2"/>
  <c r="BG215" i="2"/>
  <c r="BE215" i="2"/>
  <c r="T215" i="2"/>
  <c r="R215" i="2"/>
  <c r="P215" i="2"/>
  <c r="BK215" i="2"/>
  <c r="J215" i="2"/>
  <c r="BF215" i="2"/>
  <c r="BI214" i="2"/>
  <c r="BH214" i="2"/>
  <c r="BG214" i="2"/>
  <c r="BE214" i="2"/>
  <c r="T214" i="2"/>
  <c r="R214" i="2"/>
  <c r="P214" i="2"/>
  <c r="BK214" i="2"/>
  <c r="J214" i="2"/>
  <c r="BF214" i="2" s="1"/>
  <c r="BI213" i="2"/>
  <c r="BH213" i="2"/>
  <c r="BG213" i="2"/>
  <c r="BE213" i="2"/>
  <c r="T213" i="2"/>
  <c r="R213" i="2"/>
  <c r="P213" i="2"/>
  <c r="BK213" i="2"/>
  <c r="J213" i="2"/>
  <c r="BF213" i="2"/>
  <c r="BI212" i="2"/>
  <c r="BH212" i="2"/>
  <c r="BG212" i="2"/>
  <c r="BE212" i="2"/>
  <c r="T212" i="2"/>
  <c r="R212" i="2"/>
  <c r="P212" i="2"/>
  <c r="BK212" i="2"/>
  <c r="J212" i="2"/>
  <c r="BF212" i="2"/>
  <c r="BI211" i="2"/>
  <c r="BH211" i="2"/>
  <c r="BG211" i="2"/>
  <c r="BE211" i="2"/>
  <c r="T211" i="2"/>
  <c r="R211" i="2"/>
  <c r="P211" i="2"/>
  <c r="BK211" i="2"/>
  <c r="J211" i="2"/>
  <c r="BF211" i="2" s="1"/>
  <c r="BI210" i="2"/>
  <c r="BH210" i="2"/>
  <c r="BG210" i="2"/>
  <c r="BE210" i="2"/>
  <c r="T210" i="2"/>
  <c r="R210" i="2"/>
  <c r="P210" i="2"/>
  <c r="BK210" i="2"/>
  <c r="J210" i="2"/>
  <c r="BF210" i="2"/>
  <c r="BI209" i="2"/>
  <c r="BH209" i="2"/>
  <c r="BG209" i="2"/>
  <c r="BE209" i="2"/>
  <c r="T209" i="2"/>
  <c r="R209" i="2"/>
  <c r="P209" i="2"/>
  <c r="BK209" i="2"/>
  <c r="J209" i="2"/>
  <c r="BF209" i="2"/>
  <c r="BI208" i="2"/>
  <c r="BH208" i="2"/>
  <c r="BG208" i="2"/>
  <c r="BE208" i="2"/>
  <c r="T208" i="2"/>
  <c r="R208" i="2"/>
  <c r="P208" i="2"/>
  <c r="BK208" i="2"/>
  <c r="J208" i="2"/>
  <c r="BF208" i="2" s="1"/>
  <c r="BI207" i="2"/>
  <c r="BH207" i="2"/>
  <c r="BG207" i="2"/>
  <c r="BE207" i="2"/>
  <c r="T207" i="2"/>
  <c r="R207" i="2"/>
  <c r="P207" i="2"/>
  <c r="BK207" i="2"/>
  <c r="J207" i="2"/>
  <c r="BF207" i="2"/>
  <c r="BI206" i="2"/>
  <c r="BH206" i="2"/>
  <c r="BG206" i="2"/>
  <c r="BE206" i="2"/>
  <c r="T206" i="2"/>
  <c r="R206" i="2"/>
  <c r="P206" i="2"/>
  <c r="BK206" i="2"/>
  <c r="J206" i="2"/>
  <c r="BF206" i="2" s="1"/>
  <c r="BI205" i="2"/>
  <c r="BH205" i="2"/>
  <c r="BG205" i="2"/>
  <c r="BE205" i="2"/>
  <c r="T205" i="2"/>
  <c r="R205" i="2"/>
  <c r="P205" i="2"/>
  <c r="BK205" i="2"/>
  <c r="J205" i="2"/>
  <c r="BF205" i="2" s="1"/>
  <c r="BI204" i="2"/>
  <c r="BH204" i="2"/>
  <c r="BG204" i="2"/>
  <c r="BE204" i="2"/>
  <c r="T204" i="2"/>
  <c r="R204" i="2"/>
  <c r="P204" i="2"/>
  <c r="BK204" i="2"/>
  <c r="J204" i="2"/>
  <c r="BF204" i="2"/>
  <c r="BI203" i="2"/>
  <c r="BH203" i="2"/>
  <c r="BG203" i="2"/>
  <c r="BE203" i="2"/>
  <c r="T203" i="2"/>
  <c r="R203" i="2"/>
  <c r="P203" i="2"/>
  <c r="BK203" i="2"/>
  <c r="J203" i="2"/>
  <c r="BF203" i="2"/>
  <c r="BI202" i="2"/>
  <c r="BH202" i="2"/>
  <c r="BG202" i="2"/>
  <c r="BE202" i="2"/>
  <c r="T202" i="2"/>
  <c r="R202" i="2"/>
  <c r="P202" i="2"/>
  <c r="BK202" i="2"/>
  <c r="J202" i="2"/>
  <c r="BF202" i="2" s="1"/>
  <c r="BI201" i="2"/>
  <c r="BH201" i="2"/>
  <c r="BG201" i="2"/>
  <c r="BE201" i="2"/>
  <c r="T201" i="2"/>
  <c r="R201" i="2"/>
  <c r="P201" i="2"/>
  <c r="BK201" i="2"/>
  <c r="J201" i="2"/>
  <c r="BF201" i="2"/>
  <c r="BI200" i="2"/>
  <c r="BH200" i="2"/>
  <c r="BG200" i="2"/>
  <c r="BE200" i="2"/>
  <c r="T200" i="2"/>
  <c r="R200" i="2"/>
  <c r="P200" i="2"/>
  <c r="BK200" i="2"/>
  <c r="J200" i="2"/>
  <c r="BF200" i="2"/>
  <c r="BI199" i="2"/>
  <c r="BH199" i="2"/>
  <c r="BG199" i="2"/>
  <c r="BE199" i="2"/>
  <c r="T199" i="2"/>
  <c r="R199" i="2"/>
  <c r="P199" i="2"/>
  <c r="BK199" i="2"/>
  <c r="J199" i="2"/>
  <c r="BF199" i="2" s="1"/>
  <c r="BI198" i="2"/>
  <c r="BH198" i="2"/>
  <c r="BG198" i="2"/>
  <c r="BE198" i="2"/>
  <c r="T198" i="2"/>
  <c r="R198" i="2"/>
  <c r="P198" i="2"/>
  <c r="BK198" i="2"/>
  <c r="J198" i="2"/>
  <c r="BF198" i="2"/>
  <c r="BI197" i="2"/>
  <c r="BH197" i="2"/>
  <c r="BG197" i="2"/>
  <c r="BE197" i="2"/>
  <c r="T197" i="2"/>
  <c r="R197" i="2"/>
  <c r="P197" i="2"/>
  <c r="BK197" i="2"/>
  <c r="J197" i="2"/>
  <c r="BF197" i="2"/>
  <c r="BI196" i="2"/>
  <c r="BH196" i="2"/>
  <c r="BG196" i="2"/>
  <c r="BE196" i="2"/>
  <c r="T196" i="2"/>
  <c r="R196" i="2"/>
  <c r="P196" i="2"/>
  <c r="BK196" i="2"/>
  <c r="J196" i="2"/>
  <c r="BF196" i="2" s="1"/>
  <c r="BI195" i="2"/>
  <c r="BH195" i="2"/>
  <c r="BG195" i="2"/>
  <c r="BE195" i="2"/>
  <c r="T195" i="2"/>
  <c r="R195" i="2"/>
  <c r="P195" i="2"/>
  <c r="BK195" i="2"/>
  <c r="J195" i="2"/>
  <c r="BF195" i="2" s="1"/>
  <c r="BI194" i="2"/>
  <c r="BH194" i="2"/>
  <c r="BG194" i="2"/>
  <c r="BE194" i="2"/>
  <c r="T194" i="2"/>
  <c r="R194" i="2"/>
  <c r="P194" i="2"/>
  <c r="BK194" i="2"/>
  <c r="J194" i="2"/>
  <c r="BF194" i="2" s="1"/>
  <c r="BI193" i="2"/>
  <c r="BH193" i="2"/>
  <c r="BG193" i="2"/>
  <c r="BE193" i="2"/>
  <c r="T193" i="2"/>
  <c r="R193" i="2"/>
  <c r="P193" i="2"/>
  <c r="BK193" i="2"/>
  <c r="J193" i="2"/>
  <c r="BF193" i="2" s="1"/>
  <c r="BI192" i="2"/>
  <c r="BH192" i="2"/>
  <c r="BG192" i="2"/>
  <c r="BE192" i="2"/>
  <c r="T192" i="2"/>
  <c r="R192" i="2"/>
  <c r="P192" i="2"/>
  <c r="BK192" i="2"/>
  <c r="J192" i="2"/>
  <c r="BF192" i="2" s="1"/>
  <c r="BI191" i="2"/>
  <c r="BH191" i="2"/>
  <c r="BG191" i="2"/>
  <c r="BE191" i="2"/>
  <c r="T191" i="2"/>
  <c r="R191" i="2"/>
  <c r="P191" i="2"/>
  <c r="BK191" i="2"/>
  <c r="J191" i="2"/>
  <c r="BF191" i="2"/>
  <c r="BI190" i="2"/>
  <c r="BH190" i="2"/>
  <c r="BG190" i="2"/>
  <c r="BE190" i="2"/>
  <c r="T190" i="2"/>
  <c r="R190" i="2"/>
  <c r="P190" i="2"/>
  <c r="BK190" i="2"/>
  <c r="J190" i="2"/>
  <c r="BF190" i="2" s="1"/>
  <c r="BI189" i="2"/>
  <c r="BH189" i="2"/>
  <c r="BG189" i="2"/>
  <c r="BE189" i="2"/>
  <c r="T189" i="2"/>
  <c r="R189" i="2"/>
  <c r="R188" i="2" s="1"/>
  <c r="P189" i="2"/>
  <c r="BK189" i="2"/>
  <c r="BK188" i="2" s="1"/>
  <c r="J188" i="2" s="1"/>
  <c r="J100" i="2" s="1"/>
  <c r="J189" i="2"/>
  <c r="BF189" i="2"/>
  <c r="BI187" i="2"/>
  <c r="BH187" i="2"/>
  <c r="BG187" i="2"/>
  <c r="BE187" i="2"/>
  <c r="T187" i="2"/>
  <c r="T186" i="2"/>
  <c r="R187" i="2"/>
  <c r="R186" i="2"/>
  <c r="P187" i="2"/>
  <c r="P186" i="2" s="1"/>
  <c r="P162" i="2" s="1"/>
  <c r="BK187" i="2"/>
  <c r="BK186" i="2"/>
  <c r="J186" i="2" s="1"/>
  <c r="J99" i="2" s="1"/>
  <c r="J187" i="2"/>
  <c r="BF187" i="2"/>
  <c r="BI185" i="2"/>
  <c r="BH185" i="2"/>
  <c r="BG185" i="2"/>
  <c r="BE185" i="2"/>
  <c r="T185" i="2"/>
  <c r="R185" i="2"/>
  <c r="P185" i="2"/>
  <c r="BK185" i="2"/>
  <c r="J185" i="2"/>
  <c r="BF185" i="2"/>
  <c r="BI184" i="2"/>
  <c r="BH184" i="2"/>
  <c r="BG184" i="2"/>
  <c r="BE184" i="2"/>
  <c r="T184" i="2"/>
  <c r="R184" i="2"/>
  <c r="P184" i="2"/>
  <c r="BK184" i="2"/>
  <c r="J184" i="2"/>
  <c r="BF184" i="2"/>
  <c r="BI183" i="2"/>
  <c r="BH183" i="2"/>
  <c r="BG183" i="2"/>
  <c r="BE183" i="2"/>
  <c r="T183" i="2"/>
  <c r="R183" i="2"/>
  <c r="P183" i="2"/>
  <c r="BK183" i="2"/>
  <c r="J183" i="2"/>
  <c r="BF183" i="2" s="1"/>
  <c r="BI182" i="2"/>
  <c r="BH182" i="2"/>
  <c r="BG182" i="2"/>
  <c r="BE182" i="2"/>
  <c r="T182" i="2"/>
  <c r="R182" i="2"/>
  <c r="P182" i="2"/>
  <c r="BK182" i="2"/>
  <c r="J182" i="2"/>
  <c r="BF182" i="2"/>
  <c r="BI181" i="2"/>
  <c r="BH181" i="2"/>
  <c r="BG181" i="2"/>
  <c r="BE181" i="2"/>
  <c r="T181" i="2"/>
  <c r="R181" i="2"/>
  <c r="P181" i="2"/>
  <c r="BK181" i="2"/>
  <c r="J181" i="2"/>
  <c r="BF181" i="2"/>
  <c r="BI180" i="2"/>
  <c r="BH180" i="2"/>
  <c r="BG180" i="2"/>
  <c r="BE180" i="2"/>
  <c r="T180" i="2"/>
  <c r="R180" i="2"/>
  <c r="P180" i="2"/>
  <c r="BK180" i="2"/>
  <c r="J180" i="2"/>
  <c r="BF180" i="2" s="1"/>
  <c r="BI179" i="2"/>
  <c r="BH179" i="2"/>
  <c r="BG179" i="2"/>
  <c r="BE179" i="2"/>
  <c r="T179" i="2"/>
  <c r="R179" i="2"/>
  <c r="P179" i="2"/>
  <c r="BK179" i="2"/>
  <c r="J179" i="2"/>
  <c r="BF179" i="2"/>
  <c r="BI178" i="2"/>
  <c r="BH178" i="2"/>
  <c r="BG178" i="2"/>
  <c r="BE178" i="2"/>
  <c r="T178" i="2"/>
  <c r="R178" i="2"/>
  <c r="P178" i="2"/>
  <c r="BK178" i="2"/>
  <c r="J178" i="2"/>
  <c r="BF178" i="2"/>
  <c r="BI177" i="2"/>
  <c r="BH177" i="2"/>
  <c r="BG177" i="2"/>
  <c r="BE177" i="2"/>
  <c r="T177" i="2"/>
  <c r="R177" i="2"/>
  <c r="P177" i="2"/>
  <c r="BK177" i="2"/>
  <c r="J177" i="2"/>
  <c r="BF177" i="2" s="1"/>
  <c r="BI176" i="2"/>
  <c r="BH176" i="2"/>
  <c r="BG176" i="2"/>
  <c r="BE176" i="2"/>
  <c r="T176" i="2"/>
  <c r="R176" i="2"/>
  <c r="P176" i="2"/>
  <c r="BK176" i="2"/>
  <c r="J176" i="2"/>
  <c r="BF176" i="2"/>
  <c r="BI175" i="2"/>
  <c r="BH175" i="2"/>
  <c r="BG175" i="2"/>
  <c r="BE175" i="2"/>
  <c r="T175" i="2"/>
  <c r="R175" i="2"/>
  <c r="P175" i="2"/>
  <c r="BK175" i="2"/>
  <c r="J175" i="2"/>
  <c r="BF175" i="2"/>
  <c r="BI174" i="2"/>
  <c r="BH174" i="2"/>
  <c r="BG174" i="2"/>
  <c r="BE174" i="2"/>
  <c r="T174" i="2"/>
  <c r="R174" i="2"/>
  <c r="P174" i="2"/>
  <c r="BK174" i="2"/>
  <c r="J174" i="2"/>
  <c r="BF174" i="2" s="1"/>
  <c r="BI173" i="2"/>
  <c r="BH173" i="2"/>
  <c r="BG173" i="2"/>
  <c r="BE173" i="2"/>
  <c r="T173" i="2"/>
  <c r="R173" i="2"/>
  <c r="P173" i="2"/>
  <c r="BK173" i="2"/>
  <c r="J173" i="2"/>
  <c r="BF173" i="2"/>
  <c r="BI172" i="2"/>
  <c r="BH172" i="2"/>
  <c r="BG172" i="2"/>
  <c r="BE172" i="2"/>
  <c r="T172" i="2"/>
  <c r="R172" i="2"/>
  <c r="P172" i="2"/>
  <c r="BK172" i="2"/>
  <c r="J172" i="2"/>
  <c r="BF172" i="2"/>
  <c r="BI171" i="2"/>
  <c r="BH171" i="2"/>
  <c r="BG171" i="2"/>
  <c r="BE171" i="2"/>
  <c r="T171" i="2"/>
  <c r="R171" i="2"/>
  <c r="P171" i="2"/>
  <c r="BK171" i="2"/>
  <c r="J171" i="2"/>
  <c r="BF171" i="2" s="1"/>
  <c r="BI170" i="2"/>
  <c r="BH170" i="2"/>
  <c r="BG170" i="2"/>
  <c r="BE170" i="2"/>
  <c r="T170" i="2"/>
  <c r="R170" i="2"/>
  <c r="P170" i="2"/>
  <c r="BK170" i="2"/>
  <c r="J170" i="2"/>
  <c r="BF170" i="2"/>
  <c r="BI169" i="2"/>
  <c r="BH169" i="2"/>
  <c r="BG169" i="2"/>
  <c r="BE169" i="2"/>
  <c r="T169" i="2"/>
  <c r="R169" i="2"/>
  <c r="P169" i="2"/>
  <c r="BK169" i="2"/>
  <c r="J169" i="2"/>
  <c r="BF169" i="2"/>
  <c r="BI168" i="2"/>
  <c r="BH168" i="2"/>
  <c r="BG168" i="2"/>
  <c r="BE168" i="2"/>
  <c r="T168" i="2"/>
  <c r="R168" i="2"/>
  <c r="P168" i="2"/>
  <c r="BK168" i="2"/>
  <c r="J168" i="2"/>
  <c r="BF168" i="2" s="1"/>
  <c r="BI167" i="2"/>
  <c r="BH167" i="2"/>
  <c r="BG167" i="2"/>
  <c r="BE167" i="2"/>
  <c r="T167" i="2"/>
  <c r="R167" i="2"/>
  <c r="P167" i="2"/>
  <c r="BK167" i="2"/>
  <c r="J167" i="2"/>
  <c r="BF167" i="2"/>
  <c r="BI166" i="2"/>
  <c r="BH166" i="2"/>
  <c r="BG166" i="2"/>
  <c r="BE166" i="2"/>
  <c r="T166" i="2"/>
  <c r="R166" i="2"/>
  <c r="P166" i="2"/>
  <c r="BK166" i="2"/>
  <c r="J166" i="2"/>
  <c r="BF166" i="2"/>
  <c r="BI165" i="2"/>
  <c r="BH165" i="2"/>
  <c r="BG165" i="2"/>
  <c r="BE165" i="2"/>
  <c r="T165" i="2"/>
  <c r="R165" i="2"/>
  <c r="P165" i="2"/>
  <c r="BK165" i="2"/>
  <c r="J165" i="2"/>
  <c r="BF165" i="2" s="1"/>
  <c r="BI164" i="2"/>
  <c r="BH164" i="2"/>
  <c r="BG164" i="2"/>
  <c r="BE164" i="2"/>
  <c r="T164" i="2"/>
  <c r="T162" i="2" s="1"/>
  <c r="R164" i="2"/>
  <c r="P164" i="2"/>
  <c r="BK164" i="2"/>
  <c r="BK162" i="2" s="1"/>
  <c r="J162" i="2" s="1"/>
  <c r="J98" i="2" s="1"/>
  <c r="J164" i="2"/>
  <c r="BF164" i="2"/>
  <c r="BI163" i="2"/>
  <c r="BH163" i="2"/>
  <c r="BG163" i="2"/>
  <c r="BE163" i="2"/>
  <c r="T163" i="2"/>
  <c r="R163" i="2"/>
  <c r="R162" i="2" s="1"/>
  <c r="P163" i="2"/>
  <c r="BK163" i="2"/>
  <c r="J163" i="2"/>
  <c r="BF163" i="2"/>
  <c r="BI161" i="2"/>
  <c r="BH161" i="2"/>
  <c r="BG161" i="2"/>
  <c r="BE161" i="2"/>
  <c r="T161" i="2"/>
  <c r="R161" i="2"/>
  <c r="P161" i="2"/>
  <c r="BK161" i="2"/>
  <c r="J161" i="2"/>
  <c r="BF161" i="2" s="1"/>
  <c r="BI160" i="2"/>
  <c r="BH160" i="2"/>
  <c r="BG160" i="2"/>
  <c r="BE160" i="2"/>
  <c r="T160" i="2"/>
  <c r="R160" i="2"/>
  <c r="P160" i="2"/>
  <c r="BK160" i="2"/>
  <c r="J160" i="2"/>
  <c r="BF160" i="2"/>
  <c r="BI159" i="2"/>
  <c r="BH159" i="2"/>
  <c r="BG159" i="2"/>
  <c r="BE159" i="2"/>
  <c r="T159" i="2"/>
  <c r="R159" i="2"/>
  <c r="P159" i="2"/>
  <c r="BK159" i="2"/>
  <c r="J159" i="2"/>
  <c r="BF159" i="2"/>
  <c r="BI158" i="2"/>
  <c r="BH158" i="2"/>
  <c r="BG158" i="2"/>
  <c r="BE158" i="2"/>
  <c r="T158" i="2"/>
  <c r="R158" i="2"/>
  <c r="P158" i="2"/>
  <c r="BK158" i="2"/>
  <c r="J158" i="2"/>
  <c r="BF158" i="2" s="1"/>
  <c r="BI157" i="2"/>
  <c r="BH157" i="2"/>
  <c r="BG157" i="2"/>
  <c r="BE157" i="2"/>
  <c r="T157" i="2"/>
  <c r="R157" i="2"/>
  <c r="P157" i="2"/>
  <c r="BK157" i="2"/>
  <c r="J157" i="2"/>
  <c r="BF157" i="2"/>
  <c r="BI156" i="2"/>
  <c r="BH156" i="2"/>
  <c r="BG156" i="2"/>
  <c r="BE156" i="2"/>
  <c r="T156" i="2"/>
  <c r="R156" i="2"/>
  <c r="P156" i="2"/>
  <c r="BK156" i="2"/>
  <c r="J156" i="2"/>
  <c r="BF156" i="2"/>
  <c r="BI155" i="2"/>
  <c r="BH155" i="2"/>
  <c r="BG155" i="2"/>
  <c r="BE155" i="2"/>
  <c r="T155" i="2"/>
  <c r="R155" i="2"/>
  <c r="P155" i="2"/>
  <c r="BK155" i="2"/>
  <c r="J155" i="2"/>
  <c r="BF155" i="2" s="1"/>
  <c r="BI154" i="2"/>
  <c r="BH154" i="2"/>
  <c r="BG154" i="2"/>
  <c r="BE154" i="2"/>
  <c r="T154" i="2"/>
  <c r="R154" i="2"/>
  <c r="P154" i="2"/>
  <c r="BK154" i="2"/>
  <c r="J154" i="2"/>
  <c r="BF154" i="2"/>
  <c r="BI153" i="2"/>
  <c r="BH153" i="2"/>
  <c r="BG153" i="2"/>
  <c r="BE153" i="2"/>
  <c r="T153" i="2"/>
  <c r="R153" i="2"/>
  <c r="P153" i="2"/>
  <c r="P150" i="2" s="1"/>
  <c r="BK153" i="2"/>
  <c r="J153" i="2"/>
  <c r="BF153" i="2"/>
  <c r="BI152" i="2"/>
  <c r="BH152" i="2"/>
  <c r="BG152" i="2"/>
  <c r="BE152" i="2"/>
  <c r="T152" i="2"/>
  <c r="R152" i="2"/>
  <c r="P152" i="2"/>
  <c r="BK152" i="2"/>
  <c r="J152" i="2"/>
  <c r="BF152" i="2" s="1"/>
  <c r="BI151" i="2"/>
  <c r="BH151" i="2"/>
  <c r="BG151" i="2"/>
  <c r="BE151" i="2"/>
  <c r="T151" i="2"/>
  <c r="T150" i="2" s="1"/>
  <c r="R151" i="2"/>
  <c r="R150" i="2"/>
  <c r="P151" i="2"/>
  <c r="BK151" i="2"/>
  <c r="BK150" i="2" s="1"/>
  <c r="J150" i="2" s="1"/>
  <c r="J97" i="2" s="1"/>
  <c r="J151" i="2"/>
  <c r="BF151" i="2" s="1"/>
  <c r="BI149" i="2"/>
  <c r="BH149" i="2"/>
  <c r="BG149" i="2"/>
  <c r="BE149" i="2"/>
  <c r="T149" i="2"/>
  <c r="R149" i="2"/>
  <c r="P149" i="2"/>
  <c r="BK149" i="2"/>
  <c r="J149" i="2"/>
  <c r="BF149" i="2"/>
  <c r="BI148" i="2"/>
  <c r="BH148" i="2"/>
  <c r="BG148" i="2"/>
  <c r="BE148" i="2"/>
  <c r="T148" i="2"/>
  <c r="R148" i="2"/>
  <c r="P148" i="2"/>
  <c r="BK148" i="2"/>
  <c r="J148" i="2"/>
  <c r="BF148" i="2" s="1"/>
  <c r="BI147" i="2"/>
  <c r="BH147" i="2"/>
  <c r="BG147" i="2"/>
  <c r="BE147" i="2"/>
  <c r="T147" i="2"/>
  <c r="R147" i="2"/>
  <c r="P147" i="2"/>
  <c r="BK147" i="2"/>
  <c r="J147" i="2"/>
  <c r="BF147" i="2"/>
  <c r="BI146" i="2"/>
  <c r="BH146" i="2"/>
  <c r="BG146" i="2"/>
  <c r="BE146" i="2"/>
  <c r="T146" i="2"/>
  <c r="R146" i="2"/>
  <c r="P146" i="2"/>
  <c r="BK146" i="2"/>
  <c r="J146" i="2"/>
  <c r="BF146" i="2"/>
  <c r="BI145" i="2"/>
  <c r="BH145" i="2"/>
  <c r="BG145" i="2"/>
  <c r="BE145" i="2"/>
  <c r="T145" i="2"/>
  <c r="R145" i="2"/>
  <c r="P145" i="2"/>
  <c r="BK145" i="2"/>
  <c r="J145" i="2"/>
  <c r="BF145" i="2" s="1"/>
  <c r="BI144" i="2"/>
  <c r="BH144" i="2"/>
  <c r="BG144" i="2"/>
  <c r="BE144" i="2"/>
  <c r="T144" i="2"/>
  <c r="R144" i="2"/>
  <c r="P144" i="2"/>
  <c r="BK144" i="2"/>
  <c r="J144" i="2"/>
  <c r="BF144" i="2"/>
  <c r="BI143" i="2"/>
  <c r="BH143" i="2"/>
  <c r="BG143" i="2"/>
  <c r="BE143" i="2"/>
  <c r="T143" i="2"/>
  <c r="R143" i="2"/>
  <c r="P143" i="2"/>
  <c r="BK143" i="2"/>
  <c r="J143" i="2"/>
  <c r="BF143" i="2"/>
  <c r="BI142" i="2"/>
  <c r="BH142" i="2"/>
  <c r="BG142" i="2"/>
  <c r="BE142" i="2"/>
  <c r="T142" i="2"/>
  <c r="R142" i="2"/>
  <c r="P142" i="2"/>
  <c r="BK142" i="2"/>
  <c r="J142" i="2"/>
  <c r="BF142" i="2" s="1"/>
  <c r="BI141" i="2"/>
  <c r="BH141" i="2"/>
  <c r="BG141" i="2"/>
  <c r="BE141" i="2"/>
  <c r="T141" i="2"/>
  <c r="R141" i="2"/>
  <c r="P141" i="2"/>
  <c r="P139" i="2" s="1"/>
  <c r="BK141" i="2"/>
  <c r="J141" i="2"/>
  <c r="BF141" i="2"/>
  <c r="BI140" i="2"/>
  <c r="F35" i="2" s="1"/>
  <c r="BD95" i="1" s="1"/>
  <c r="BD94" i="1" s="1"/>
  <c r="W33" i="1" s="1"/>
  <c r="BH140" i="2"/>
  <c r="F34" i="2" s="1"/>
  <c r="BC95" i="1" s="1"/>
  <c r="BC94" i="1" s="1"/>
  <c r="BG140" i="2"/>
  <c r="F33" i="2" s="1"/>
  <c r="BB95" i="1" s="1"/>
  <c r="BB94" i="1" s="1"/>
  <c r="BE140" i="2"/>
  <c r="J31" i="2" s="1"/>
  <c r="AV95" i="1" s="1"/>
  <c r="T140" i="2"/>
  <c r="T139" i="2"/>
  <c r="R140" i="2"/>
  <c r="R139" i="2" s="1"/>
  <c r="R138" i="2" s="1"/>
  <c r="P140" i="2"/>
  <c r="BK140" i="2"/>
  <c r="BK139" i="2" s="1"/>
  <c r="J140" i="2"/>
  <c r="BF140" i="2"/>
  <c r="J134" i="2"/>
  <c r="J133" i="2"/>
  <c r="F133" i="2"/>
  <c r="F131" i="2"/>
  <c r="E129" i="2"/>
  <c r="J90" i="2"/>
  <c r="J89" i="2"/>
  <c r="F89" i="2"/>
  <c r="F87" i="2"/>
  <c r="E85" i="2"/>
  <c r="J16" i="2"/>
  <c r="E16" i="2"/>
  <c r="F134" i="2" s="1"/>
  <c r="J15" i="2"/>
  <c r="J10" i="2"/>
  <c r="J131" i="2"/>
  <c r="J87" i="2"/>
  <c r="AS94" i="1"/>
  <c r="L90" i="1"/>
  <c r="AM90" i="1"/>
  <c r="AM89" i="1"/>
  <c r="L89" i="1"/>
  <c r="AM87" i="1"/>
  <c r="L87" i="1"/>
  <c r="L85" i="1"/>
  <c r="L84" i="1"/>
  <c r="F32" i="2" l="1"/>
  <c r="BA95" i="1" s="1"/>
  <c r="BA94" i="1" s="1"/>
  <c r="AX94" i="1"/>
  <c r="W31" i="1"/>
  <c r="P138" i="2"/>
  <c r="J139" i="2"/>
  <c r="J96" i="2" s="1"/>
  <c r="BK138" i="2"/>
  <c r="W32" i="1"/>
  <c r="AY94" i="1"/>
  <c r="J32" i="2"/>
  <c r="AW95" i="1" s="1"/>
  <c r="AT95" i="1" s="1"/>
  <c r="T239" i="2"/>
  <c r="P222" i="2"/>
  <c r="P262" i="2"/>
  <c r="T265" i="2"/>
  <c r="T221" i="2" s="1"/>
  <c r="P275" i="2"/>
  <c r="P299" i="2"/>
  <c r="T299" i="2"/>
  <c r="T362" i="2"/>
  <c r="T370" i="2"/>
  <c r="J376" i="2"/>
  <c r="J119" i="2" s="1"/>
  <c r="BK375" i="2"/>
  <c r="J375" i="2" s="1"/>
  <c r="J118" i="2" s="1"/>
  <c r="P188" i="2"/>
  <c r="R221" i="2"/>
  <c r="R137" i="2" s="1"/>
  <c r="T275" i="2"/>
  <c r="P367" i="2"/>
  <c r="P376" i="2"/>
  <c r="P375" i="2" s="1"/>
  <c r="F31" i="2"/>
  <c r="AZ95" i="1" s="1"/>
  <c r="AZ94" i="1" s="1"/>
  <c r="F90" i="2"/>
  <c r="T188" i="2"/>
  <c r="T138" i="2" s="1"/>
  <c r="T137" i="2" s="1"/>
  <c r="P239" i="2"/>
  <c r="P265" i="2"/>
  <c r="P348" i="2"/>
  <c r="P352" i="2"/>
  <c r="P370" i="2"/>
  <c r="BK221" i="2"/>
  <c r="J221" i="2" s="1"/>
  <c r="J101" i="2" s="1"/>
  <c r="AV94" i="1" l="1"/>
  <c r="W29" i="1"/>
  <c r="AW94" i="1"/>
  <c r="AK30" i="1" s="1"/>
  <c r="W30" i="1"/>
  <c r="P221" i="2"/>
  <c r="P137" i="2" s="1"/>
  <c r="AU95" i="1" s="1"/>
  <c r="AU94" i="1" s="1"/>
  <c r="J138" i="2"/>
  <c r="J95" i="2" s="1"/>
  <c r="BK137" i="2"/>
  <c r="J137" i="2" s="1"/>
  <c r="J94" i="2" l="1"/>
  <c r="J28" i="2"/>
  <c r="AK29" i="1"/>
  <c r="AT94" i="1"/>
  <c r="AG95" i="1" l="1"/>
  <c r="J37" i="2"/>
  <c r="AG94" i="1" l="1"/>
  <c r="AN95" i="1"/>
  <c r="AK26" i="1" l="1"/>
  <c r="AK35" i="1" s="1"/>
  <c r="AN94" i="1"/>
</calcChain>
</file>

<file path=xl/sharedStrings.xml><?xml version="1.0" encoding="utf-8"?>
<sst xmlns="http://schemas.openxmlformats.org/spreadsheetml/2006/main" count="3682" uniqueCount="1035">
  <si>
    <t>Export Komplet</t>
  </si>
  <si>
    <t/>
  </si>
  <si>
    <t>2.0</t>
  </si>
  <si>
    <t>ZAMOK</t>
  </si>
  <si>
    <t>False</t>
  </si>
  <si>
    <t>{ebd56058-548f-4cf1-931c-308343989992}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</si>
  <si>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</si>
  <si>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</si>
  <si>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</si>
  <si>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</si>
  <si>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</si>
  <si>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</si>
  <si>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11-2017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</si>
  <si>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</si>
  <si>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</si>
  <si>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Nadstavba SOŠHSaO Banská Bystrica</t>
  </si>
  <si>
    <t>JKSO:</t>
  </si>
  <si>
    <t>KS:</t>
  </si>
  <si>
    <t>Miesto:</t>
  </si>
  <si>
    <t>Banská Bystrica</t>
  </si>
  <si>
    <t>Dátum:</t>
  </si>
  <si>
    <t>12. 6. 2019</t>
  </si>
  <si>
    <t>Objednávateľ:</t>
  </si>
  <si>
    <t>IČO:</t>
  </si>
  <si>
    <t>SOŠ hotelových služieb a obchodu, Banská Bystrica</t>
  </si>
  <si>
    <t>IČ DPH:</t>
  </si>
  <si>
    <t>Zhotoviteľ:</t>
  </si>
  <si>
    <t>Vyplň údaj</t>
  </si>
  <si>
    <t>Projektant:</t>
  </si>
  <si>
    <t>Ing.Arch.Tomáš Sobota</t>
  </si>
  <si>
    <t>True</t>
  </si>
  <si>
    <t>0,01</t>
  </si>
  <si>
    <t>Spracovateľ:</t>
  </si>
  <si>
    <t>Kozák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</si>
  <si>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</si>
  <si>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</si>
  <si>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</si>
  <si>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</si>
  <si>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</si>
  <si>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</si>
  <si>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</si>
  <si>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</si>
  <si>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</si>
  <si>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</si>
  <si>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</si>
  <si>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</si>
  <si>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</si>
  <si>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</si>
  <si>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</si>
  <si>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</si>
  <si>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</si>
  <si>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</si>
  <si>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</si>
  <si>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</si>
  <si>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</si>
  <si>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</si>
  <si>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</si>
  <si>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</si>
  <si>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</si>
  <si>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</si>
  <si>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</si>
  <si>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</si>
  <si>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</si>
  <si>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</si>
  <si>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</si>
  <si>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</si>
  <si>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</si>
  <si>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</si>
  <si>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</si>
  <si>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</si>
  <si>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</si>
  <si>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</si>
  <si>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</si>
  <si>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</si>
  <si>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</si>
  <si>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</si>
  <si>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</si>
  <si>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</si>
  <si>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</si>
  <si>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</si>
  <si>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</si>
  <si>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</si>
  <si>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</si>
  <si>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</si>
  <si>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</si>
  <si>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</si>
  <si>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</si>
  <si>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</si>
  <si>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   Práce a dodávky HSV</t>
  </si>
  <si>
    <t xml:space="preserve">    3 -    Zvislé a kompletné konštrukcie</t>
  </si>
  <si>
    <t xml:space="preserve">    4 -    Vodorovné konštrukcie</t>
  </si>
  <si>
    <t xml:space="preserve">    6 -    Úpravy povrchov, podlahy, osadenie</t>
  </si>
  <si>
    <t xml:space="preserve">      99 -    Presun hmôt HSV</t>
  </si>
  <si>
    <t xml:space="preserve">    9 -    Ostatné konštrukcie a práce-búranie</t>
  </si>
  <si>
    <t>PSV -    Práce a dodávky PSV</t>
  </si>
  <si>
    <t xml:space="preserve">    712 -    Izolácie striech</t>
  </si>
  <si>
    <t xml:space="preserve">    713 -    Izolácie tepelné</t>
  </si>
  <si>
    <t xml:space="preserve">    721 -    Zdravotech. vnútorná kanalizácia</t>
  </si>
  <si>
    <t xml:space="preserve">    731 -  Ústredné kúrenie, kotolne</t>
  </si>
  <si>
    <t xml:space="preserve">    762 -    Konštrukcie tesárske</t>
  </si>
  <si>
    <t xml:space="preserve">    763 -    Konštrukcie</t>
  </si>
  <si>
    <t xml:space="preserve">    764 -    Konštrukcie klampiarske</t>
  </si>
  <si>
    <t xml:space="preserve">    766 -    Konštrukcie stolárske</t>
  </si>
  <si>
    <t xml:space="preserve">    767 -    Konštrukcie doplnkové kovové</t>
  </si>
  <si>
    <t xml:space="preserve">    769 -  Montáž vzduchotechnických zariadení</t>
  </si>
  <si>
    <t xml:space="preserve">    771 -    Podlahy z dlaždíc</t>
  </si>
  <si>
    <t xml:space="preserve">    775 -    Podlahy vlysové a parketové</t>
  </si>
  <si>
    <t xml:space="preserve">    776 -    Podlahy povlakové</t>
  </si>
  <si>
    <t xml:space="preserve">    781 -    Dokončovacie práce a obklady</t>
  </si>
  <si>
    <t xml:space="preserve">    783 -    Dokončovacie práce</t>
  </si>
  <si>
    <t xml:space="preserve">    784 -    Dokončovacie práce</t>
  </si>
  <si>
    <t>M -  Práce a dodávky M</t>
  </si>
  <si>
    <t xml:space="preserve">    21-M -  Elektromontáže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</si>
  <si>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</si>
  <si>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</si>
  <si>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</si>
  <si>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</si>
  <si>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</si>
  <si>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</si>
  <si>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</si>
  <si>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</si>
  <si>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</si>
  <si>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</si>
  <si>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</si>
  <si>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</si>
  <si>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</si>
  <si>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 xml:space="preserve">   Práce a dodávky HSV</t>
  </si>
  <si>
    <t>ROZPOCET</t>
  </si>
  <si>
    <t>3</t>
  </si>
  <si>
    <t xml:space="preserve">   Zvislé a kompletné konštrukcie</t>
  </si>
  <si>
    <t>K</t>
  </si>
  <si>
    <t>311234210</t>
  </si>
  <si>
    <t>Murivo nosné (m3) z tehál pálených HELUZ 50 FAMILY P 8 brúsených na pero a drážku, na lepidlo (500x247x249)</t>
  </si>
  <si>
    <t>m3</t>
  </si>
  <si>
    <t>4</t>
  </si>
  <si>
    <t>2</t>
  </si>
  <si>
    <t>-682251749</t>
  </si>
  <si>
    <t>311234232</t>
  </si>
  <si>
    <t>Murivo nosné (m3) z tehál pálených HELUZ 38 FAMILY P 10 brúsených na pero a drážku, na celoplošné lepidlo (380x247x249)</t>
  </si>
  <si>
    <t>416427263</t>
  </si>
  <si>
    <t>311273224</t>
  </si>
  <si>
    <t>Murivo nosné (m2) z tvárnic YTONG hr. 450 mm P2-300 PDK Lambda YQ, na MVC a maltu YTONG (450x249x499)</t>
  </si>
  <si>
    <t>m2</t>
  </si>
  <si>
    <t>398966970</t>
  </si>
  <si>
    <t>317165245</t>
  </si>
  <si>
    <t>Nosný preklad YTONG šírky 375 mm, výšky 249 mm, dĺžky 2250 mm</t>
  </si>
  <si>
    <t>ks</t>
  </si>
  <si>
    <t>-459348972</t>
  </si>
  <si>
    <t>5</t>
  </si>
  <si>
    <t>330311712</t>
  </si>
  <si>
    <t>Betón stĺpov a pilierov hranatých prostý tr. C 20/25</t>
  </si>
  <si>
    <t>769901066</t>
  </si>
  <si>
    <t>6</t>
  </si>
  <si>
    <t>331351101</t>
  </si>
  <si>
    <t>Debnenie hranatých stĺpov prierezu pravouhlého štvoruholníka výšky do 4 m, zhotovenie-dielce</t>
  </si>
  <si>
    <t>-225124079</t>
  </si>
  <si>
    <t>7</t>
  </si>
  <si>
    <t>331351102</t>
  </si>
  <si>
    <t>Debnenie hranatých stĺpov prierezu pravouhlého štvoruholníka výšky do 4 m, odstránenie-dielce</t>
  </si>
  <si>
    <t>-348617741</t>
  </si>
  <si>
    <t>8</t>
  </si>
  <si>
    <t>331361821</t>
  </si>
  <si>
    <t>Výstuž stĺpov, pilierov, stojok hranatých z bet. ocele 10505</t>
  </si>
  <si>
    <t>t</t>
  </si>
  <si>
    <t>-25663465</t>
  </si>
  <si>
    <t>9</t>
  </si>
  <si>
    <t>342272100</t>
  </si>
  <si>
    <t>Omburovka z tvárnic YTONG hr. 50 mm P4-500 hladkých, na MVC a maltu YTONG (50x249x599)</t>
  </si>
  <si>
    <t>566974351</t>
  </si>
  <si>
    <t>10</t>
  </si>
  <si>
    <t>346258018</t>
  </si>
  <si>
    <t>Tepelnoizolačný obklad stien hr. 180 mm YTONG Multipor 600x390 mm, lepený</t>
  </si>
  <si>
    <t>-349184783</t>
  </si>
  <si>
    <t xml:space="preserve">   Vodorovné konštrukcie</t>
  </si>
  <si>
    <t>11</t>
  </si>
  <si>
    <t>411354235</t>
  </si>
  <si>
    <t>Debnenie stropu, zabudované s plechom trapézovým, výšky vľn do 50 mm hr. 0,0,75 mm</t>
  </si>
  <si>
    <t>-1694521431</t>
  </si>
  <si>
    <t>12</t>
  </si>
  <si>
    <t>417321515</t>
  </si>
  <si>
    <t>Betón stužujúcich pásov a vencov železový tr. C 25/30</t>
  </si>
  <si>
    <t>-1040677589</t>
  </si>
  <si>
    <t>13</t>
  </si>
  <si>
    <t>417351115</t>
  </si>
  <si>
    <t>Debnenie bočníc stužujúcich pásov a vencov vrátane vzpier zhotovenie</t>
  </si>
  <si>
    <t>103477892</t>
  </si>
  <si>
    <t>14</t>
  </si>
  <si>
    <t>417351116</t>
  </si>
  <si>
    <t>Debnenie bočníc stužujúcich pásov a vencov vrátane vzpier odstránenie</t>
  </si>
  <si>
    <t>179143103</t>
  </si>
  <si>
    <t>15</t>
  </si>
  <si>
    <t>417361821</t>
  </si>
  <si>
    <t>Výstuž stužujúcich pásov a vencov z betonárskej ocele 10505</t>
  </si>
  <si>
    <t>220526233</t>
  </si>
  <si>
    <t>16</t>
  </si>
  <si>
    <t>430321414</t>
  </si>
  <si>
    <t>Schodiskové konštrukcie, betón železový tr. C 25/30</t>
  </si>
  <si>
    <t>-390181271</t>
  </si>
  <si>
    <t>17</t>
  </si>
  <si>
    <t>430361821</t>
  </si>
  <si>
    <t>Výstuž schodiskových konštrukcií z betonárskej ocele 10505</t>
  </si>
  <si>
    <t>-2116414110</t>
  </si>
  <si>
    <t>18</t>
  </si>
  <si>
    <t>431351121</t>
  </si>
  <si>
    <t>Debnenie do 4 m výšky - podest a podstupňových dosiek pôdorysne priamočiarych zhotovenie</t>
  </si>
  <si>
    <t>-1328599361</t>
  </si>
  <si>
    <t>19</t>
  </si>
  <si>
    <t>431351122</t>
  </si>
  <si>
    <t>Debnenie do 4 m výšky - podest a podstupňových dosiek pôdorysne priamočiarych odstránenie</t>
  </si>
  <si>
    <t>351595359</t>
  </si>
  <si>
    <t>317941123</t>
  </si>
  <si>
    <t>Osadenie oceľových valcovaných nosníkov (na murive)  I, IE,U,UE,L č.14-22 alebo výšky do 220 mm</t>
  </si>
  <si>
    <t>1231387275</t>
  </si>
  <si>
    <t>21</t>
  </si>
  <si>
    <t>M</t>
  </si>
  <si>
    <t>1338550160</t>
  </si>
  <si>
    <t>Konštrukčná oceľ S 235,  HEA 160, s dvojnásobným  náterom</t>
  </si>
  <si>
    <t>-388374377</t>
  </si>
  <si>
    <t xml:space="preserve">   Úpravy povrchov, podlahy, osadenie</t>
  </si>
  <si>
    <t>22</t>
  </si>
  <si>
    <t>612421421</t>
  </si>
  <si>
    <t>Oprava vnútorných vápenných omietok stien, v množstve opravenej plochy nad 30 do 50 % hladkých</t>
  </si>
  <si>
    <t>1922755432</t>
  </si>
  <si>
    <t>23</t>
  </si>
  <si>
    <t>612465113</t>
  </si>
  <si>
    <t>Príprava vnútorného podkladu stien BAUMIT, penetračný náter Baumit BetonPrimer</t>
  </si>
  <si>
    <t>-894989864</t>
  </si>
  <si>
    <t>24</t>
  </si>
  <si>
    <t>612465135</t>
  </si>
  <si>
    <t xml:space="preserve">Vnútorná omietka stien napríklad BAUMIT, vápennocementová, strojné miešanie, ručné nanášanie, Baumit Jadrová omietka (Baumit GrobPutz 4) hr. 10 mm </t>
  </si>
  <si>
    <t>1994576760</t>
  </si>
  <si>
    <t>25</t>
  </si>
  <si>
    <t>613421111</t>
  </si>
  <si>
    <t>Vnútorná omietka vápenná alebo vápennocementová pilierov hrubá zatretá</t>
  </si>
  <si>
    <t>954444873</t>
  </si>
  <si>
    <t>26</t>
  </si>
  <si>
    <t>613421173</t>
  </si>
  <si>
    <t>Vnútorná omietka vápenná alebo vápennocementová pilierov štuk. plsťou hladená</t>
  </si>
  <si>
    <t>-1602346420</t>
  </si>
  <si>
    <t>27</t>
  </si>
  <si>
    <t>613481115</t>
  </si>
  <si>
    <t>Potiahnutie vnútorných stĺpov a pilierov, pletivom rabicovým s prichytením</t>
  </si>
  <si>
    <t>-364167967</t>
  </si>
  <si>
    <t>28</t>
  </si>
  <si>
    <t>621462114</t>
  </si>
  <si>
    <t>Príprava vonkajšieho podkladu podhľadov napríklad BAUMIT, Regulátor nasiakavosti (Baumit SaugAusgleich)</t>
  </si>
  <si>
    <t>-1862398984</t>
  </si>
  <si>
    <t>29</t>
  </si>
  <si>
    <t>621462232</t>
  </si>
  <si>
    <t xml:space="preserve">Vonkajšia omietka podhľadov tenkovrstvová napríklad  BAUMIT, silikónová, Baumit SilikonTop, škrabaná, hr. 2 mm </t>
  </si>
  <si>
    <t>-196905049</t>
  </si>
  <si>
    <t>30</t>
  </si>
  <si>
    <t>622465701</t>
  </si>
  <si>
    <t>Príprava vonkajšieho podkladu stien PROFI Adhézny mostík +</t>
  </si>
  <si>
    <t>-1839714786</t>
  </si>
  <si>
    <t>31</t>
  </si>
  <si>
    <t>622466115</t>
  </si>
  <si>
    <t>Príprava vonkajšieho podkladu stiennapríklad  BAUMIT, penetračný náter Baumit BetonKontakt</t>
  </si>
  <si>
    <t>1137814572</t>
  </si>
  <si>
    <t>32</t>
  </si>
  <si>
    <t>622481119</t>
  </si>
  <si>
    <t>Potiahnutie vonkajších stien sklotextílnou mriežkou s celoplošným prilepením</t>
  </si>
  <si>
    <t>834182749</t>
  </si>
  <si>
    <t>33</t>
  </si>
  <si>
    <t>622491403</t>
  </si>
  <si>
    <t>Fasádny náter BAUMIT SilikatColor</t>
  </si>
  <si>
    <t>715268430</t>
  </si>
  <si>
    <t>34</t>
  </si>
  <si>
    <t>623421121</t>
  </si>
  <si>
    <t>Vonkajšia omietka vápenná alebo vápenocem. hrubá zatretá pilierov</t>
  </si>
  <si>
    <t>1426575634</t>
  </si>
  <si>
    <t>35</t>
  </si>
  <si>
    <t>623421141</t>
  </si>
  <si>
    <t>Vonkajšia omietka vápenná alebo vápenocem. štukova v stupni zložitosti 1-2 pilierov</t>
  </si>
  <si>
    <t>-1317703194</t>
  </si>
  <si>
    <t>36</t>
  </si>
  <si>
    <t>623481111</t>
  </si>
  <si>
    <t>Potiahnutie vonkajších stĺpov a pilierov, pletivom rabicovým</t>
  </si>
  <si>
    <t>-406219447</t>
  </si>
  <si>
    <t>37</t>
  </si>
  <si>
    <t>631312641</t>
  </si>
  <si>
    <t>Mazanina z betónu prostého (m2) hladená dreveným hladidlom, betón tr. C 16/20 hr. 80 mm</t>
  </si>
  <si>
    <t>-637022644</t>
  </si>
  <si>
    <t>38</t>
  </si>
  <si>
    <t>632440013</t>
  </si>
  <si>
    <t>Anhydritový samonivelizačný liaty poter napr.  Baumit Alpha 2000, triedy CA-C20-F5 , hr. 35 mm</t>
  </si>
  <si>
    <t>-357849055</t>
  </si>
  <si>
    <t>39</t>
  </si>
  <si>
    <t>632477005</t>
  </si>
  <si>
    <t>Nivelačná stierka podlahová napríklad  KNAUF hrúbky 3 mm</t>
  </si>
  <si>
    <t>-1953564862</t>
  </si>
  <si>
    <t>40</t>
  </si>
  <si>
    <t>632477006</t>
  </si>
  <si>
    <t>Nivelačná stierka podlahová Bostik Nivoplan S  hr.3 mm</t>
  </si>
  <si>
    <t>1689697812</t>
  </si>
  <si>
    <t>41</t>
  </si>
  <si>
    <t>642942111</t>
  </si>
  <si>
    <t>Osadenie oceľovej dverovej zárubne alebo rámu, plochy otvoru do 2,5 m2</t>
  </si>
  <si>
    <t>50536829</t>
  </si>
  <si>
    <t>42</t>
  </si>
  <si>
    <t>5533108680</t>
  </si>
  <si>
    <t>Kovová zárubňa šírky 300-1195 mm, výšky 500-1970 a 2100 mm, jednodielne zamurovacie</t>
  </si>
  <si>
    <t>177002652</t>
  </si>
  <si>
    <t>43</t>
  </si>
  <si>
    <t>642942221</t>
  </si>
  <si>
    <t>Osadenie oceľovej dverovej zárubne alebo rámu, plochy otvoru nad 2,5 do 4,5 m2</t>
  </si>
  <si>
    <t>-1360641376</t>
  </si>
  <si>
    <t>44</t>
  </si>
  <si>
    <t>5533108710</t>
  </si>
  <si>
    <t>Kovová zárubňa šírky 1200-2600 mm, výšky atypické do 2600 mm, jednodielne zamurovacie</t>
  </si>
  <si>
    <t>-630676374</t>
  </si>
  <si>
    <t>99</t>
  </si>
  <si>
    <t xml:space="preserve">   Presun hmôt HSV</t>
  </si>
  <si>
    <t>45</t>
  </si>
  <si>
    <t>998011003</t>
  </si>
  <si>
    <t>Presun hmôt pre budovy (801, 803, 812), zvislá konštr. z tehál, tvárnic, z kovu výšky do 24 m</t>
  </si>
  <si>
    <t>-1751814431</t>
  </si>
  <si>
    <t xml:space="preserve">   Ostatné konštrukcie a práce-búranie</t>
  </si>
  <si>
    <t>46</t>
  </si>
  <si>
    <t>941941032</t>
  </si>
  <si>
    <t>Montáž lešenia ľahkého pracovného radového s podlahami šírky od 0,80 do 1,00 m, výšky nad 10 do 30 m</t>
  </si>
  <si>
    <t>-1209058972</t>
  </si>
  <si>
    <t>47</t>
  </si>
  <si>
    <t>941941192</t>
  </si>
  <si>
    <t>Príplatok za prvý a každý ďalší i začatý mesiac použitia lešenia ľahkého pracovného radového s podlahami šírky od 0,80 do 1,00 m, výšky nad 10 do 30 m</t>
  </si>
  <si>
    <t>1212309999</t>
  </si>
  <si>
    <t>48</t>
  </si>
  <si>
    <t>941941832</t>
  </si>
  <si>
    <t>Demontáž lešenia ľahkého pracovného radového s podlahami šírky nad 0,80 do 1,00 m, výšky nad 10 do 30 m</t>
  </si>
  <si>
    <t>896966707</t>
  </si>
  <si>
    <t>49</t>
  </si>
  <si>
    <t>941955003</t>
  </si>
  <si>
    <t>Lešenie ľahké pracovné pomocné s výškou lešeňovej podlahy nad 1,90 do 2,50 m</t>
  </si>
  <si>
    <t>1874943136</t>
  </si>
  <si>
    <t>50</t>
  </si>
  <si>
    <t>952901111</t>
  </si>
  <si>
    <t>Vyčistenie budov pri výške podlaží do 4m</t>
  </si>
  <si>
    <t>-562753351</t>
  </si>
  <si>
    <t>51</t>
  </si>
  <si>
    <t>953997311</t>
  </si>
  <si>
    <t>Napr.STOMIX rohový profil Kombi PVC 10/10</t>
  </si>
  <si>
    <t>m</t>
  </si>
  <si>
    <t>-1009272395</t>
  </si>
  <si>
    <t>52</t>
  </si>
  <si>
    <t>953997331</t>
  </si>
  <si>
    <t>Napr. STOMIX lišta s odkvapovým nosom PVC UV 10/10</t>
  </si>
  <si>
    <t>229318528</t>
  </si>
  <si>
    <t>53</t>
  </si>
  <si>
    <t>959941111</t>
  </si>
  <si>
    <t>Chemická kotva s kotevným svorníkom tesnená chemickou ampulkou do betónu, ŽB, kameňa, s vyvŕtaním otvoru M10/30/130 mm</t>
  </si>
  <si>
    <t>-1204594451</t>
  </si>
  <si>
    <t>54</t>
  </si>
  <si>
    <t>959941122</t>
  </si>
  <si>
    <t>Chemická kotva s kotevným svorníkom tesnená chemickou ampulkou do betónu, ŽB, kameňa, s vyvŕtaním otvoru M12/35/160 mm</t>
  </si>
  <si>
    <t>-1729966809</t>
  </si>
  <si>
    <t>55</t>
  </si>
  <si>
    <t>959941131</t>
  </si>
  <si>
    <t>Chemická kotva s kotevným svorníkom tesnená chemickou ampulkou do betónu, ŽB, kameňa, s vyvŕtaním otvoru M16/20/165 mm</t>
  </si>
  <si>
    <t>1187990825</t>
  </si>
  <si>
    <t>56</t>
  </si>
  <si>
    <t>289902111</t>
  </si>
  <si>
    <t>Otlčenie alebo osekanie vrstiev omietok L stien,  -0,06300t</t>
  </si>
  <si>
    <t>-1730148050</t>
  </si>
  <si>
    <t>57</t>
  </si>
  <si>
    <t>962032231</t>
  </si>
  <si>
    <t>Búranie muriva nadzákladového z tehál pálených, vápenopieskových,cementových na maltu,  -1,90500t</t>
  </si>
  <si>
    <t>1612242371</t>
  </si>
  <si>
    <t>58</t>
  </si>
  <si>
    <t>884469344</t>
  </si>
  <si>
    <t>59</t>
  </si>
  <si>
    <t>963051313</t>
  </si>
  <si>
    <t>Búranie železobetónových stropov rebrových s rovným podhľadom,  -2,40000t</t>
  </si>
  <si>
    <t>1955687950</t>
  </si>
  <si>
    <t>60</t>
  </si>
  <si>
    <t>965041341</t>
  </si>
  <si>
    <t>Búranie podkladov pod dlažby, liatych dlažieb a mazanín,škvarobetón hr.do 100 mm, plochy nad 4 m2 -1,60000t</t>
  </si>
  <si>
    <t>-1722990318</t>
  </si>
  <si>
    <t>61</t>
  </si>
  <si>
    <t>965043341</t>
  </si>
  <si>
    <t>Búranie podkladov pod dlažby, liatych dlažieb a mazanín,betón s poterom,teracom hr.do 100 mm, plochy nad 4 m2  -2,20000t</t>
  </si>
  <si>
    <t>-524346813</t>
  </si>
  <si>
    <t>62</t>
  </si>
  <si>
    <t>965082930</t>
  </si>
  <si>
    <t>Odstránenie násypu pod podlahami alebo na strechách, hr.do 200 mm,  -1,40000t</t>
  </si>
  <si>
    <t>-985184640</t>
  </si>
  <si>
    <t>63</t>
  </si>
  <si>
    <t>967031132</t>
  </si>
  <si>
    <t>Prikresanie rovných ostení, bez odstupu, po hrubomvybúraní otvorov, v murive tehl. na maltu,  -0,05700t</t>
  </si>
  <si>
    <t>-2067926599</t>
  </si>
  <si>
    <t>64</t>
  </si>
  <si>
    <t>968062455</t>
  </si>
  <si>
    <t>Vybúranie drevených dverových zárubní plochy do 2 m2,  -0,08800t</t>
  </si>
  <si>
    <t>1377638977</t>
  </si>
  <si>
    <t>65</t>
  </si>
  <si>
    <t>973042241</t>
  </si>
  <si>
    <t>Vysekanie v murive betónovom kapsy plochy do 0, 10 m2, hĺbky do 150 mm,  -0,01800t</t>
  </si>
  <si>
    <t>969933399</t>
  </si>
  <si>
    <t>66</t>
  </si>
  <si>
    <t>974049165</t>
  </si>
  <si>
    <t>Vysekanie rýh v betónových stenách do hĺbky 150 mm a š. do 200 mm,  -0,06600t</t>
  </si>
  <si>
    <t>1583564887</t>
  </si>
  <si>
    <t>67</t>
  </si>
  <si>
    <t>974049187</t>
  </si>
  <si>
    <t>Vysekanie rýh v betónových stenách do hĺbky 300 mm a š. nad 300 mm,  -0,17300t</t>
  </si>
  <si>
    <t>-692136613</t>
  </si>
  <si>
    <t>68</t>
  </si>
  <si>
    <t>979011111</t>
  </si>
  <si>
    <t>Zvislá doprava sutiny a vybúraných hmôt za prvé podlažie nad alebo pod základným podlažím</t>
  </si>
  <si>
    <t>-96412139</t>
  </si>
  <si>
    <t>69</t>
  </si>
  <si>
    <t>979011121</t>
  </si>
  <si>
    <t>Zvislá doprava sutiny a vybúraných hmôt za každé ďalšie podlažie</t>
  </si>
  <si>
    <t>-430870083</t>
  </si>
  <si>
    <t>70</t>
  </si>
  <si>
    <t>979011201</t>
  </si>
  <si>
    <t>Plastový sklz na stavebnú suť výšky do 10 m</t>
  </si>
  <si>
    <t>706536329</t>
  </si>
  <si>
    <t>71</t>
  </si>
  <si>
    <t>979011231</t>
  </si>
  <si>
    <t>Demontáž sklzu na stavebnú suť výšky do 10 m</t>
  </si>
  <si>
    <t>1465291692</t>
  </si>
  <si>
    <t>72</t>
  </si>
  <si>
    <t>979081111</t>
  </si>
  <si>
    <t>Odvoz sutiny a vybúraných hmôt na skládku do 1 km</t>
  </si>
  <si>
    <t>743272074</t>
  </si>
  <si>
    <t>73</t>
  </si>
  <si>
    <t>979081121</t>
  </si>
  <si>
    <t>Odvoz sutiny a vybúraných hmôt na skládku za každý ďalší 1 km</t>
  </si>
  <si>
    <t>1392080840</t>
  </si>
  <si>
    <t>74</t>
  </si>
  <si>
    <t>979082111</t>
  </si>
  <si>
    <t>Vnútrostavenisková doprava sutiny a vybúraných hmôt do 10 m</t>
  </si>
  <si>
    <t>-494729363</t>
  </si>
  <si>
    <t>75</t>
  </si>
  <si>
    <t>979082121</t>
  </si>
  <si>
    <t>Vnútrostavenisková doprava sutiny a vybúraných hmôt za každých ďalších 5 m</t>
  </si>
  <si>
    <t>1027030985</t>
  </si>
  <si>
    <t>76</t>
  </si>
  <si>
    <t>979089012</t>
  </si>
  <si>
    <t>Poplatok za skladovanie - betón, tehly, dlaždice (17 01 ), ostatné</t>
  </si>
  <si>
    <t>2123858993</t>
  </si>
  <si>
    <t>77</t>
  </si>
  <si>
    <t>979089211</t>
  </si>
  <si>
    <t>Poplatok za skladovanie - bitúmenové zmesi, uhoľný decht, dechtové výrobky (17 03), nebezpečné</t>
  </si>
  <si>
    <t>-854799865</t>
  </si>
  <si>
    <t>PSV</t>
  </si>
  <si>
    <t xml:space="preserve">   Práce a dodávky PSV</t>
  </si>
  <si>
    <t>712</t>
  </si>
  <si>
    <t xml:space="preserve">   Izolácie striech</t>
  </si>
  <si>
    <t>78</t>
  </si>
  <si>
    <t>712290010</t>
  </si>
  <si>
    <t xml:space="preserve">Zhotovenie parozábrany pre strechy ploché do 10° </t>
  </si>
  <si>
    <t>439956888</t>
  </si>
  <si>
    <t>79</t>
  </si>
  <si>
    <t>6736800010</t>
  </si>
  <si>
    <t>Napr.DEKBIT AL S40 je hydroizolačný pás z oxidovaného asfaltu s nosnou vložkou z Al fóli</t>
  </si>
  <si>
    <t>2020590166</t>
  </si>
  <si>
    <t>80</t>
  </si>
  <si>
    <t>712300831</t>
  </si>
  <si>
    <t>Odstránenie povlakovej krytiny na strechách plochých 10° jednovrstvovej,  -0,00600t</t>
  </si>
  <si>
    <t>-2058528831</t>
  </si>
  <si>
    <t>81</t>
  </si>
  <si>
    <t>776551830</t>
  </si>
  <si>
    <t>Odstránenie jutového tkaniva na strechách,  -0,00100t</t>
  </si>
  <si>
    <t>-216546843</t>
  </si>
  <si>
    <t>82</t>
  </si>
  <si>
    <t>712370070</t>
  </si>
  <si>
    <t>Zhotovenie povlakovej krytiny striech plochých do 10° PVC-P fóliou upevnenou prikotvením so zvarením spoju</t>
  </si>
  <si>
    <t>-934818982</t>
  </si>
  <si>
    <t>83</t>
  </si>
  <si>
    <t>2832990650</t>
  </si>
  <si>
    <t>Kotviaca technika - vrut napr. SK-RB Power</t>
  </si>
  <si>
    <t>1220851471</t>
  </si>
  <si>
    <t>84</t>
  </si>
  <si>
    <t>2833000150</t>
  </si>
  <si>
    <t>Napr.FATRAFOL-S 810 hydroizolačná fólia hr.1,50 mm, š.1,3m šedá</t>
  </si>
  <si>
    <t>-1411528496</t>
  </si>
  <si>
    <t>85</t>
  </si>
  <si>
    <t>712973345</t>
  </si>
  <si>
    <t>Povlaková krytina - detaily k TPO fóliam vytvorenie flekov v rohoch</t>
  </si>
  <si>
    <t>-1363074636</t>
  </si>
  <si>
    <t>86</t>
  </si>
  <si>
    <t>2830012300</t>
  </si>
  <si>
    <t>Napr. FIRESTONE- TPO UltraPly Firestone roh vonkajší/vnútorný</t>
  </si>
  <si>
    <t>-1181624366</t>
  </si>
  <si>
    <t>87</t>
  </si>
  <si>
    <t>2830012310</t>
  </si>
  <si>
    <t>Napr. FIRESTONE - TPO lemovanie potrubia univerzálne</t>
  </si>
  <si>
    <t>-1709918100</t>
  </si>
  <si>
    <t>88</t>
  </si>
  <si>
    <t>712973520</t>
  </si>
  <si>
    <t>Povlaková krytina - detaily k TPO fóliam osadenie odkvapovej lišty</t>
  </si>
  <si>
    <t>-1092846016</t>
  </si>
  <si>
    <t>89</t>
  </si>
  <si>
    <t>712973540</t>
  </si>
  <si>
    <t>Osadenie odvetrávacích komínkov na povlakovú krytinu z TPO fólie</t>
  </si>
  <si>
    <t>982816791</t>
  </si>
  <si>
    <t>90</t>
  </si>
  <si>
    <t>6317141010</t>
  </si>
  <si>
    <t>Komínček odvetrávací napríklad LINDAB pre Topline HV 15x15150x150 cm</t>
  </si>
  <si>
    <t>-1704726631</t>
  </si>
  <si>
    <t>91</t>
  </si>
  <si>
    <t>998712202</t>
  </si>
  <si>
    <t>Presun hmôt pre izoláciu povlakovej krytiny v objektoch výšky nad 6 do 12 m</t>
  </si>
  <si>
    <t>%</t>
  </si>
  <si>
    <t>-1049300431</t>
  </si>
  <si>
    <t>92</t>
  </si>
  <si>
    <t>998712294</t>
  </si>
  <si>
    <t>Izolácia z povlak.krytín, prípl.za presun nad vymedz. najväčšiu dopravnú vzdialenosť do 1000 m</t>
  </si>
  <si>
    <t>2091592702</t>
  </si>
  <si>
    <t>93</t>
  </si>
  <si>
    <t>998712299</t>
  </si>
  <si>
    <t>Izolácia z povlak.krytín, prípl.za presun nad vymedz. najväčšiu dopr.vzdial.za k.ď.i začatých 1000 m</t>
  </si>
  <si>
    <t>285913489</t>
  </si>
  <si>
    <t>713</t>
  </si>
  <si>
    <t xml:space="preserve">   Izolácie tepelné</t>
  </si>
  <si>
    <t>94</t>
  </si>
  <si>
    <t>713120010</t>
  </si>
  <si>
    <t xml:space="preserve">Zakrývanie tepelnej izolácie podláh fóliou </t>
  </si>
  <si>
    <t>-1736114484</t>
  </si>
  <si>
    <t>95</t>
  </si>
  <si>
    <t>2832210100</t>
  </si>
  <si>
    <t>Oddeľovacia fólia 80 m</t>
  </si>
  <si>
    <t>1408989760</t>
  </si>
  <si>
    <t>96</t>
  </si>
  <si>
    <t>713121121</t>
  </si>
  <si>
    <t>Montáž tepelnej izolácie podláh minerálnou vlnou, kladená voľne v dvoch vrstvách</t>
  </si>
  <si>
    <t>860553413</t>
  </si>
  <si>
    <t>97</t>
  </si>
  <si>
    <t>6314401280</t>
  </si>
  <si>
    <t>Napr. Isover LAM 70 kamenná vlna hrúbka 150 mm</t>
  </si>
  <si>
    <t>1986245062</t>
  </si>
  <si>
    <t>98</t>
  </si>
  <si>
    <t>713122111</t>
  </si>
  <si>
    <t>Montáž tepelnej izolácie podláh polystyrénom, kladeným voľne v jednej vrstve</t>
  </si>
  <si>
    <t>-625892579</t>
  </si>
  <si>
    <t>2837600260</t>
  </si>
  <si>
    <t>Napr. EPS Neofloor 200 sivý penový polystyrén hrúbka 60 mm</t>
  </si>
  <si>
    <t>-1762933300</t>
  </si>
  <si>
    <t>100</t>
  </si>
  <si>
    <t>713170110</t>
  </si>
  <si>
    <t>Montáž spádového klinu z EPS na balkóny a terasy položením voľne</t>
  </si>
  <si>
    <t>2042675988</t>
  </si>
  <si>
    <t>101</t>
  </si>
  <si>
    <t>2837640720</t>
  </si>
  <si>
    <t>PCI Spádový klin 4-10 EPS 150 S, hrúbky 80 mm</t>
  </si>
  <si>
    <t>-2100274636</t>
  </si>
  <si>
    <t>102</t>
  </si>
  <si>
    <t>2837640710</t>
  </si>
  <si>
    <t>PCI Spádový klin 4-8 EPS 150 S, hrúbky 60 mm</t>
  </si>
  <si>
    <t>991167012</t>
  </si>
  <si>
    <t>103</t>
  </si>
  <si>
    <t>713521111</t>
  </si>
  <si>
    <t>Montáž tepelnej izolácie protipož. obkladom doskami jednovrstvová - obklad oceľových stĺpov</t>
  </si>
  <si>
    <t>1231475978</t>
  </si>
  <si>
    <t>104</t>
  </si>
  <si>
    <t>6314178101</t>
  </si>
  <si>
    <t>Protipožiarna doska na cementovej báze, odolávajúca vlhkosti, samonosná PROMATECT-H hr.12mm</t>
  </si>
  <si>
    <t>-598146144</t>
  </si>
  <si>
    <t>105</t>
  </si>
  <si>
    <t>998713103</t>
  </si>
  <si>
    <t>Presun hmôt pre izolácie tepelné v objektoch výšky nad 12 m do 24 m</t>
  </si>
  <si>
    <t>-1019346935</t>
  </si>
  <si>
    <t>721</t>
  </si>
  <si>
    <t xml:space="preserve">   Zdravotech. vnútorná kanalizácia</t>
  </si>
  <si>
    <t>106</t>
  </si>
  <si>
    <t>721110200</t>
  </si>
  <si>
    <t>Zdravotechnika - podľa samostatného rozpočtu v prílohe</t>
  </si>
  <si>
    <t>súb.</t>
  </si>
  <si>
    <t>-1146230048</t>
  </si>
  <si>
    <t>107</t>
  </si>
  <si>
    <t>721171809</t>
  </si>
  <si>
    <t>Demontáž potrubia z novodurových rúr odpadového alebo pripojovacieho nad 114 do D160,  -0,00263t</t>
  </si>
  <si>
    <t>-1528180611</t>
  </si>
  <si>
    <t>108</t>
  </si>
  <si>
    <t>721213015</t>
  </si>
  <si>
    <t>Montáž podlahového vpustu s zvislým odtokom DN 110</t>
  </si>
  <si>
    <t>-1268399796</t>
  </si>
  <si>
    <t>109</t>
  </si>
  <si>
    <t>2866340082</t>
  </si>
  <si>
    <t xml:space="preserve">Podlahový vpust napríklad HL310N - 3124,NIL, (0,67 l/s), vertikálny odtok DN 50/75/110, izolačná príruba, rám 105x105 mm, mriežka 115x115 mm, PP/PE/nerezová oceľ V2A </t>
  </si>
  <si>
    <t>1634018514</t>
  </si>
  <si>
    <t>731</t>
  </si>
  <si>
    <t xml:space="preserve"> Ústredné kúrenie, kotolne</t>
  </si>
  <si>
    <t>110</t>
  </si>
  <si>
    <t>731111001</t>
  </si>
  <si>
    <t>Vykurovanie - podľa samostatného rozpočtu v prílohe</t>
  </si>
  <si>
    <t>1973334625</t>
  </si>
  <si>
    <t>762</t>
  </si>
  <si>
    <t xml:space="preserve">   Konštrukcie tesárske</t>
  </si>
  <si>
    <t>111</t>
  </si>
  <si>
    <t>762810043</t>
  </si>
  <si>
    <t>Záklop stropov z dosiek OSB skrutkovaných na rošt na pero a drážku hr. dosky 15 mm</t>
  </si>
  <si>
    <t>-1628942565</t>
  </si>
  <si>
    <t>112</t>
  </si>
  <si>
    <t>998762103</t>
  </si>
  <si>
    <t>Presun hmôt pre konštrukcie tesárske v objektoch výšky od 12 do 24 m</t>
  </si>
  <si>
    <t>1058314224</t>
  </si>
  <si>
    <t>763</t>
  </si>
  <si>
    <t xml:space="preserve">   Konštrukcie</t>
  </si>
  <si>
    <t>113</t>
  </si>
  <si>
    <t>763116314</t>
  </si>
  <si>
    <t>Priečka SDK Rigips hr. 150 mm trojito opláštená doskami RBI 12.5 mm s tep. izoláciou, CW 75</t>
  </si>
  <si>
    <t>-321976994</t>
  </si>
  <si>
    <t>114</t>
  </si>
  <si>
    <t>998763303</t>
  </si>
  <si>
    <t>Presun hmôt pre sádrokartónové konštrukcie v objektoch výšky od 7 do 24 m</t>
  </si>
  <si>
    <t>458489569</t>
  </si>
  <si>
    <t>764</t>
  </si>
  <si>
    <t xml:space="preserve">   Konštrukcie klampiarske</t>
  </si>
  <si>
    <t>115</t>
  </si>
  <si>
    <t>764321830</t>
  </si>
  <si>
    <t>Demontáž oplechovania ríms pod nadrímsovým žľabom vrátane podkladového plechu, do 30° rš 660 mm,  -0,00520t</t>
  </si>
  <si>
    <t>26159749</t>
  </si>
  <si>
    <t>116</t>
  </si>
  <si>
    <t>764351820</t>
  </si>
  <si>
    <t>Demontáž žľabov pododkvap. štvorhranných rovných, oblúkových, do 30° rš 400 mm,  -0,00390t</t>
  </si>
  <si>
    <t>-2013302723</t>
  </si>
  <si>
    <t>117</t>
  </si>
  <si>
    <t>764352413</t>
  </si>
  <si>
    <t>Žľaby z hliníkového poplastovaného Al plechu, pododkvapové polkruhové r.š. 330 mm</t>
  </si>
  <si>
    <t>-1047840524</t>
  </si>
  <si>
    <t>118</t>
  </si>
  <si>
    <t>764421340</t>
  </si>
  <si>
    <t>Oplechovanie ríms a ozdobných prvkov z hliníkového poplastovaného Al plechu, r.š. 250 mm</t>
  </si>
  <si>
    <t>-1560005976</t>
  </si>
  <si>
    <t>119</t>
  </si>
  <si>
    <t>764421370</t>
  </si>
  <si>
    <t>Oplechovanie ríms a ozdobných prvkov z hliníkového poplastovaného Al plechu, r.š. 500 mm</t>
  </si>
  <si>
    <t>2118097306</t>
  </si>
  <si>
    <t>120</t>
  </si>
  <si>
    <t>764421375</t>
  </si>
  <si>
    <t>Oplechovanie ríms a ozdobných prvkov z hliníkového poplastovaného Al plechu, r.š. 510 mm</t>
  </si>
  <si>
    <t>1819142719</t>
  </si>
  <si>
    <t>121</t>
  </si>
  <si>
    <t>764451804</t>
  </si>
  <si>
    <t>Demontáž odpadových rúr štvorcových so stranou od 120 do 150 mm,  -0,00418t</t>
  </si>
  <si>
    <t>-1217853033</t>
  </si>
  <si>
    <t>122</t>
  </si>
  <si>
    <t>998764103</t>
  </si>
  <si>
    <t>Presun hmôt pre konštrukcie klampiarske v objektoch výšky nad 12 do 24 m</t>
  </si>
  <si>
    <t>-1688568963</t>
  </si>
  <si>
    <t>123</t>
  </si>
  <si>
    <t>5534419290</t>
  </si>
  <si>
    <t>Odkvapové systémy - poplastovaný HLINÍK, zvodová rúra, priemer 100 mm</t>
  </si>
  <si>
    <t>-812023387</t>
  </si>
  <si>
    <t>766</t>
  </si>
  <si>
    <t xml:space="preserve">   Konštrukcie stolárske</t>
  </si>
  <si>
    <t>124</t>
  </si>
  <si>
    <t>66050201010010</t>
  </si>
  <si>
    <t>Montáž dverového krídla kompletiz.otváravého do oceľovej alebo fošňovej zárubne, jednokrídlové</t>
  </si>
  <si>
    <t>208007767</t>
  </si>
  <si>
    <t>125</t>
  </si>
  <si>
    <t>5491502040</t>
  </si>
  <si>
    <t>Kovanie - 2x kľučka, povrch nerez brúsený, 2x rozeta BB, FAB</t>
  </si>
  <si>
    <t>2125614216</t>
  </si>
  <si>
    <t>126</t>
  </si>
  <si>
    <t>6116201710</t>
  </si>
  <si>
    <t>Dvere vnútorné jednokrídlové, výplň papierová voština, povrch dyha M10, plné, šírka 600-900 mm</t>
  </si>
  <si>
    <t>-1084721335</t>
  </si>
  <si>
    <t>127</t>
  </si>
  <si>
    <t>766621400</t>
  </si>
  <si>
    <t>Montáž okien plastových s hydroizolačnými ISO páskami (exteriérová a interiérová)</t>
  </si>
  <si>
    <t>-2134802771</t>
  </si>
  <si>
    <t>128</t>
  </si>
  <si>
    <t>2832301230</t>
  </si>
  <si>
    <t>Tesniaca fólia napr. CX exteriér 290 mm/30 m, pre okenné konštrukcie</t>
  </si>
  <si>
    <t>-200169937</t>
  </si>
  <si>
    <t>129</t>
  </si>
  <si>
    <t>2832301240</t>
  </si>
  <si>
    <t>Tesniaca fólia napr. CX interiér 70 mm, pre okenné konštrukcie</t>
  </si>
  <si>
    <t>1162831265</t>
  </si>
  <si>
    <t>130</t>
  </si>
  <si>
    <t>6114124150</t>
  </si>
  <si>
    <t>Plastové okno dvojkrídlové OS, rozmer 1125x2250 mm (šxv), izolačné trojsklo, systém GEALAN 9000 - 6 komorový profil,teplý dištančný rámik, Ur-1.1WmK</t>
  </si>
  <si>
    <t>1843495242</t>
  </si>
  <si>
    <t>131</t>
  </si>
  <si>
    <t>6114124240</t>
  </si>
  <si>
    <t>Plastové okno dvojkrídlové OS rozmer 1400x2250 mm (šxv), izolačné trojsklo,  napr. systém GEALAN 9000 - 6 komor. profil, teplý dišt. rámik, Ur- 1.1 WmK</t>
  </si>
  <si>
    <t>-249448579</t>
  </si>
  <si>
    <t>132</t>
  </si>
  <si>
    <t>766662114</t>
  </si>
  <si>
    <t>Montáž dverového krídla otočného jednokrídlového špeciálneho, do existujúcej zárubne, vrátane kovania</t>
  </si>
  <si>
    <t>1198219219</t>
  </si>
  <si>
    <t>133</t>
  </si>
  <si>
    <t>6116201961</t>
  </si>
  <si>
    <t>Dvere vnútorné jednokrídlové, protipožiarné EI 30, výplň DTD doska, povrch dyha M10, plné, šírka 600-900 mm so zárubňou</t>
  </si>
  <si>
    <t>-1857767545</t>
  </si>
  <si>
    <t>134</t>
  </si>
  <si>
    <t>927823415</t>
  </si>
  <si>
    <t>135</t>
  </si>
  <si>
    <t>766664131</t>
  </si>
  <si>
    <t>Montáž dverového krídla kyvného dvojkrídlového, do existujúcej zárubne, vrátane kovania</t>
  </si>
  <si>
    <t>539776972</t>
  </si>
  <si>
    <t>136</t>
  </si>
  <si>
    <t>-414556228</t>
  </si>
  <si>
    <t>137</t>
  </si>
  <si>
    <t>611611 SUB</t>
  </si>
  <si>
    <t>Dvere interierové drevené hladké dvojkrídlové kyvne - ATYP</t>
  </si>
  <si>
    <t>1230355125</t>
  </si>
  <si>
    <t>138</t>
  </si>
  <si>
    <t>766669116</t>
  </si>
  <si>
    <t>Montáž samozatvárača pre dverné krídla s hmotnosťou do 25 kg</t>
  </si>
  <si>
    <t>2056380775</t>
  </si>
  <si>
    <t>139</t>
  </si>
  <si>
    <t>5491701000</t>
  </si>
  <si>
    <t xml:space="preserve">Hydraulický samozatvárač - váha dverí do 60 kg </t>
  </si>
  <si>
    <t>-990284667</t>
  </si>
  <si>
    <t>140</t>
  </si>
  <si>
    <t>766669119</t>
  </si>
  <si>
    <t>Montáž samozatvárača pre dverné krídla s hmotnosťou nad 50 kg</t>
  </si>
  <si>
    <t>1799672503</t>
  </si>
  <si>
    <t>141</t>
  </si>
  <si>
    <t>5491702010</t>
  </si>
  <si>
    <t>Kovanie - samozatvárač do 100 kg, rozmer 105x256x51 mm, pre dvere šírky max. 1000 mm</t>
  </si>
  <si>
    <t>102760534</t>
  </si>
  <si>
    <t>142</t>
  </si>
  <si>
    <t>766694143</t>
  </si>
  <si>
    <t>Montáž parapetnej dosky plastovej šírky do 300 mm, dĺžky 1600-2600 mm</t>
  </si>
  <si>
    <t>-443958323</t>
  </si>
  <si>
    <t>143</t>
  </si>
  <si>
    <t>6119000980</t>
  </si>
  <si>
    <t>Vnútorné parapetné dosky plastové komôrkové,B=300mm biela, mramor, buk, zlatý dub</t>
  </si>
  <si>
    <t>1519052505</t>
  </si>
  <si>
    <t>144</t>
  </si>
  <si>
    <t>766695212</t>
  </si>
  <si>
    <t>Montáž prahu dverí, jednokrídlových</t>
  </si>
  <si>
    <t>1299323249</t>
  </si>
  <si>
    <t>145</t>
  </si>
  <si>
    <t>6118711600</t>
  </si>
  <si>
    <t>Prah dubový L=62 B=10 cm</t>
  </si>
  <si>
    <t>475966996</t>
  </si>
  <si>
    <t>146</t>
  </si>
  <si>
    <t>6118713600</t>
  </si>
  <si>
    <t>Prah dubový L=72 B=10 cm</t>
  </si>
  <si>
    <t>-1607376079</t>
  </si>
  <si>
    <t>767</t>
  </si>
  <si>
    <t xml:space="preserve">   Konštrukcie doplnkové kovové</t>
  </si>
  <si>
    <t>147</t>
  </si>
  <si>
    <t>767161110</t>
  </si>
  <si>
    <t>Montáž zábradlia rovného z rúrok do muriva, s hmotnosťou 1 metra zábradlia do 20 kg</t>
  </si>
  <si>
    <t>-327939714</t>
  </si>
  <si>
    <t>148</t>
  </si>
  <si>
    <t>5534667345</t>
  </si>
  <si>
    <t>Drevené madlo schodiskové na zábradlie, kotvené o zábradlieez, buk</t>
  </si>
  <si>
    <t>793746987</t>
  </si>
  <si>
    <t>149</t>
  </si>
  <si>
    <t>5534667240</t>
  </si>
  <si>
    <t>Zábradlie oceľové farebne úpravené ,vertikálna  výplň oceľ, madlo polkruhové , výška 90 cm, kotvenie do podlahy</t>
  </si>
  <si>
    <t>-984087019</t>
  </si>
  <si>
    <t>150</t>
  </si>
  <si>
    <t>767310100</t>
  </si>
  <si>
    <t xml:space="preserve">Montáž výlezu do plochej strechy </t>
  </si>
  <si>
    <t>-1779194860</t>
  </si>
  <si>
    <t>151</t>
  </si>
  <si>
    <t>6113902690</t>
  </si>
  <si>
    <t>Strešný výlez napr. VILPRO FDA 138 x 68 cm cm,schody z al protipož. prevedenie E 12-120 min.teles. madlo, tepl. prestup U =0,9-0,17 W/m2.k</t>
  </si>
  <si>
    <t>1760105608</t>
  </si>
  <si>
    <t>152</t>
  </si>
  <si>
    <t>767330024</t>
  </si>
  <si>
    <t xml:space="preserve">Montáž svetlovodu tubusového priemeru do 800 mm do plochej strechy </t>
  </si>
  <si>
    <t>-1793852291</t>
  </si>
  <si>
    <t>153</t>
  </si>
  <si>
    <t>6115101060</t>
  </si>
  <si>
    <t>Svetlovod napr. SUNWAY 780 CUBE základná sada - plochá strecha, priemer tubusu 775 mm</t>
  </si>
  <si>
    <t>-1838336467</t>
  </si>
  <si>
    <t>154</t>
  </si>
  <si>
    <t>6115101150</t>
  </si>
  <si>
    <t>Tubus pre svetlovod napr. SUNWAY 780 CUBE, priemer 775 mm, dĺžka 410 mm</t>
  </si>
  <si>
    <t>-1393589282</t>
  </si>
  <si>
    <t>155</t>
  </si>
  <si>
    <t>6115101160</t>
  </si>
  <si>
    <t>Tubus pre svetlovod napr. SUNWAY 780 CUBE, priemer 775 mm, dĺžka 620 mm</t>
  </si>
  <si>
    <t>-758086865</t>
  </si>
  <si>
    <t>156</t>
  </si>
  <si>
    <t>767584522</t>
  </si>
  <si>
    <t>Montáž podhľadov kazetových, systém do betónovej konštrukcie, z kaziet veľkosti 600 x 600 mm</t>
  </si>
  <si>
    <t>-554159013</t>
  </si>
  <si>
    <t>157</t>
  </si>
  <si>
    <t>5903055000</t>
  </si>
  <si>
    <t xml:space="preserve">Napr. Kazetový podhľad GYPTONE Quattro nr.50 D2 600x600 mm </t>
  </si>
  <si>
    <t>-960392099</t>
  </si>
  <si>
    <t>158</t>
  </si>
  <si>
    <t>5534130920</t>
  </si>
  <si>
    <t>Dvere interiérové presklené Al dvojkrídlové s nadsvetlíkom, izolačné dvojsklo, v.š.2000x3000mm D+M</t>
  </si>
  <si>
    <t>-1704113385</t>
  </si>
  <si>
    <t>159</t>
  </si>
  <si>
    <t>5534130950</t>
  </si>
  <si>
    <t>Dvere interiérové presklené Al dvojkrídlové, presklená stena s nadsvetlíkom protipožiarná EI 30, izolačné dvojsklo v.š.2800x3270mm. D+M</t>
  </si>
  <si>
    <t>-1478916897</t>
  </si>
  <si>
    <t>160</t>
  </si>
  <si>
    <t>553415100</t>
  </si>
  <si>
    <t>Dvere interiérové presklené Al dvojkrídlové v presklenej stene s nadsvetlíkom, izolačné dvojsklo  v.š.3750x3000mm, D+M</t>
  </si>
  <si>
    <t>1048922433</t>
  </si>
  <si>
    <t>161</t>
  </si>
  <si>
    <t>5534130620</t>
  </si>
  <si>
    <t>Dvere interiérové presklené Al dvojkrídlové s nadsvetlíkom  a vetraciou mriežkou, izolačné dvojsklo, v.š.2000x3000mm, D+M</t>
  </si>
  <si>
    <t>873613517</t>
  </si>
  <si>
    <t>162</t>
  </si>
  <si>
    <t>5534130940</t>
  </si>
  <si>
    <t>Dvere interiérové presklené Al dvojkrídlové , presklená stena s nadsvetlíkom, izolačné dvojsklo  v.š.5750x3000mm. D+M</t>
  </si>
  <si>
    <t>-768229246</t>
  </si>
  <si>
    <t>163</t>
  </si>
  <si>
    <t>5534130930</t>
  </si>
  <si>
    <t>Dvere interiérové presklené Al dvojkrídlové, presklená stena s nadsvetlíkom protipožiarná EI 30, izolačné dvojsklo v.š.4675x3000mm. D+M</t>
  </si>
  <si>
    <t>-1855225934</t>
  </si>
  <si>
    <t>164</t>
  </si>
  <si>
    <t>611611412 SUB11</t>
  </si>
  <si>
    <t>Dvere exteriérové hliníkové dvojkrídlové presklené s nadsvetlíkom terasové, protipožiarne EI 30, izolačné dvojsklo, 3020x2400mm D+M</t>
  </si>
  <si>
    <t>-1542117947</t>
  </si>
  <si>
    <t>165</t>
  </si>
  <si>
    <t>767995101</t>
  </si>
  <si>
    <t>Montáž ostatných atypických kovových stavebných doplnkových konštrukcií do 5 kg</t>
  </si>
  <si>
    <t>kg</t>
  </si>
  <si>
    <t>-328896949</t>
  </si>
  <si>
    <t>166</t>
  </si>
  <si>
    <t>1322631000</t>
  </si>
  <si>
    <t>Tyč oceľová jemná plochá š.40xhr.4 mm ozn.11 373, podľa EN alebo EN ISO S235JRG1</t>
  </si>
  <si>
    <t>-388259410</t>
  </si>
  <si>
    <t>167</t>
  </si>
  <si>
    <t>1322771500</t>
  </si>
  <si>
    <t>Platňa oceľová plochá 390x80 hr.10 mm ozn.11 373, podľa EN alebo EN ISO S235JRG1</t>
  </si>
  <si>
    <t>2011375710</t>
  </si>
  <si>
    <t>168</t>
  </si>
  <si>
    <t>1322770001</t>
  </si>
  <si>
    <t>Platňa oceľová plochá 150x120 hr.10 mm ozn.11 373, podľa EN alebo EN ISO S235JRG1</t>
  </si>
  <si>
    <t>-2003344924</t>
  </si>
  <si>
    <t>169</t>
  </si>
  <si>
    <t>1322770002</t>
  </si>
  <si>
    <t>Platňa oceľová plochá 120x120 hr.10 mm ozn.11 373, podľa EN alebo EN ISO S235JRG1</t>
  </si>
  <si>
    <t>-230156243</t>
  </si>
  <si>
    <t>170</t>
  </si>
  <si>
    <t>1322770003</t>
  </si>
  <si>
    <t>Platňa oceľová plochá 200x200 hr.12 mm ozn.11 373, podľa EN alebo EN ISO S235JRG1</t>
  </si>
  <si>
    <t>2134016071</t>
  </si>
  <si>
    <t>171</t>
  </si>
  <si>
    <t>1322770004</t>
  </si>
  <si>
    <t>Platňa oceľová plochá 160x160 hr.12 mm ozn.11 373, podľa EN alebo EN ISO S235JRG1</t>
  </si>
  <si>
    <t>-343710508</t>
  </si>
  <si>
    <t>172</t>
  </si>
  <si>
    <t>767995104</t>
  </si>
  <si>
    <t>Montáž ostatných atypických kovových stavebných doplnkových konštrukcií nad 20 do 50 kg</t>
  </si>
  <si>
    <t>-1138704324</t>
  </si>
  <si>
    <t>173</t>
  </si>
  <si>
    <t>1333038000</t>
  </si>
  <si>
    <t>Tyč oceľová prierezu L rovnoramenný uholník 80x80x6 mm, ozn. 10 000, podľa EN ISO S235</t>
  </si>
  <si>
    <t>-1224611656</t>
  </si>
  <si>
    <t>174</t>
  </si>
  <si>
    <t>1458848100</t>
  </si>
  <si>
    <t>Profil oceľový 100x50x5 mm 3x ťahaný tenkostenný uzavretý obdĺžnikový</t>
  </si>
  <si>
    <t>880961978</t>
  </si>
  <si>
    <t>175</t>
  </si>
  <si>
    <t>767995105</t>
  </si>
  <si>
    <t>Montáž ostatných atypických kovových stavebných doplnkových konštrukcií nad 50 do 100 kg</t>
  </si>
  <si>
    <t>-1635849667</t>
  </si>
  <si>
    <t>176</t>
  </si>
  <si>
    <t>1458847800</t>
  </si>
  <si>
    <t>Profil oceľový 140x80x7 mm 3x ťahaný tenkostenný uzavretý obdĺžnikový</t>
  </si>
  <si>
    <t>1344116166</t>
  </si>
  <si>
    <t>177</t>
  </si>
  <si>
    <t>1335210001</t>
  </si>
  <si>
    <t>Oceľ pásová valcovaná za tepla š.60xhr.8 mm, ozn. 11 373, podľa EN ISO S235JRG1</t>
  </si>
  <si>
    <t>527722971</t>
  </si>
  <si>
    <t>178</t>
  </si>
  <si>
    <t>767995105.1</t>
  </si>
  <si>
    <t>Montáž ostatných atypických kovových stavebných doplnkových konštrukcií nad 50 do 100 kg - zosilnenie jestvujúcich ŽB prekladov profilmi L200x100x12mm prilepenými epoxidovým lepidlom a stiahnutými svorkami každých 600mm</t>
  </si>
  <si>
    <t>-1487871803</t>
  </si>
  <si>
    <t>179</t>
  </si>
  <si>
    <t>1333164200</t>
  </si>
  <si>
    <t>Tyč oceľová prierezu L uholník 200x100x12 mm, ozn.11 373 podľa EN ISO S235JRG1</t>
  </si>
  <si>
    <t>2078473724</t>
  </si>
  <si>
    <t>180</t>
  </si>
  <si>
    <t>3090370181</t>
  </si>
  <si>
    <t>Svorník d16</t>
  </si>
  <si>
    <t>-92451606</t>
  </si>
  <si>
    <t>181</t>
  </si>
  <si>
    <t>3090370201</t>
  </si>
  <si>
    <t>Svorník d12</t>
  </si>
  <si>
    <t>1945312502</t>
  </si>
  <si>
    <t>182</t>
  </si>
  <si>
    <t>767995105.2</t>
  </si>
  <si>
    <t>Montáž ostatných atypických kovových stavebných doplnkových konštrukcií nad 50 do 100 kg - zosilnenie stropu nad 3.NP pásovou výstužou 200x8mm prilepenými epoxidovým lepidlom a stiahnutými svorkami</t>
  </si>
  <si>
    <t>-1447310422</t>
  </si>
  <si>
    <t>183</t>
  </si>
  <si>
    <t>1322781200</t>
  </si>
  <si>
    <t>Tyč oceľová jemná plochá š.200xhr.8 mm ozn.11 373, podľa EN alebo EN ISO S235JRG1</t>
  </si>
  <si>
    <t>-880727600</t>
  </si>
  <si>
    <t>184</t>
  </si>
  <si>
    <t>767996801</t>
  </si>
  <si>
    <t>Demontáž ostatných doplnkov stavieb s hmotnosťou jednotlivých dielov konštrukcií do 50 kg,  -0,00100t</t>
  </si>
  <si>
    <t>-1848861691</t>
  </si>
  <si>
    <t>185</t>
  </si>
  <si>
    <t>998767103</t>
  </si>
  <si>
    <t>Presun hmôt pre kovové stavebné doplnkové konštrukcie v objektoch výšky nad 12 do 24 m</t>
  </si>
  <si>
    <t>-190139858</t>
  </si>
  <si>
    <t>186</t>
  </si>
  <si>
    <t>998767194</t>
  </si>
  <si>
    <t>Kovové stav.dopln.konštr., prípl.za presun nad najväčšiu dopr. vzdial. do 1000 m</t>
  </si>
  <si>
    <t>-2072772532</t>
  </si>
  <si>
    <t>187</t>
  </si>
  <si>
    <t>998767199</t>
  </si>
  <si>
    <t>Kovové stav.dopln.konštr., prípl.za presun za k. ď. i začatých 1000 m nad 1000 m</t>
  </si>
  <si>
    <t>-745675618</t>
  </si>
  <si>
    <t>769</t>
  </si>
  <si>
    <t xml:space="preserve"> Montáž vzduchotechnických zariadení</t>
  </si>
  <si>
    <t>188</t>
  </si>
  <si>
    <t>76901SUB</t>
  </si>
  <si>
    <t>Vzduchotechnika - podľa samostatného rozpočtu v prílohe</t>
  </si>
  <si>
    <t>1807153412</t>
  </si>
  <si>
    <t>771</t>
  </si>
  <si>
    <t xml:space="preserve">   Podlahy z dlaždíc</t>
  </si>
  <si>
    <t>189</t>
  </si>
  <si>
    <t>771415004</t>
  </si>
  <si>
    <t>Montáž soklíkov z obkladačiek do tmelu veľ. 300 x 80 mm</t>
  </si>
  <si>
    <t>496273545</t>
  </si>
  <si>
    <t>190</t>
  </si>
  <si>
    <t>771541015</t>
  </si>
  <si>
    <t>Montáž podláh z dlaždíc gres kladených do malty veľ. 300 x 300 mm</t>
  </si>
  <si>
    <t>358602576</t>
  </si>
  <si>
    <t>191</t>
  </si>
  <si>
    <t>5978651460</t>
  </si>
  <si>
    <t>Napríklad TAURUS GRANIT dlaždice - leštené, rozmer 295x295x8 mm, farba 61 SL Tunis</t>
  </si>
  <si>
    <t>1172378531</t>
  </si>
  <si>
    <t>192</t>
  </si>
  <si>
    <t>998771103</t>
  </si>
  <si>
    <t>Presun hmôt pre podlahy z dlaždíc v objektoch výšky nad 12 do 24 m</t>
  </si>
  <si>
    <t>1832451638</t>
  </si>
  <si>
    <t>775</t>
  </si>
  <si>
    <t xml:space="preserve">   Podlahy vlysové a parketové</t>
  </si>
  <si>
    <t>193</t>
  </si>
  <si>
    <t>775413430</t>
  </si>
  <si>
    <t>Montáž schodovej lišty lepením</t>
  </si>
  <si>
    <t>1125632287</t>
  </si>
  <si>
    <t>194</t>
  </si>
  <si>
    <t>6119800978</t>
  </si>
  <si>
    <t>Lišta schodová napr. KUGELE formáT 24,2 x 10 mm</t>
  </si>
  <si>
    <t>-719528388</t>
  </si>
  <si>
    <t>195</t>
  </si>
  <si>
    <t>998775103</t>
  </si>
  <si>
    <t>Presun hmôt pre podlahy vlysové a parketové v objektoch výšky nad 12 do 24 m</t>
  </si>
  <si>
    <t>-31435158</t>
  </si>
  <si>
    <t>776</t>
  </si>
  <si>
    <t xml:space="preserve">   Podlahy povlakové</t>
  </si>
  <si>
    <t>196</t>
  </si>
  <si>
    <t>776220116</t>
  </si>
  <si>
    <t>Lepenie povlakových podláh z linolea na schodiskových stupňoch na stupnice rovné</t>
  </si>
  <si>
    <t>1791005496</t>
  </si>
  <si>
    <t>197</t>
  </si>
  <si>
    <t>776220260</t>
  </si>
  <si>
    <t>Lepenie povlakových podláh z linolea na schodiskových stupňoch na podstupnice</t>
  </si>
  <si>
    <t>72414696</t>
  </si>
  <si>
    <t>198</t>
  </si>
  <si>
    <t>776420011</t>
  </si>
  <si>
    <t>Lepenie podlahových soklov z PVC vinyl vytiahnutím</t>
  </si>
  <si>
    <t>-1129529829</t>
  </si>
  <si>
    <t>199</t>
  </si>
  <si>
    <t>776541300</t>
  </si>
  <si>
    <t>Lepenie povlakových podláh PVC vinyl heterogénnych LVT v dielcoch</t>
  </si>
  <si>
    <t>-701369574</t>
  </si>
  <si>
    <t>200</t>
  </si>
  <si>
    <t>2843106010</t>
  </si>
  <si>
    <t>Vinylová podlaha napríklad SPHERA hr.2 mm</t>
  </si>
  <si>
    <t>-1446804166</t>
  </si>
  <si>
    <t>201</t>
  </si>
  <si>
    <t>776990110</t>
  </si>
  <si>
    <t>Penetrovanie podkladu pred kladením povlakovýck podláh</t>
  </si>
  <si>
    <t>958600256</t>
  </si>
  <si>
    <t>202</t>
  </si>
  <si>
    <t>998776202</t>
  </si>
  <si>
    <t>Presun hmôt pre podlahy povlakové v objektoch výšky nad 6 do 12 m</t>
  </si>
  <si>
    <t>917977076</t>
  </si>
  <si>
    <t>203</t>
  </si>
  <si>
    <t>998776294</t>
  </si>
  <si>
    <t>Podlahy povlakové, prípl.za presun nad vymedz. najväčšiu dopr. vzdial. do 1000 m</t>
  </si>
  <si>
    <t>-1535644577</t>
  </si>
  <si>
    <t>204</t>
  </si>
  <si>
    <t>998776299</t>
  </si>
  <si>
    <t>Podlahy povlakové, prípl.za každých ďalších i začatých 1000 m nad 1000 m</t>
  </si>
  <si>
    <t>-1301654195</t>
  </si>
  <si>
    <t>781</t>
  </si>
  <si>
    <t xml:space="preserve">   Dokončovacie práce a obklady</t>
  </si>
  <si>
    <t>205</t>
  </si>
  <si>
    <t>781445017</t>
  </si>
  <si>
    <t>Montáž obkladov vnútor. stien z obkladačiek kladených do tmelu veľ. 300x200 mm</t>
  </si>
  <si>
    <t>1266706319</t>
  </si>
  <si>
    <t>206</t>
  </si>
  <si>
    <t>5976582000</t>
  </si>
  <si>
    <t>Obkladačky keramické glazované jednofarebné hladké B 300x200 Ia</t>
  </si>
  <si>
    <t>1795525522</t>
  </si>
  <si>
    <t>207</t>
  </si>
  <si>
    <t>781445067</t>
  </si>
  <si>
    <t>Montáž obkladov vnútor. stien z obkladačiek kladených do tmelu v obmedzenom priestore veľ. 300x200 mm</t>
  </si>
  <si>
    <t>-106100484</t>
  </si>
  <si>
    <t>208</t>
  </si>
  <si>
    <t>998781103</t>
  </si>
  <si>
    <t>Presun hmôt pre obklady keramické v objektoch výšky nad 12 do 24 m</t>
  </si>
  <si>
    <t>-1081849041</t>
  </si>
  <si>
    <t>783</t>
  </si>
  <si>
    <t xml:space="preserve">   Dokončovacie práce</t>
  </si>
  <si>
    <t>209</t>
  </si>
  <si>
    <t>783180012</t>
  </si>
  <si>
    <t>Nátery oceľových konštrukcií stredných B a plnostenných D vodou riediteľné farby protipožiarne napeňujúce,Plamostop P9 hr.200 µm</t>
  </si>
  <si>
    <t>1566430388</t>
  </si>
  <si>
    <t>210</t>
  </si>
  <si>
    <t>783180013</t>
  </si>
  <si>
    <t>Nátery oceľových konštrukcií ľahkých C alebo velmi lahkých CC vodou riediteľné farby protipožiarne napeňujúce,Plamostop P9 hr. 200 µm</t>
  </si>
  <si>
    <t>-1202878764</t>
  </si>
  <si>
    <t>784</t>
  </si>
  <si>
    <t>211</t>
  </si>
  <si>
    <t>784152271</t>
  </si>
  <si>
    <t>Maľby z maliarskych zmesí napr. Primalex, Farmal, strojne nanášané dvojnásobné, základné na jemnozrnný podklad výšky do 3,80 m</t>
  </si>
  <si>
    <t>-1201040975</t>
  </si>
  <si>
    <t>212</t>
  </si>
  <si>
    <t>784410100</t>
  </si>
  <si>
    <t>Penetrovanie jednonásobné jemnozrnných podkladov výšky do 3,80 m</t>
  </si>
  <si>
    <t>889142862</t>
  </si>
  <si>
    <t>213</t>
  </si>
  <si>
    <t>784418011</t>
  </si>
  <si>
    <t xml:space="preserve">Zakrývanie otvorov, podláh a zariadení fóliou v miestnostiach alebo na schodisku   </t>
  </si>
  <si>
    <t>-382211814</t>
  </si>
  <si>
    <t>214</t>
  </si>
  <si>
    <t>RHP 001</t>
  </si>
  <si>
    <t>Hasiaci prístroj práškový ABC s náplňou 6 kg</t>
  </si>
  <si>
    <t>-392646969</t>
  </si>
  <si>
    <t xml:space="preserve"> Práce a dodávky M</t>
  </si>
  <si>
    <t>21-M</t>
  </si>
  <si>
    <t xml:space="preserve"> Elektromontáže</t>
  </si>
  <si>
    <t>215</t>
  </si>
  <si>
    <t>210010010</t>
  </si>
  <si>
    <t>Elektroinštalácie - podľa samostatného rozpočtu v prílohe</t>
  </si>
  <si>
    <t>-566845791</t>
  </si>
  <si>
    <t>216</t>
  </si>
  <si>
    <t>210010020</t>
  </si>
  <si>
    <t>Slaboprúdové rozvody - podľa samostatného rozpočtu v prílohe</t>
  </si>
  <si>
    <t>-485506517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</si>
</sst>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57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5" fillId="0" borderId="19" xfId="0" applyNumberFormat="1" applyFont="1" applyBorder="1" applyAlignment="1" applyProtection="1">
      <alignment vertical="center"/>
    </xf>
    <xf numFmtId="4" fontId="25" fillId="0" borderId="20" xfId="0" applyNumberFormat="1" applyFont="1" applyBorder="1" applyAlignment="1" applyProtection="1">
      <alignment vertical="center"/>
    </xf>
    <xf numFmtId="166" fontId="25" fillId="0" borderId="20" xfId="0" applyNumberFormat="1" applyFont="1" applyBorder="1" applyAlignment="1" applyProtection="1">
      <alignment vertical="center"/>
    </xf>
    <xf numFmtId="4" fontId="25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0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19" fillId="4" borderId="0" xfId="0" applyFont="1" applyFill="1" applyAlignment="1" applyProtection="1">
      <alignment horizontal="right" vertical="center"/>
    </xf>
    <xf numFmtId="0" fontId="27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  <protection locked="0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67" fontId="21" fillId="0" borderId="0" xfId="0" applyNumberFormat="1" applyFont="1" applyAlignment="1" applyProtection="1"/>
    <xf numFmtId="166" fontId="28" fillId="0" borderId="12" xfId="0" applyNumberFormat="1" applyFont="1" applyBorder="1" applyAlignment="1" applyProtection="1"/>
    <xf numFmtId="166" fontId="28" fillId="0" borderId="13" xfId="0" applyNumberFormat="1" applyFont="1" applyBorder="1" applyAlignment="1" applyProtection="1"/>
    <xf numFmtId="167" fontId="29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167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167" fontId="19" fillId="2" borderId="22" xfId="0" applyNumberFormat="1" applyFont="1" applyFill="1" applyBorder="1" applyAlignment="1" applyProtection="1">
      <alignment vertical="center"/>
      <protection locked="0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0" fillId="0" borderId="22" xfId="0" applyFont="1" applyBorder="1" applyAlignment="1" applyProtection="1">
      <alignment horizontal="center" vertical="center"/>
    </xf>
    <xf numFmtId="49" fontId="30" fillId="0" borderId="22" xfId="0" applyNumberFormat="1" applyFont="1" applyBorder="1" applyAlignment="1" applyProtection="1">
      <alignment horizontal="left" vertical="center" wrapText="1"/>
    </xf>
    <xf numFmtId="0" fontId="30" fillId="0" borderId="22" xfId="0" applyFont="1" applyBorder="1" applyAlignment="1" applyProtection="1">
      <alignment horizontal="left" vertical="center" wrapText="1"/>
    </xf>
    <xf numFmtId="0" fontId="30" fillId="0" borderId="22" xfId="0" applyFont="1" applyBorder="1" applyAlignment="1" applyProtection="1">
      <alignment horizontal="center" vertical="center" wrapText="1"/>
    </xf>
    <xf numFmtId="167" fontId="30" fillId="0" borderId="22" xfId="0" applyNumberFormat="1" applyFont="1" applyBorder="1" applyAlignment="1" applyProtection="1">
      <alignment vertical="center"/>
    </xf>
    <xf numFmtId="167" fontId="30" fillId="2" borderId="22" xfId="0" applyNumberFormat="1" applyFont="1" applyFill="1" applyBorder="1" applyAlignment="1" applyProtection="1">
      <alignment vertical="center"/>
      <protection locked="0"/>
    </xf>
    <xf numFmtId="0" fontId="31" fillId="0" borderId="3" xfId="0" applyFont="1" applyBorder="1" applyAlignment="1">
      <alignment vertical="center"/>
    </xf>
    <xf numFmtId="0" fontId="30" fillId="2" borderId="14" xfId="0" applyFont="1" applyFill="1" applyBorder="1" applyAlignment="1" applyProtection="1">
      <alignment horizontal="left" vertical="center"/>
      <protection locked="0"/>
    </xf>
    <xf numFmtId="0" fontId="30" fillId="0" borderId="0" xfId="0" applyFont="1" applyBorder="1" applyAlignment="1" applyProtection="1">
      <alignment horizontal="center" vertical="center"/>
    </xf>
    <xf numFmtId="0" fontId="20" fillId="2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0" fillId="0" borderId="20" xfId="0" applyNumberFormat="1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  <xf numFmtId="4" fontId="15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0" xfId="0"/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left" vertical="center"/>
    </xf>
    <xf numFmtId="4" fontId="24" fillId="0" borderId="0" xfId="0" applyNumberFormat="1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left" vertical="center" wrapText="1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right" vertical="center"/>
    </xf>
    <xf numFmtId="164" fontId="1" fillId="0" borderId="0" xfId="0" applyNumberFormat="1" applyFont="1" applyAlignment="1" applyProtection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2" t="s">
        <v>0</v>
      </c>
      <c r="AZ1" s="12" t="s">
        <v>1</v>
      </c>
      <c r="BA1" s="12" t="s">
        <v>2</v>
      </c>
      <c r="BB1" s="12" t="s">
        <v>3</v>
      </c>
      <c r="BT1" s="12" t="s">
        <v>4</v>
      </c>
      <c r="BU1" s="12" t="s">
        <v>4</v>
      </c>
      <c r="BV1" s="12" t="s">
        <v>5</v>
      </c>
    </row>
    <row r="2" spans="1:74" ht="36.950000000000003" customHeight="1">
      <c r="AR2" s="221"/>
      <c r="AS2" s="221"/>
      <c r="AT2" s="221"/>
      <c r="AU2" s="221"/>
      <c r="AV2" s="221"/>
      <c r="AW2" s="221"/>
      <c r="AX2" s="221"/>
      <c r="AY2" s="221"/>
      <c r="AZ2" s="221"/>
      <c r="BA2" s="221"/>
      <c r="BB2" s="221"/>
      <c r="BC2" s="221"/>
      <c r="BD2" s="221"/>
      <c r="BE2" s="221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5" customHeight="1">
      <c r="B4" s="17"/>
      <c r="C4" s="18"/>
      <c r="D4" s="19" t="s">
        <v>8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6"/>
      <c r="AS4" s="20" t="s">
        <v>9</v>
      </c>
      <c r="BE4" s="21" t="s">
        <v>10</v>
      </c>
      <c r="BS4" s="13" t="s">
        <v>6</v>
      </c>
    </row>
    <row r="5" spans="1:74" ht="12" customHeight="1">
      <c r="B5" s="17"/>
      <c r="C5" s="18"/>
      <c r="D5" s="22" t="s">
        <v>11</v>
      </c>
      <c r="E5" s="18"/>
      <c r="F5" s="18"/>
      <c r="G5" s="18"/>
      <c r="H5" s="18"/>
      <c r="I5" s="18"/>
      <c r="J5" s="18"/>
      <c r="K5" s="243" t="s">
        <v>12</v>
      </c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18"/>
      <c r="AQ5" s="18"/>
      <c r="AR5" s="16"/>
      <c r="BE5" s="212" t="s">
        <v>13</v>
      </c>
      <c r="BS5" s="13" t="s">
        <v>6</v>
      </c>
    </row>
    <row r="6" spans="1:74" ht="36.950000000000003" customHeight="1">
      <c r="B6" s="17"/>
      <c r="C6" s="18"/>
      <c r="D6" s="24" t="s">
        <v>14</v>
      </c>
      <c r="E6" s="18"/>
      <c r="F6" s="18"/>
      <c r="G6" s="18"/>
      <c r="H6" s="18"/>
      <c r="I6" s="18"/>
      <c r="J6" s="18"/>
      <c r="K6" s="245" t="s">
        <v>15</v>
      </c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244"/>
      <c r="AP6" s="18"/>
      <c r="AQ6" s="18"/>
      <c r="AR6" s="16"/>
      <c r="BE6" s="213"/>
      <c r="BS6" s="13" t="s">
        <v>6</v>
      </c>
    </row>
    <row r="7" spans="1:74" ht="12" customHeight="1">
      <c r="B7" s="17"/>
      <c r="C7" s="18"/>
      <c r="D7" s="25" t="s">
        <v>16</v>
      </c>
      <c r="E7" s="18"/>
      <c r="F7" s="18"/>
      <c r="G7" s="18"/>
      <c r="H7" s="18"/>
      <c r="I7" s="18"/>
      <c r="J7" s="18"/>
      <c r="K7" s="23" t="s">
        <v>1</v>
      </c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25" t="s">
        <v>17</v>
      </c>
      <c r="AL7" s="18"/>
      <c r="AM7" s="18"/>
      <c r="AN7" s="23" t="s">
        <v>1</v>
      </c>
      <c r="AO7" s="18"/>
      <c r="AP7" s="18"/>
      <c r="AQ7" s="18"/>
      <c r="AR7" s="16"/>
      <c r="BE7" s="213"/>
      <c r="BS7" s="13" t="s">
        <v>6</v>
      </c>
    </row>
    <row r="8" spans="1:74" ht="12" customHeight="1">
      <c r="B8" s="17"/>
      <c r="C8" s="18"/>
      <c r="D8" s="25" t="s">
        <v>18</v>
      </c>
      <c r="E8" s="18"/>
      <c r="F8" s="18"/>
      <c r="G8" s="18"/>
      <c r="H8" s="18"/>
      <c r="I8" s="18"/>
      <c r="J8" s="18"/>
      <c r="K8" s="23" t="s">
        <v>19</v>
      </c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25" t="s">
        <v>20</v>
      </c>
      <c r="AL8" s="18"/>
      <c r="AM8" s="18"/>
      <c r="AN8" s="26" t="s">
        <v>21</v>
      </c>
      <c r="AO8" s="18"/>
      <c r="AP8" s="18"/>
      <c r="AQ8" s="18"/>
      <c r="AR8" s="16"/>
      <c r="BE8" s="213"/>
      <c r="BS8" s="13" t="s">
        <v>6</v>
      </c>
    </row>
    <row r="9" spans="1:74" ht="14.45" customHeight="1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6"/>
      <c r="BE9" s="213"/>
      <c r="BS9" s="13" t="s">
        <v>6</v>
      </c>
    </row>
    <row r="10" spans="1:74" ht="12" customHeight="1">
      <c r="B10" s="17"/>
      <c r="C10" s="18"/>
      <c r="D10" s="25" t="s">
        <v>22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25" t="s">
        <v>23</v>
      </c>
      <c r="AL10" s="18"/>
      <c r="AM10" s="18"/>
      <c r="AN10" s="23" t="s">
        <v>1</v>
      </c>
      <c r="AO10" s="18"/>
      <c r="AP10" s="18"/>
      <c r="AQ10" s="18"/>
      <c r="AR10" s="16"/>
      <c r="BE10" s="213"/>
      <c r="BS10" s="13" t="s">
        <v>6</v>
      </c>
    </row>
    <row r="11" spans="1:74" ht="18.399999999999999" customHeight="1">
      <c r="B11" s="17"/>
      <c r="C11" s="18"/>
      <c r="D11" s="18"/>
      <c r="E11" s="23" t="s">
        <v>24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25" t="s">
        <v>25</v>
      </c>
      <c r="AL11" s="18"/>
      <c r="AM11" s="18"/>
      <c r="AN11" s="23" t="s">
        <v>1</v>
      </c>
      <c r="AO11" s="18"/>
      <c r="AP11" s="18"/>
      <c r="AQ11" s="18"/>
      <c r="AR11" s="16"/>
      <c r="BE11" s="213"/>
      <c r="BS11" s="13" t="s">
        <v>6</v>
      </c>
    </row>
    <row r="12" spans="1:74" ht="6.95" customHeight="1"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6"/>
      <c r="BE12" s="213"/>
      <c r="BS12" s="13" t="s">
        <v>6</v>
      </c>
    </row>
    <row r="13" spans="1:74" ht="12" customHeight="1">
      <c r="B13" s="17"/>
      <c r="C13" s="18"/>
      <c r="D13" s="25" t="s">
        <v>26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25" t="s">
        <v>23</v>
      </c>
      <c r="AL13" s="18"/>
      <c r="AM13" s="18"/>
      <c r="AN13" s="27" t="s">
        <v>27</v>
      </c>
      <c r="AO13" s="18"/>
      <c r="AP13" s="18"/>
      <c r="AQ13" s="18"/>
      <c r="AR13" s="16"/>
      <c r="BE13" s="213"/>
      <c r="BS13" s="13" t="s">
        <v>6</v>
      </c>
    </row>
    <row r="14" spans="1:74" ht="12.75">
      <c r="B14" s="17"/>
      <c r="C14" s="18"/>
      <c r="D14" s="18"/>
      <c r="E14" s="246" t="s">
        <v>27</v>
      </c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5" t="s">
        <v>25</v>
      </c>
      <c r="AL14" s="18"/>
      <c r="AM14" s="18"/>
      <c r="AN14" s="27" t="s">
        <v>27</v>
      </c>
      <c r="AO14" s="18"/>
      <c r="AP14" s="18"/>
      <c r="AQ14" s="18"/>
      <c r="AR14" s="16"/>
      <c r="BE14" s="213"/>
      <c r="BS14" s="13" t="s">
        <v>6</v>
      </c>
    </row>
    <row r="15" spans="1:74" ht="6.95" customHeight="1"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6"/>
      <c r="BE15" s="213"/>
      <c r="BS15" s="13" t="s">
        <v>4</v>
      </c>
    </row>
    <row r="16" spans="1:74" ht="12" customHeight="1">
      <c r="B16" s="17"/>
      <c r="C16" s="18"/>
      <c r="D16" s="25" t="s">
        <v>28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25" t="s">
        <v>23</v>
      </c>
      <c r="AL16" s="18"/>
      <c r="AM16" s="18"/>
      <c r="AN16" s="23" t="s">
        <v>1</v>
      </c>
      <c r="AO16" s="18"/>
      <c r="AP16" s="18"/>
      <c r="AQ16" s="18"/>
      <c r="AR16" s="16"/>
      <c r="BE16" s="213"/>
      <c r="BS16" s="13" t="s">
        <v>4</v>
      </c>
    </row>
    <row r="17" spans="2:71" ht="18.399999999999999" customHeight="1">
      <c r="B17" s="17"/>
      <c r="C17" s="18"/>
      <c r="D17" s="18"/>
      <c r="E17" s="23" t="s">
        <v>29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25" t="s">
        <v>25</v>
      </c>
      <c r="AL17" s="18"/>
      <c r="AM17" s="18"/>
      <c r="AN17" s="23" t="s">
        <v>1</v>
      </c>
      <c r="AO17" s="18"/>
      <c r="AP17" s="18"/>
      <c r="AQ17" s="18"/>
      <c r="AR17" s="16"/>
      <c r="BE17" s="213"/>
      <c r="BS17" s="13" t="s">
        <v>30</v>
      </c>
    </row>
    <row r="18" spans="2:71" ht="6.95" customHeight="1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6"/>
      <c r="BE18" s="213"/>
      <c r="BS18" s="13" t="s">
        <v>31</v>
      </c>
    </row>
    <row r="19" spans="2:71" ht="12" customHeight="1">
      <c r="B19" s="17"/>
      <c r="C19" s="18"/>
      <c r="D19" s="25" t="s">
        <v>32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25" t="s">
        <v>23</v>
      </c>
      <c r="AL19" s="18"/>
      <c r="AM19" s="18"/>
      <c r="AN19" s="23" t="s">
        <v>1</v>
      </c>
      <c r="AO19" s="18"/>
      <c r="AP19" s="18"/>
      <c r="AQ19" s="18"/>
      <c r="AR19" s="16"/>
      <c r="BE19" s="213"/>
      <c r="BS19" s="13" t="s">
        <v>31</v>
      </c>
    </row>
    <row r="20" spans="2:71" ht="18.399999999999999" customHeight="1">
      <c r="B20" s="17"/>
      <c r="C20" s="18"/>
      <c r="D20" s="18"/>
      <c r="E20" s="23" t="s">
        <v>33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25" t="s">
        <v>25</v>
      </c>
      <c r="AL20" s="18"/>
      <c r="AM20" s="18"/>
      <c r="AN20" s="23" t="s">
        <v>1</v>
      </c>
      <c r="AO20" s="18"/>
      <c r="AP20" s="18"/>
      <c r="AQ20" s="18"/>
      <c r="AR20" s="16"/>
      <c r="BE20" s="213"/>
      <c r="BS20" s="13" t="s">
        <v>30</v>
      </c>
    </row>
    <row r="21" spans="2:71" ht="6.95" customHeight="1"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6"/>
      <c r="BE21" s="213"/>
    </row>
    <row r="22" spans="2:71" ht="12" customHeight="1">
      <c r="B22" s="17"/>
      <c r="C22" s="18"/>
      <c r="D22" s="25" t="s">
        <v>34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6"/>
      <c r="BE22" s="213"/>
    </row>
    <row r="23" spans="2:71" ht="16.5" customHeight="1">
      <c r="B23" s="17"/>
      <c r="C23" s="18"/>
      <c r="D23" s="18"/>
      <c r="E23" s="248" t="s">
        <v>1</v>
      </c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  <c r="R23" s="248"/>
      <c r="S23" s="248"/>
      <c r="T23" s="248"/>
      <c r="U23" s="248"/>
      <c r="V23" s="248"/>
      <c r="W23" s="248"/>
      <c r="X23" s="248"/>
      <c r="Y23" s="248"/>
      <c r="Z23" s="248"/>
      <c r="AA23" s="248"/>
      <c r="AB23" s="248"/>
      <c r="AC23" s="248"/>
      <c r="AD23" s="248"/>
      <c r="AE23" s="248"/>
      <c r="AF23" s="248"/>
      <c r="AG23" s="248"/>
      <c r="AH23" s="248"/>
      <c r="AI23" s="248"/>
      <c r="AJ23" s="248"/>
      <c r="AK23" s="248"/>
      <c r="AL23" s="248"/>
      <c r="AM23" s="248"/>
      <c r="AN23" s="248"/>
      <c r="AO23" s="18"/>
      <c r="AP23" s="18"/>
      <c r="AQ23" s="18"/>
      <c r="AR23" s="16"/>
      <c r="BE23" s="213"/>
    </row>
    <row r="24" spans="2:71" ht="6.95" customHeight="1"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6"/>
      <c r="BE24" s="213"/>
    </row>
    <row r="25" spans="2:71" ht="6.95" customHeight="1">
      <c r="B25" s="17"/>
      <c r="C25" s="1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18"/>
      <c r="AQ25" s="18"/>
      <c r="AR25" s="16"/>
      <c r="BE25" s="213"/>
    </row>
    <row r="26" spans="2:71" s="1" customFormat="1" ht="25.9" customHeight="1">
      <c r="B26" s="30"/>
      <c r="C26" s="31"/>
      <c r="D26" s="32" t="s">
        <v>35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15">
        <f>ROUND(AG94,2)</f>
        <v>0</v>
      </c>
      <c r="AL26" s="216"/>
      <c r="AM26" s="216"/>
      <c r="AN26" s="216"/>
      <c r="AO26" s="216"/>
      <c r="AP26" s="31"/>
      <c r="AQ26" s="31"/>
      <c r="AR26" s="34"/>
      <c r="BE26" s="213"/>
    </row>
    <row r="27" spans="2:71" s="1" customFormat="1" ht="6.95" customHeight="1">
      <c r="B27" s="30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4"/>
      <c r="BE27" s="213"/>
    </row>
    <row r="28" spans="2:71" s="1" customFormat="1" ht="12.75">
      <c r="B28" s="30"/>
      <c r="C28" s="31"/>
      <c r="D28" s="31"/>
      <c r="E28" s="31"/>
      <c r="F28" s="31"/>
      <c r="G28" s="31"/>
      <c r="H28" s="31"/>
      <c r="I28" s="31"/>
      <c r="J28" s="31"/>
      <c r="K28" s="31"/>
      <c r="L28" s="249" t="s">
        <v>36</v>
      </c>
      <c r="M28" s="249"/>
      <c r="N28" s="249"/>
      <c r="O28" s="249"/>
      <c r="P28" s="249"/>
      <c r="Q28" s="31"/>
      <c r="R28" s="31"/>
      <c r="S28" s="31"/>
      <c r="T28" s="31"/>
      <c r="U28" s="31"/>
      <c r="V28" s="31"/>
      <c r="W28" s="249" t="s">
        <v>37</v>
      </c>
      <c r="X28" s="249"/>
      <c r="Y28" s="249"/>
      <c r="Z28" s="249"/>
      <c r="AA28" s="249"/>
      <c r="AB28" s="249"/>
      <c r="AC28" s="249"/>
      <c r="AD28" s="249"/>
      <c r="AE28" s="249"/>
      <c r="AF28" s="31"/>
      <c r="AG28" s="31"/>
      <c r="AH28" s="31"/>
      <c r="AI28" s="31"/>
      <c r="AJ28" s="31"/>
      <c r="AK28" s="249" t="s">
        <v>38</v>
      </c>
      <c r="AL28" s="249"/>
      <c r="AM28" s="249"/>
      <c r="AN28" s="249"/>
      <c r="AO28" s="249"/>
      <c r="AP28" s="31"/>
      <c r="AQ28" s="31"/>
      <c r="AR28" s="34"/>
      <c r="BE28" s="213"/>
    </row>
    <row r="29" spans="2:71" s="2" customFormat="1" ht="14.45" customHeight="1">
      <c r="B29" s="35"/>
      <c r="C29" s="36"/>
      <c r="D29" s="25" t="s">
        <v>39</v>
      </c>
      <c r="E29" s="36"/>
      <c r="F29" s="25" t="s">
        <v>40</v>
      </c>
      <c r="G29" s="36"/>
      <c r="H29" s="36"/>
      <c r="I29" s="36"/>
      <c r="J29" s="36"/>
      <c r="K29" s="36"/>
      <c r="L29" s="250">
        <v>0.2</v>
      </c>
      <c r="M29" s="211"/>
      <c r="N29" s="211"/>
      <c r="O29" s="211"/>
      <c r="P29" s="211"/>
      <c r="Q29" s="36"/>
      <c r="R29" s="36"/>
      <c r="S29" s="36"/>
      <c r="T29" s="36"/>
      <c r="U29" s="36"/>
      <c r="V29" s="36"/>
      <c r="W29" s="210">
        <f>ROUND(AZ94, 2)</f>
        <v>0</v>
      </c>
      <c r="X29" s="211"/>
      <c r="Y29" s="211"/>
      <c r="Z29" s="211"/>
      <c r="AA29" s="211"/>
      <c r="AB29" s="211"/>
      <c r="AC29" s="211"/>
      <c r="AD29" s="211"/>
      <c r="AE29" s="211"/>
      <c r="AF29" s="36"/>
      <c r="AG29" s="36"/>
      <c r="AH29" s="36"/>
      <c r="AI29" s="36"/>
      <c r="AJ29" s="36"/>
      <c r="AK29" s="210">
        <f>ROUND(AV94, 2)</f>
        <v>0</v>
      </c>
      <c r="AL29" s="211"/>
      <c r="AM29" s="211"/>
      <c r="AN29" s="211"/>
      <c r="AO29" s="211"/>
      <c r="AP29" s="36"/>
      <c r="AQ29" s="36"/>
      <c r="AR29" s="37"/>
      <c r="BE29" s="214"/>
    </row>
    <row r="30" spans="2:71" s="2" customFormat="1" ht="14.45" customHeight="1">
      <c r="B30" s="35"/>
      <c r="C30" s="36"/>
      <c r="D30" s="36"/>
      <c r="E30" s="36"/>
      <c r="F30" s="25" t="s">
        <v>41</v>
      </c>
      <c r="G30" s="36"/>
      <c r="H30" s="36"/>
      <c r="I30" s="36"/>
      <c r="J30" s="36"/>
      <c r="K30" s="36"/>
      <c r="L30" s="250">
        <v>0.2</v>
      </c>
      <c r="M30" s="211"/>
      <c r="N30" s="211"/>
      <c r="O30" s="211"/>
      <c r="P30" s="211"/>
      <c r="Q30" s="36"/>
      <c r="R30" s="36"/>
      <c r="S30" s="36"/>
      <c r="T30" s="36"/>
      <c r="U30" s="36"/>
      <c r="V30" s="36"/>
      <c r="W30" s="210">
        <f>ROUND(BA94, 2)</f>
        <v>0</v>
      </c>
      <c r="X30" s="211"/>
      <c r="Y30" s="211"/>
      <c r="Z30" s="211"/>
      <c r="AA30" s="211"/>
      <c r="AB30" s="211"/>
      <c r="AC30" s="211"/>
      <c r="AD30" s="211"/>
      <c r="AE30" s="211"/>
      <c r="AF30" s="36"/>
      <c r="AG30" s="36"/>
      <c r="AH30" s="36"/>
      <c r="AI30" s="36"/>
      <c r="AJ30" s="36"/>
      <c r="AK30" s="210">
        <f>ROUND(AW94, 2)</f>
        <v>0</v>
      </c>
      <c r="AL30" s="211"/>
      <c r="AM30" s="211"/>
      <c r="AN30" s="211"/>
      <c r="AO30" s="211"/>
      <c r="AP30" s="36"/>
      <c r="AQ30" s="36"/>
      <c r="AR30" s="37"/>
      <c r="BE30" s="214"/>
    </row>
    <row r="31" spans="2:71" s="2" customFormat="1" ht="14.45" hidden="1" customHeight="1">
      <c r="B31" s="35"/>
      <c r="C31" s="36"/>
      <c r="D31" s="36"/>
      <c r="E31" s="36"/>
      <c r="F31" s="25" t="s">
        <v>42</v>
      </c>
      <c r="G31" s="36"/>
      <c r="H31" s="36"/>
      <c r="I31" s="36"/>
      <c r="J31" s="36"/>
      <c r="K31" s="36"/>
      <c r="L31" s="250">
        <v>0.2</v>
      </c>
      <c r="M31" s="211"/>
      <c r="N31" s="211"/>
      <c r="O31" s="211"/>
      <c r="P31" s="211"/>
      <c r="Q31" s="36"/>
      <c r="R31" s="36"/>
      <c r="S31" s="36"/>
      <c r="T31" s="36"/>
      <c r="U31" s="36"/>
      <c r="V31" s="36"/>
      <c r="W31" s="210">
        <f>ROUND(BB94, 2)</f>
        <v>0</v>
      </c>
      <c r="X31" s="211"/>
      <c r="Y31" s="211"/>
      <c r="Z31" s="211"/>
      <c r="AA31" s="211"/>
      <c r="AB31" s="211"/>
      <c r="AC31" s="211"/>
      <c r="AD31" s="211"/>
      <c r="AE31" s="211"/>
      <c r="AF31" s="36"/>
      <c r="AG31" s="36"/>
      <c r="AH31" s="36"/>
      <c r="AI31" s="36"/>
      <c r="AJ31" s="36"/>
      <c r="AK31" s="210">
        <v>0</v>
      </c>
      <c r="AL31" s="211"/>
      <c r="AM31" s="211"/>
      <c r="AN31" s="211"/>
      <c r="AO31" s="211"/>
      <c r="AP31" s="36"/>
      <c r="AQ31" s="36"/>
      <c r="AR31" s="37"/>
      <c r="BE31" s="214"/>
    </row>
    <row r="32" spans="2:71" s="2" customFormat="1" ht="14.45" hidden="1" customHeight="1">
      <c r="B32" s="35"/>
      <c r="C32" s="36"/>
      <c r="D32" s="36"/>
      <c r="E32" s="36"/>
      <c r="F32" s="25" t="s">
        <v>43</v>
      </c>
      <c r="G32" s="36"/>
      <c r="H32" s="36"/>
      <c r="I32" s="36"/>
      <c r="J32" s="36"/>
      <c r="K32" s="36"/>
      <c r="L32" s="250">
        <v>0.2</v>
      </c>
      <c r="M32" s="211"/>
      <c r="N32" s="211"/>
      <c r="O32" s="211"/>
      <c r="P32" s="211"/>
      <c r="Q32" s="36"/>
      <c r="R32" s="36"/>
      <c r="S32" s="36"/>
      <c r="T32" s="36"/>
      <c r="U32" s="36"/>
      <c r="V32" s="36"/>
      <c r="W32" s="210">
        <f>ROUND(BC94, 2)</f>
        <v>0</v>
      </c>
      <c r="X32" s="211"/>
      <c r="Y32" s="211"/>
      <c r="Z32" s="211"/>
      <c r="AA32" s="211"/>
      <c r="AB32" s="211"/>
      <c r="AC32" s="211"/>
      <c r="AD32" s="211"/>
      <c r="AE32" s="211"/>
      <c r="AF32" s="36"/>
      <c r="AG32" s="36"/>
      <c r="AH32" s="36"/>
      <c r="AI32" s="36"/>
      <c r="AJ32" s="36"/>
      <c r="AK32" s="210">
        <v>0</v>
      </c>
      <c r="AL32" s="211"/>
      <c r="AM32" s="211"/>
      <c r="AN32" s="211"/>
      <c r="AO32" s="211"/>
      <c r="AP32" s="36"/>
      <c r="AQ32" s="36"/>
      <c r="AR32" s="37"/>
      <c r="BE32" s="214"/>
    </row>
    <row r="33" spans="2:57" s="2" customFormat="1" ht="14.45" hidden="1" customHeight="1">
      <c r="B33" s="35"/>
      <c r="C33" s="36"/>
      <c r="D33" s="36"/>
      <c r="E33" s="36"/>
      <c r="F33" s="25" t="s">
        <v>44</v>
      </c>
      <c r="G33" s="36"/>
      <c r="H33" s="36"/>
      <c r="I33" s="36"/>
      <c r="J33" s="36"/>
      <c r="K33" s="36"/>
      <c r="L33" s="250">
        <v>0</v>
      </c>
      <c r="M33" s="211"/>
      <c r="N33" s="211"/>
      <c r="O33" s="211"/>
      <c r="P33" s="211"/>
      <c r="Q33" s="36"/>
      <c r="R33" s="36"/>
      <c r="S33" s="36"/>
      <c r="T33" s="36"/>
      <c r="U33" s="36"/>
      <c r="V33" s="36"/>
      <c r="W33" s="210">
        <f>ROUND(BD94, 2)</f>
        <v>0</v>
      </c>
      <c r="X33" s="211"/>
      <c r="Y33" s="211"/>
      <c r="Z33" s="211"/>
      <c r="AA33" s="211"/>
      <c r="AB33" s="211"/>
      <c r="AC33" s="211"/>
      <c r="AD33" s="211"/>
      <c r="AE33" s="211"/>
      <c r="AF33" s="36"/>
      <c r="AG33" s="36"/>
      <c r="AH33" s="36"/>
      <c r="AI33" s="36"/>
      <c r="AJ33" s="36"/>
      <c r="AK33" s="210">
        <v>0</v>
      </c>
      <c r="AL33" s="211"/>
      <c r="AM33" s="211"/>
      <c r="AN33" s="211"/>
      <c r="AO33" s="211"/>
      <c r="AP33" s="36"/>
      <c r="AQ33" s="36"/>
      <c r="AR33" s="37"/>
      <c r="BE33" s="214"/>
    </row>
    <row r="34" spans="2:57" s="1" customFormat="1" ht="6.95" customHeight="1">
      <c r="B34" s="30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4"/>
      <c r="BE34" s="213"/>
    </row>
    <row r="35" spans="2:57" s="1" customFormat="1" ht="25.9" customHeight="1">
      <c r="B35" s="30"/>
      <c r="C35" s="38"/>
      <c r="D35" s="39" t="s">
        <v>45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46</v>
      </c>
      <c r="U35" s="40"/>
      <c r="V35" s="40"/>
      <c r="W35" s="40"/>
      <c r="X35" s="217" t="s">
        <v>47</v>
      </c>
      <c r="Y35" s="218"/>
      <c r="Z35" s="218"/>
      <c r="AA35" s="218"/>
      <c r="AB35" s="218"/>
      <c r="AC35" s="40"/>
      <c r="AD35" s="40"/>
      <c r="AE35" s="40"/>
      <c r="AF35" s="40"/>
      <c r="AG35" s="40"/>
      <c r="AH35" s="40"/>
      <c r="AI35" s="40"/>
      <c r="AJ35" s="40"/>
      <c r="AK35" s="219">
        <f>SUM(AK26:AK33)</f>
        <v>0</v>
      </c>
      <c r="AL35" s="218"/>
      <c r="AM35" s="218"/>
      <c r="AN35" s="218"/>
      <c r="AO35" s="220"/>
      <c r="AP35" s="38"/>
      <c r="AQ35" s="38"/>
      <c r="AR35" s="34"/>
    </row>
    <row r="36" spans="2:57" s="1" customFormat="1" ht="6.95" customHeight="1"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4"/>
    </row>
    <row r="37" spans="2:57" s="1" customFormat="1" ht="14.45" customHeight="1">
      <c r="B37" s="30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4"/>
    </row>
    <row r="38" spans="2:57" ht="14.45" customHeight="1"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6"/>
    </row>
    <row r="39" spans="2:57" ht="14.45" customHeight="1"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6"/>
    </row>
    <row r="40" spans="2:57" ht="14.45" customHeight="1"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6"/>
    </row>
    <row r="41" spans="2:57" ht="14.45" customHeight="1"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6"/>
    </row>
    <row r="42" spans="2:57" ht="14.45" customHeight="1"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6"/>
    </row>
    <row r="43" spans="2:57" ht="14.45" customHeight="1"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6"/>
    </row>
    <row r="44" spans="2:57" ht="14.45" customHeight="1"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6"/>
    </row>
    <row r="45" spans="2:57" ht="14.45" customHeight="1"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6"/>
    </row>
    <row r="46" spans="2:57" ht="14.45" customHeight="1"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6"/>
    </row>
    <row r="47" spans="2:57" ht="14.45" customHeight="1"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6"/>
    </row>
    <row r="48" spans="2:57" ht="14.45" customHeight="1"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6"/>
    </row>
    <row r="49" spans="2:44" s="1" customFormat="1" ht="14.45" customHeight="1">
      <c r="B49" s="30"/>
      <c r="C49" s="31"/>
      <c r="D49" s="42" t="s">
        <v>48</v>
      </c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2" t="s">
        <v>49</v>
      </c>
      <c r="AI49" s="43"/>
      <c r="AJ49" s="43"/>
      <c r="AK49" s="43"/>
      <c r="AL49" s="43"/>
      <c r="AM49" s="43"/>
      <c r="AN49" s="43"/>
      <c r="AO49" s="43"/>
      <c r="AP49" s="31"/>
      <c r="AQ49" s="31"/>
      <c r="AR49" s="34"/>
    </row>
    <row r="50" spans="2:44" ht="11.25"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6"/>
    </row>
    <row r="51" spans="2:44" ht="11.25"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6"/>
    </row>
    <row r="52" spans="2:44" ht="11.25"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6"/>
    </row>
    <row r="53" spans="2:44" ht="11.25"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6"/>
    </row>
    <row r="54" spans="2:44" ht="11.25"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6"/>
    </row>
    <row r="55" spans="2:44" ht="11.25"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6"/>
    </row>
    <row r="56" spans="2:44" ht="11.25">
      <c r="B56" s="17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6"/>
    </row>
    <row r="57" spans="2:44" ht="11.25">
      <c r="B57" s="17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6"/>
    </row>
    <row r="58" spans="2:44" ht="11.25">
      <c r="B58" s="17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6"/>
    </row>
    <row r="59" spans="2:44" ht="11.25">
      <c r="B59" s="17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6"/>
    </row>
    <row r="60" spans="2:44" s="1" customFormat="1" ht="12.75">
      <c r="B60" s="30"/>
      <c r="C60" s="31"/>
      <c r="D60" s="44" t="s">
        <v>50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4" t="s">
        <v>51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4" t="s">
        <v>50</v>
      </c>
      <c r="AI60" s="33"/>
      <c r="AJ60" s="33"/>
      <c r="AK60" s="33"/>
      <c r="AL60" s="33"/>
      <c r="AM60" s="44" t="s">
        <v>51</v>
      </c>
      <c r="AN60" s="33"/>
      <c r="AO60" s="33"/>
      <c r="AP60" s="31"/>
      <c r="AQ60" s="31"/>
      <c r="AR60" s="34"/>
    </row>
    <row r="61" spans="2:44" ht="11.25">
      <c r="B61" s="17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6"/>
    </row>
    <row r="62" spans="2:44" ht="11.25"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6"/>
    </row>
    <row r="63" spans="2:44" ht="11.25"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6"/>
    </row>
    <row r="64" spans="2:44" s="1" customFormat="1" ht="12.75">
      <c r="B64" s="30"/>
      <c r="C64" s="31"/>
      <c r="D64" s="42" t="s">
        <v>52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2" t="s">
        <v>53</v>
      </c>
      <c r="AI64" s="43"/>
      <c r="AJ64" s="43"/>
      <c r="AK64" s="43"/>
      <c r="AL64" s="43"/>
      <c r="AM64" s="43"/>
      <c r="AN64" s="43"/>
      <c r="AO64" s="43"/>
      <c r="AP64" s="31"/>
      <c r="AQ64" s="31"/>
      <c r="AR64" s="34"/>
    </row>
    <row r="65" spans="2:44" ht="11.25"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6"/>
    </row>
    <row r="66" spans="2:44" ht="11.25"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6"/>
    </row>
    <row r="67" spans="2:44" ht="11.25"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6"/>
    </row>
    <row r="68" spans="2:44" ht="11.25"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6"/>
    </row>
    <row r="69" spans="2:44" ht="11.25"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6"/>
    </row>
    <row r="70" spans="2:44" ht="11.25"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6"/>
    </row>
    <row r="71" spans="2:44" ht="11.25"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6"/>
    </row>
    <row r="72" spans="2:44" ht="11.25"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6"/>
    </row>
    <row r="73" spans="2:44" ht="11.25"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6"/>
    </row>
    <row r="74" spans="2:44" ht="11.25"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6"/>
    </row>
    <row r="75" spans="2:44" s="1" customFormat="1" ht="12.75">
      <c r="B75" s="30"/>
      <c r="C75" s="31"/>
      <c r="D75" s="44" t="s">
        <v>50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4" t="s">
        <v>51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4" t="s">
        <v>50</v>
      </c>
      <c r="AI75" s="33"/>
      <c r="AJ75" s="33"/>
      <c r="AK75" s="33"/>
      <c r="AL75" s="33"/>
      <c r="AM75" s="44" t="s">
        <v>51</v>
      </c>
      <c r="AN75" s="33"/>
      <c r="AO75" s="33"/>
      <c r="AP75" s="31"/>
      <c r="AQ75" s="31"/>
      <c r="AR75" s="34"/>
    </row>
    <row r="76" spans="2:44" s="1" customFormat="1" ht="11.25">
      <c r="B76" s="30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4"/>
    </row>
    <row r="77" spans="2:44" s="1" customFormat="1" ht="6.95" customHeight="1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34"/>
    </row>
    <row r="81" spans="1:90" s="1" customFormat="1" ht="6.95" customHeight="1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34"/>
    </row>
    <row r="82" spans="1:90" s="1" customFormat="1" ht="24.95" customHeight="1">
      <c r="B82" s="30"/>
      <c r="C82" s="19" t="s">
        <v>54</v>
      </c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4"/>
    </row>
    <row r="83" spans="1:90" s="1" customFormat="1" ht="6.95" customHeight="1">
      <c r="B83" s="30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4"/>
    </row>
    <row r="84" spans="1:90" s="3" customFormat="1" ht="12" customHeight="1">
      <c r="B84" s="49"/>
      <c r="C84" s="25" t="s">
        <v>11</v>
      </c>
      <c r="D84" s="50"/>
      <c r="E84" s="50"/>
      <c r="F84" s="50"/>
      <c r="G84" s="50"/>
      <c r="H84" s="50"/>
      <c r="I84" s="50"/>
      <c r="J84" s="50"/>
      <c r="K84" s="50"/>
      <c r="L84" s="50" t="str">
        <f>K5</f>
        <v>11-2017</v>
      </c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1"/>
    </row>
    <row r="85" spans="1:90" s="4" customFormat="1" ht="36.950000000000003" customHeight="1">
      <c r="B85" s="52"/>
      <c r="C85" s="53" t="s">
        <v>14</v>
      </c>
      <c r="D85" s="54"/>
      <c r="E85" s="54"/>
      <c r="F85" s="54"/>
      <c r="G85" s="54"/>
      <c r="H85" s="54"/>
      <c r="I85" s="54"/>
      <c r="J85" s="54"/>
      <c r="K85" s="54"/>
      <c r="L85" s="224" t="str">
        <f>K6</f>
        <v>Nadstavba SOŠHSaO Banská Bystrica</v>
      </c>
      <c r="M85" s="225"/>
      <c r="N85" s="225"/>
      <c r="O85" s="225"/>
      <c r="P85" s="225"/>
      <c r="Q85" s="225"/>
      <c r="R85" s="225"/>
      <c r="S85" s="225"/>
      <c r="T85" s="225"/>
      <c r="U85" s="225"/>
      <c r="V85" s="225"/>
      <c r="W85" s="225"/>
      <c r="X85" s="225"/>
      <c r="Y85" s="225"/>
      <c r="Z85" s="225"/>
      <c r="AA85" s="225"/>
      <c r="AB85" s="225"/>
      <c r="AC85" s="225"/>
      <c r="AD85" s="225"/>
      <c r="AE85" s="225"/>
      <c r="AF85" s="225"/>
      <c r="AG85" s="225"/>
      <c r="AH85" s="225"/>
      <c r="AI85" s="225"/>
      <c r="AJ85" s="225"/>
      <c r="AK85" s="225"/>
      <c r="AL85" s="225"/>
      <c r="AM85" s="225"/>
      <c r="AN85" s="225"/>
      <c r="AO85" s="225"/>
      <c r="AP85" s="54"/>
      <c r="AQ85" s="54"/>
      <c r="AR85" s="55"/>
    </row>
    <row r="86" spans="1:90" s="1" customFormat="1" ht="6.95" customHeight="1">
      <c r="B86" s="30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4"/>
    </row>
    <row r="87" spans="1:90" s="1" customFormat="1" ht="12" customHeight="1">
      <c r="B87" s="30"/>
      <c r="C87" s="25" t="s">
        <v>18</v>
      </c>
      <c r="D87" s="31"/>
      <c r="E87" s="31"/>
      <c r="F87" s="31"/>
      <c r="G87" s="31"/>
      <c r="H87" s="31"/>
      <c r="I87" s="31"/>
      <c r="J87" s="31"/>
      <c r="K87" s="31"/>
      <c r="L87" s="56" t="str">
        <f>IF(K8="","",K8)</f>
        <v>Banská Bystrica</v>
      </c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25" t="s">
        <v>20</v>
      </c>
      <c r="AJ87" s="31"/>
      <c r="AK87" s="31"/>
      <c r="AL87" s="31"/>
      <c r="AM87" s="226" t="str">
        <f>IF(AN8= "","",AN8)</f>
        <v>12. 6. 2019</v>
      </c>
      <c r="AN87" s="226"/>
      <c r="AO87" s="31"/>
      <c r="AP87" s="31"/>
      <c r="AQ87" s="31"/>
      <c r="AR87" s="34"/>
    </row>
    <row r="88" spans="1:90" s="1" customFormat="1" ht="6.95" customHeight="1">
      <c r="B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4"/>
    </row>
    <row r="89" spans="1:90" s="1" customFormat="1" ht="15.2" customHeight="1">
      <c r="B89" s="30"/>
      <c r="C89" s="25" t="s">
        <v>22</v>
      </c>
      <c r="D89" s="31"/>
      <c r="E89" s="31"/>
      <c r="F89" s="31"/>
      <c r="G89" s="31"/>
      <c r="H89" s="31"/>
      <c r="I89" s="31"/>
      <c r="J89" s="31"/>
      <c r="K89" s="31"/>
      <c r="L89" s="50" t="str">
        <f>IF(E11= "","",E11)</f>
        <v>SOŠ hotelových služieb a obchodu, Banská Bystrica</v>
      </c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25" t="s">
        <v>28</v>
      </c>
      <c r="AJ89" s="31"/>
      <c r="AK89" s="31"/>
      <c r="AL89" s="31"/>
      <c r="AM89" s="222" t="str">
        <f>IF(E17="","",E17)</f>
        <v>Ing.Arch.Tomáš Sobota</v>
      </c>
      <c r="AN89" s="223"/>
      <c r="AO89" s="223"/>
      <c r="AP89" s="223"/>
      <c r="AQ89" s="31"/>
      <c r="AR89" s="34"/>
      <c r="AS89" s="227" t="s">
        <v>55</v>
      </c>
      <c r="AT89" s="228"/>
      <c r="AU89" s="58"/>
      <c r="AV89" s="58"/>
      <c r="AW89" s="58"/>
      <c r="AX89" s="58"/>
      <c r="AY89" s="58"/>
      <c r="AZ89" s="58"/>
      <c r="BA89" s="58"/>
      <c r="BB89" s="58"/>
      <c r="BC89" s="58"/>
      <c r="BD89" s="59"/>
    </row>
    <row r="90" spans="1:90" s="1" customFormat="1" ht="15.2" customHeight="1">
      <c r="B90" s="30"/>
      <c r="C90" s="25" t="s">
        <v>26</v>
      </c>
      <c r="D90" s="31"/>
      <c r="E90" s="31"/>
      <c r="F90" s="31"/>
      <c r="G90" s="31"/>
      <c r="H90" s="31"/>
      <c r="I90" s="31"/>
      <c r="J90" s="31"/>
      <c r="K90" s="31"/>
      <c r="L90" s="50" t="str">
        <f>IF(E14= "Vyplň údaj","",E14)</f>
        <v/>
      </c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25" t="s">
        <v>32</v>
      </c>
      <c r="AJ90" s="31"/>
      <c r="AK90" s="31"/>
      <c r="AL90" s="31"/>
      <c r="AM90" s="222" t="str">
        <f>IF(E20="","",E20)</f>
        <v>Kozák</v>
      </c>
      <c r="AN90" s="223"/>
      <c r="AO90" s="223"/>
      <c r="AP90" s="223"/>
      <c r="AQ90" s="31"/>
      <c r="AR90" s="34"/>
      <c r="AS90" s="229"/>
      <c r="AT90" s="230"/>
      <c r="AU90" s="60"/>
      <c r="AV90" s="60"/>
      <c r="AW90" s="60"/>
      <c r="AX90" s="60"/>
      <c r="AY90" s="60"/>
      <c r="AZ90" s="60"/>
      <c r="BA90" s="60"/>
      <c r="BB90" s="60"/>
      <c r="BC90" s="60"/>
      <c r="BD90" s="61"/>
    </row>
    <row r="91" spans="1:90" s="1" customFormat="1" ht="10.9" customHeight="1">
      <c r="B91" s="30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4"/>
      <c r="AS91" s="231"/>
      <c r="AT91" s="232"/>
      <c r="AU91" s="62"/>
      <c r="AV91" s="62"/>
      <c r="AW91" s="62"/>
      <c r="AX91" s="62"/>
      <c r="AY91" s="62"/>
      <c r="AZ91" s="62"/>
      <c r="BA91" s="62"/>
      <c r="BB91" s="62"/>
      <c r="BC91" s="62"/>
      <c r="BD91" s="63"/>
    </row>
    <row r="92" spans="1:90" s="1" customFormat="1" ht="29.25" customHeight="1">
      <c r="B92" s="30"/>
      <c r="C92" s="233" t="s">
        <v>56</v>
      </c>
      <c r="D92" s="234"/>
      <c r="E92" s="234"/>
      <c r="F92" s="234"/>
      <c r="G92" s="234"/>
      <c r="H92" s="64"/>
      <c r="I92" s="235" t="s">
        <v>57</v>
      </c>
      <c r="J92" s="234"/>
      <c r="K92" s="234"/>
      <c r="L92" s="234"/>
      <c r="M92" s="234"/>
      <c r="N92" s="234"/>
      <c r="O92" s="234"/>
      <c r="P92" s="234"/>
      <c r="Q92" s="234"/>
      <c r="R92" s="234"/>
      <c r="S92" s="234"/>
      <c r="T92" s="234"/>
      <c r="U92" s="234"/>
      <c r="V92" s="234"/>
      <c r="W92" s="234"/>
      <c r="X92" s="234"/>
      <c r="Y92" s="234"/>
      <c r="Z92" s="234"/>
      <c r="AA92" s="234"/>
      <c r="AB92" s="234"/>
      <c r="AC92" s="234"/>
      <c r="AD92" s="234"/>
      <c r="AE92" s="234"/>
      <c r="AF92" s="234"/>
      <c r="AG92" s="236" t="s">
        <v>58</v>
      </c>
      <c r="AH92" s="234"/>
      <c r="AI92" s="234"/>
      <c r="AJ92" s="234"/>
      <c r="AK92" s="234"/>
      <c r="AL92" s="234"/>
      <c r="AM92" s="234"/>
      <c r="AN92" s="235" t="s">
        <v>59</v>
      </c>
      <c r="AO92" s="234"/>
      <c r="AP92" s="237"/>
      <c r="AQ92" s="65" t="s">
        <v>60</v>
      </c>
      <c r="AR92" s="34"/>
      <c r="AS92" s="66" t="s">
        <v>61</v>
      </c>
      <c r="AT92" s="67" t="s">
        <v>62</v>
      </c>
      <c r="AU92" s="67" t="s">
        <v>63</v>
      </c>
      <c r="AV92" s="67" t="s">
        <v>64</v>
      </c>
      <c r="AW92" s="67" t="s">
        <v>65</v>
      </c>
      <c r="AX92" s="67" t="s">
        <v>66</v>
      </c>
      <c r="AY92" s="67" t="s">
        <v>67</v>
      </c>
      <c r="AZ92" s="67" t="s">
        <v>68</v>
      </c>
      <c r="BA92" s="67" t="s">
        <v>69</v>
      </c>
      <c r="BB92" s="67" t="s">
        <v>70</v>
      </c>
      <c r="BC92" s="67" t="s">
        <v>71</v>
      </c>
      <c r="BD92" s="68" t="s">
        <v>72</v>
      </c>
    </row>
    <row r="93" spans="1:90" s="1" customFormat="1" ht="10.9" customHeight="1">
      <c r="B93" s="30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4"/>
      <c r="AS93" s="69"/>
      <c r="AT93" s="70"/>
      <c r="AU93" s="70"/>
      <c r="AV93" s="70"/>
      <c r="AW93" s="70"/>
      <c r="AX93" s="70"/>
      <c r="AY93" s="70"/>
      <c r="AZ93" s="70"/>
      <c r="BA93" s="70"/>
      <c r="BB93" s="70"/>
      <c r="BC93" s="70"/>
      <c r="BD93" s="71"/>
    </row>
    <row r="94" spans="1:90" s="5" customFormat="1" ht="32.450000000000003" customHeight="1">
      <c r="B94" s="72"/>
      <c r="C94" s="73" t="s">
        <v>73</v>
      </c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241">
        <f>ROUND(AG95,2)</f>
        <v>0</v>
      </c>
      <c r="AH94" s="241"/>
      <c r="AI94" s="241"/>
      <c r="AJ94" s="241"/>
      <c r="AK94" s="241"/>
      <c r="AL94" s="241"/>
      <c r="AM94" s="241"/>
      <c r="AN94" s="242">
        <f>SUM(AG94,AT94)</f>
        <v>0</v>
      </c>
      <c r="AO94" s="242"/>
      <c r="AP94" s="242"/>
      <c r="AQ94" s="76" t="s">
        <v>1</v>
      </c>
      <c r="AR94" s="77"/>
      <c r="AS94" s="78">
        <f>ROUND(AS95,2)</f>
        <v>0</v>
      </c>
      <c r="AT94" s="79">
        <f>ROUND(SUM(AV94:AW94),2)</f>
        <v>0</v>
      </c>
      <c r="AU94" s="80">
        <f>ROUND(AU95,5)</f>
        <v>0</v>
      </c>
      <c r="AV94" s="79">
        <f>ROUND(AZ94*L29,2)</f>
        <v>0</v>
      </c>
      <c r="AW94" s="79">
        <f>ROUND(BA94*L30,2)</f>
        <v>0</v>
      </c>
      <c r="AX94" s="79">
        <f>ROUND(BB94*L29,2)</f>
        <v>0</v>
      </c>
      <c r="AY94" s="79">
        <f>ROUND(BC94*L30,2)</f>
        <v>0</v>
      </c>
      <c r="AZ94" s="79">
        <f>ROUND(AZ95,2)</f>
        <v>0</v>
      </c>
      <c r="BA94" s="79">
        <f>ROUND(BA95,2)</f>
        <v>0</v>
      </c>
      <c r="BB94" s="79">
        <f>ROUND(BB95,2)</f>
        <v>0</v>
      </c>
      <c r="BC94" s="79">
        <f>ROUND(BC95,2)</f>
        <v>0</v>
      </c>
      <c r="BD94" s="81">
        <f>ROUND(BD95,2)</f>
        <v>0</v>
      </c>
      <c r="BS94" s="82" t="s">
        <v>74</v>
      </c>
      <c r="BT94" s="82" t="s">
        <v>75</v>
      </c>
      <c r="BV94" s="82" t="s">
        <v>76</v>
      </c>
      <c r="BW94" s="82" t="s">
        <v>5</v>
      </c>
      <c r="BX94" s="82" t="s">
        <v>77</v>
      </c>
      <c r="CL94" s="82" t="s">
        <v>1</v>
      </c>
    </row>
    <row r="95" spans="1:90" s="6" customFormat="1" ht="16.5" customHeight="1">
      <c r="A95" s="83" t="s">
        <v>78</v>
      </c>
      <c r="B95" s="84"/>
      <c r="C95" s="85"/>
      <c r="D95" s="240" t="s">
        <v>12</v>
      </c>
      <c r="E95" s="240"/>
      <c r="F95" s="240"/>
      <c r="G95" s="240"/>
      <c r="H95" s="240"/>
      <c r="I95" s="86"/>
      <c r="J95" s="240" t="s">
        <v>15</v>
      </c>
      <c r="K95" s="240"/>
      <c r="L95" s="240"/>
      <c r="M95" s="240"/>
      <c r="N95" s="240"/>
      <c r="O95" s="240"/>
      <c r="P95" s="240"/>
      <c r="Q95" s="240"/>
      <c r="R95" s="240"/>
      <c r="S95" s="240"/>
      <c r="T95" s="240"/>
      <c r="U95" s="240"/>
      <c r="V95" s="240"/>
      <c r="W95" s="240"/>
      <c r="X95" s="240"/>
      <c r="Y95" s="240"/>
      <c r="Z95" s="240"/>
      <c r="AA95" s="240"/>
      <c r="AB95" s="240"/>
      <c r="AC95" s="240"/>
      <c r="AD95" s="240"/>
      <c r="AE95" s="240"/>
      <c r="AF95" s="240"/>
      <c r="AG95" s="238">
        <f>'11-2017 - Nadstavba SOŠHS...'!J28</f>
        <v>0</v>
      </c>
      <c r="AH95" s="239"/>
      <c r="AI95" s="239"/>
      <c r="AJ95" s="239"/>
      <c r="AK95" s="239"/>
      <c r="AL95" s="239"/>
      <c r="AM95" s="239"/>
      <c r="AN95" s="238">
        <f>SUM(AG95,AT95)</f>
        <v>0</v>
      </c>
      <c r="AO95" s="239"/>
      <c r="AP95" s="239"/>
      <c r="AQ95" s="87" t="s">
        <v>79</v>
      </c>
      <c r="AR95" s="88"/>
      <c r="AS95" s="89">
        <v>0</v>
      </c>
      <c r="AT95" s="90">
        <f>ROUND(SUM(AV95:AW95),2)</f>
        <v>0</v>
      </c>
      <c r="AU95" s="91">
        <f>'11-2017 - Nadstavba SOŠHS...'!P137</f>
        <v>0</v>
      </c>
      <c r="AV95" s="90">
        <f>'11-2017 - Nadstavba SOŠHS...'!J31</f>
        <v>0</v>
      </c>
      <c r="AW95" s="90">
        <f>'11-2017 - Nadstavba SOŠHS...'!J32</f>
        <v>0</v>
      </c>
      <c r="AX95" s="90">
        <f>'11-2017 - Nadstavba SOŠHS...'!J33</f>
        <v>0</v>
      </c>
      <c r="AY95" s="90">
        <f>'11-2017 - Nadstavba SOŠHS...'!J34</f>
        <v>0</v>
      </c>
      <c r="AZ95" s="90">
        <f>'11-2017 - Nadstavba SOŠHS...'!F31</f>
        <v>0</v>
      </c>
      <c r="BA95" s="90">
        <f>'11-2017 - Nadstavba SOŠHS...'!F32</f>
        <v>0</v>
      </c>
      <c r="BB95" s="90">
        <f>'11-2017 - Nadstavba SOŠHS...'!F33</f>
        <v>0</v>
      </c>
      <c r="BC95" s="90">
        <f>'11-2017 - Nadstavba SOŠHS...'!F34</f>
        <v>0</v>
      </c>
      <c r="BD95" s="92">
        <f>'11-2017 - Nadstavba SOŠHS...'!F35</f>
        <v>0</v>
      </c>
      <c r="BT95" s="93" t="s">
        <v>80</v>
      </c>
      <c r="BU95" s="93" t="s">
        <v>81</v>
      </c>
      <c r="BV95" s="93" t="s">
        <v>76</v>
      </c>
      <c r="BW95" s="93" t="s">
        <v>5</v>
      </c>
      <c r="BX95" s="93" t="s">
        <v>77</v>
      </c>
      <c r="CL95" s="93" t="s">
        <v>1</v>
      </c>
    </row>
    <row r="96" spans="1:90" s="1" customFormat="1" ht="30" customHeight="1">
      <c r="B96" s="30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4"/>
    </row>
    <row r="97" spans="2:44" s="1" customFormat="1" ht="6.95" customHeight="1">
      <c r="B97" s="45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34"/>
    </row>
  </sheetData>
  <sheetProtection algorithmName="SHA-512" hashValue="oZ9hhzImJE+bR+ajWnu6vU7UrOEVo3Eezip0Wqd+jgwp8se7AuVOGOBxOufytsNwFhsfcAnAHjNxnz95d55mng==" saltValue="E2fNbJHd28UC19bY7Al+HnaFKks46/0705bYb2qHRc14V46WfWTMndLufYVJjqlXCge35v2WemlDX8ZD35dNBA==" spinCount="100000" sheet="1" objects="1" scenarios="1" formatColumns="0" formatRows="0"/>
  <mergeCells count="42">
    <mergeCell ref="L30:P30"/>
    <mergeCell ref="L31:P31"/>
    <mergeCell ref="L32:P32"/>
    <mergeCell ref="L33:P33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X35:AB35"/>
    <mergeCell ref="AK35:AO35"/>
    <mergeCell ref="AR2:BE2"/>
    <mergeCell ref="AM90:AP90"/>
    <mergeCell ref="L85:AO85"/>
    <mergeCell ref="AM87:AN87"/>
    <mergeCell ref="AM89:AP89"/>
    <mergeCell ref="AS89:AT91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</mergeCells>
  <hyperlinks>
    <hyperlink ref="A95" location="'11-2017 - Nadstavba SOŠHS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379"/>
  <sheetViews>
    <sheetView showGridLines="0" tabSelected="1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94" customWidth="1"/>
    <col min="10" max="10" width="20.1640625" customWidth="1"/>
    <col min="11" max="11" width="20.16406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AT2" s="13" t="s">
        <v>5</v>
      </c>
    </row>
    <row r="3" spans="2:46" ht="6.95" customHeight="1">
      <c r="B3" s="95"/>
      <c r="C3" s="96"/>
      <c r="D3" s="96"/>
      <c r="E3" s="96"/>
      <c r="F3" s="96"/>
      <c r="G3" s="96"/>
      <c r="H3" s="96"/>
      <c r="I3" s="97"/>
      <c r="J3" s="96"/>
      <c r="K3" s="96"/>
      <c r="L3" s="16"/>
      <c r="AT3" s="13" t="s">
        <v>75</v>
      </c>
    </row>
    <row r="4" spans="2:46" ht="24.95" customHeight="1">
      <c r="B4" s="16"/>
      <c r="D4" s="98" t="s">
        <v>82</v>
      </c>
      <c r="L4" s="16"/>
      <c r="M4" s="99" t="s">
        <v>9</v>
      </c>
      <c r="AT4" s="13" t="s">
        <v>4</v>
      </c>
    </row>
    <row r="5" spans="2:46" ht="6.95" customHeight="1">
      <c r="B5" s="16"/>
      <c r="L5" s="16"/>
    </row>
    <row r="6" spans="2:46" s="1" customFormat="1" ht="12" customHeight="1">
      <c r="B6" s="34"/>
      <c r="D6" s="100" t="s">
        <v>14</v>
      </c>
      <c r="I6" s="101"/>
      <c r="L6" s="34"/>
    </row>
    <row r="7" spans="2:46" s="1" customFormat="1" ht="36.950000000000003" customHeight="1">
      <c r="B7" s="34"/>
      <c r="E7" s="251" t="s">
        <v>15</v>
      </c>
      <c r="F7" s="252"/>
      <c r="G7" s="252"/>
      <c r="H7" s="252"/>
      <c r="I7" s="101"/>
      <c r="L7" s="34"/>
    </row>
    <row r="8" spans="2:46" s="1" customFormat="1" ht="11.25">
      <c r="B8" s="34"/>
      <c r="I8" s="101"/>
      <c r="L8" s="34"/>
    </row>
    <row r="9" spans="2:46" s="1" customFormat="1" ht="12" customHeight="1">
      <c r="B9" s="34"/>
      <c r="D9" s="100" t="s">
        <v>16</v>
      </c>
      <c r="F9" s="102" t="s">
        <v>1</v>
      </c>
      <c r="I9" s="103" t="s">
        <v>17</v>
      </c>
      <c r="J9" s="102" t="s">
        <v>1</v>
      </c>
      <c r="L9" s="34"/>
    </row>
    <row r="10" spans="2:46" s="1" customFormat="1" ht="12" customHeight="1">
      <c r="B10" s="34"/>
      <c r="D10" s="100" t="s">
        <v>18</v>
      </c>
      <c r="F10" s="102" t="s">
        <v>19</v>
      </c>
      <c r="I10" s="103" t="s">
        <v>20</v>
      </c>
      <c r="J10" s="104" t="str">
        <f>'Rekapitulácia stavby'!AN8</f>
        <v>12. 6. 2019</v>
      </c>
      <c r="L10" s="34"/>
    </row>
    <row r="11" spans="2:46" s="1" customFormat="1" ht="10.9" customHeight="1">
      <c r="B11" s="34"/>
      <c r="I11" s="101"/>
      <c r="L11" s="34"/>
    </row>
    <row r="12" spans="2:46" s="1" customFormat="1" ht="12" customHeight="1">
      <c r="B12" s="34"/>
      <c r="D12" s="100" t="s">
        <v>22</v>
      </c>
      <c r="I12" s="103" t="s">
        <v>23</v>
      </c>
      <c r="J12" s="102" t="s">
        <v>1</v>
      </c>
      <c r="L12" s="34"/>
    </row>
    <row r="13" spans="2:46" s="1" customFormat="1" ht="18" customHeight="1">
      <c r="B13" s="34"/>
      <c r="E13" s="102" t="s">
        <v>24</v>
      </c>
      <c r="I13" s="103" t="s">
        <v>25</v>
      </c>
      <c r="J13" s="102" t="s">
        <v>1</v>
      </c>
      <c r="L13" s="34"/>
    </row>
    <row r="14" spans="2:46" s="1" customFormat="1" ht="6.95" customHeight="1">
      <c r="B14" s="34"/>
      <c r="I14" s="101"/>
      <c r="L14" s="34"/>
    </row>
    <row r="15" spans="2:46" s="1" customFormat="1" ht="12" customHeight="1">
      <c r="B15" s="34"/>
      <c r="D15" s="100" t="s">
        <v>26</v>
      </c>
      <c r="I15" s="103" t="s">
        <v>23</v>
      </c>
      <c r="J15" s="26" t="str">
        <f>'Rekapitulácia stavby'!AN13</f>
        <v>Vyplň údaj</v>
      </c>
      <c r="L15" s="34"/>
    </row>
    <row r="16" spans="2:46" s="1" customFormat="1" ht="18" customHeight="1">
      <c r="B16" s="34"/>
      <c r="E16" s="253" t="str">
        <f>'Rekapitulácia stavby'!E14</f>
        <v>Vyplň údaj</v>
      </c>
      <c r="F16" s="254"/>
      <c r="G16" s="254"/>
      <c r="H16" s="254"/>
      <c r="I16" s="103" t="s">
        <v>25</v>
      </c>
      <c r="J16" s="26" t="str">
        <f>'Rekapitulácia stavby'!AN14</f>
        <v>Vyplň údaj</v>
      </c>
      <c r="L16" s="34"/>
    </row>
    <row r="17" spans="2:12" s="1" customFormat="1" ht="6.95" customHeight="1">
      <c r="B17" s="34"/>
      <c r="I17" s="101"/>
      <c r="L17" s="34"/>
    </row>
    <row r="18" spans="2:12" s="1" customFormat="1" ht="12" customHeight="1">
      <c r="B18" s="34"/>
      <c r="D18" s="100" t="s">
        <v>28</v>
      </c>
      <c r="I18" s="103" t="s">
        <v>23</v>
      </c>
      <c r="J18" s="102" t="s">
        <v>1</v>
      </c>
      <c r="L18" s="34"/>
    </row>
    <row r="19" spans="2:12" s="1" customFormat="1" ht="18" customHeight="1">
      <c r="B19" s="34"/>
      <c r="E19" s="102" t="s">
        <v>29</v>
      </c>
      <c r="I19" s="103" t="s">
        <v>25</v>
      </c>
      <c r="J19" s="102" t="s">
        <v>1</v>
      </c>
      <c r="L19" s="34"/>
    </row>
    <row r="20" spans="2:12" s="1" customFormat="1" ht="6.95" customHeight="1">
      <c r="B20" s="34"/>
      <c r="I20" s="101"/>
      <c r="L20" s="34"/>
    </row>
    <row r="21" spans="2:12" s="1" customFormat="1" ht="12" customHeight="1">
      <c r="B21" s="34"/>
      <c r="D21" s="100" t="s">
        <v>32</v>
      </c>
      <c r="I21" s="103" t="s">
        <v>23</v>
      </c>
      <c r="J21" s="102" t="s">
        <v>1</v>
      </c>
      <c r="L21" s="34"/>
    </row>
    <row r="22" spans="2:12" s="1" customFormat="1" ht="18" customHeight="1">
      <c r="B22" s="34"/>
      <c r="E22" s="102" t="s">
        <v>33</v>
      </c>
      <c r="I22" s="103" t="s">
        <v>25</v>
      </c>
      <c r="J22" s="102" t="s">
        <v>1</v>
      </c>
      <c r="L22" s="34"/>
    </row>
    <row r="23" spans="2:12" s="1" customFormat="1" ht="6.95" customHeight="1">
      <c r="B23" s="34"/>
      <c r="I23" s="101"/>
      <c r="L23" s="34"/>
    </row>
    <row r="24" spans="2:12" s="1" customFormat="1" ht="12" customHeight="1">
      <c r="B24" s="34"/>
      <c r="D24" s="100" t="s">
        <v>34</v>
      </c>
      <c r="I24" s="101"/>
      <c r="L24" s="34"/>
    </row>
    <row r="25" spans="2:12" s="7" customFormat="1" ht="16.5" customHeight="1">
      <c r="B25" s="105"/>
      <c r="E25" s="255" t="s">
        <v>1</v>
      </c>
      <c r="F25" s="255"/>
      <c r="G25" s="255"/>
      <c r="H25" s="255"/>
      <c r="I25" s="106"/>
      <c r="L25" s="105"/>
    </row>
    <row r="26" spans="2:12" s="1" customFormat="1" ht="6.95" customHeight="1">
      <c r="B26" s="34"/>
      <c r="I26" s="101"/>
      <c r="L26" s="34"/>
    </row>
    <row r="27" spans="2:12" s="1" customFormat="1" ht="6.95" customHeight="1">
      <c r="B27" s="34"/>
      <c r="D27" s="58"/>
      <c r="E27" s="58"/>
      <c r="F27" s="58"/>
      <c r="G27" s="58"/>
      <c r="H27" s="58"/>
      <c r="I27" s="107"/>
      <c r="J27" s="58"/>
      <c r="K27" s="58"/>
      <c r="L27" s="34"/>
    </row>
    <row r="28" spans="2:12" s="1" customFormat="1" ht="25.35" customHeight="1">
      <c r="B28" s="34"/>
      <c r="D28" s="108" t="s">
        <v>35</v>
      </c>
      <c r="I28" s="101"/>
      <c r="J28" s="109">
        <f>ROUND(J137, 2)</f>
        <v>0</v>
      </c>
      <c r="L28" s="34"/>
    </row>
    <row r="29" spans="2:12" s="1" customFormat="1" ht="6.95" customHeight="1">
      <c r="B29" s="34"/>
      <c r="D29" s="58"/>
      <c r="E29" s="58"/>
      <c r="F29" s="58"/>
      <c r="G29" s="58"/>
      <c r="H29" s="58"/>
      <c r="I29" s="107"/>
      <c r="J29" s="58"/>
      <c r="K29" s="58"/>
      <c r="L29" s="34"/>
    </row>
    <row r="30" spans="2:12" s="1" customFormat="1" ht="14.45" customHeight="1">
      <c r="B30" s="34"/>
      <c r="F30" s="110" t="s">
        <v>37</v>
      </c>
      <c r="I30" s="111" t="s">
        <v>36</v>
      </c>
      <c r="J30" s="110" t="s">
        <v>38</v>
      </c>
      <c r="L30" s="34"/>
    </row>
    <row r="31" spans="2:12" s="1" customFormat="1" ht="14.45" customHeight="1">
      <c r="B31" s="34"/>
      <c r="D31" s="112" t="s">
        <v>39</v>
      </c>
      <c r="E31" s="100" t="s">
        <v>40</v>
      </c>
      <c r="F31" s="113">
        <f>ROUND((SUM(BE137:BE378)),  2)</f>
        <v>0</v>
      </c>
      <c r="I31" s="114">
        <v>0.2</v>
      </c>
      <c r="J31" s="113">
        <f>ROUND(((SUM(BE137:BE378))*I31),  2)</f>
        <v>0</v>
      </c>
      <c r="L31" s="34"/>
    </row>
    <row r="32" spans="2:12" s="1" customFormat="1" ht="14.45" customHeight="1">
      <c r="B32" s="34"/>
      <c r="E32" s="100" t="s">
        <v>41</v>
      </c>
      <c r="F32" s="113">
        <f>ROUND((SUM(BF137:BF378)),  2)</f>
        <v>0</v>
      </c>
      <c r="I32" s="114">
        <v>0.2</v>
      </c>
      <c r="J32" s="113">
        <f>ROUND(((SUM(BF137:BF378))*I32),  2)</f>
        <v>0</v>
      </c>
      <c r="L32" s="34"/>
    </row>
    <row r="33" spans="2:12" s="1" customFormat="1" ht="14.45" hidden="1" customHeight="1">
      <c r="B33" s="34"/>
      <c r="E33" s="100" t="s">
        <v>42</v>
      </c>
      <c r="F33" s="113">
        <f>ROUND((SUM(BG137:BG378)),  2)</f>
        <v>0</v>
      </c>
      <c r="I33" s="114">
        <v>0.2</v>
      </c>
      <c r="J33" s="113">
        <f>0</f>
        <v>0</v>
      </c>
      <c r="L33" s="34"/>
    </row>
    <row r="34" spans="2:12" s="1" customFormat="1" ht="14.45" hidden="1" customHeight="1">
      <c r="B34" s="34"/>
      <c r="E34" s="100" t="s">
        <v>43</v>
      </c>
      <c r="F34" s="113">
        <f>ROUND((SUM(BH137:BH378)),  2)</f>
        <v>0</v>
      </c>
      <c r="I34" s="114">
        <v>0.2</v>
      </c>
      <c r="J34" s="113">
        <f>0</f>
        <v>0</v>
      </c>
      <c r="L34" s="34"/>
    </row>
    <row r="35" spans="2:12" s="1" customFormat="1" ht="14.45" hidden="1" customHeight="1">
      <c r="B35" s="34"/>
      <c r="E35" s="100" t="s">
        <v>44</v>
      </c>
      <c r="F35" s="113">
        <f>ROUND((SUM(BI137:BI378)),  2)</f>
        <v>0</v>
      </c>
      <c r="I35" s="114">
        <v>0</v>
      </c>
      <c r="J35" s="113">
        <f>0</f>
        <v>0</v>
      </c>
      <c r="L35" s="34"/>
    </row>
    <row r="36" spans="2:12" s="1" customFormat="1" ht="6.95" customHeight="1">
      <c r="B36" s="34"/>
      <c r="I36" s="101"/>
      <c r="L36" s="34"/>
    </row>
    <row r="37" spans="2:12" s="1" customFormat="1" ht="25.35" customHeight="1">
      <c r="B37" s="34"/>
      <c r="C37" s="115"/>
      <c r="D37" s="116" t="s">
        <v>45</v>
      </c>
      <c r="E37" s="117"/>
      <c r="F37" s="117"/>
      <c r="G37" s="118" t="s">
        <v>46</v>
      </c>
      <c r="H37" s="119" t="s">
        <v>47</v>
      </c>
      <c r="I37" s="120"/>
      <c r="J37" s="121">
        <f>SUM(J28:J35)</f>
        <v>0</v>
      </c>
      <c r="K37" s="122"/>
      <c r="L37" s="34"/>
    </row>
    <row r="38" spans="2:12" s="1" customFormat="1" ht="14.45" customHeight="1">
      <c r="B38" s="34"/>
      <c r="I38" s="101"/>
      <c r="L38" s="34"/>
    </row>
    <row r="39" spans="2:12" ht="14.45" customHeight="1">
      <c r="B39" s="16"/>
      <c r="L39" s="16"/>
    </row>
    <row r="40" spans="2:12" ht="14.45" customHeight="1">
      <c r="B40" s="16"/>
      <c r="L40" s="16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34"/>
      <c r="D50" s="123" t="s">
        <v>48</v>
      </c>
      <c r="E50" s="124"/>
      <c r="F50" s="124"/>
      <c r="G50" s="123" t="s">
        <v>49</v>
      </c>
      <c r="H50" s="124"/>
      <c r="I50" s="125"/>
      <c r="J50" s="124"/>
      <c r="K50" s="124"/>
      <c r="L50" s="34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34"/>
      <c r="D61" s="126" t="s">
        <v>50</v>
      </c>
      <c r="E61" s="127"/>
      <c r="F61" s="128" t="s">
        <v>51</v>
      </c>
      <c r="G61" s="126" t="s">
        <v>50</v>
      </c>
      <c r="H61" s="127"/>
      <c r="I61" s="129"/>
      <c r="J61" s="130" t="s">
        <v>51</v>
      </c>
      <c r="K61" s="127"/>
      <c r="L61" s="34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34"/>
      <c r="D65" s="123" t="s">
        <v>52</v>
      </c>
      <c r="E65" s="124"/>
      <c r="F65" s="124"/>
      <c r="G65" s="123" t="s">
        <v>53</v>
      </c>
      <c r="H65" s="124"/>
      <c r="I65" s="125"/>
      <c r="J65" s="124"/>
      <c r="K65" s="124"/>
      <c r="L65" s="34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34"/>
      <c r="D76" s="126" t="s">
        <v>50</v>
      </c>
      <c r="E76" s="127"/>
      <c r="F76" s="128" t="s">
        <v>51</v>
      </c>
      <c r="G76" s="126" t="s">
        <v>50</v>
      </c>
      <c r="H76" s="127"/>
      <c r="I76" s="129"/>
      <c r="J76" s="130" t="s">
        <v>51</v>
      </c>
      <c r="K76" s="127"/>
      <c r="L76" s="34"/>
    </row>
    <row r="77" spans="2:12" s="1" customFormat="1" ht="14.45" customHeight="1">
      <c r="B77" s="131"/>
      <c r="C77" s="132"/>
      <c r="D77" s="132"/>
      <c r="E77" s="132"/>
      <c r="F77" s="132"/>
      <c r="G77" s="132"/>
      <c r="H77" s="132"/>
      <c r="I77" s="133"/>
      <c r="J77" s="132"/>
      <c r="K77" s="132"/>
      <c r="L77" s="34"/>
    </row>
    <row r="81" spans="2:47" s="1" customFormat="1" ht="6.95" customHeight="1">
      <c r="B81" s="134"/>
      <c r="C81" s="135"/>
      <c r="D81" s="135"/>
      <c r="E81" s="135"/>
      <c r="F81" s="135"/>
      <c r="G81" s="135"/>
      <c r="H81" s="135"/>
      <c r="I81" s="136"/>
      <c r="J81" s="135"/>
      <c r="K81" s="135"/>
      <c r="L81" s="34"/>
    </row>
    <row r="82" spans="2:47" s="1" customFormat="1" ht="24.95" customHeight="1">
      <c r="B82" s="30"/>
      <c r="C82" s="19" t="s">
        <v>83</v>
      </c>
      <c r="D82" s="31"/>
      <c r="E82" s="31"/>
      <c r="F82" s="31"/>
      <c r="G82" s="31"/>
      <c r="H82" s="31"/>
      <c r="I82" s="101"/>
      <c r="J82" s="31"/>
      <c r="K82" s="31"/>
      <c r="L82" s="34"/>
    </row>
    <row r="83" spans="2:47" s="1" customFormat="1" ht="6.95" customHeight="1">
      <c r="B83" s="30"/>
      <c r="C83" s="31"/>
      <c r="D83" s="31"/>
      <c r="E83" s="31"/>
      <c r="F83" s="31"/>
      <c r="G83" s="31"/>
      <c r="H83" s="31"/>
      <c r="I83" s="101"/>
      <c r="J83" s="31"/>
      <c r="K83" s="31"/>
      <c r="L83" s="34"/>
    </row>
    <row r="84" spans="2:47" s="1" customFormat="1" ht="12" customHeight="1">
      <c r="B84" s="30"/>
      <c r="C84" s="25" t="s">
        <v>14</v>
      </c>
      <c r="D84" s="31"/>
      <c r="E84" s="31"/>
      <c r="F84" s="31"/>
      <c r="G84" s="31"/>
      <c r="H84" s="31"/>
      <c r="I84" s="101"/>
      <c r="J84" s="31"/>
      <c r="K84" s="31"/>
      <c r="L84" s="34"/>
    </row>
    <row r="85" spans="2:47" s="1" customFormat="1" ht="16.5" customHeight="1">
      <c r="B85" s="30"/>
      <c r="C85" s="31"/>
      <c r="D85" s="31"/>
      <c r="E85" s="224" t="str">
        <f>E7</f>
        <v>Nadstavba SOŠHSaO Banská Bystrica</v>
      </c>
      <c r="F85" s="256"/>
      <c r="G85" s="256"/>
      <c r="H85" s="256"/>
      <c r="I85" s="101"/>
      <c r="J85" s="31"/>
      <c r="K85" s="31"/>
      <c r="L85" s="34"/>
    </row>
    <row r="86" spans="2:47" s="1" customFormat="1" ht="6.95" customHeight="1">
      <c r="B86" s="30"/>
      <c r="C86" s="31"/>
      <c r="D86" s="31"/>
      <c r="E86" s="31"/>
      <c r="F86" s="31"/>
      <c r="G86" s="31"/>
      <c r="H86" s="31"/>
      <c r="I86" s="101"/>
      <c r="J86" s="31"/>
      <c r="K86" s="31"/>
      <c r="L86" s="34"/>
    </row>
    <row r="87" spans="2:47" s="1" customFormat="1" ht="12" customHeight="1">
      <c r="B87" s="30"/>
      <c r="C87" s="25" t="s">
        <v>18</v>
      </c>
      <c r="D87" s="31"/>
      <c r="E87" s="31"/>
      <c r="F87" s="23" t="str">
        <f>F10</f>
        <v>Banská Bystrica</v>
      </c>
      <c r="G87" s="31"/>
      <c r="H87" s="31"/>
      <c r="I87" s="103" t="s">
        <v>20</v>
      </c>
      <c r="J87" s="57" t="str">
        <f>IF(J10="","",J10)</f>
        <v>12. 6. 2019</v>
      </c>
      <c r="K87" s="31"/>
      <c r="L87" s="34"/>
    </row>
    <row r="88" spans="2:47" s="1" customFormat="1" ht="6.95" customHeight="1">
      <c r="B88" s="30"/>
      <c r="C88" s="31"/>
      <c r="D88" s="31"/>
      <c r="E88" s="31"/>
      <c r="F88" s="31"/>
      <c r="G88" s="31"/>
      <c r="H88" s="31"/>
      <c r="I88" s="101"/>
      <c r="J88" s="31"/>
      <c r="K88" s="31"/>
      <c r="L88" s="34"/>
    </row>
    <row r="89" spans="2:47" s="1" customFormat="1" ht="27.95" customHeight="1">
      <c r="B89" s="30"/>
      <c r="C89" s="25" t="s">
        <v>22</v>
      </c>
      <c r="D89" s="31"/>
      <c r="E89" s="31"/>
      <c r="F89" s="23" t="str">
        <f>E13</f>
        <v>SOŠ hotelových služieb a obchodu, Banská Bystrica</v>
      </c>
      <c r="G89" s="31"/>
      <c r="H89" s="31"/>
      <c r="I89" s="103" t="s">
        <v>28</v>
      </c>
      <c r="J89" s="28" t="str">
        <f>E19</f>
        <v>Ing.Arch.Tomáš Sobota</v>
      </c>
      <c r="K89" s="31"/>
      <c r="L89" s="34"/>
    </row>
    <row r="90" spans="2:47" s="1" customFormat="1" ht="15.2" customHeight="1">
      <c r="B90" s="30"/>
      <c r="C90" s="25" t="s">
        <v>26</v>
      </c>
      <c r="D90" s="31"/>
      <c r="E90" s="31"/>
      <c r="F90" s="23" t="str">
        <f>IF(E16="","",E16)</f>
        <v>Vyplň údaj</v>
      </c>
      <c r="G90" s="31"/>
      <c r="H90" s="31"/>
      <c r="I90" s="103" t="s">
        <v>32</v>
      </c>
      <c r="J90" s="28" t="str">
        <f>E22</f>
        <v>Kozák</v>
      </c>
      <c r="K90" s="31"/>
      <c r="L90" s="34"/>
    </row>
    <row r="91" spans="2:47" s="1" customFormat="1" ht="10.35" customHeight="1">
      <c r="B91" s="30"/>
      <c r="C91" s="31"/>
      <c r="D91" s="31"/>
      <c r="E91" s="31"/>
      <c r="F91" s="31"/>
      <c r="G91" s="31"/>
      <c r="H91" s="31"/>
      <c r="I91" s="101"/>
      <c r="J91" s="31"/>
      <c r="K91" s="31"/>
      <c r="L91" s="34"/>
    </row>
    <row r="92" spans="2:47" s="1" customFormat="1" ht="29.25" customHeight="1">
      <c r="B92" s="30"/>
      <c r="C92" s="137" t="s">
        <v>84</v>
      </c>
      <c r="D92" s="138"/>
      <c r="E92" s="138"/>
      <c r="F92" s="138"/>
      <c r="G92" s="138"/>
      <c r="H92" s="138"/>
      <c r="I92" s="139"/>
      <c r="J92" s="140" t="s">
        <v>85</v>
      </c>
      <c r="K92" s="138"/>
      <c r="L92" s="34"/>
    </row>
    <row r="93" spans="2:47" s="1" customFormat="1" ht="10.35" customHeight="1">
      <c r="B93" s="30"/>
      <c r="C93" s="31"/>
      <c r="D93" s="31"/>
      <c r="E93" s="31"/>
      <c r="F93" s="31"/>
      <c r="G93" s="31"/>
      <c r="H93" s="31"/>
      <c r="I93" s="101"/>
      <c r="J93" s="31"/>
      <c r="K93" s="31"/>
      <c r="L93" s="34"/>
    </row>
    <row r="94" spans="2:47" s="1" customFormat="1" ht="22.9" customHeight="1">
      <c r="B94" s="30"/>
      <c r="C94" s="141" t="s">
        <v>86</v>
      </c>
      <c r="D94" s="31"/>
      <c r="E94" s="31"/>
      <c r="F94" s="31"/>
      <c r="G94" s="31"/>
      <c r="H94" s="31"/>
      <c r="I94" s="101"/>
      <c r="J94" s="75">
        <f>J137</f>
        <v>0</v>
      </c>
      <c r="K94" s="31"/>
      <c r="L94" s="34"/>
      <c r="AU94" s="13" t="s">
        <v>87</v>
      </c>
    </row>
    <row r="95" spans="2:47" s="8" customFormat="1" ht="24.95" customHeight="1">
      <c r="B95" s="142"/>
      <c r="C95" s="143"/>
      <c r="D95" s="144" t="s">
        <v>88</v>
      </c>
      <c r="E95" s="145"/>
      <c r="F95" s="145"/>
      <c r="G95" s="145"/>
      <c r="H95" s="145"/>
      <c r="I95" s="146"/>
      <c r="J95" s="147">
        <f>J138</f>
        <v>0</v>
      </c>
      <c r="K95" s="143"/>
      <c r="L95" s="148"/>
    </row>
    <row r="96" spans="2:47" s="9" customFormat="1" ht="19.899999999999999" customHeight="1">
      <c r="B96" s="149"/>
      <c r="C96" s="150"/>
      <c r="D96" s="151" t="s">
        <v>89</v>
      </c>
      <c r="E96" s="152"/>
      <c r="F96" s="152"/>
      <c r="G96" s="152"/>
      <c r="H96" s="152"/>
      <c r="I96" s="153"/>
      <c r="J96" s="154">
        <f>J139</f>
        <v>0</v>
      </c>
      <c r="K96" s="150"/>
      <c r="L96" s="155"/>
    </row>
    <row r="97" spans="2:12" s="9" customFormat="1" ht="19.899999999999999" customHeight="1">
      <c r="B97" s="149"/>
      <c r="C97" s="150"/>
      <c r="D97" s="151" t="s">
        <v>90</v>
      </c>
      <c r="E97" s="152"/>
      <c r="F97" s="152"/>
      <c r="G97" s="152"/>
      <c r="H97" s="152"/>
      <c r="I97" s="153"/>
      <c r="J97" s="154">
        <f>J150</f>
        <v>0</v>
      </c>
      <c r="K97" s="150"/>
      <c r="L97" s="155"/>
    </row>
    <row r="98" spans="2:12" s="9" customFormat="1" ht="19.899999999999999" customHeight="1">
      <c r="B98" s="149"/>
      <c r="C98" s="150"/>
      <c r="D98" s="151" t="s">
        <v>91</v>
      </c>
      <c r="E98" s="152"/>
      <c r="F98" s="152"/>
      <c r="G98" s="152"/>
      <c r="H98" s="152"/>
      <c r="I98" s="153"/>
      <c r="J98" s="154">
        <f>J162</f>
        <v>0</v>
      </c>
      <c r="K98" s="150"/>
      <c r="L98" s="155"/>
    </row>
    <row r="99" spans="2:12" s="9" customFormat="1" ht="14.85" customHeight="1">
      <c r="B99" s="149"/>
      <c r="C99" s="150"/>
      <c r="D99" s="151" t="s">
        <v>92</v>
      </c>
      <c r="E99" s="152"/>
      <c r="F99" s="152"/>
      <c r="G99" s="152"/>
      <c r="H99" s="152"/>
      <c r="I99" s="153"/>
      <c r="J99" s="154">
        <f>J186</f>
        <v>0</v>
      </c>
      <c r="K99" s="150"/>
      <c r="L99" s="155"/>
    </row>
    <row r="100" spans="2:12" s="9" customFormat="1" ht="19.899999999999999" customHeight="1">
      <c r="B100" s="149"/>
      <c r="C100" s="150"/>
      <c r="D100" s="151" t="s">
        <v>93</v>
      </c>
      <c r="E100" s="152"/>
      <c r="F100" s="152"/>
      <c r="G100" s="152"/>
      <c r="H100" s="152"/>
      <c r="I100" s="153"/>
      <c r="J100" s="154">
        <f>J188</f>
        <v>0</v>
      </c>
      <c r="K100" s="150"/>
      <c r="L100" s="155"/>
    </row>
    <row r="101" spans="2:12" s="8" customFormat="1" ht="24.95" customHeight="1">
      <c r="B101" s="142"/>
      <c r="C101" s="143"/>
      <c r="D101" s="144" t="s">
        <v>94</v>
      </c>
      <c r="E101" s="145"/>
      <c r="F101" s="145"/>
      <c r="G101" s="145"/>
      <c r="H101" s="145"/>
      <c r="I101" s="146"/>
      <c r="J101" s="147">
        <f>J221</f>
        <v>0</v>
      </c>
      <c r="K101" s="143"/>
      <c r="L101" s="148"/>
    </row>
    <row r="102" spans="2:12" s="9" customFormat="1" ht="19.899999999999999" customHeight="1">
      <c r="B102" s="149"/>
      <c r="C102" s="150"/>
      <c r="D102" s="151" t="s">
        <v>95</v>
      </c>
      <c r="E102" s="152"/>
      <c r="F102" s="152"/>
      <c r="G102" s="152"/>
      <c r="H102" s="152"/>
      <c r="I102" s="153"/>
      <c r="J102" s="154">
        <f>J222</f>
        <v>0</v>
      </c>
      <c r="K102" s="150"/>
      <c r="L102" s="155"/>
    </row>
    <row r="103" spans="2:12" s="9" customFormat="1" ht="19.899999999999999" customHeight="1">
      <c r="B103" s="149"/>
      <c r="C103" s="150"/>
      <c r="D103" s="151" t="s">
        <v>96</v>
      </c>
      <c r="E103" s="152"/>
      <c r="F103" s="152"/>
      <c r="G103" s="152"/>
      <c r="H103" s="152"/>
      <c r="I103" s="153"/>
      <c r="J103" s="154">
        <f>J239</f>
        <v>0</v>
      </c>
      <c r="K103" s="150"/>
      <c r="L103" s="155"/>
    </row>
    <row r="104" spans="2:12" s="9" customFormat="1" ht="19.899999999999999" customHeight="1">
      <c r="B104" s="149"/>
      <c r="C104" s="150"/>
      <c r="D104" s="151" t="s">
        <v>97</v>
      </c>
      <c r="E104" s="152"/>
      <c r="F104" s="152"/>
      <c r="G104" s="152"/>
      <c r="H104" s="152"/>
      <c r="I104" s="153"/>
      <c r="J104" s="154">
        <f>J252</f>
        <v>0</v>
      </c>
      <c r="K104" s="150"/>
      <c r="L104" s="155"/>
    </row>
    <row r="105" spans="2:12" s="9" customFormat="1" ht="19.899999999999999" customHeight="1">
      <c r="B105" s="149"/>
      <c r="C105" s="150"/>
      <c r="D105" s="151" t="s">
        <v>98</v>
      </c>
      <c r="E105" s="152"/>
      <c r="F105" s="152"/>
      <c r="G105" s="152"/>
      <c r="H105" s="152"/>
      <c r="I105" s="153"/>
      <c r="J105" s="154">
        <f>J257</f>
        <v>0</v>
      </c>
      <c r="K105" s="150"/>
      <c r="L105" s="155"/>
    </row>
    <row r="106" spans="2:12" s="9" customFormat="1" ht="19.899999999999999" customHeight="1">
      <c r="B106" s="149"/>
      <c r="C106" s="150"/>
      <c r="D106" s="151" t="s">
        <v>99</v>
      </c>
      <c r="E106" s="152"/>
      <c r="F106" s="152"/>
      <c r="G106" s="152"/>
      <c r="H106" s="152"/>
      <c r="I106" s="153"/>
      <c r="J106" s="154">
        <f>J259</f>
        <v>0</v>
      </c>
      <c r="K106" s="150"/>
      <c r="L106" s="155"/>
    </row>
    <row r="107" spans="2:12" s="9" customFormat="1" ht="19.899999999999999" customHeight="1">
      <c r="B107" s="149"/>
      <c r="C107" s="150"/>
      <c r="D107" s="151" t="s">
        <v>100</v>
      </c>
      <c r="E107" s="152"/>
      <c r="F107" s="152"/>
      <c r="G107" s="152"/>
      <c r="H107" s="152"/>
      <c r="I107" s="153"/>
      <c r="J107" s="154">
        <f>J262</f>
        <v>0</v>
      </c>
      <c r="K107" s="150"/>
      <c r="L107" s="155"/>
    </row>
    <row r="108" spans="2:12" s="9" customFormat="1" ht="19.899999999999999" customHeight="1">
      <c r="B108" s="149"/>
      <c r="C108" s="150"/>
      <c r="D108" s="151" t="s">
        <v>101</v>
      </c>
      <c r="E108" s="152"/>
      <c r="F108" s="152"/>
      <c r="G108" s="152"/>
      <c r="H108" s="152"/>
      <c r="I108" s="153"/>
      <c r="J108" s="154">
        <f>J265</f>
        <v>0</v>
      </c>
      <c r="K108" s="150"/>
      <c r="L108" s="155"/>
    </row>
    <row r="109" spans="2:12" s="9" customFormat="1" ht="19.899999999999999" customHeight="1">
      <c r="B109" s="149"/>
      <c r="C109" s="150"/>
      <c r="D109" s="151" t="s">
        <v>102</v>
      </c>
      <c r="E109" s="152"/>
      <c r="F109" s="152"/>
      <c r="G109" s="152"/>
      <c r="H109" s="152"/>
      <c r="I109" s="153"/>
      <c r="J109" s="154">
        <f>J275</f>
        <v>0</v>
      </c>
      <c r="K109" s="150"/>
      <c r="L109" s="155"/>
    </row>
    <row r="110" spans="2:12" s="9" customFormat="1" ht="19.899999999999999" customHeight="1">
      <c r="B110" s="149"/>
      <c r="C110" s="150"/>
      <c r="D110" s="151" t="s">
        <v>103</v>
      </c>
      <c r="E110" s="152"/>
      <c r="F110" s="152"/>
      <c r="G110" s="152"/>
      <c r="H110" s="152"/>
      <c r="I110" s="153"/>
      <c r="J110" s="154">
        <f>J299</f>
        <v>0</v>
      </c>
      <c r="K110" s="150"/>
      <c r="L110" s="155"/>
    </row>
    <row r="111" spans="2:12" s="9" customFormat="1" ht="19.899999999999999" customHeight="1">
      <c r="B111" s="149"/>
      <c r="C111" s="150"/>
      <c r="D111" s="151" t="s">
        <v>104</v>
      </c>
      <c r="E111" s="152"/>
      <c r="F111" s="152"/>
      <c r="G111" s="152"/>
      <c r="H111" s="152"/>
      <c r="I111" s="153"/>
      <c r="J111" s="154">
        <f>J341</f>
        <v>0</v>
      </c>
      <c r="K111" s="150"/>
      <c r="L111" s="155"/>
    </row>
    <row r="112" spans="2:12" s="9" customFormat="1" ht="19.899999999999999" customHeight="1">
      <c r="B112" s="149"/>
      <c r="C112" s="150"/>
      <c r="D112" s="151" t="s">
        <v>105</v>
      </c>
      <c r="E112" s="152"/>
      <c r="F112" s="152"/>
      <c r="G112" s="152"/>
      <c r="H112" s="152"/>
      <c r="I112" s="153"/>
      <c r="J112" s="154">
        <f>J343</f>
        <v>0</v>
      </c>
      <c r="K112" s="150"/>
      <c r="L112" s="155"/>
    </row>
    <row r="113" spans="2:12" s="9" customFormat="1" ht="19.899999999999999" customHeight="1">
      <c r="B113" s="149"/>
      <c r="C113" s="150"/>
      <c r="D113" s="151" t="s">
        <v>106</v>
      </c>
      <c r="E113" s="152"/>
      <c r="F113" s="152"/>
      <c r="G113" s="152"/>
      <c r="H113" s="152"/>
      <c r="I113" s="153"/>
      <c r="J113" s="154">
        <f>J348</f>
        <v>0</v>
      </c>
      <c r="K113" s="150"/>
      <c r="L113" s="155"/>
    </row>
    <row r="114" spans="2:12" s="9" customFormat="1" ht="19.899999999999999" customHeight="1">
      <c r="B114" s="149"/>
      <c r="C114" s="150"/>
      <c r="D114" s="151" t="s">
        <v>107</v>
      </c>
      <c r="E114" s="152"/>
      <c r="F114" s="152"/>
      <c r="G114" s="152"/>
      <c r="H114" s="152"/>
      <c r="I114" s="153"/>
      <c r="J114" s="154">
        <f>J352</f>
        <v>0</v>
      </c>
      <c r="K114" s="150"/>
      <c r="L114" s="155"/>
    </row>
    <row r="115" spans="2:12" s="9" customFormat="1" ht="19.899999999999999" customHeight="1">
      <c r="B115" s="149"/>
      <c r="C115" s="150"/>
      <c r="D115" s="151" t="s">
        <v>108</v>
      </c>
      <c r="E115" s="152"/>
      <c r="F115" s="152"/>
      <c r="G115" s="152"/>
      <c r="H115" s="152"/>
      <c r="I115" s="153"/>
      <c r="J115" s="154">
        <f>J362</f>
        <v>0</v>
      </c>
      <c r="K115" s="150"/>
      <c r="L115" s="155"/>
    </row>
    <row r="116" spans="2:12" s="9" customFormat="1" ht="19.899999999999999" customHeight="1">
      <c r="B116" s="149"/>
      <c r="C116" s="150"/>
      <c r="D116" s="151" t="s">
        <v>109</v>
      </c>
      <c r="E116" s="152"/>
      <c r="F116" s="152"/>
      <c r="G116" s="152"/>
      <c r="H116" s="152"/>
      <c r="I116" s="153"/>
      <c r="J116" s="154">
        <f>J367</f>
        <v>0</v>
      </c>
      <c r="K116" s="150"/>
      <c r="L116" s="155"/>
    </row>
    <row r="117" spans="2:12" s="9" customFormat="1" ht="19.899999999999999" customHeight="1">
      <c r="B117" s="149"/>
      <c r="C117" s="150"/>
      <c r="D117" s="151" t="s">
        <v>110</v>
      </c>
      <c r="E117" s="152"/>
      <c r="F117" s="152"/>
      <c r="G117" s="152"/>
      <c r="H117" s="152"/>
      <c r="I117" s="153"/>
      <c r="J117" s="154">
        <f>J370</f>
        <v>0</v>
      </c>
      <c r="K117" s="150"/>
      <c r="L117" s="155"/>
    </row>
    <row r="118" spans="2:12" s="8" customFormat="1" ht="24.95" customHeight="1">
      <c r="B118" s="142"/>
      <c r="C118" s="143"/>
      <c r="D118" s="144" t="s">
        <v>111</v>
      </c>
      <c r="E118" s="145"/>
      <c r="F118" s="145"/>
      <c r="G118" s="145"/>
      <c r="H118" s="145"/>
      <c r="I118" s="146"/>
      <c r="J118" s="147">
        <f>J375</f>
        <v>0</v>
      </c>
      <c r="K118" s="143"/>
      <c r="L118" s="148"/>
    </row>
    <row r="119" spans="2:12" s="9" customFormat="1" ht="19.899999999999999" customHeight="1">
      <c r="B119" s="149"/>
      <c r="C119" s="150"/>
      <c r="D119" s="151" t="s">
        <v>112</v>
      </c>
      <c r="E119" s="152"/>
      <c r="F119" s="152"/>
      <c r="G119" s="152"/>
      <c r="H119" s="152"/>
      <c r="I119" s="153"/>
      <c r="J119" s="154">
        <f>J376</f>
        <v>0</v>
      </c>
      <c r="K119" s="150"/>
      <c r="L119" s="155"/>
    </row>
    <row r="120" spans="2:12" s="1" customFormat="1" ht="21.75" customHeight="1">
      <c r="B120" s="30"/>
      <c r="C120" s="31"/>
      <c r="D120" s="31"/>
      <c r="E120" s="31"/>
      <c r="F120" s="31"/>
      <c r="G120" s="31"/>
      <c r="H120" s="31"/>
      <c r="I120" s="101"/>
      <c r="J120" s="31"/>
      <c r="K120" s="31"/>
      <c r="L120" s="34"/>
    </row>
    <row r="121" spans="2:12" s="1" customFormat="1" ht="6.95" customHeight="1">
      <c r="B121" s="45"/>
      <c r="C121" s="46"/>
      <c r="D121" s="46"/>
      <c r="E121" s="46"/>
      <c r="F121" s="46"/>
      <c r="G121" s="46"/>
      <c r="H121" s="46"/>
      <c r="I121" s="133"/>
      <c r="J121" s="46"/>
      <c r="K121" s="46"/>
      <c r="L121" s="34"/>
    </row>
    <row r="125" spans="2:12" s="1" customFormat="1" ht="6.95" customHeight="1">
      <c r="B125" s="47"/>
      <c r="C125" s="48"/>
      <c r="D125" s="48"/>
      <c r="E125" s="48"/>
      <c r="F125" s="48"/>
      <c r="G125" s="48"/>
      <c r="H125" s="48"/>
      <c r="I125" s="136"/>
      <c r="J125" s="48"/>
      <c r="K125" s="48"/>
      <c r="L125" s="34"/>
    </row>
    <row r="126" spans="2:12" s="1" customFormat="1" ht="24.95" customHeight="1">
      <c r="B126" s="30"/>
      <c r="C126" s="19" t="s">
        <v>113</v>
      </c>
      <c r="D126" s="31"/>
      <c r="E126" s="31"/>
      <c r="F126" s="31"/>
      <c r="G126" s="31"/>
      <c r="H126" s="31"/>
      <c r="I126" s="101"/>
      <c r="J126" s="31"/>
      <c r="K126" s="31"/>
      <c r="L126" s="34"/>
    </row>
    <row r="127" spans="2:12" s="1" customFormat="1" ht="6.95" customHeight="1">
      <c r="B127" s="30"/>
      <c r="C127" s="31"/>
      <c r="D127" s="31"/>
      <c r="E127" s="31"/>
      <c r="F127" s="31"/>
      <c r="G127" s="31"/>
      <c r="H127" s="31"/>
      <c r="I127" s="101"/>
      <c r="J127" s="31"/>
      <c r="K127" s="31"/>
      <c r="L127" s="34"/>
    </row>
    <row r="128" spans="2:12" s="1" customFormat="1" ht="12" customHeight="1">
      <c r="B128" s="30"/>
      <c r="C128" s="25" t="s">
        <v>14</v>
      </c>
      <c r="D128" s="31"/>
      <c r="E128" s="31"/>
      <c r="F128" s="31"/>
      <c r="G128" s="31"/>
      <c r="H128" s="31"/>
      <c r="I128" s="101"/>
      <c r="J128" s="31"/>
      <c r="K128" s="31"/>
      <c r="L128" s="34"/>
    </row>
    <row r="129" spans="2:65" s="1" customFormat="1" ht="16.5" customHeight="1">
      <c r="B129" s="30"/>
      <c r="C129" s="31"/>
      <c r="D129" s="31"/>
      <c r="E129" s="224" t="str">
        <f>E7</f>
        <v>Nadstavba SOŠHSaO Banská Bystrica</v>
      </c>
      <c r="F129" s="256"/>
      <c r="G129" s="256"/>
      <c r="H129" s="256"/>
      <c r="I129" s="101"/>
      <c r="J129" s="31"/>
      <c r="K129" s="31"/>
      <c r="L129" s="34"/>
    </row>
    <row r="130" spans="2:65" s="1" customFormat="1" ht="6.95" customHeight="1">
      <c r="B130" s="30"/>
      <c r="C130" s="31"/>
      <c r="D130" s="31"/>
      <c r="E130" s="31"/>
      <c r="F130" s="31"/>
      <c r="G130" s="31"/>
      <c r="H130" s="31"/>
      <c r="I130" s="101"/>
      <c r="J130" s="31"/>
      <c r="K130" s="31"/>
      <c r="L130" s="34"/>
    </row>
    <row r="131" spans="2:65" s="1" customFormat="1" ht="12" customHeight="1">
      <c r="B131" s="30"/>
      <c r="C131" s="25" t="s">
        <v>18</v>
      </c>
      <c r="D131" s="31"/>
      <c r="E131" s="31"/>
      <c r="F131" s="23" t="str">
        <f>F10</f>
        <v>Banská Bystrica</v>
      </c>
      <c r="G131" s="31"/>
      <c r="H131" s="31"/>
      <c r="I131" s="103" t="s">
        <v>20</v>
      </c>
      <c r="J131" s="57" t="str">
        <f>IF(J10="","",J10)</f>
        <v>12. 6. 2019</v>
      </c>
      <c r="K131" s="31"/>
      <c r="L131" s="34"/>
    </row>
    <row r="132" spans="2:65" s="1" customFormat="1" ht="6.95" customHeight="1">
      <c r="B132" s="30"/>
      <c r="C132" s="31"/>
      <c r="D132" s="31"/>
      <c r="E132" s="31"/>
      <c r="F132" s="31"/>
      <c r="G132" s="31"/>
      <c r="H132" s="31"/>
      <c r="I132" s="101"/>
      <c r="J132" s="31"/>
      <c r="K132" s="31"/>
      <c r="L132" s="34"/>
    </row>
    <row r="133" spans="2:65" s="1" customFormat="1" ht="27.95" customHeight="1">
      <c r="B133" s="30"/>
      <c r="C133" s="25" t="s">
        <v>22</v>
      </c>
      <c r="D133" s="31"/>
      <c r="E133" s="31"/>
      <c r="F133" s="23" t="str">
        <f>E13</f>
        <v>SOŠ hotelových služieb a obchodu, Banská Bystrica</v>
      </c>
      <c r="G133" s="31"/>
      <c r="H133" s="31"/>
      <c r="I133" s="103" t="s">
        <v>28</v>
      </c>
      <c r="J133" s="28" t="str">
        <f>E19</f>
        <v>Ing.Arch.Tomáš Sobota</v>
      </c>
      <c r="K133" s="31"/>
      <c r="L133" s="34"/>
    </row>
    <row r="134" spans="2:65" s="1" customFormat="1" ht="15.2" customHeight="1">
      <c r="B134" s="30"/>
      <c r="C134" s="25" t="s">
        <v>26</v>
      </c>
      <c r="D134" s="31"/>
      <c r="E134" s="31"/>
      <c r="F134" s="23" t="str">
        <f>IF(E16="","",E16)</f>
        <v>Vyplň údaj</v>
      </c>
      <c r="G134" s="31"/>
      <c r="H134" s="31"/>
      <c r="I134" s="103" t="s">
        <v>32</v>
      </c>
      <c r="J134" s="28" t="str">
        <f>E22</f>
        <v>Kozák</v>
      </c>
      <c r="K134" s="31"/>
      <c r="L134" s="34"/>
    </row>
    <row r="135" spans="2:65" s="1" customFormat="1" ht="10.35" customHeight="1">
      <c r="B135" s="30"/>
      <c r="C135" s="31"/>
      <c r="D135" s="31"/>
      <c r="E135" s="31"/>
      <c r="F135" s="31"/>
      <c r="G135" s="31"/>
      <c r="H135" s="31"/>
      <c r="I135" s="101"/>
      <c r="J135" s="31"/>
      <c r="K135" s="31"/>
      <c r="L135" s="34"/>
    </row>
    <row r="136" spans="2:65" s="10" customFormat="1" ht="29.25" customHeight="1">
      <c r="B136" s="156"/>
      <c r="C136" s="157" t="s">
        <v>114</v>
      </c>
      <c r="D136" s="158" t="s">
        <v>60</v>
      </c>
      <c r="E136" s="158" t="s">
        <v>56</v>
      </c>
      <c r="F136" s="158" t="s">
        <v>57</v>
      </c>
      <c r="G136" s="158" t="s">
        <v>115</v>
      </c>
      <c r="H136" s="158" t="s">
        <v>116</v>
      </c>
      <c r="I136" s="159" t="s">
        <v>117</v>
      </c>
      <c r="J136" s="160" t="s">
        <v>85</v>
      </c>
      <c r="K136" s="161" t="s">
        <v>118</v>
      </c>
      <c r="L136" s="162"/>
      <c r="M136" s="66" t="s">
        <v>1</v>
      </c>
      <c r="N136" s="67" t="s">
        <v>39</v>
      </c>
      <c r="O136" s="67" t="s">
        <v>119</v>
      </c>
      <c r="P136" s="67" t="s">
        <v>120</v>
      </c>
      <c r="Q136" s="67" t="s">
        <v>121</v>
      </c>
      <c r="R136" s="67" t="s">
        <v>122</v>
      </c>
      <c r="S136" s="67" t="s">
        <v>123</v>
      </c>
      <c r="T136" s="68" t="s">
        <v>124</v>
      </c>
    </row>
    <row r="137" spans="2:65" s="1" customFormat="1" ht="22.9" customHeight="1">
      <c r="B137" s="30"/>
      <c r="C137" s="73" t="s">
        <v>86</v>
      </c>
      <c r="D137" s="31"/>
      <c r="E137" s="31"/>
      <c r="F137" s="31"/>
      <c r="G137" s="31"/>
      <c r="H137" s="31"/>
      <c r="I137" s="101"/>
      <c r="J137" s="163">
        <f>BK137</f>
        <v>0</v>
      </c>
      <c r="K137" s="31"/>
      <c r="L137" s="34"/>
      <c r="M137" s="69"/>
      <c r="N137" s="70"/>
      <c r="O137" s="70"/>
      <c r="P137" s="164">
        <f>P138+P221+P375</f>
        <v>0</v>
      </c>
      <c r="Q137" s="70"/>
      <c r="R137" s="164">
        <f>R138+R221+R375</f>
        <v>587.69066024999995</v>
      </c>
      <c r="S137" s="70"/>
      <c r="T137" s="165">
        <f>T138+T221+T375</f>
        <v>379.08137710000005</v>
      </c>
      <c r="AT137" s="13" t="s">
        <v>74</v>
      </c>
      <c r="AU137" s="13" t="s">
        <v>87</v>
      </c>
      <c r="BK137" s="166">
        <f>BK138+BK221+BK375</f>
        <v>0</v>
      </c>
    </row>
    <row r="138" spans="2:65" s="11" customFormat="1" ht="25.9" customHeight="1">
      <c r="B138" s="167"/>
      <c r="C138" s="168"/>
      <c r="D138" s="169" t="s">
        <v>74</v>
      </c>
      <c r="E138" s="170" t="s">
        <v>125</v>
      </c>
      <c r="F138" s="170" t="s">
        <v>126</v>
      </c>
      <c r="G138" s="168"/>
      <c r="H138" s="168"/>
      <c r="I138" s="171"/>
      <c r="J138" s="172">
        <f>BK138</f>
        <v>0</v>
      </c>
      <c r="K138" s="168"/>
      <c r="L138" s="173"/>
      <c r="M138" s="174"/>
      <c r="N138" s="175"/>
      <c r="O138" s="175"/>
      <c r="P138" s="176">
        <f>P139+P150+P162+P188</f>
        <v>0</v>
      </c>
      <c r="Q138" s="175"/>
      <c r="R138" s="176">
        <f>R139+R150+R162+R188</f>
        <v>483.35821816999999</v>
      </c>
      <c r="S138" s="175"/>
      <c r="T138" s="177">
        <f>T139+T150+T162+T188</f>
        <v>364.77263000000005</v>
      </c>
      <c r="AR138" s="178" t="s">
        <v>80</v>
      </c>
      <c r="AT138" s="179" t="s">
        <v>74</v>
      </c>
      <c r="AU138" s="179" t="s">
        <v>75</v>
      </c>
      <c r="AY138" s="178" t="s">
        <v>127</v>
      </c>
      <c r="BK138" s="180">
        <f>BK139+BK150+BK162+BK188</f>
        <v>0</v>
      </c>
    </row>
    <row r="139" spans="2:65" s="11" customFormat="1" ht="22.9" customHeight="1">
      <c r="B139" s="167"/>
      <c r="C139" s="168"/>
      <c r="D139" s="169" t="s">
        <v>74</v>
      </c>
      <c r="E139" s="181" t="s">
        <v>128</v>
      </c>
      <c r="F139" s="181" t="s">
        <v>129</v>
      </c>
      <c r="G139" s="168"/>
      <c r="H139" s="168"/>
      <c r="I139" s="171"/>
      <c r="J139" s="182">
        <f>BK139</f>
        <v>0</v>
      </c>
      <c r="K139" s="168"/>
      <c r="L139" s="173"/>
      <c r="M139" s="174"/>
      <c r="N139" s="175"/>
      <c r="O139" s="175"/>
      <c r="P139" s="176">
        <f>SUM(P140:P149)</f>
        <v>0</v>
      </c>
      <c r="Q139" s="175"/>
      <c r="R139" s="176">
        <f>SUM(R140:R149)</f>
        <v>128.87541210000001</v>
      </c>
      <c r="S139" s="175"/>
      <c r="T139" s="177">
        <f>SUM(T140:T149)</f>
        <v>0</v>
      </c>
      <c r="AR139" s="178" t="s">
        <v>80</v>
      </c>
      <c r="AT139" s="179" t="s">
        <v>74</v>
      </c>
      <c r="AU139" s="179" t="s">
        <v>80</v>
      </c>
      <c r="AY139" s="178" t="s">
        <v>127</v>
      </c>
      <c r="BK139" s="180">
        <f>SUM(BK140:BK149)</f>
        <v>0</v>
      </c>
    </row>
    <row r="140" spans="2:65" s="1" customFormat="1" ht="36" customHeight="1">
      <c r="B140" s="30"/>
      <c r="C140" s="183" t="s">
        <v>80</v>
      </c>
      <c r="D140" s="183" t="s">
        <v>130</v>
      </c>
      <c r="E140" s="184" t="s">
        <v>131</v>
      </c>
      <c r="F140" s="185" t="s">
        <v>132</v>
      </c>
      <c r="G140" s="186" t="s">
        <v>133</v>
      </c>
      <c r="H140" s="187">
        <v>1</v>
      </c>
      <c r="I140" s="188"/>
      <c r="J140" s="187">
        <f t="shared" ref="J140:J149" si="0">ROUND(I140*H140,3)</f>
        <v>0</v>
      </c>
      <c r="K140" s="185" t="s">
        <v>1</v>
      </c>
      <c r="L140" s="34"/>
      <c r="M140" s="189" t="s">
        <v>1</v>
      </c>
      <c r="N140" s="190" t="s">
        <v>41</v>
      </c>
      <c r="O140" s="62"/>
      <c r="P140" s="191">
        <f t="shared" ref="P140:P149" si="1">O140*H140</f>
        <v>0</v>
      </c>
      <c r="Q140" s="191">
        <v>0.63709000000000005</v>
      </c>
      <c r="R140" s="191">
        <f t="shared" ref="R140:R149" si="2">Q140*H140</f>
        <v>0.63709000000000005</v>
      </c>
      <c r="S140" s="191">
        <v>0</v>
      </c>
      <c r="T140" s="192">
        <f t="shared" ref="T140:T149" si="3">S140*H140</f>
        <v>0</v>
      </c>
      <c r="AR140" s="193" t="s">
        <v>134</v>
      </c>
      <c r="AT140" s="193" t="s">
        <v>130</v>
      </c>
      <c r="AU140" s="193" t="s">
        <v>135</v>
      </c>
      <c r="AY140" s="13" t="s">
        <v>127</v>
      </c>
      <c r="BE140" s="194">
        <f t="shared" ref="BE140:BE149" si="4">IF(N140="základná",J140,0)</f>
        <v>0</v>
      </c>
      <c r="BF140" s="194">
        <f t="shared" ref="BF140:BF149" si="5">IF(N140="znížená",J140,0)</f>
        <v>0</v>
      </c>
      <c r="BG140" s="194">
        <f t="shared" ref="BG140:BG149" si="6">IF(N140="zákl. prenesená",J140,0)</f>
        <v>0</v>
      </c>
      <c r="BH140" s="194">
        <f t="shared" ref="BH140:BH149" si="7">IF(N140="zníž. prenesená",J140,0)</f>
        <v>0</v>
      </c>
      <c r="BI140" s="194">
        <f t="shared" ref="BI140:BI149" si="8">IF(N140="nulová",J140,0)</f>
        <v>0</v>
      </c>
      <c r="BJ140" s="13" t="s">
        <v>135</v>
      </c>
      <c r="BK140" s="195">
        <f t="shared" ref="BK140:BK149" si="9">ROUND(I140*H140,3)</f>
        <v>0</v>
      </c>
      <c r="BL140" s="13" t="s">
        <v>134</v>
      </c>
      <c r="BM140" s="193" t="s">
        <v>136</v>
      </c>
    </row>
    <row r="141" spans="2:65" s="1" customFormat="1" ht="36" customHeight="1">
      <c r="B141" s="30"/>
      <c r="C141" s="183" t="s">
        <v>135</v>
      </c>
      <c r="D141" s="183" t="s">
        <v>130</v>
      </c>
      <c r="E141" s="184" t="s">
        <v>137</v>
      </c>
      <c r="F141" s="185" t="s">
        <v>138</v>
      </c>
      <c r="G141" s="186" t="s">
        <v>133</v>
      </c>
      <c r="H141" s="187">
        <v>155.35599999999999</v>
      </c>
      <c r="I141" s="188"/>
      <c r="J141" s="187">
        <f t="shared" si="0"/>
        <v>0</v>
      </c>
      <c r="K141" s="185" t="s">
        <v>1</v>
      </c>
      <c r="L141" s="34"/>
      <c r="M141" s="189" t="s">
        <v>1</v>
      </c>
      <c r="N141" s="190" t="s">
        <v>41</v>
      </c>
      <c r="O141" s="62"/>
      <c r="P141" s="191">
        <f t="shared" si="1"/>
        <v>0</v>
      </c>
      <c r="Q141" s="191">
        <v>0.65944000000000003</v>
      </c>
      <c r="R141" s="191">
        <f t="shared" si="2"/>
        <v>102.44796064000001</v>
      </c>
      <c r="S141" s="191">
        <v>0</v>
      </c>
      <c r="T141" s="192">
        <f t="shared" si="3"/>
        <v>0</v>
      </c>
      <c r="AR141" s="193" t="s">
        <v>134</v>
      </c>
      <c r="AT141" s="193" t="s">
        <v>130</v>
      </c>
      <c r="AU141" s="193" t="s">
        <v>135</v>
      </c>
      <c r="AY141" s="13" t="s">
        <v>127</v>
      </c>
      <c r="BE141" s="194">
        <f t="shared" si="4"/>
        <v>0</v>
      </c>
      <c r="BF141" s="194">
        <f t="shared" si="5"/>
        <v>0</v>
      </c>
      <c r="BG141" s="194">
        <f t="shared" si="6"/>
        <v>0</v>
      </c>
      <c r="BH141" s="194">
        <f t="shared" si="7"/>
        <v>0</v>
      </c>
      <c r="BI141" s="194">
        <f t="shared" si="8"/>
        <v>0</v>
      </c>
      <c r="BJ141" s="13" t="s">
        <v>135</v>
      </c>
      <c r="BK141" s="195">
        <f t="shared" si="9"/>
        <v>0</v>
      </c>
      <c r="BL141" s="13" t="s">
        <v>134</v>
      </c>
      <c r="BM141" s="193" t="s">
        <v>139</v>
      </c>
    </row>
    <row r="142" spans="2:65" s="1" customFormat="1" ht="36" customHeight="1">
      <c r="B142" s="30"/>
      <c r="C142" s="183" t="s">
        <v>128</v>
      </c>
      <c r="D142" s="183" t="s">
        <v>130</v>
      </c>
      <c r="E142" s="184" t="s">
        <v>140</v>
      </c>
      <c r="F142" s="185" t="s">
        <v>141</v>
      </c>
      <c r="G142" s="186" t="s">
        <v>142</v>
      </c>
      <c r="H142" s="187">
        <v>15.08</v>
      </c>
      <c r="I142" s="188"/>
      <c r="J142" s="187">
        <f t="shared" si="0"/>
        <v>0</v>
      </c>
      <c r="K142" s="185" t="s">
        <v>1</v>
      </c>
      <c r="L142" s="34"/>
      <c r="M142" s="189" t="s">
        <v>1</v>
      </c>
      <c r="N142" s="190" t="s">
        <v>41</v>
      </c>
      <c r="O142" s="62"/>
      <c r="P142" s="191">
        <f t="shared" si="1"/>
        <v>0</v>
      </c>
      <c r="Q142" s="191">
        <v>0.15121000000000001</v>
      </c>
      <c r="R142" s="191">
        <f t="shared" si="2"/>
        <v>2.2802468</v>
      </c>
      <c r="S142" s="191">
        <v>0</v>
      </c>
      <c r="T142" s="192">
        <f t="shared" si="3"/>
        <v>0</v>
      </c>
      <c r="AR142" s="193" t="s">
        <v>134</v>
      </c>
      <c r="AT142" s="193" t="s">
        <v>130</v>
      </c>
      <c r="AU142" s="193" t="s">
        <v>135</v>
      </c>
      <c r="AY142" s="13" t="s">
        <v>127</v>
      </c>
      <c r="BE142" s="194">
        <f t="shared" si="4"/>
        <v>0</v>
      </c>
      <c r="BF142" s="194">
        <f t="shared" si="5"/>
        <v>0</v>
      </c>
      <c r="BG142" s="194">
        <f t="shared" si="6"/>
        <v>0</v>
      </c>
      <c r="BH142" s="194">
        <f t="shared" si="7"/>
        <v>0</v>
      </c>
      <c r="BI142" s="194">
        <f t="shared" si="8"/>
        <v>0</v>
      </c>
      <c r="BJ142" s="13" t="s">
        <v>135</v>
      </c>
      <c r="BK142" s="195">
        <f t="shared" si="9"/>
        <v>0</v>
      </c>
      <c r="BL142" s="13" t="s">
        <v>134</v>
      </c>
      <c r="BM142" s="193" t="s">
        <v>143</v>
      </c>
    </row>
    <row r="143" spans="2:65" s="1" customFormat="1" ht="24" customHeight="1">
      <c r="B143" s="30"/>
      <c r="C143" s="183" t="s">
        <v>134</v>
      </c>
      <c r="D143" s="183" t="s">
        <v>130</v>
      </c>
      <c r="E143" s="184" t="s">
        <v>144</v>
      </c>
      <c r="F143" s="185" t="s">
        <v>145</v>
      </c>
      <c r="G143" s="186" t="s">
        <v>146</v>
      </c>
      <c r="H143" s="187">
        <v>1</v>
      </c>
      <c r="I143" s="188"/>
      <c r="J143" s="187">
        <f t="shared" si="0"/>
        <v>0</v>
      </c>
      <c r="K143" s="185" t="s">
        <v>1</v>
      </c>
      <c r="L143" s="34"/>
      <c r="M143" s="189" t="s">
        <v>1</v>
      </c>
      <c r="N143" s="190" t="s">
        <v>41</v>
      </c>
      <c r="O143" s="62"/>
      <c r="P143" s="191">
        <f t="shared" si="1"/>
        <v>0</v>
      </c>
      <c r="Q143" s="191">
        <v>0.17899000000000001</v>
      </c>
      <c r="R143" s="191">
        <f t="shared" si="2"/>
        <v>0.17899000000000001</v>
      </c>
      <c r="S143" s="191">
        <v>0</v>
      </c>
      <c r="T143" s="192">
        <f t="shared" si="3"/>
        <v>0</v>
      </c>
      <c r="AR143" s="193" t="s">
        <v>134</v>
      </c>
      <c r="AT143" s="193" t="s">
        <v>130</v>
      </c>
      <c r="AU143" s="193" t="s">
        <v>135</v>
      </c>
      <c r="AY143" s="13" t="s">
        <v>127</v>
      </c>
      <c r="BE143" s="194">
        <f t="shared" si="4"/>
        <v>0</v>
      </c>
      <c r="BF143" s="194">
        <f t="shared" si="5"/>
        <v>0</v>
      </c>
      <c r="BG143" s="194">
        <f t="shared" si="6"/>
        <v>0</v>
      </c>
      <c r="BH143" s="194">
        <f t="shared" si="7"/>
        <v>0</v>
      </c>
      <c r="BI143" s="194">
        <f t="shared" si="8"/>
        <v>0</v>
      </c>
      <c r="BJ143" s="13" t="s">
        <v>135</v>
      </c>
      <c r="BK143" s="195">
        <f t="shared" si="9"/>
        <v>0</v>
      </c>
      <c r="BL143" s="13" t="s">
        <v>134</v>
      </c>
      <c r="BM143" s="193" t="s">
        <v>147</v>
      </c>
    </row>
    <row r="144" spans="2:65" s="1" customFormat="1" ht="16.5" customHeight="1">
      <c r="B144" s="30"/>
      <c r="C144" s="183" t="s">
        <v>148</v>
      </c>
      <c r="D144" s="183" t="s">
        <v>130</v>
      </c>
      <c r="E144" s="184" t="s">
        <v>149</v>
      </c>
      <c r="F144" s="185" t="s">
        <v>150</v>
      </c>
      <c r="G144" s="186" t="s">
        <v>133</v>
      </c>
      <c r="H144" s="187">
        <v>7.65</v>
      </c>
      <c r="I144" s="188"/>
      <c r="J144" s="187">
        <f t="shared" si="0"/>
        <v>0</v>
      </c>
      <c r="K144" s="185" t="s">
        <v>1</v>
      </c>
      <c r="L144" s="34"/>
      <c r="M144" s="189" t="s">
        <v>1</v>
      </c>
      <c r="N144" s="190" t="s">
        <v>41</v>
      </c>
      <c r="O144" s="62"/>
      <c r="P144" s="191">
        <f t="shared" si="1"/>
        <v>0</v>
      </c>
      <c r="Q144" s="191">
        <v>2.2968799999999998</v>
      </c>
      <c r="R144" s="191">
        <f t="shared" si="2"/>
        <v>17.571131999999999</v>
      </c>
      <c r="S144" s="191">
        <v>0</v>
      </c>
      <c r="T144" s="192">
        <f t="shared" si="3"/>
        <v>0</v>
      </c>
      <c r="AR144" s="193" t="s">
        <v>134</v>
      </c>
      <c r="AT144" s="193" t="s">
        <v>130</v>
      </c>
      <c r="AU144" s="193" t="s">
        <v>135</v>
      </c>
      <c r="AY144" s="13" t="s">
        <v>127</v>
      </c>
      <c r="BE144" s="194">
        <f t="shared" si="4"/>
        <v>0</v>
      </c>
      <c r="BF144" s="194">
        <f t="shared" si="5"/>
        <v>0</v>
      </c>
      <c r="BG144" s="194">
        <f t="shared" si="6"/>
        <v>0</v>
      </c>
      <c r="BH144" s="194">
        <f t="shared" si="7"/>
        <v>0</v>
      </c>
      <c r="BI144" s="194">
        <f t="shared" si="8"/>
        <v>0</v>
      </c>
      <c r="BJ144" s="13" t="s">
        <v>135</v>
      </c>
      <c r="BK144" s="195">
        <f t="shared" si="9"/>
        <v>0</v>
      </c>
      <c r="BL144" s="13" t="s">
        <v>134</v>
      </c>
      <c r="BM144" s="193" t="s">
        <v>151</v>
      </c>
    </row>
    <row r="145" spans="2:65" s="1" customFormat="1" ht="24" customHeight="1">
      <c r="B145" s="30"/>
      <c r="C145" s="183" t="s">
        <v>152</v>
      </c>
      <c r="D145" s="183" t="s">
        <v>130</v>
      </c>
      <c r="E145" s="184" t="s">
        <v>153</v>
      </c>
      <c r="F145" s="185" t="s">
        <v>154</v>
      </c>
      <c r="G145" s="186" t="s">
        <v>142</v>
      </c>
      <c r="H145" s="187">
        <v>105.75</v>
      </c>
      <c r="I145" s="188"/>
      <c r="J145" s="187">
        <f t="shared" si="0"/>
        <v>0</v>
      </c>
      <c r="K145" s="185" t="s">
        <v>1</v>
      </c>
      <c r="L145" s="34"/>
      <c r="M145" s="189" t="s">
        <v>1</v>
      </c>
      <c r="N145" s="190" t="s">
        <v>41</v>
      </c>
      <c r="O145" s="62"/>
      <c r="P145" s="191">
        <f t="shared" si="1"/>
        <v>0</v>
      </c>
      <c r="Q145" s="191">
        <v>5.5999999999999995E-4</v>
      </c>
      <c r="R145" s="191">
        <f t="shared" si="2"/>
        <v>5.9219999999999995E-2</v>
      </c>
      <c r="S145" s="191">
        <v>0</v>
      </c>
      <c r="T145" s="192">
        <f t="shared" si="3"/>
        <v>0</v>
      </c>
      <c r="AR145" s="193" t="s">
        <v>134</v>
      </c>
      <c r="AT145" s="193" t="s">
        <v>130</v>
      </c>
      <c r="AU145" s="193" t="s">
        <v>135</v>
      </c>
      <c r="AY145" s="13" t="s">
        <v>127</v>
      </c>
      <c r="BE145" s="194">
        <f t="shared" si="4"/>
        <v>0</v>
      </c>
      <c r="BF145" s="194">
        <f t="shared" si="5"/>
        <v>0</v>
      </c>
      <c r="BG145" s="194">
        <f t="shared" si="6"/>
        <v>0</v>
      </c>
      <c r="BH145" s="194">
        <f t="shared" si="7"/>
        <v>0</v>
      </c>
      <c r="BI145" s="194">
        <f t="shared" si="8"/>
        <v>0</v>
      </c>
      <c r="BJ145" s="13" t="s">
        <v>135</v>
      </c>
      <c r="BK145" s="195">
        <f t="shared" si="9"/>
        <v>0</v>
      </c>
      <c r="BL145" s="13" t="s">
        <v>134</v>
      </c>
      <c r="BM145" s="193" t="s">
        <v>155</v>
      </c>
    </row>
    <row r="146" spans="2:65" s="1" customFormat="1" ht="24" customHeight="1">
      <c r="B146" s="30"/>
      <c r="C146" s="183" t="s">
        <v>156</v>
      </c>
      <c r="D146" s="183" t="s">
        <v>130</v>
      </c>
      <c r="E146" s="184" t="s">
        <v>157</v>
      </c>
      <c r="F146" s="185" t="s">
        <v>158</v>
      </c>
      <c r="G146" s="186" t="s">
        <v>142</v>
      </c>
      <c r="H146" s="187">
        <v>105.75</v>
      </c>
      <c r="I146" s="188"/>
      <c r="J146" s="187">
        <f t="shared" si="0"/>
        <v>0</v>
      </c>
      <c r="K146" s="185" t="s">
        <v>1</v>
      </c>
      <c r="L146" s="34"/>
      <c r="M146" s="189" t="s">
        <v>1</v>
      </c>
      <c r="N146" s="190" t="s">
        <v>41</v>
      </c>
      <c r="O146" s="62"/>
      <c r="P146" s="191">
        <f t="shared" si="1"/>
        <v>0</v>
      </c>
      <c r="Q146" s="191">
        <v>0</v>
      </c>
      <c r="R146" s="191">
        <f t="shared" si="2"/>
        <v>0</v>
      </c>
      <c r="S146" s="191">
        <v>0</v>
      </c>
      <c r="T146" s="192">
        <f t="shared" si="3"/>
        <v>0</v>
      </c>
      <c r="AR146" s="193" t="s">
        <v>134</v>
      </c>
      <c r="AT146" s="193" t="s">
        <v>130</v>
      </c>
      <c r="AU146" s="193" t="s">
        <v>135</v>
      </c>
      <c r="AY146" s="13" t="s">
        <v>127</v>
      </c>
      <c r="BE146" s="194">
        <f t="shared" si="4"/>
        <v>0</v>
      </c>
      <c r="BF146" s="194">
        <f t="shared" si="5"/>
        <v>0</v>
      </c>
      <c r="BG146" s="194">
        <f t="shared" si="6"/>
        <v>0</v>
      </c>
      <c r="BH146" s="194">
        <f t="shared" si="7"/>
        <v>0</v>
      </c>
      <c r="BI146" s="194">
        <f t="shared" si="8"/>
        <v>0</v>
      </c>
      <c r="BJ146" s="13" t="s">
        <v>135</v>
      </c>
      <c r="BK146" s="195">
        <f t="shared" si="9"/>
        <v>0</v>
      </c>
      <c r="BL146" s="13" t="s">
        <v>134</v>
      </c>
      <c r="BM146" s="193" t="s">
        <v>159</v>
      </c>
    </row>
    <row r="147" spans="2:65" s="1" customFormat="1" ht="24" customHeight="1">
      <c r="B147" s="30"/>
      <c r="C147" s="183" t="s">
        <v>160</v>
      </c>
      <c r="D147" s="183" t="s">
        <v>130</v>
      </c>
      <c r="E147" s="184" t="s">
        <v>161</v>
      </c>
      <c r="F147" s="185" t="s">
        <v>162</v>
      </c>
      <c r="G147" s="186" t="s">
        <v>163</v>
      </c>
      <c r="H147" s="187">
        <v>1.25</v>
      </c>
      <c r="I147" s="188"/>
      <c r="J147" s="187">
        <f t="shared" si="0"/>
        <v>0</v>
      </c>
      <c r="K147" s="185" t="s">
        <v>1</v>
      </c>
      <c r="L147" s="34"/>
      <c r="M147" s="189" t="s">
        <v>1</v>
      </c>
      <c r="N147" s="190" t="s">
        <v>41</v>
      </c>
      <c r="O147" s="62"/>
      <c r="P147" s="191">
        <f t="shared" si="1"/>
        <v>0</v>
      </c>
      <c r="Q147" s="191">
        <v>1.01953</v>
      </c>
      <c r="R147" s="191">
        <f t="shared" si="2"/>
        <v>1.2744124999999999</v>
      </c>
      <c r="S147" s="191">
        <v>0</v>
      </c>
      <c r="T147" s="192">
        <f t="shared" si="3"/>
        <v>0</v>
      </c>
      <c r="AR147" s="193" t="s">
        <v>134</v>
      </c>
      <c r="AT147" s="193" t="s">
        <v>130</v>
      </c>
      <c r="AU147" s="193" t="s">
        <v>135</v>
      </c>
      <c r="AY147" s="13" t="s">
        <v>127</v>
      </c>
      <c r="BE147" s="194">
        <f t="shared" si="4"/>
        <v>0</v>
      </c>
      <c r="BF147" s="194">
        <f t="shared" si="5"/>
        <v>0</v>
      </c>
      <c r="BG147" s="194">
        <f t="shared" si="6"/>
        <v>0</v>
      </c>
      <c r="BH147" s="194">
        <f t="shared" si="7"/>
        <v>0</v>
      </c>
      <c r="BI147" s="194">
        <f t="shared" si="8"/>
        <v>0</v>
      </c>
      <c r="BJ147" s="13" t="s">
        <v>135</v>
      </c>
      <c r="BK147" s="195">
        <f t="shared" si="9"/>
        <v>0</v>
      </c>
      <c r="BL147" s="13" t="s">
        <v>134</v>
      </c>
      <c r="BM147" s="193" t="s">
        <v>164</v>
      </c>
    </row>
    <row r="148" spans="2:65" s="1" customFormat="1" ht="24" customHeight="1">
      <c r="B148" s="30"/>
      <c r="C148" s="183" t="s">
        <v>165</v>
      </c>
      <c r="D148" s="183" t="s">
        <v>130</v>
      </c>
      <c r="E148" s="184" t="s">
        <v>166</v>
      </c>
      <c r="F148" s="185" t="s">
        <v>167</v>
      </c>
      <c r="G148" s="186" t="s">
        <v>142</v>
      </c>
      <c r="H148" s="187">
        <v>37.603000000000002</v>
      </c>
      <c r="I148" s="188"/>
      <c r="J148" s="187">
        <f t="shared" si="0"/>
        <v>0</v>
      </c>
      <c r="K148" s="185" t="s">
        <v>1</v>
      </c>
      <c r="L148" s="34"/>
      <c r="M148" s="189" t="s">
        <v>1</v>
      </c>
      <c r="N148" s="190" t="s">
        <v>41</v>
      </c>
      <c r="O148" s="62"/>
      <c r="P148" s="191">
        <f t="shared" si="1"/>
        <v>0</v>
      </c>
      <c r="Q148" s="191">
        <v>4.1750000000000002E-2</v>
      </c>
      <c r="R148" s="191">
        <f t="shared" si="2"/>
        <v>1.56992525</v>
      </c>
      <c r="S148" s="191">
        <v>0</v>
      </c>
      <c r="T148" s="192">
        <f t="shared" si="3"/>
        <v>0</v>
      </c>
      <c r="AR148" s="193" t="s">
        <v>134</v>
      </c>
      <c r="AT148" s="193" t="s">
        <v>130</v>
      </c>
      <c r="AU148" s="193" t="s">
        <v>135</v>
      </c>
      <c r="AY148" s="13" t="s">
        <v>127</v>
      </c>
      <c r="BE148" s="194">
        <f t="shared" si="4"/>
        <v>0</v>
      </c>
      <c r="BF148" s="194">
        <f t="shared" si="5"/>
        <v>0</v>
      </c>
      <c r="BG148" s="194">
        <f t="shared" si="6"/>
        <v>0</v>
      </c>
      <c r="BH148" s="194">
        <f t="shared" si="7"/>
        <v>0</v>
      </c>
      <c r="BI148" s="194">
        <f t="shared" si="8"/>
        <v>0</v>
      </c>
      <c r="BJ148" s="13" t="s">
        <v>135</v>
      </c>
      <c r="BK148" s="195">
        <f t="shared" si="9"/>
        <v>0</v>
      </c>
      <c r="BL148" s="13" t="s">
        <v>134</v>
      </c>
      <c r="BM148" s="193" t="s">
        <v>168</v>
      </c>
    </row>
    <row r="149" spans="2:65" s="1" customFormat="1" ht="24" customHeight="1">
      <c r="B149" s="30"/>
      <c r="C149" s="183" t="s">
        <v>169</v>
      </c>
      <c r="D149" s="183" t="s">
        <v>130</v>
      </c>
      <c r="E149" s="184" t="s">
        <v>170</v>
      </c>
      <c r="F149" s="185" t="s">
        <v>171</v>
      </c>
      <c r="G149" s="186" t="s">
        <v>142</v>
      </c>
      <c r="H149" s="187">
        <v>95.501000000000005</v>
      </c>
      <c r="I149" s="188"/>
      <c r="J149" s="187">
        <f t="shared" si="0"/>
        <v>0</v>
      </c>
      <c r="K149" s="185" t="s">
        <v>1</v>
      </c>
      <c r="L149" s="34"/>
      <c r="M149" s="189" t="s">
        <v>1</v>
      </c>
      <c r="N149" s="190" t="s">
        <v>41</v>
      </c>
      <c r="O149" s="62"/>
      <c r="P149" s="191">
        <f t="shared" si="1"/>
        <v>0</v>
      </c>
      <c r="Q149" s="191">
        <v>2.9909999999999999E-2</v>
      </c>
      <c r="R149" s="191">
        <f t="shared" si="2"/>
        <v>2.8564349099999999</v>
      </c>
      <c r="S149" s="191">
        <v>0</v>
      </c>
      <c r="T149" s="192">
        <f t="shared" si="3"/>
        <v>0</v>
      </c>
      <c r="AR149" s="193" t="s">
        <v>134</v>
      </c>
      <c r="AT149" s="193" t="s">
        <v>130</v>
      </c>
      <c r="AU149" s="193" t="s">
        <v>135</v>
      </c>
      <c r="AY149" s="13" t="s">
        <v>127</v>
      </c>
      <c r="BE149" s="194">
        <f t="shared" si="4"/>
        <v>0</v>
      </c>
      <c r="BF149" s="194">
        <f t="shared" si="5"/>
        <v>0</v>
      </c>
      <c r="BG149" s="194">
        <f t="shared" si="6"/>
        <v>0</v>
      </c>
      <c r="BH149" s="194">
        <f t="shared" si="7"/>
        <v>0</v>
      </c>
      <c r="BI149" s="194">
        <f t="shared" si="8"/>
        <v>0</v>
      </c>
      <c r="BJ149" s="13" t="s">
        <v>135</v>
      </c>
      <c r="BK149" s="195">
        <f t="shared" si="9"/>
        <v>0</v>
      </c>
      <c r="BL149" s="13" t="s">
        <v>134</v>
      </c>
      <c r="BM149" s="193" t="s">
        <v>172</v>
      </c>
    </row>
    <row r="150" spans="2:65" s="11" customFormat="1" ht="22.9" customHeight="1">
      <c r="B150" s="167"/>
      <c r="C150" s="168"/>
      <c r="D150" s="169" t="s">
        <v>74</v>
      </c>
      <c r="E150" s="181" t="s">
        <v>134</v>
      </c>
      <c r="F150" s="181" t="s">
        <v>173</v>
      </c>
      <c r="G150" s="168"/>
      <c r="H150" s="168"/>
      <c r="I150" s="171"/>
      <c r="J150" s="182">
        <f>BK150</f>
        <v>0</v>
      </c>
      <c r="K150" s="168"/>
      <c r="L150" s="173"/>
      <c r="M150" s="174"/>
      <c r="N150" s="175"/>
      <c r="O150" s="175"/>
      <c r="P150" s="176">
        <f>SUM(P151:P161)</f>
        <v>0</v>
      </c>
      <c r="Q150" s="175"/>
      <c r="R150" s="176">
        <f>SUM(R151:R161)</f>
        <v>123.70863755000002</v>
      </c>
      <c r="S150" s="175"/>
      <c r="T150" s="177">
        <f>SUM(T151:T161)</f>
        <v>0</v>
      </c>
      <c r="AR150" s="178" t="s">
        <v>80</v>
      </c>
      <c r="AT150" s="179" t="s">
        <v>74</v>
      </c>
      <c r="AU150" s="179" t="s">
        <v>80</v>
      </c>
      <c r="AY150" s="178" t="s">
        <v>127</v>
      </c>
      <c r="BK150" s="180">
        <f>SUM(BK151:BK161)</f>
        <v>0</v>
      </c>
    </row>
    <row r="151" spans="2:65" s="1" customFormat="1" ht="24" customHeight="1">
      <c r="B151" s="30"/>
      <c r="C151" s="183" t="s">
        <v>174</v>
      </c>
      <c r="D151" s="183" t="s">
        <v>130</v>
      </c>
      <c r="E151" s="184" t="s">
        <v>175</v>
      </c>
      <c r="F151" s="185" t="s">
        <v>176</v>
      </c>
      <c r="G151" s="186" t="s">
        <v>142</v>
      </c>
      <c r="H151" s="187">
        <v>627.4</v>
      </c>
      <c r="I151" s="188"/>
      <c r="J151" s="187">
        <f t="shared" ref="J151:J161" si="10">ROUND(I151*H151,3)</f>
        <v>0</v>
      </c>
      <c r="K151" s="185" t="s">
        <v>1</v>
      </c>
      <c r="L151" s="34"/>
      <c r="M151" s="189" t="s">
        <v>1</v>
      </c>
      <c r="N151" s="190" t="s">
        <v>41</v>
      </c>
      <c r="O151" s="62"/>
      <c r="P151" s="191">
        <f t="shared" ref="P151:P161" si="11">O151*H151</f>
        <v>0</v>
      </c>
      <c r="Q151" s="191">
        <v>1.0330000000000001E-2</v>
      </c>
      <c r="R151" s="191">
        <f t="shared" ref="R151:R161" si="12">Q151*H151</f>
        <v>6.4810420000000004</v>
      </c>
      <c r="S151" s="191">
        <v>0</v>
      </c>
      <c r="T151" s="192">
        <f t="shared" ref="T151:T161" si="13">S151*H151</f>
        <v>0</v>
      </c>
      <c r="AR151" s="193" t="s">
        <v>134</v>
      </c>
      <c r="AT151" s="193" t="s">
        <v>130</v>
      </c>
      <c r="AU151" s="193" t="s">
        <v>135</v>
      </c>
      <c r="AY151" s="13" t="s">
        <v>127</v>
      </c>
      <c r="BE151" s="194">
        <f t="shared" ref="BE151:BE161" si="14">IF(N151="základná",J151,0)</f>
        <v>0</v>
      </c>
      <c r="BF151" s="194">
        <f t="shared" ref="BF151:BF161" si="15">IF(N151="znížená",J151,0)</f>
        <v>0</v>
      </c>
      <c r="BG151" s="194">
        <f t="shared" ref="BG151:BG161" si="16">IF(N151="zákl. prenesená",J151,0)</f>
        <v>0</v>
      </c>
      <c r="BH151" s="194">
        <f t="shared" ref="BH151:BH161" si="17">IF(N151="zníž. prenesená",J151,0)</f>
        <v>0</v>
      </c>
      <c r="BI151" s="194">
        <f t="shared" ref="BI151:BI161" si="18">IF(N151="nulová",J151,0)</f>
        <v>0</v>
      </c>
      <c r="BJ151" s="13" t="s">
        <v>135</v>
      </c>
      <c r="BK151" s="195">
        <f t="shared" ref="BK151:BK161" si="19">ROUND(I151*H151,3)</f>
        <v>0</v>
      </c>
      <c r="BL151" s="13" t="s">
        <v>134</v>
      </c>
      <c r="BM151" s="193" t="s">
        <v>177</v>
      </c>
    </row>
    <row r="152" spans="2:65" s="1" customFormat="1" ht="16.5" customHeight="1">
      <c r="B152" s="30"/>
      <c r="C152" s="183" t="s">
        <v>178</v>
      </c>
      <c r="D152" s="183" t="s">
        <v>130</v>
      </c>
      <c r="E152" s="184" t="s">
        <v>179</v>
      </c>
      <c r="F152" s="185" t="s">
        <v>180</v>
      </c>
      <c r="G152" s="186" t="s">
        <v>133</v>
      </c>
      <c r="H152" s="187">
        <v>36.231000000000002</v>
      </c>
      <c r="I152" s="188"/>
      <c r="J152" s="187">
        <f t="shared" si="10"/>
        <v>0</v>
      </c>
      <c r="K152" s="185" t="s">
        <v>1</v>
      </c>
      <c r="L152" s="34"/>
      <c r="M152" s="189" t="s">
        <v>1</v>
      </c>
      <c r="N152" s="190" t="s">
        <v>41</v>
      </c>
      <c r="O152" s="62"/>
      <c r="P152" s="191">
        <f t="shared" si="11"/>
        <v>0</v>
      </c>
      <c r="Q152" s="191">
        <v>2.4018600000000001</v>
      </c>
      <c r="R152" s="191">
        <f t="shared" si="12"/>
        <v>87.02178966000001</v>
      </c>
      <c r="S152" s="191">
        <v>0</v>
      </c>
      <c r="T152" s="192">
        <f t="shared" si="13"/>
        <v>0</v>
      </c>
      <c r="AR152" s="193" t="s">
        <v>134</v>
      </c>
      <c r="AT152" s="193" t="s">
        <v>130</v>
      </c>
      <c r="AU152" s="193" t="s">
        <v>135</v>
      </c>
      <c r="AY152" s="13" t="s">
        <v>127</v>
      </c>
      <c r="BE152" s="194">
        <f t="shared" si="14"/>
        <v>0</v>
      </c>
      <c r="BF152" s="194">
        <f t="shared" si="15"/>
        <v>0</v>
      </c>
      <c r="BG152" s="194">
        <f t="shared" si="16"/>
        <v>0</v>
      </c>
      <c r="BH152" s="194">
        <f t="shared" si="17"/>
        <v>0</v>
      </c>
      <c r="BI152" s="194">
        <f t="shared" si="18"/>
        <v>0</v>
      </c>
      <c r="BJ152" s="13" t="s">
        <v>135</v>
      </c>
      <c r="BK152" s="195">
        <f t="shared" si="19"/>
        <v>0</v>
      </c>
      <c r="BL152" s="13" t="s">
        <v>134</v>
      </c>
      <c r="BM152" s="193" t="s">
        <v>181</v>
      </c>
    </row>
    <row r="153" spans="2:65" s="1" customFormat="1" ht="24" customHeight="1">
      <c r="B153" s="30"/>
      <c r="C153" s="183" t="s">
        <v>182</v>
      </c>
      <c r="D153" s="183" t="s">
        <v>130</v>
      </c>
      <c r="E153" s="184" t="s">
        <v>183</v>
      </c>
      <c r="F153" s="185" t="s">
        <v>184</v>
      </c>
      <c r="G153" s="186" t="s">
        <v>142</v>
      </c>
      <c r="H153" s="187">
        <v>242.37</v>
      </c>
      <c r="I153" s="188"/>
      <c r="J153" s="187">
        <f t="shared" si="10"/>
        <v>0</v>
      </c>
      <c r="K153" s="185" t="s">
        <v>1</v>
      </c>
      <c r="L153" s="34"/>
      <c r="M153" s="189" t="s">
        <v>1</v>
      </c>
      <c r="N153" s="190" t="s">
        <v>41</v>
      </c>
      <c r="O153" s="62"/>
      <c r="P153" s="191">
        <f t="shared" si="11"/>
        <v>0</v>
      </c>
      <c r="Q153" s="191">
        <v>3.4099999999999998E-3</v>
      </c>
      <c r="R153" s="191">
        <f t="shared" si="12"/>
        <v>0.82648169999999999</v>
      </c>
      <c r="S153" s="191">
        <v>0</v>
      </c>
      <c r="T153" s="192">
        <f t="shared" si="13"/>
        <v>0</v>
      </c>
      <c r="AR153" s="193" t="s">
        <v>134</v>
      </c>
      <c r="AT153" s="193" t="s">
        <v>130</v>
      </c>
      <c r="AU153" s="193" t="s">
        <v>135</v>
      </c>
      <c r="AY153" s="13" t="s">
        <v>127</v>
      </c>
      <c r="BE153" s="194">
        <f t="shared" si="14"/>
        <v>0</v>
      </c>
      <c r="BF153" s="194">
        <f t="shared" si="15"/>
        <v>0</v>
      </c>
      <c r="BG153" s="194">
        <f t="shared" si="16"/>
        <v>0</v>
      </c>
      <c r="BH153" s="194">
        <f t="shared" si="17"/>
        <v>0</v>
      </c>
      <c r="BI153" s="194">
        <f t="shared" si="18"/>
        <v>0</v>
      </c>
      <c r="BJ153" s="13" t="s">
        <v>135</v>
      </c>
      <c r="BK153" s="195">
        <f t="shared" si="19"/>
        <v>0</v>
      </c>
      <c r="BL153" s="13" t="s">
        <v>134</v>
      </c>
      <c r="BM153" s="193" t="s">
        <v>185</v>
      </c>
    </row>
    <row r="154" spans="2:65" s="1" customFormat="1" ht="24" customHeight="1">
      <c r="B154" s="30"/>
      <c r="C154" s="183" t="s">
        <v>186</v>
      </c>
      <c r="D154" s="183" t="s">
        <v>130</v>
      </c>
      <c r="E154" s="184" t="s">
        <v>187</v>
      </c>
      <c r="F154" s="185" t="s">
        <v>188</v>
      </c>
      <c r="G154" s="186" t="s">
        <v>142</v>
      </c>
      <c r="H154" s="187">
        <v>242.37</v>
      </c>
      <c r="I154" s="188"/>
      <c r="J154" s="187">
        <f t="shared" si="10"/>
        <v>0</v>
      </c>
      <c r="K154" s="185" t="s">
        <v>1</v>
      </c>
      <c r="L154" s="34"/>
      <c r="M154" s="189" t="s">
        <v>1</v>
      </c>
      <c r="N154" s="190" t="s">
        <v>41</v>
      </c>
      <c r="O154" s="62"/>
      <c r="P154" s="191">
        <f t="shared" si="11"/>
        <v>0</v>
      </c>
      <c r="Q154" s="191">
        <v>0</v>
      </c>
      <c r="R154" s="191">
        <f t="shared" si="12"/>
        <v>0</v>
      </c>
      <c r="S154" s="191">
        <v>0</v>
      </c>
      <c r="T154" s="192">
        <f t="shared" si="13"/>
        <v>0</v>
      </c>
      <c r="AR154" s="193" t="s">
        <v>134</v>
      </c>
      <c r="AT154" s="193" t="s">
        <v>130</v>
      </c>
      <c r="AU154" s="193" t="s">
        <v>135</v>
      </c>
      <c r="AY154" s="13" t="s">
        <v>127</v>
      </c>
      <c r="BE154" s="194">
        <f t="shared" si="14"/>
        <v>0</v>
      </c>
      <c r="BF154" s="194">
        <f t="shared" si="15"/>
        <v>0</v>
      </c>
      <c r="BG154" s="194">
        <f t="shared" si="16"/>
        <v>0</v>
      </c>
      <c r="BH154" s="194">
        <f t="shared" si="17"/>
        <v>0</v>
      </c>
      <c r="BI154" s="194">
        <f t="shared" si="18"/>
        <v>0</v>
      </c>
      <c r="BJ154" s="13" t="s">
        <v>135</v>
      </c>
      <c r="BK154" s="195">
        <f t="shared" si="19"/>
        <v>0</v>
      </c>
      <c r="BL154" s="13" t="s">
        <v>134</v>
      </c>
      <c r="BM154" s="193" t="s">
        <v>189</v>
      </c>
    </row>
    <row r="155" spans="2:65" s="1" customFormat="1" ht="24" customHeight="1">
      <c r="B155" s="30"/>
      <c r="C155" s="183" t="s">
        <v>190</v>
      </c>
      <c r="D155" s="183" t="s">
        <v>130</v>
      </c>
      <c r="E155" s="184" t="s">
        <v>191</v>
      </c>
      <c r="F155" s="185" t="s">
        <v>192</v>
      </c>
      <c r="G155" s="186" t="s">
        <v>163</v>
      </c>
      <c r="H155" s="187">
        <v>6.0970000000000004</v>
      </c>
      <c r="I155" s="188"/>
      <c r="J155" s="187">
        <f t="shared" si="10"/>
        <v>0</v>
      </c>
      <c r="K155" s="185" t="s">
        <v>1</v>
      </c>
      <c r="L155" s="34"/>
      <c r="M155" s="189" t="s">
        <v>1</v>
      </c>
      <c r="N155" s="190" t="s">
        <v>41</v>
      </c>
      <c r="O155" s="62"/>
      <c r="P155" s="191">
        <f t="shared" si="11"/>
        <v>0</v>
      </c>
      <c r="Q155" s="191">
        <v>1.0165999999999999</v>
      </c>
      <c r="R155" s="191">
        <f t="shared" si="12"/>
        <v>6.1982102000000001</v>
      </c>
      <c r="S155" s="191">
        <v>0</v>
      </c>
      <c r="T155" s="192">
        <f t="shared" si="13"/>
        <v>0</v>
      </c>
      <c r="AR155" s="193" t="s">
        <v>134</v>
      </c>
      <c r="AT155" s="193" t="s">
        <v>130</v>
      </c>
      <c r="AU155" s="193" t="s">
        <v>135</v>
      </c>
      <c r="AY155" s="13" t="s">
        <v>127</v>
      </c>
      <c r="BE155" s="194">
        <f t="shared" si="14"/>
        <v>0</v>
      </c>
      <c r="BF155" s="194">
        <f t="shared" si="15"/>
        <v>0</v>
      </c>
      <c r="BG155" s="194">
        <f t="shared" si="16"/>
        <v>0</v>
      </c>
      <c r="BH155" s="194">
        <f t="shared" si="17"/>
        <v>0</v>
      </c>
      <c r="BI155" s="194">
        <f t="shared" si="18"/>
        <v>0</v>
      </c>
      <c r="BJ155" s="13" t="s">
        <v>135</v>
      </c>
      <c r="BK155" s="195">
        <f t="shared" si="19"/>
        <v>0</v>
      </c>
      <c r="BL155" s="13" t="s">
        <v>134</v>
      </c>
      <c r="BM155" s="193" t="s">
        <v>193</v>
      </c>
    </row>
    <row r="156" spans="2:65" s="1" customFormat="1" ht="16.5" customHeight="1">
      <c r="B156" s="30"/>
      <c r="C156" s="183" t="s">
        <v>194</v>
      </c>
      <c r="D156" s="183" t="s">
        <v>130</v>
      </c>
      <c r="E156" s="184" t="s">
        <v>195</v>
      </c>
      <c r="F156" s="185" t="s">
        <v>196</v>
      </c>
      <c r="G156" s="186" t="s">
        <v>133</v>
      </c>
      <c r="H156" s="187">
        <v>3.55</v>
      </c>
      <c r="I156" s="188"/>
      <c r="J156" s="187">
        <f t="shared" si="10"/>
        <v>0</v>
      </c>
      <c r="K156" s="185" t="s">
        <v>1</v>
      </c>
      <c r="L156" s="34"/>
      <c r="M156" s="189" t="s">
        <v>1</v>
      </c>
      <c r="N156" s="190" t="s">
        <v>41</v>
      </c>
      <c r="O156" s="62"/>
      <c r="P156" s="191">
        <f t="shared" si="11"/>
        <v>0</v>
      </c>
      <c r="Q156" s="191">
        <v>2.4157999999999999</v>
      </c>
      <c r="R156" s="191">
        <f t="shared" si="12"/>
        <v>8.5760899999999989</v>
      </c>
      <c r="S156" s="191">
        <v>0</v>
      </c>
      <c r="T156" s="192">
        <f t="shared" si="13"/>
        <v>0</v>
      </c>
      <c r="AR156" s="193" t="s">
        <v>134</v>
      </c>
      <c r="AT156" s="193" t="s">
        <v>130</v>
      </c>
      <c r="AU156" s="193" t="s">
        <v>135</v>
      </c>
      <c r="AY156" s="13" t="s">
        <v>127</v>
      </c>
      <c r="BE156" s="194">
        <f t="shared" si="14"/>
        <v>0</v>
      </c>
      <c r="BF156" s="194">
        <f t="shared" si="15"/>
        <v>0</v>
      </c>
      <c r="BG156" s="194">
        <f t="shared" si="16"/>
        <v>0</v>
      </c>
      <c r="BH156" s="194">
        <f t="shared" si="17"/>
        <v>0</v>
      </c>
      <c r="BI156" s="194">
        <f t="shared" si="18"/>
        <v>0</v>
      </c>
      <c r="BJ156" s="13" t="s">
        <v>135</v>
      </c>
      <c r="BK156" s="195">
        <f t="shared" si="19"/>
        <v>0</v>
      </c>
      <c r="BL156" s="13" t="s">
        <v>134</v>
      </c>
      <c r="BM156" s="193" t="s">
        <v>197</v>
      </c>
    </row>
    <row r="157" spans="2:65" s="1" customFormat="1" ht="24" customHeight="1">
      <c r="B157" s="30"/>
      <c r="C157" s="183" t="s">
        <v>198</v>
      </c>
      <c r="D157" s="183" t="s">
        <v>130</v>
      </c>
      <c r="E157" s="184" t="s">
        <v>199</v>
      </c>
      <c r="F157" s="185" t="s">
        <v>200</v>
      </c>
      <c r="G157" s="186" t="s">
        <v>163</v>
      </c>
      <c r="H157" s="187">
        <v>0.80200000000000005</v>
      </c>
      <c r="I157" s="188"/>
      <c r="J157" s="187">
        <f t="shared" si="10"/>
        <v>0</v>
      </c>
      <c r="K157" s="185" t="s">
        <v>1</v>
      </c>
      <c r="L157" s="34"/>
      <c r="M157" s="189" t="s">
        <v>1</v>
      </c>
      <c r="N157" s="190" t="s">
        <v>41</v>
      </c>
      <c r="O157" s="62"/>
      <c r="P157" s="191">
        <f t="shared" si="11"/>
        <v>0</v>
      </c>
      <c r="Q157" s="191">
        <v>1.0165500000000001</v>
      </c>
      <c r="R157" s="191">
        <f t="shared" si="12"/>
        <v>0.81527310000000008</v>
      </c>
      <c r="S157" s="191">
        <v>0</v>
      </c>
      <c r="T157" s="192">
        <f t="shared" si="13"/>
        <v>0</v>
      </c>
      <c r="AR157" s="193" t="s">
        <v>134</v>
      </c>
      <c r="AT157" s="193" t="s">
        <v>130</v>
      </c>
      <c r="AU157" s="193" t="s">
        <v>135</v>
      </c>
      <c r="AY157" s="13" t="s">
        <v>127</v>
      </c>
      <c r="BE157" s="194">
        <f t="shared" si="14"/>
        <v>0</v>
      </c>
      <c r="BF157" s="194">
        <f t="shared" si="15"/>
        <v>0</v>
      </c>
      <c r="BG157" s="194">
        <f t="shared" si="16"/>
        <v>0</v>
      </c>
      <c r="BH157" s="194">
        <f t="shared" si="17"/>
        <v>0</v>
      </c>
      <c r="BI157" s="194">
        <f t="shared" si="18"/>
        <v>0</v>
      </c>
      <c r="BJ157" s="13" t="s">
        <v>135</v>
      </c>
      <c r="BK157" s="195">
        <f t="shared" si="19"/>
        <v>0</v>
      </c>
      <c r="BL157" s="13" t="s">
        <v>134</v>
      </c>
      <c r="BM157" s="193" t="s">
        <v>201</v>
      </c>
    </row>
    <row r="158" spans="2:65" s="1" customFormat="1" ht="24" customHeight="1">
      <c r="B158" s="30"/>
      <c r="C158" s="183" t="s">
        <v>202</v>
      </c>
      <c r="D158" s="183" t="s">
        <v>130</v>
      </c>
      <c r="E158" s="184" t="s">
        <v>203</v>
      </c>
      <c r="F158" s="185" t="s">
        <v>204</v>
      </c>
      <c r="G158" s="186" t="s">
        <v>142</v>
      </c>
      <c r="H158" s="187">
        <v>36.975000000000001</v>
      </c>
      <c r="I158" s="188"/>
      <c r="J158" s="187">
        <f t="shared" si="10"/>
        <v>0</v>
      </c>
      <c r="K158" s="185" t="s">
        <v>1</v>
      </c>
      <c r="L158" s="34"/>
      <c r="M158" s="189" t="s">
        <v>1</v>
      </c>
      <c r="N158" s="190" t="s">
        <v>41</v>
      </c>
      <c r="O158" s="62"/>
      <c r="P158" s="191">
        <f t="shared" si="11"/>
        <v>0</v>
      </c>
      <c r="Q158" s="191">
        <v>8.4600000000000005E-3</v>
      </c>
      <c r="R158" s="191">
        <f t="shared" si="12"/>
        <v>0.31280850000000004</v>
      </c>
      <c r="S158" s="191">
        <v>0</v>
      </c>
      <c r="T158" s="192">
        <f t="shared" si="13"/>
        <v>0</v>
      </c>
      <c r="AR158" s="193" t="s">
        <v>134</v>
      </c>
      <c r="AT158" s="193" t="s">
        <v>130</v>
      </c>
      <c r="AU158" s="193" t="s">
        <v>135</v>
      </c>
      <c r="AY158" s="13" t="s">
        <v>127</v>
      </c>
      <c r="BE158" s="194">
        <f t="shared" si="14"/>
        <v>0</v>
      </c>
      <c r="BF158" s="194">
        <f t="shared" si="15"/>
        <v>0</v>
      </c>
      <c r="BG158" s="194">
        <f t="shared" si="16"/>
        <v>0</v>
      </c>
      <c r="BH158" s="194">
        <f t="shared" si="17"/>
        <v>0</v>
      </c>
      <c r="BI158" s="194">
        <f t="shared" si="18"/>
        <v>0</v>
      </c>
      <c r="BJ158" s="13" t="s">
        <v>135</v>
      </c>
      <c r="BK158" s="195">
        <f t="shared" si="19"/>
        <v>0</v>
      </c>
      <c r="BL158" s="13" t="s">
        <v>134</v>
      </c>
      <c r="BM158" s="193" t="s">
        <v>205</v>
      </c>
    </row>
    <row r="159" spans="2:65" s="1" customFormat="1" ht="24" customHeight="1">
      <c r="B159" s="30"/>
      <c r="C159" s="183" t="s">
        <v>206</v>
      </c>
      <c r="D159" s="183" t="s">
        <v>130</v>
      </c>
      <c r="E159" s="184" t="s">
        <v>207</v>
      </c>
      <c r="F159" s="185" t="s">
        <v>208</v>
      </c>
      <c r="G159" s="186" t="s">
        <v>142</v>
      </c>
      <c r="H159" s="187">
        <v>36.975000000000001</v>
      </c>
      <c r="I159" s="188"/>
      <c r="J159" s="187">
        <f t="shared" si="10"/>
        <v>0</v>
      </c>
      <c r="K159" s="185" t="s">
        <v>1</v>
      </c>
      <c r="L159" s="34"/>
      <c r="M159" s="189" t="s">
        <v>1</v>
      </c>
      <c r="N159" s="190" t="s">
        <v>41</v>
      </c>
      <c r="O159" s="62"/>
      <c r="P159" s="191">
        <f t="shared" si="11"/>
        <v>0</v>
      </c>
      <c r="Q159" s="191">
        <v>0</v>
      </c>
      <c r="R159" s="191">
        <f t="shared" si="12"/>
        <v>0</v>
      </c>
      <c r="S159" s="191">
        <v>0</v>
      </c>
      <c r="T159" s="192">
        <f t="shared" si="13"/>
        <v>0</v>
      </c>
      <c r="AR159" s="193" t="s">
        <v>134</v>
      </c>
      <c r="AT159" s="193" t="s">
        <v>130</v>
      </c>
      <c r="AU159" s="193" t="s">
        <v>135</v>
      </c>
      <c r="AY159" s="13" t="s">
        <v>127</v>
      </c>
      <c r="BE159" s="194">
        <f t="shared" si="14"/>
        <v>0</v>
      </c>
      <c r="BF159" s="194">
        <f t="shared" si="15"/>
        <v>0</v>
      </c>
      <c r="BG159" s="194">
        <f t="shared" si="16"/>
        <v>0</v>
      </c>
      <c r="BH159" s="194">
        <f t="shared" si="17"/>
        <v>0</v>
      </c>
      <c r="BI159" s="194">
        <f t="shared" si="18"/>
        <v>0</v>
      </c>
      <c r="BJ159" s="13" t="s">
        <v>135</v>
      </c>
      <c r="BK159" s="195">
        <f t="shared" si="19"/>
        <v>0</v>
      </c>
      <c r="BL159" s="13" t="s">
        <v>134</v>
      </c>
      <c r="BM159" s="193" t="s">
        <v>209</v>
      </c>
    </row>
    <row r="160" spans="2:65" s="1" customFormat="1" ht="24" customHeight="1">
      <c r="B160" s="30"/>
      <c r="C160" s="183" t="s">
        <v>7</v>
      </c>
      <c r="D160" s="183" t="s">
        <v>130</v>
      </c>
      <c r="E160" s="184" t="s">
        <v>210</v>
      </c>
      <c r="F160" s="185" t="s">
        <v>211</v>
      </c>
      <c r="G160" s="186" t="s">
        <v>163</v>
      </c>
      <c r="H160" s="187">
        <v>12.087</v>
      </c>
      <c r="I160" s="188"/>
      <c r="J160" s="187">
        <f t="shared" si="10"/>
        <v>0</v>
      </c>
      <c r="K160" s="185" t="s">
        <v>1</v>
      </c>
      <c r="L160" s="34"/>
      <c r="M160" s="189" t="s">
        <v>1</v>
      </c>
      <c r="N160" s="190" t="s">
        <v>41</v>
      </c>
      <c r="O160" s="62"/>
      <c r="P160" s="191">
        <f t="shared" si="11"/>
        <v>0</v>
      </c>
      <c r="Q160" s="191">
        <v>1.4970000000000001E-2</v>
      </c>
      <c r="R160" s="191">
        <f t="shared" si="12"/>
        <v>0.18094239000000001</v>
      </c>
      <c r="S160" s="191">
        <v>0</v>
      </c>
      <c r="T160" s="192">
        <f t="shared" si="13"/>
        <v>0</v>
      </c>
      <c r="AR160" s="193" t="s">
        <v>134</v>
      </c>
      <c r="AT160" s="193" t="s">
        <v>130</v>
      </c>
      <c r="AU160" s="193" t="s">
        <v>135</v>
      </c>
      <c r="AY160" s="13" t="s">
        <v>127</v>
      </c>
      <c r="BE160" s="194">
        <f t="shared" si="14"/>
        <v>0</v>
      </c>
      <c r="BF160" s="194">
        <f t="shared" si="15"/>
        <v>0</v>
      </c>
      <c r="BG160" s="194">
        <f t="shared" si="16"/>
        <v>0</v>
      </c>
      <c r="BH160" s="194">
        <f t="shared" si="17"/>
        <v>0</v>
      </c>
      <c r="BI160" s="194">
        <f t="shared" si="18"/>
        <v>0</v>
      </c>
      <c r="BJ160" s="13" t="s">
        <v>135</v>
      </c>
      <c r="BK160" s="195">
        <f t="shared" si="19"/>
        <v>0</v>
      </c>
      <c r="BL160" s="13" t="s">
        <v>134</v>
      </c>
      <c r="BM160" s="193" t="s">
        <v>212</v>
      </c>
    </row>
    <row r="161" spans="2:65" s="1" customFormat="1" ht="24" customHeight="1">
      <c r="B161" s="30"/>
      <c r="C161" s="196" t="s">
        <v>213</v>
      </c>
      <c r="D161" s="196" t="s">
        <v>214</v>
      </c>
      <c r="E161" s="197" t="s">
        <v>215</v>
      </c>
      <c r="F161" s="198" t="s">
        <v>216</v>
      </c>
      <c r="G161" s="199" t="s">
        <v>163</v>
      </c>
      <c r="H161" s="200">
        <v>13.295999999999999</v>
      </c>
      <c r="I161" s="201"/>
      <c r="J161" s="200">
        <f t="shared" si="10"/>
        <v>0</v>
      </c>
      <c r="K161" s="198" t="s">
        <v>1</v>
      </c>
      <c r="L161" s="202"/>
      <c r="M161" s="203" t="s">
        <v>1</v>
      </c>
      <c r="N161" s="204" t="s">
        <v>41</v>
      </c>
      <c r="O161" s="62"/>
      <c r="P161" s="191">
        <f t="shared" si="11"/>
        <v>0</v>
      </c>
      <c r="Q161" s="191">
        <v>1</v>
      </c>
      <c r="R161" s="191">
        <f t="shared" si="12"/>
        <v>13.295999999999999</v>
      </c>
      <c r="S161" s="191">
        <v>0</v>
      </c>
      <c r="T161" s="192">
        <f t="shared" si="13"/>
        <v>0</v>
      </c>
      <c r="AR161" s="193" t="s">
        <v>160</v>
      </c>
      <c r="AT161" s="193" t="s">
        <v>214</v>
      </c>
      <c r="AU161" s="193" t="s">
        <v>135</v>
      </c>
      <c r="AY161" s="13" t="s">
        <v>127</v>
      </c>
      <c r="BE161" s="194">
        <f t="shared" si="14"/>
        <v>0</v>
      </c>
      <c r="BF161" s="194">
        <f t="shared" si="15"/>
        <v>0</v>
      </c>
      <c r="BG161" s="194">
        <f t="shared" si="16"/>
        <v>0</v>
      </c>
      <c r="BH161" s="194">
        <f t="shared" si="17"/>
        <v>0</v>
      </c>
      <c r="BI161" s="194">
        <f t="shared" si="18"/>
        <v>0</v>
      </c>
      <c r="BJ161" s="13" t="s">
        <v>135</v>
      </c>
      <c r="BK161" s="195">
        <f t="shared" si="19"/>
        <v>0</v>
      </c>
      <c r="BL161" s="13" t="s">
        <v>134</v>
      </c>
      <c r="BM161" s="193" t="s">
        <v>217</v>
      </c>
    </row>
    <row r="162" spans="2:65" s="11" customFormat="1" ht="22.9" customHeight="1">
      <c r="B162" s="167"/>
      <c r="C162" s="168"/>
      <c r="D162" s="169" t="s">
        <v>74</v>
      </c>
      <c r="E162" s="181" t="s">
        <v>152</v>
      </c>
      <c r="F162" s="181" t="s">
        <v>218</v>
      </c>
      <c r="G162" s="168"/>
      <c r="H162" s="168"/>
      <c r="I162" s="171"/>
      <c r="J162" s="182">
        <f>BK162</f>
        <v>0</v>
      </c>
      <c r="K162" s="168"/>
      <c r="L162" s="173"/>
      <c r="M162" s="174"/>
      <c r="N162" s="175"/>
      <c r="O162" s="175"/>
      <c r="P162" s="176">
        <f>P163+SUM(P164:P186)</f>
        <v>0</v>
      </c>
      <c r="Q162" s="175"/>
      <c r="R162" s="176">
        <f>R163+SUM(R164:R186)</f>
        <v>124.91115037999998</v>
      </c>
      <c r="S162" s="175"/>
      <c r="T162" s="177">
        <f>T163+SUM(T164:T186)</f>
        <v>0</v>
      </c>
      <c r="AR162" s="178" t="s">
        <v>80</v>
      </c>
      <c r="AT162" s="179" t="s">
        <v>74</v>
      </c>
      <c r="AU162" s="179" t="s">
        <v>80</v>
      </c>
      <c r="AY162" s="178" t="s">
        <v>127</v>
      </c>
      <c r="BK162" s="180">
        <f>BK163+SUM(BK164:BK186)</f>
        <v>0</v>
      </c>
    </row>
    <row r="163" spans="2:65" s="1" customFormat="1" ht="24" customHeight="1">
      <c r="B163" s="30"/>
      <c r="C163" s="183" t="s">
        <v>219</v>
      </c>
      <c r="D163" s="183" t="s">
        <v>130</v>
      </c>
      <c r="E163" s="184" t="s">
        <v>220</v>
      </c>
      <c r="F163" s="185" t="s">
        <v>221</v>
      </c>
      <c r="G163" s="186" t="s">
        <v>142</v>
      </c>
      <c r="H163" s="187">
        <v>150</v>
      </c>
      <c r="I163" s="188"/>
      <c r="J163" s="187">
        <f t="shared" ref="J163:J185" si="20">ROUND(I163*H163,3)</f>
        <v>0</v>
      </c>
      <c r="K163" s="185" t="s">
        <v>1</v>
      </c>
      <c r="L163" s="34"/>
      <c r="M163" s="189" t="s">
        <v>1</v>
      </c>
      <c r="N163" s="190" t="s">
        <v>41</v>
      </c>
      <c r="O163" s="62"/>
      <c r="P163" s="191">
        <f t="shared" ref="P163:P185" si="21">O163*H163</f>
        <v>0</v>
      </c>
      <c r="Q163" s="191">
        <v>1.7239999999999998E-2</v>
      </c>
      <c r="R163" s="191">
        <f t="shared" ref="R163:R185" si="22">Q163*H163</f>
        <v>2.5859999999999999</v>
      </c>
      <c r="S163" s="191">
        <v>0</v>
      </c>
      <c r="T163" s="192">
        <f t="shared" ref="T163:T185" si="23">S163*H163</f>
        <v>0</v>
      </c>
      <c r="AR163" s="193" t="s">
        <v>134</v>
      </c>
      <c r="AT163" s="193" t="s">
        <v>130</v>
      </c>
      <c r="AU163" s="193" t="s">
        <v>135</v>
      </c>
      <c r="AY163" s="13" t="s">
        <v>127</v>
      </c>
      <c r="BE163" s="194">
        <f t="shared" ref="BE163:BE185" si="24">IF(N163="základná",J163,0)</f>
        <v>0</v>
      </c>
      <c r="BF163" s="194">
        <f t="shared" ref="BF163:BF185" si="25">IF(N163="znížená",J163,0)</f>
        <v>0</v>
      </c>
      <c r="BG163" s="194">
        <f t="shared" ref="BG163:BG185" si="26">IF(N163="zákl. prenesená",J163,0)</f>
        <v>0</v>
      </c>
      <c r="BH163" s="194">
        <f t="shared" ref="BH163:BH185" si="27">IF(N163="zníž. prenesená",J163,0)</f>
        <v>0</v>
      </c>
      <c r="BI163" s="194">
        <f t="shared" ref="BI163:BI185" si="28">IF(N163="nulová",J163,0)</f>
        <v>0</v>
      </c>
      <c r="BJ163" s="13" t="s">
        <v>135</v>
      </c>
      <c r="BK163" s="195">
        <f t="shared" ref="BK163:BK185" si="29">ROUND(I163*H163,3)</f>
        <v>0</v>
      </c>
      <c r="BL163" s="13" t="s">
        <v>134</v>
      </c>
      <c r="BM163" s="193" t="s">
        <v>222</v>
      </c>
    </row>
    <row r="164" spans="2:65" s="1" customFormat="1" ht="24" customHeight="1">
      <c r="B164" s="30"/>
      <c r="C164" s="183" t="s">
        <v>223</v>
      </c>
      <c r="D164" s="183" t="s">
        <v>130</v>
      </c>
      <c r="E164" s="184" t="s">
        <v>224</v>
      </c>
      <c r="F164" s="185" t="s">
        <v>225</v>
      </c>
      <c r="G164" s="186" t="s">
        <v>142</v>
      </c>
      <c r="H164" s="187">
        <v>168.48</v>
      </c>
      <c r="I164" s="188"/>
      <c r="J164" s="187">
        <f t="shared" si="20"/>
        <v>0</v>
      </c>
      <c r="K164" s="185" t="s">
        <v>1</v>
      </c>
      <c r="L164" s="34"/>
      <c r="M164" s="189" t="s">
        <v>1</v>
      </c>
      <c r="N164" s="190" t="s">
        <v>41</v>
      </c>
      <c r="O164" s="62"/>
      <c r="P164" s="191">
        <f t="shared" si="21"/>
        <v>0</v>
      </c>
      <c r="Q164" s="191">
        <v>4.0000000000000002E-4</v>
      </c>
      <c r="R164" s="191">
        <f t="shared" si="22"/>
        <v>6.7391999999999994E-2</v>
      </c>
      <c r="S164" s="191">
        <v>0</v>
      </c>
      <c r="T164" s="192">
        <f t="shared" si="23"/>
        <v>0</v>
      </c>
      <c r="AR164" s="193" t="s">
        <v>134</v>
      </c>
      <c r="AT164" s="193" t="s">
        <v>130</v>
      </c>
      <c r="AU164" s="193" t="s">
        <v>135</v>
      </c>
      <c r="AY164" s="13" t="s">
        <v>127</v>
      </c>
      <c r="BE164" s="194">
        <f t="shared" si="24"/>
        <v>0</v>
      </c>
      <c r="BF164" s="194">
        <f t="shared" si="25"/>
        <v>0</v>
      </c>
      <c r="BG164" s="194">
        <f t="shared" si="26"/>
        <v>0</v>
      </c>
      <c r="BH164" s="194">
        <f t="shared" si="27"/>
        <v>0</v>
      </c>
      <c r="BI164" s="194">
        <f t="shared" si="28"/>
        <v>0</v>
      </c>
      <c r="BJ164" s="13" t="s">
        <v>135</v>
      </c>
      <c r="BK164" s="195">
        <f t="shared" si="29"/>
        <v>0</v>
      </c>
      <c r="BL164" s="13" t="s">
        <v>134</v>
      </c>
      <c r="BM164" s="193" t="s">
        <v>226</v>
      </c>
    </row>
    <row r="165" spans="2:65" s="1" customFormat="1" ht="48" customHeight="1">
      <c r="B165" s="30"/>
      <c r="C165" s="183" t="s">
        <v>227</v>
      </c>
      <c r="D165" s="183" t="s">
        <v>130</v>
      </c>
      <c r="E165" s="184" t="s">
        <v>228</v>
      </c>
      <c r="F165" s="185" t="s">
        <v>229</v>
      </c>
      <c r="G165" s="186" t="s">
        <v>142</v>
      </c>
      <c r="H165" s="187">
        <v>856.15599999999995</v>
      </c>
      <c r="I165" s="188"/>
      <c r="J165" s="187">
        <f t="shared" si="20"/>
        <v>0</v>
      </c>
      <c r="K165" s="185" t="s">
        <v>1</v>
      </c>
      <c r="L165" s="34"/>
      <c r="M165" s="189" t="s">
        <v>1</v>
      </c>
      <c r="N165" s="190" t="s">
        <v>41</v>
      </c>
      <c r="O165" s="62"/>
      <c r="P165" s="191">
        <f t="shared" si="21"/>
        <v>0</v>
      </c>
      <c r="Q165" s="191">
        <v>1.6799999999999999E-2</v>
      </c>
      <c r="R165" s="191">
        <f t="shared" si="22"/>
        <v>14.383420799999998</v>
      </c>
      <c r="S165" s="191">
        <v>0</v>
      </c>
      <c r="T165" s="192">
        <f t="shared" si="23"/>
        <v>0</v>
      </c>
      <c r="AR165" s="193" t="s">
        <v>134</v>
      </c>
      <c r="AT165" s="193" t="s">
        <v>130</v>
      </c>
      <c r="AU165" s="193" t="s">
        <v>135</v>
      </c>
      <c r="AY165" s="13" t="s">
        <v>127</v>
      </c>
      <c r="BE165" s="194">
        <f t="shared" si="24"/>
        <v>0</v>
      </c>
      <c r="BF165" s="194">
        <f t="shared" si="25"/>
        <v>0</v>
      </c>
      <c r="BG165" s="194">
        <f t="shared" si="26"/>
        <v>0</v>
      </c>
      <c r="BH165" s="194">
        <f t="shared" si="27"/>
        <v>0</v>
      </c>
      <c r="BI165" s="194">
        <f t="shared" si="28"/>
        <v>0</v>
      </c>
      <c r="BJ165" s="13" t="s">
        <v>135</v>
      </c>
      <c r="BK165" s="195">
        <f t="shared" si="29"/>
        <v>0</v>
      </c>
      <c r="BL165" s="13" t="s">
        <v>134</v>
      </c>
      <c r="BM165" s="193" t="s">
        <v>230</v>
      </c>
    </row>
    <row r="166" spans="2:65" s="1" customFormat="1" ht="24" customHeight="1">
      <c r="B166" s="30"/>
      <c r="C166" s="183" t="s">
        <v>231</v>
      </c>
      <c r="D166" s="183" t="s">
        <v>130</v>
      </c>
      <c r="E166" s="184" t="s">
        <v>232</v>
      </c>
      <c r="F166" s="185" t="s">
        <v>233</v>
      </c>
      <c r="G166" s="186" t="s">
        <v>142</v>
      </c>
      <c r="H166" s="187">
        <v>84.24</v>
      </c>
      <c r="I166" s="188"/>
      <c r="J166" s="187">
        <f t="shared" si="20"/>
        <v>0</v>
      </c>
      <c r="K166" s="185" t="s">
        <v>1</v>
      </c>
      <c r="L166" s="34"/>
      <c r="M166" s="189" t="s">
        <v>1</v>
      </c>
      <c r="N166" s="190" t="s">
        <v>41</v>
      </c>
      <c r="O166" s="62"/>
      <c r="P166" s="191">
        <f t="shared" si="21"/>
        <v>0</v>
      </c>
      <c r="Q166" s="191">
        <v>3.2750000000000001E-2</v>
      </c>
      <c r="R166" s="191">
        <f t="shared" si="22"/>
        <v>2.7588599999999999</v>
      </c>
      <c r="S166" s="191">
        <v>0</v>
      </c>
      <c r="T166" s="192">
        <f t="shared" si="23"/>
        <v>0</v>
      </c>
      <c r="AR166" s="193" t="s">
        <v>134</v>
      </c>
      <c r="AT166" s="193" t="s">
        <v>130</v>
      </c>
      <c r="AU166" s="193" t="s">
        <v>135</v>
      </c>
      <c r="AY166" s="13" t="s">
        <v>127</v>
      </c>
      <c r="BE166" s="194">
        <f t="shared" si="24"/>
        <v>0</v>
      </c>
      <c r="BF166" s="194">
        <f t="shared" si="25"/>
        <v>0</v>
      </c>
      <c r="BG166" s="194">
        <f t="shared" si="26"/>
        <v>0</v>
      </c>
      <c r="BH166" s="194">
        <f t="shared" si="27"/>
        <v>0</v>
      </c>
      <c r="BI166" s="194">
        <f t="shared" si="28"/>
        <v>0</v>
      </c>
      <c r="BJ166" s="13" t="s">
        <v>135</v>
      </c>
      <c r="BK166" s="195">
        <f t="shared" si="29"/>
        <v>0</v>
      </c>
      <c r="BL166" s="13" t="s">
        <v>134</v>
      </c>
      <c r="BM166" s="193" t="s">
        <v>234</v>
      </c>
    </row>
    <row r="167" spans="2:65" s="1" customFormat="1" ht="24" customHeight="1">
      <c r="B167" s="30"/>
      <c r="C167" s="183" t="s">
        <v>235</v>
      </c>
      <c r="D167" s="183" t="s">
        <v>130</v>
      </c>
      <c r="E167" s="184" t="s">
        <v>236</v>
      </c>
      <c r="F167" s="185" t="s">
        <v>237</v>
      </c>
      <c r="G167" s="186" t="s">
        <v>142</v>
      </c>
      <c r="H167" s="187">
        <v>84.24</v>
      </c>
      <c r="I167" s="188"/>
      <c r="J167" s="187">
        <f t="shared" si="20"/>
        <v>0</v>
      </c>
      <c r="K167" s="185" t="s">
        <v>1</v>
      </c>
      <c r="L167" s="34"/>
      <c r="M167" s="189" t="s">
        <v>1</v>
      </c>
      <c r="N167" s="190" t="s">
        <v>41</v>
      </c>
      <c r="O167" s="62"/>
      <c r="P167" s="191">
        <f t="shared" si="21"/>
        <v>0</v>
      </c>
      <c r="Q167" s="191">
        <v>4.0469999999999999E-2</v>
      </c>
      <c r="R167" s="191">
        <f t="shared" si="22"/>
        <v>3.4091927999999996</v>
      </c>
      <c r="S167" s="191">
        <v>0</v>
      </c>
      <c r="T167" s="192">
        <f t="shared" si="23"/>
        <v>0</v>
      </c>
      <c r="AR167" s="193" t="s">
        <v>134</v>
      </c>
      <c r="AT167" s="193" t="s">
        <v>130</v>
      </c>
      <c r="AU167" s="193" t="s">
        <v>135</v>
      </c>
      <c r="AY167" s="13" t="s">
        <v>127</v>
      </c>
      <c r="BE167" s="194">
        <f t="shared" si="24"/>
        <v>0</v>
      </c>
      <c r="BF167" s="194">
        <f t="shared" si="25"/>
        <v>0</v>
      </c>
      <c r="BG167" s="194">
        <f t="shared" si="26"/>
        <v>0</v>
      </c>
      <c r="BH167" s="194">
        <f t="shared" si="27"/>
        <v>0</v>
      </c>
      <c r="BI167" s="194">
        <f t="shared" si="28"/>
        <v>0</v>
      </c>
      <c r="BJ167" s="13" t="s">
        <v>135</v>
      </c>
      <c r="BK167" s="195">
        <f t="shared" si="29"/>
        <v>0</v>
      </c>
      <c r="BL167" s="13" t="s">
        <v>134</v>
      </c>
      <c r="BM167" s="193" t="s">
        <v>238</v>
      </c>
    </row>
    <row r="168" spans="2:65" s="1" customFormat="1" ht="24" customHeight="1">
      <c r="B168" s="30"/>
      <c r="C168" s="183" t="s">
        <v>239</v>
      </c>
      <c r="D168" s="183" t="s">
        <v>130</v>
      </c>
      <c r="E168" s="184" t="s">
        <v>240</v>
      </c>
      <c r="F168" s="185" t="s">
        <v>241</v>
      </c>
      <c r="G168" s="186" t="s">
        <v>142</v>
      </c>
      <c r="H168" s="187">
        <v>84.24</v>
      </c>
      <c r="I168" s="188"/>
      <c r="J168" s="187">
        <f t="shared" si="20"/>
        <v>0</v>
      </c>
      <c r="K168" s="185" t="s">
        <v>1</v>
      </c>
      <c r="L168" s="34"/>
      <c r="M168" s="189" t="s">
        <v>1</v>
      </c>
      <c r="N168" s="190" t="s">
        <v>41</v>
      </c>
      <c r="O168" s="62"/>
      <c r="P168" s="191">
        <f t="shared" si="21"/>
        <v>0</v>
      </c>
      <c r="Q168" s="191">
        <v>7.5000000000000002E-4</v>
      </c>
      <c r="R168" s="191">
        <f t="shared" si="22"/>
        <v>6.318E-2</v>
      </c>
      <c r="S168" s="191">
        <v>0</v>
      </c>
      <c r="T168" s="192">
        <f t="shared" si="23"/>
        <v>0</v>
      </c>
      <c r="AR168" s="193" t="s">
        <v>134</v>
      </c>
      <c r="AT168" s="193" t="s">
        <v>130</v>
      </c>
      <c r="AU168" s="193" t="s">
        <v>135</v>
      </c>
      <c r="AY168" s="13" t="s">
        <v>127</v>
      </c>
      <c r="BE168" s="194">
        <f t="shared" si="24"/>
        <v>0</v>
      </c>
      <c r="BF168" s="194">
        <f t="shared" si="25"/>
        <v>0</v>
      </c>
      <c r="BG168" s="194">
        <f t="shared" si="26"/>
        <v>0</v>
      </c>
      <c r="BH168" s="194">
        <f t="shared" si="27"/>
        <v>0</v>
      </c>
      <c r="BI168" s="194">
        <f t="shared" si="28"/>
        <v>0</v>
      </c>
      <c r="BJ168" s="13" t="s">
        <v>135</v>
      </c>
      <c r="BK168" s="195">
        <f t="shared" si="29"/>
        <v>0</v>
      </c>
      <c r="BL168" s="13" t="s">
        <v>134</v>
      </c>
      <c r="BM168" s="193" t="s">
        <v>242</v>
      </c>
    </row>
    <row r="169" spans="2:65" s="1" customFormat="1" ht="36" customHeight="1">
      <c r="B169" s="30"/>
      <c r="C169" s="183" t="s">
        <v>243</v>
      </c>
      <c r="D169" s="183" t="s">
        <v>130</v>
      </c>
      <c r="E169" s="184" t="s">
        <v>244</v>
      </c>
      <c r="F169" s="185" t="s">
        <v>245</v>
      </c>
      <c r="G169" s="186" t="s">
        <v>142</v>
      </c>
      <c r="H169" s="187">
        <v>471.46100000000001</v>
      </c>
      <c r="I169" s="188"/>
      <c r="J169" s="187">
        <f t="shared" si="20"/>
        <v>0</v>
      </c>
      <c r="K169" s="185" t="s">
        <v>1</v>
      </c>
      <c r="L169" s="34"/>
      <c r="M169" s="189" t="s">
        <v>1</v>
      </c>
      <c r="N169" s="190" t="s">
        <v>41</v>
      </c>
      <c r="O169" s="62"/>
      <c r="P169" s="191">
        <f t="shared" si="21"/>
        <v>0</v>
      </c>
      <c r="Q169" s="191">
        <v>6.9999999999999994E-5</v>
      </c>
      <c r="R169" s="191">
        <f t="shared" si="22"/>
        <v>3.300227E-2</v>
      </c>
      <c r="S169" s="191">
        <v>0</v>
      </c>
      <c r="T169" s="192">
        <f t="shared" si="23"/>
        <v>0</v>
      </c>
      <c r="AR169" s="193" t="s">
        <v>134</v>
      </c>
      <c r="AT169" s="193" t="s">
        <v>130</v>
      </c>
      <c r="AU169" s="193" t="s">
        <v>135</v>
      </c>
      <c r="AY169" s="13" t="s">
        <v>127</v>
      </c>
      <c r="BE169" s="194">
        <f t="shared" si="24"/>
        <v>0</v>
      </c>
      <c r="BF169" s="194">
        <f t="shared" si="25"/>
        <v>0</v>
      </c>
      <c r="BG169" s="194">
        <f t="shared" si="26"/>
        <v>0</v>
      </c>
      <c r="BH169" s="194">
        <f t="shared" si="27"/>
        <v>0</v>
      </c>
      <c r="BI169" s="194">
        <f t="shared" si="28"/>
        <v>0</v>
      </c>
      <c r="BJ169" s="13" t="s">
        <v>135</v>
      </c>
      <c r="BK169" s="195">
        <f t="shared" si="29"/>
        <v>0</v>
      </c>
      <c r="BL169" s="13" t="s">
        <v>134</v>
      </c>
      <c r="BM169" s="193" t="s">
        <v>246</v>
      </c>
    </row>
    <row r="170" spans="2:65" s="1" customFormat="1" ht="36" customHeight="1">
      <c r="B170" s="30"/>
      <c r="C170" s="183" t="s">
        <v>247</v>
      </c>
      <c r="D170" s="183" t="s">
        <v>130</v>
      </c>
      <c r="E170" s="184" t="s">
        <v>248</v>
      </c>
      <c r="F170" s="185" t="s">
        <v>249</v>
      </c>
      <c r="G170" s="186" t="s">
        <v>142</v>
      </c>
      <c r="H170" s="187">
        <v>471.46100000000001</v>
      </c>
      <c r="I170" s="188"/>
      <c r="J170" s="187">
        <f t="shared" si="20"/>
        <v>0</v>
      </c>
      <c r="K170" s="185" t="s">
        <v>1</v>
      </c>
      <c r="L170" s="34"/>
      <c r="M170" s="189" t="s">
        <v>1</v>
      </c>
      <c r="N170" s="190" t="s">
        <v>41</v>
      </c>
      <c r="O170" s="62"/>
      <c r="P170" s="191">
        <f t="shared" si="21"/>
        <v>0</v>
      </c>
      <c r="Q170" s="191">
        <v>3.3E-3</v>
      </c>
      <c r="R170" s="191">
        <f t="shared" si="22"/>
        <v>1.5558213000000001</v>
      </c>
      <c r="S170" s="191">
        <v>0</v>
      </c>
      <c r="T170" s="192">
        <f t="shared" si="23"/>
        <v>0</v>
      </c>
      <c r="AR170" s="193" t="s">
        <v>134</v>
      </c>
      <c r="AT170" s="193" t="s">
        <v>130</v>
      </c>
      <c r="AU170" s="193" t="s">
        <v>135</v>
      </c>
      <c r="AY170" s="13" t="s">
        <v>127</v>
      </c>
      <c r="BE170" s="194">
        <f t="shared" si="24"/>
        <v>0</v>
      </c>
      <c r="BF170" s="194">
        <f t="shared" si="25"/>
        <v>0</v>
      </c>
      <c r="BG170" s="194">
        <f t="shared" si="26"/>
        <v>0</v>
      </c>
      <c r="BH170" s="194">
        <f t="shared" si="27"/>
        <v>0</v>
      </c>
      <c r="BI170" s="194">
        <f t="shared" si="28"/>
        <v>0</v>
      </c>
      <c r="BJ170" s="13" t="s">
        <v>135</v>
      </c>
      <c r="BK170" s="195">
        <f t="shared" si="29"/>
        <v>0</v>
      </c>
      <c r="BL170" s="13" t="s">
        <v>134</v>
      </c>
      <c r="BM170" s="193" t="s">
        <v>250</v>
      </c>
    </row>
    <row r="171" spans="2:65" s="1" customFormat="1" ht="24" customHeight="1">
      <c r="B171" s="30"/>
      <c r="C171" s="183" t="s">
        <v>251</v>
      </c>
      <c r="D171" s="183" t="s">
        <v>130</v>
      </c>
      <c r="E171" s="184" t="s">
        <v>252</v>
      </c>
      <c r="F171" s="185" t="s">
        <v>253</v>
      </c>
      <c r="G171" s="186" t="s">
        <v>142</v>
      </c>
      <c r="H171" s="187">
        <v>168.48</v>
      </c>
      <c r="I171" s="188"/>
      <c r="J171" s="187">
        <f t="shared" si="20"/>
        <v>0</v>
      </c>
      <c r="K171" s="185" t="s">
        <v>1</v>
      </c>
      <c r="L171" s="34"/>
      <c r="M171" s="189" t="s">
        <v>1</v>
      </c>
      <c r="N171" s="190" t="s">
        <v>41</v>
      </c>
      <c r="O171" s="62"/>
      <c r="P171" s="191">
        <f t="shared" si="21"/>
        <v>0</v>
      </c>
      <c r="Q171" s="191">
        <v>3.5E-4</v>
      </c>
      <c r="R171" s="191">
        <f t="shared" si="22"/>
        <v>5.8967999999999993E-2</v>
      </c>
      <c r="S171" s="191">
        <v>0</v>
      </c>
      <c r="T171" s="192">
        <f t="shared" si="23"/>
        <v>0</v>
      </c>
      <c r="AR171" s="193" t="s">
        <v>134</v>
      </c>
      <c r="AT171" s="193" t="s">
        <v>130</v>
      </c>
      <c r="AU171" s="193" t="s">
        <v>135</v>
      </c>
      <c r="AY171" s="13" t="s">
        <v>127</v>
      </c>
      <c r="BE171" s="194">
        <f t="shared" si="24"/>
        <v>0</v>
      </c>
      <c r="BF171" s="194">
        <f t="shared" si="25"/>
        <v>0</v>
      </c>
      <c r="BG171" s="194">
        <f t="shared" si="26"/>
        <v>0</v>
      </c>
      <c r="BH171" s="194">
        <f t="shared" si="27"/>
        <v>0</v>
      </c>
      <c r="BI171" s="194">
        <f t="shared" si="28"/>
        <v>0</v>
      </c>
      <c r="BJ171" s="13" t="s">
        <v>135</v>
      </c>
      <c r="BK171" s="195">
        <f t="shared" si="29"/>
        <v>0</v>
      </c>
      <c r="BL171" s="13" t="s">
        <v>134</v>
      </c>
      <c r="BM171" s="193" t="s">
        <v>254</v>
      </c>
    </row>
    <row r="172" spans="2:65" s="1" customFormat="1" ht="24" customHeight="1">
      <c r="B172" s="30"/>
      <c r="C172" s="183" t="s">
        <v>255</v>
      </c>
      <c r="D172" s="183" t="s">
        <v>130</v>
      </c>
      <c r="E172" s="184" t="s">
        <v>256</v>
      </c>
      <c r="F172" s="185" t="s">
        <v>257</v>
      </c>
      <c r="G172" s="186" t="s">
        <v>142</v>
      </c>
      <c r="H172" s="187">
        <v>471.46100000000001</v>
      </c>
      <c r="I172" s="188"/>
      <c r="J172" s="187">
        <f t="shared" si="20"/>
        <v>0</v>
      </c>
      <c r="K172" s="185" t="s">
        <v>1</v>
      </c>
      <c r="L172" s="34"/>
      <c r="M172" s="189" t="s">
        <v>1</v>
      </c>
      <c r="N172" s="190" t="s">
        <v>41</v>
      </c>
      <c r="O172" s="62"/>
      <c r="P172" s="191">
        <f t="shared" si="21"/>
        <v>0</v>
      </c>
      <c r="Q172" s="191">
        <v>4.0000000000000002E-4</v>
      </c>
      <c r="R172" s="191">
        <f t="shared" si="22"/>
        <v>0.18858440000000001</v>
      </c>
      <c r="S172" s="191">
        <v>0</v>
      </c>
      <c r="T172" s="192">
        <f t="shared" si="23"/>
        <v>0</v>
      </c>
      <c r="AR172" s="193" t="s">
        <v>134</v>
      </c>
      <c r="AT172" s="193" t="s">
        <v>130</v>
      </c>
      <c r="AU172" s="193" t="s">
        <v>135</v>
      </c>
      <c r="AY172" s="13" t="s">
        <v>127</v>
      </c>
      <c r="BE172" s="194">
        <f t="shared" si="24"/>
        <v>0</v>
      </c>
      <c r="BF172" s="194">
        <f t="shared" si="25"/>
        <v>0</v>
      </c>
      <c r="BG172" s="194">
        <f t="shared" si="26"/>
        <v>0</v>
      </c>
      <c r="BH172" s="194">
        <f t="shared" si="27"/>
        <v>0</v>
      </c>
      <c r="BI172" s="194">
        <f t="shared" si="28"/>
        <v>0</v>
      </c>
      <c r="BJ172" s="13" t="s">
        <v>135</v>
      </c>
      <c r="BK172" s="195">
        <f t="shared" si="29"/>
        <v>0</v>
      </c>
      <c r="BL172" s="13" t="s">
        <v>134</v>
      </c>
      <c r="BM172" s="193" t="s">
        <v>258</v>
      </c>
    </row>
    <row r="173" spans="2:65" s="1" customFormat="1" ht="24" customHeight="1">
      <c r="B173" s="30"/>
      <c r="C173" s="183" t="s">
        <v>259</v>
      </c>
      <c r="D173" s="183" t="s">
        <v>130</v>
      </c>
      <c r="E173" s="184" t="s">
        <v>260</v>
      </c>
      <c r="F173" s="185" t="s">
        <v>261</v>
      </c>
      <c r="G173" s="186" t="s">
        <v>142</v>
      </c>
      <c r="H173" s="187">
        <v>471.46100000000001</v>
      </c>
      <c r="I173" s="188"/>
      <c r="J173" s="187">
        <f t="shared" si="20"/>
        <v>0</v>
      </c>
      <c r="K173" s="185" t="s">
        <v>1</v>
      </c>
      <c r="L173" s="34"/>
      <c r="M173" s="189" t="s">
        <v>1</v>
      </c>
      <c r="N173" s="190" t="s">
        <v>41</v>
      </c>
      <c r="O173" s="62"/>
      <c r="P173" s="191">
        <f t="shared" si="21"/>
        <v>0</v>
      </c>
      <c r="Q173" s="191">
        <v>4.1599999999999996E-3</v>
      </c>
      <c r="R173" s="191">
        <f t="shared" si="22"/>
        <v>1.96127776</v>
      </c>
      <c r="S173" s="191">
        <v>0</v>
      </c>
      <c r="T173" s="192">
        <f t="shared" si="23"/>
        <v>0</v>
      </c>
      <c r="AR173" s="193" t="s">
        <v>134</v>
      </c>
      <c r="AT173" s="193" t="s">
        <v>130</v>
      </c>
      <c r="AU173" s="193" t="s">
        <v>135</v>
      </c>
      <c r="AY173" s="13" t="s">
        <v>127</v>
      </c>
      <c r="BE173" s="194">
        <f t="shared" si="24"/>
        <v>0</v>
      </c>
      <c r="BF173" s="194">
        <f t="shared" si="25"/>
        <v>0</v>
      </c>
      <c r="BG173" s="194">
        <f t="shared" si="26"/>
        <v>0</v>
      </c>
      <c r="BH173" s="194">
        <f t="shared" si="27"/>
        <v>0</v>
      </c>
      <c r="BI173" s="194">
        <f t="shared" si="28"/>
        <v>0</v>
      </c>
      <c r="BJ173" s="13" t="s">
        <v>135</v>
      </c>
      <c r="BK173" s="195">
        <f t="shared" si="29"/>
        <v>0</v>
      </c>
      <c r="BL173" s="13" t="s">
        <v>134</v>
      </c>
      <c r="BM173" s="193" t="s">
        <v>262</v>
      </c>
    </row>
    <row r="174" spans="2:65" s="1" customFormat="1" ht="16.5" customHeight="1">
      <c r="B174" s="30"/>
      <c r="C174" s="183" t="s">
        <v>263</v>
      </c>
      <c r="D174" s="183" t="s">
        <v>130</v>
      </c>
      <c r="E174" s="184" t="s">
        <v>264</v>
      </c>
      <c r="F174" s="185" t="s">
        <v>265</v>
      </c>
      <c r="G174" s="186" t="s">
        <v>142</v>
      </c>
      <c r="H174" s="187">
        <v>84.24</v>
      </c>
      <c r="I174" s="188"/>
      <c r="J174" s="187">
        <f t="shared" si="20"/>
        <v>0</v>
      </c>
      <c r="K174" s="185" t="s">
        <v>1</v>
      </c>
      <c r="L174" s="34"/>
      <c r="M174" s="189" t="s">
        <v>1</v>
      </c>
      <c r="N174" s="190" t="s">
        <v>41</v>
      </c>
      <c r="O174" s="62"/>
      <c r="P174" s="191">
        <f t="shared" si="21"/>
        <v>0</v>
      </c>
      <c r="Q174" s="191">
        <v>5.1999999999999995E-4</v>
      </c>
      <c r="R174" s="191">
        <f t="shared" si="22"/>
        <v>4.3804799999999991E-2</v>
      </c>
      <c r="S174" s="191">
        <v>0</v>
      </c>
      <c r="T174" s="192">
        <f t="shared" si="23"/>
        <v>0</v>
      </c>
      <c r="AR174" s="193" t="s">
        <v>134</v>
      </c>
      <c r="AT174" s="193" t="s">
        <v>130</v>
      </c>
      <c r="AU174" s="193" t="s">
        <v>135</v>
      </c>
      <c r="AY174" s="13" t="s">
        <v>127</v>
      </c>
      <c r="BE174" s="194">
        <f t="shared" si="24"/>
        <v>0</v>
      </c>
      <c r="BF174" s="194">
        <f t="shared" si="25"/>
        <v>0</v>
      </c>
      <c r="BG174" s="194">
        <f t="shared" si="26"/>
        <v>0</v>
      </c>
      <c r="BH174" s="194">
        <f t="shared" si="27"/>
        <v>0</v>
      </c>
      <c r="BI174" s="194">
        <f t="shared" si="28"/>
        <v>0</v>
      </c>
      <c r="BJ174" s="13" t="s">
        <v>135</v>
      </c>
      <c r="BK174" s="195">
        <f t="shared" si="29"/>
        <v>0</v>
      </c>
      <c r="BL174" s="13" t="s">
        <v>134</v>
      </c>
      <c r="BM174" s="193" t="s">
        <v>266</v>
      </c>
    </row>
    <row r="175" spans="2:65" s="1" customFormat="1" ht="24" customHeight="1">
      <c r="B175" s="30"/>
      <c r="C175" s="183" t="s">
        <v>267</v>
      </c>
      <c r="D175" s="183" t="s">
        <v>130</v>
      </c>
      <c r="E175" s="184" t="s">
        <v>268</v>
      </c>
      <c r="F175" s="185" t="s">
        <v>269</v>
      </c>
      <c r="G175" s="186" t="s">
        <v>142</v>
      </c>
      <c r="H175" s="187">
        <v>84.24</v>
      </c>
      <c r="I175" s="188"/>
      <c r="J175" s="187">
        <f t="shared" si="20"/>
        <v>0</v>
      </c>
      <c r="K175" s="185" t="s">
        <v>1</v>
      </c>
      <c r="L175" s="34"/>
      <c r="M175" s="189" t="s">
        <v>1</v>
      </c>
      <c r="N175" s="190" t="s">
        <v>41</v>
      </c>
      <c r="O175" s="62"/>
      <c r="P175" s="191">
        <f t="shared" si="21"/>
        <v>0</v>
      </c>
      <c r="Q175" s="191">
        <v>3.8370000000000001E-2</v>
      </c>
      <c r="R175" s="191">
        <f t="shared" si="22"/>
        <v>3.2322888000000001</v>
      </c>
      <c r="S175" s="191">
        <v>0</v>
      </c>
      <c r="T175" s="192">
        <f t="shared" si="23"/>
        <v>0</v>
      </c>
      <c r="AR175" s="193" t="s">
        <v>134</v>
      </c>
      <c r="AT175" s="193" t="s">
        <v>130</v>
      </c>
      <c r="AU175" s="193" t="s">
        <v>135</v>
      </c>
      <c r="AY175" s="13" t="s">
        <v>127</v>
      </c>
      <c r="BE175" s="194">
        <f t="shared" si="24"/>
        <v>0</v>
      </c>
      <c r="BF175" s="194">
        <f t="shared" si="25"/>
        <v>0</v>
      </c>
      <c r="BG175" s="194">
        <f t="shared" si="26"/>
        <v>0</v>
      </c>
      <c r="BH175" s="194">
        <f t="shared" si="27"/>
        <v>0</v>
      </c>
      <c r="BI175" s="194">
        <f t="shared" si="28"/>
        <v>0</v>
      </c>
      <c r="BJ175" s="13" t="s">
        <v>135</v>
      </c>
      <c r="BK175" s="195">
        <f t="shared" si="29"/>
        <v>0</v>
      </c>
      <c r="BL175" s="13" t="s">
        <v>134</v>
      </c>
      <c r="BM175" s="193" t="s">
        <v>270</v>
      </c>
    </row>
    <row r="176" spans="2:65" s="1" customFormat="1" ht="24" customHeight="1">
      <c r="B176" s="30"/>
      <c r="C176" s="183" t="s">
        <v>271</v>
      </c>
      <c r="D176" s="183" t="s">
        <v>130</v>
      </c>
      <c r="E176" s="184" t="s">
        <v>272</v>
      </c>
      <c r="F176" s="185" t="s">
        <v>273</v>
      </c>
      <c r="G176" s="186" t="s">
        <v>142</v>
      </c>
      <c r="H176" s="187">
        <v>84.24</v>
      </c>
      <c r="I176" s="188"/>
      <c r="J176" s="187">
        <f t="shared" si="20"/>
        <v>0</v>
      </c>
      <c r="K176" s="185" t="s">
        <v>1</v>
      </c>
      <c r="L176" s="34"/>
      <c r="M176" s="189" t="s">
        <v>1</v>
      </c>
      <c r="N176" s="190" t="s">
        <v>41</v>
      </c>
      <c r="O176" s="62"/>
      <c r="P176" s="191">
        <f t="shared" si="21"/>
        <v>0</v>
      </c>
      <c r="Q176" s="191">
        <v>4.428E-2</v>
      </c>
      <c r="R176" s="191">
        <f t="shared" si="22"/>
        <v>3.7301471999999998</v>
      </c>
      <c r="S176" s="191">
        <v>0</v>
      </c>
      <c r="T176" s="192">
        <f t="shared" si="23"/>
        <v>0</v>
      </c>
      <c r="AR176" s="193" t="s">
        <v>134</v>
      </c>
      <c r="AT176" s="193" t="s">
        <v>130</v>
      </c>
      <c r="AU176" s="193" t="s">
        <v>135</v>
      </c>
      <c r="AY176" s="13" t="s">
        <v>127</v>
      </c>
      <c r="BE176" s="194">
        <f t="shared" si="24"/>
        <v>0</v>
      </c>
      <c r="BF176" s="194">
        <f t="shared" si="25"/>
        <v>0</v>
      </c>
      <c r="BG176" s="194">
        <f t="shared" si="26"/>
        <v>0</v>
      </c>
      <c r="BH176" s="194">
        <f t="shared" si="27"/>
        <v>0</v>
      </c>
      <c r="BI176" s="194">
        <f t="shared" si="28"/>
        <v>0</v>
      </c>
      <c r="BJ176" s="13" t="s">
        <v>135</v>
      </c>
      <c r="BK176" s="195">
        <f t="shared" si="29"/>
        <v>0</v>
      </c>
      <c r="BL176" s="13" t="s">
        <v>134</v>
      </c>
      <c r="BM176" s="193" t="s">
        <v>274</v>
      </c>
    </row>
    <row r="177" spans="2:65" s="1" customFormat="1" ht="24" customHeight="1">
      <c r="B177" s="30"/>
      <c r="C177" s="183" t="s">
        <v>275</v>
      </c>
      <c r="D177" s="183" t="s">
        <v>130</v>
      </c>
      <c r="E177" s="184" t="s">
        <v>276</v>
      </c>
      <c r="F177" s="185" t="s">
        <v>277</v>
      </c>
      <c r="G177" s="186" t="s">
        <v>142</v>
      </c>
      <c r="H177" s="187">
        <v>84.24</v>
      </c>
      <c r="I177" s="188"/>
      <c r="J177" s="187">
        <f t="shared" si="20"/>
        <v>0</v>
      </c>
      <c r="K177" s="185" t="s">
        <v>1</v>
      </c>
      <c r="L177" s="34"/>
      <c r="M177" s="189" t="s">
        <v>1</v>
      </c>
      <c r="N177" s="190" t="s">
        <v>41</v>
      </c>
      <c r="O177" s="62"/>
      <c r="P177" s="191">
        <f t="shared" si="21"/>
        <v>0</v>
      </c>
      <c r="Q177" s="191">
        <v>8.8999999999999995E-4</v>
      </c>
      <c r="R177" s="191">
        <f t="shared" si="22"/>
        <v>7.4973599999999987E-2</v>
      </c>
      <c r="S177" s="191">
        <v>0</v>
      </c>
      <c r="T177" s="192">
        <f t="shared" si="23"/>
        <v>0</v>
      </c>
      <c r="AR177" s="193" t="s">
        <v>134</v>
      </c>
      <c r="AT177" s="193" t="s">
        <v>130</v>
      </c>
      <c r="AU177" s="193" t="s">
        <v>135</v>
      </c>
      <c r="AY177" s="13" t="s">
        <v>127</v>
      </c>
      <c r="BE177" s="194">
        <f t="shared" si="24"/>
        <v>0</v>
      </c>
      <c r="BF177" s="194">
        <f t="shared" si="25"/>
        <v>0</v>
      </c>
      <c r="BG177" s="194">
        <f t="shared" si="26"/>
        <v>0</v>
      </c>
      <c r="BH177" s="194">
        <f t="shared" si="27"/>
        <v>0</v>
      </c>
      <c r="BI177" s="194">
        <f t="shared" si="28"/>
        <v>0</v>
      </c>
      <c r="BJ177" s="13" t="s">
        <v>135</v>
      </c>
      <c r="BK177" s="195">
        <f t="shared" si="29"/>
        <v>0</v>
      </c>
      <c r="BL177" s="13" t="s">
        <v>134</v>
      </c>
      <c r="BM177" s="193" t="s">
        <v>278</v>
      </c>
    </row>
    <row r="178" spans="2:65" s="1" customFormat="1" ht="24" customHeight="1">
      <c r="B178" s="30"/>
      <c r="C178" s="183" t="s">
        <v>279</v>
      </c>
      <c r="D178" s="183" t="s">
        <v>130</v>
      </c>
      <c r="E178" s="184" t="s">
        <v>280</v>
      </c>
      <c r="F178" s="185" t="s">
        <v>281</v>
      </c>
      <c r="G178" s="186" t="s">
        <v>142</v>
      </c>
      <c r="H178" s="187">
        <v>288.505</v>
      </c>
      <c r="I178" s="188"/>
      <c r="J178" s="187">
        <f t="shared" si="20"/>
        <v>0</v>
      </c>
      <c r="K178" s="185" t="s">
        <v>1</v>
      </c>
      <c r="L178" s="34"/>
      <c r="M178" s="189" t="s">
        <v>1</v>
      </c>
      <c r="N178" s="190" t="s">
        <v>41</v>
      </c>
      <c r="O178" s="62"/>
      <c r="P178" s="191">
        <f t="shared" si="21"/>
        <v>0</v>
      </c>
      <c r="Q178" s="191">
        <v>0.17552999999999999</v>
      </c>
      <c r="R178" s="191">
        <f t="shared" si="22"/>
        <v>50.641282649999994</v>
      </c>
      <c r="S178" s="191">
        <v>0</v>
      </c>
      <c r="T178" s="192">
        <f t="shared" si="23"/>
        <v>0</v>
      </c>
      <c r="AR178" s="193" t="s">
        <v>134</v>
      </c>
      <c r="AT178" s="193" t="s">
        <v>130</v>
      </c>
      <c r="AU178" s="193" t="s">
        <v>135</v>
      </c>
      <c r="AY178" s="13" t="s">
        <v>127</v>
      </c>
      <c r="BE178" s="194">
        <f t="shared" si="24"/>
        <v>0</v>
      </c>
      <c r="BF178" s="194">
        <f t="shared" si="25"/>
        <v>0</v>
      </c>
      <c r="BG178" s="194">
        <f t="shared" si="26"/>
        <v>0</v>
      </c>
      <c r="BH178" s="194">
        <f t="shared" si="27"/>
        <v>0</v>
      </c>
      <c r="BI178" s="194">
        <f t="shared" si="28"/>
        <v>0</v>
      </c>
      <c r="BJ178" s="13" t="s">
        <v>135</v>
      </c>
      <c r="BK178" s="195">
        <f t="shared" si="29"/>
        <v>0</v>
      </c>
      <c r="BL178" s="13" t="s">
        <v>134</v>
      </c>
      <c r="BM178" s="193" t="s">
        <v>282</v>
      </c>
    </row>
    <row r="179" spans="2:65" s="1" customFormat="1" ht="24" customHeight="1">
      <c r="B179" s="30"/>
      <c r="C179" s="183" t="s">
        <v>283</v>
      </c>
      <c r="D179" s="183" t="s">
        <v>130</v>
      </c>
      <c r="E179" s="184" t="s">
        <v>284</v>
      </c>
      <c r="F179" s="185" t="s">
        <v>285</v>
      </c>
      <c r="G179" s="186" t="s">
        <v>142</v>
      </c>
      <c r="H179" s="187">
        <v>540</v>
      </c>
      <c r="I179" s="188"/>
      <c r="J179" s="187">
        <f t="shared" si="20"/>
        <v>0</v>
      </c>
      <c r="K179" s="185" t="s">
        <v>1</v>
      </c>
      <c r="L179" s="34"/>
      <c r="M179" s="189" t="s">
        <v>1</v>
      </c>
      <c r="N179" s="190" t="s">
        <v>41</v>
      </c>
      <c r="O179" s="62"/>
      <c r="P179" s="191">
        <f t="shared" si="21"/>
        <v>0</v>
      </c>
      <c r="Q179" s="191">
        <v>6.8500000000000005E-2</v>
      </c>
      <c r="R179" s="191">
        <f t="shared" si="22"/>
        <v>36.99</v>
      </c>
      <c r="S179" s="191">
        <v>0</v>
      </c>
      <c r="T179" s="192">
        <f t="shared" si="23"/>
        <v>0</v>
      </c>
      <c r="AR179" s="193" t="s">
        <v>134</v>
      </c>
      <c r="AT179" s="193" t="s">
        <v>130</v>
      </c>
      <c r="AU179" s="193" t="s">
        <v>135</v>
      </c>
      <c r="AY179" s="13" t="s">
        <v>127</v>
      </c>
      <c r="BE179" s="194">
        <f t="shared" si="24"/>
        <v>0</v>
      </c>
      <c r="BF179" s="194">
        <f t="shared" si="25"/>
        <v>0</v>
      </c>
      <c r="BG179" s="194">
        <f t="shared" si="26"/>
        <v>0</v>
      </c>
      <c r="BH179" s="194">
        <f t="shared" si="27"/>
        <v>0</v>
      </c>
      <c r="BI179" s="194">
        <f t="shared" si="28"/>
        <v>0</v>
      </c>
      <c r="BJ179" s="13" t="s">
        <v>135</v>
      </c>
      <c r="BK179" s="195">
        <f t="shared" si="29"/>
        <v>0</v>
      </c>
      <c r="BL179" s="13" t="s">
        <v>134</v>
      </c>
      <c r="BM179" s="193" t="s">
        <v>286</v>
      </c>
    </row>
    <row r="180" spans="2:65" s="1" customFormat="1" ht="24" customHeight="1">
      <c r="B180" s="30"/>
      <c r="C180" s="183" t="s">
        <v>287</v>
      </c>
      <c r="D180" s="183" t="s">
        <v>130</v>
      </c>
      <c r="E180" s="184" t="s">
        <v>288</v>
      </c>
      <c r="F180" s="185" t="s">
        <v>289</v>
      </c>
      <c r="G180" s="186" t="s">
        <v>142</v>
      </c>
      <c r="H180" s="187">
        <v>580.09</v>
      </c>
      <c r="I180" s="188"/>
      <c r="J180" s="187">
        <f t="shared" si="20"/>
        <v>0</v>
      </c>
      <c r="K180" s="185" t="s">
        <v>1</v>
      </c>
      <c r="L180" s="34"/>
      <c r="M180" s="189" t="s">
        <v>1</v>
      </c>
      <c r="N180" s="190" t="s">
        <v>41</v>
      </c>
      <c r="O180" s="62"/>
      <c r="P180" s="191">
        <f t="shared" si="21"/>
        <v>0</v>
      </c>
      <c r="Q180" s="191">
        <v>4.5999999999999999E-3</v>
      </c>
      <c r="R180" s="191">
        <f t="shared" si="22"/>
        <v>2.6684140000000003</v>
      </c>
      <c r="S180" s="191">
        <v>0</v>
      </c>
      <c r="T180" s="192">
        <f t="shared" si="23"/>
        <v>0</v>
      </c>
      <c r="AR180" s="193" t="s">
        <v>134</v>
      </c>
      <c r="AT180" s="193" t="s">
        <v>130</v>
      </c>
      <c r="AU180" s="193" t="s">
        <v>135</v>
      </c>
      <c r="AY180" s="13" t="s">
        <v>127</v>
      </c>
      <c r="BE180" s="194">
        <f t="shared" si="24"/>
        <v>0</v>
      </c>
      <c r="BF180" s="194">
        <f t="shared" si="25"/>
        <v>0</v>
      </c>
      <c r="BG180" s="194">
        <f t="shared" si="26"/>
        <v>0</v>
      </c>
      <c r="BH180" s="194">
        <f t="shared" si="27"/>
        <v>0</v>
      </c>
      <c r="BI180" s="194">
        <f t="shared" si="28"/>
        <v>0</v>
      </c>
      <c r="BJ180" s="13" t="s">
        <v>135</v>
      </c>
      <c r="BK180" s="195">
        <f t="shared" si="29"/>
        <v>0</v>
      </c>
      <c r="BL180" s="13" t="s">
        <v>134</v>
      </c>
      <c r="BM180" s="193" t="s">
        <v>290</v>
      </c>
    </row>
    <row r="181" spans="2:65" s="1" customFormat="1" ht="24" customHeight="1">
      <c r="B181" s="30"/>
      <c r="C181" s="183" t="s">
        <v>291</v>
      </c>
      <c r="D181" s="183" t="s">
        <v>130</v>
      </c>
      <c r="E181" s="184" t="s">
        <v>292</v>
      </c>
      <c r="F181" s="185" t="s">
        <v>293</v>
      </c>
      <c r="G181" s="186" t="s">
        <v>142</v>
      </c>
      <c r="H181" s="187">
        <v>1</v>
      </c>
      <c r="I181" s="188"/>
      <c r="J181" s="187">
        <f t="shared" si="20"/>
        <v>0</v>
      </c>
      <c r="K181" s="185" t="s">
        <v>1</v>
      </c>
      <c r="L181" s="34"/>
      <c r="M181" s="189" t="s">
        <v>1</v>
      </c>
      <c r="N181" s="190" t="s">
        <v>41</v>
      </c>
      <c r="O181" s="62"/>
      <c r="P181" s="191">
        <f t="shared" si="21"/>
        <v>0</v>
      </c>
      <c r="Q181" s="191">
        <v>5.0000000000000001E-3</v>
      </c>
      <c r="R181" s="191">
        <f t="shared" si="22"/>
        <v>5.0000000000000001E-3</v>
      </c>
      <c r="S181" s="191">
        <v>0</v>
      </c>
      <c r="T181" s="192">
        <f t="shared" si="23"/>
        <v>0</v>
      </c>
      <c r="AR181" s="193" t="s">
        <v>134</v>
      </c>
      <c r="AT181" s="193" t="s">
        <v>130</v>
      </c>
      <c r="AU181" s="193" t="s">
        <v>135</v>
      </c>
      <c r="AY181" s="13" t="s">
        <v>127</v>
      </c>
      <c r="BE181" s="194">
        <f t="shared" si="24"/>
        <v>0</v>
      </c>
      <c r="BF181" s="194">
        <f t="shared" si="25"/>
        <v>0</v>
      </c>
      <c r="BG181" s="194">
        <f t="shared" si="26"/>
        <v>0</v>
      </c>
      <c r="BH181" s="194">
        <f t="shared" si="27"/>
        <v>0</v>
      </c>
      <c r="BI181" s="194">
        <f t="shared" si="28"/>
        <v>0</v>
      </c>
      <c r="BJ181" s="13" t="s">
        <v>135</v>
      </c>
      <c r="BK181" s="195">
        <f t="shared" si="29"/>
        <v>0</v>
      </c>
      <c r="BL181" s="13" t="s">
        <v>134</v>
      </c>
      <c r="BM181" s="193" t="s">
        <v>294</v>
      </c>
    </row>
    <row r="182" spans="2:65" s="1" customFormat="1" ht="24" customHeight="1">
      <c r="B182" s="30"/>
      <c r="C182" s="183" t="s">
        <v>295</v>
      </c>
      <c r="D182" s="183" t="s">
        <v>130</v>
      </c>
      <c r="E182" s="184" t="s">
        <v>296</v>
      </c>
      <c r="F182" s="185" t="s">
        <v>297</v>
      </c>
      <c r="G182" s="186" t="s">
        <v>146</v>
      </c>
      <c r="H182" s="187">
        <v>12</v>
      </c>
      <c r="I182" s="188"/>
      <c r="J182" s="187">
        <f t="shared" si="20"/>
        <v>0</v>
      </c>
      <c r="K182" s="185" t="s">
        <v>1</v>
      </c>
      <c r="L182" s="34"/>
      <c r="M182" s="189" t="s">
        <v>1</v>
      </c>
      <c r="N182" s="190" t="s">
        <v>41</v>
      </c>
      <c r="O182" s="62"/>
      <c r="P182" s="191">
        <f t="shared" si="21"/>
        <v>0</v>
      </c>
      <c r="Q182" s="191">
        <v>1.7500000000000002E-2</v>
      </c>
      <c r="R182" s="191">
        <f t="shared" si="22"/>
        <v>0.21000000000000002</v>
      </c>
      <c r="S182" s="191">
        <v>0</v>
      </c>
      <c r="T182" s="192">
        <f t="shared" si="23"/>
        <v>0</v>
      </c>
      <c r="AR182" s="193" t="s">
        <v>134</v>
      </c>
      <c r="AT182" s="193" t="s">
        <v>130</v>
      </c>
      <c r="AU182" s="193" t="s">
        <v>135</v>
      </c>
      <c r="AY182" s="13" t="s">
        <v>127</v>
      </c>
      <c r="BE182" s="194">
        <f t="shared" si="24"/>
        <v>0</v>
      </c>
      <c r="BF182" s="194">
        <f t="shared" si="25"/>
        <v>0</v>
      </c>
      <c r="BG182" s="194">
        <f t="shared" si="26"/>
        <v>0</v>
      </c>
      <c r="BH182" s="194">
        <f t="shared" si="27"/>
        <v>0</v>
      </c>
      <c r="BI182" s="194">
        <f t="shared" si="28"/>
        <v>0</v>
      </c>
      <c r="BJ182" s="13" t="s">
        <v>135</v>
      </c>
      <c r="BK182" s="195">
        <f t="shared" si="29"/>
        <v>0</v>
      </c>
      <c r="BL182" s="13" t="s">
        <v>134</v>
      </c>
      <c r="BM182" s="193" t="s">
        <v>298</v>
      </c>
    </row>
    <row r="183" spans="2:65" s="1" customFormat="1" ht="24" customHeight="1">
      <c r="B183" s="30"/>
      <c r="C183" s="196" t="s">
        <v>299</v>
      </c>
      <c r="D183" s="196" t="s">
        <v>214</v>
      </c>
      <c r="E183" s="197" t="s">
        <v>300</v>
      </c>
      <c r="F183" s="198" t="s">
        <v>301</v>
      </c>
      <c r="G183" s="199" t="s">
        <v>146</v>
      </c>
      <c r="H183" s="200">
        <v>12</v>
      </c>
      <c r="I183" s="201"/>
      <c r="J183" s="200">
        <f t="shared" si="20"/>
        <v>0</v>
      </c>
      <c r="K183" s="198" t="s">
        <v>1</v>
      </c>
      <c r="L183" s="202"/>
      <c r="M183" s="203" t="s">
        <v>1</v>
      </c>
      <c r="N183" s="204" t="s">
        <v>41</v>
      </c>
      <c r="O183" s="62"/>
      <c r="P183" s="191">
        <f t="shared" si="21"/>
        <v>0</v>
      </c>
      <c r="Q183" s="191">
        <v>0.01</v>
      </c>
      <c r="R183" s="191">
        <f t="shared" si="22"/>
        <v>0.12</v>
      </c>
      <c r="S183" s="191">
        <v>0</v>
      </c>
      <c r="T183" s="192">
        <f t="shared" si="23"/>
        <v>0</v>
      </c>
      <c r="AR183" s="193" t="s">
        <v>160</v>
      </c>
      <c r="AT183" s="193" t="s">
        <v>214</v>
      </c>
      <c r="AU183" s="193" t="s">
        <v>135</v>
      </c>
      <c r="AY183" s="13" t="s">
        <v>127</v>
      </c>
      <c r="BE183" s="194">
        <f t="shared" si="24"/>
        <v>0</v>
      </c>
      <c r="BF183" s="194">
        <f t="shared" si="25"/>
        <v>0</v>
      </c>
      <c r="BG183" s="194">
        <f t="shared" si="26"/>
        <v>0</v>
      </c>
      <c r="BH183" s="194">
        <f t="shared" si="27"/>
        <v>0</v>
      </c>
      <c r="BI183" s="194">
        <f t="shared" si="28"/>
        <v>0</v>
      </c>
      <c r="BJ183" s="13" t="s">
        <v>135</v>
      </c>
      <c r="BK183" s="195">
        <f t="shared" si="29"/>
        <v>0</v>
      </c>
      <c r="BL183" s="13" t="s">
        <v>134</v>
      </c>
      <c r="BM183" s="193" t="s">
        <v>302</v>
      </c>
    </row>
    <row r="184" spans="2:65" s="1" customFormat="1" ht="24" customHeight="1">
      <c r="B184" s="30"/>
      <c r="C184" s="183" t="s">
        <v>303</v>
      </c>
      <c r="D184" s="183" t="s">
        <v>130</v>
      </c>
      <c r="E184" s="184" t="s">
        <v>304</v>
      </c>
      <c r="F184" s="185" t="s">
        <v>305</v>
      </c>
      <c r="G184" s="186" t="s">
        <v>146</v>
      </c>
      <c r="H184" s="187">
        <v>2</v>
      </c>
      <c r="I184" s="188"/>
      <c r="J184" s="187">
        <f t="shared" si="20"/>
        <v>0</v>
      </c>
      <c r="K184" s="185" t="s">
        <v>1</v>
      </c>
      <c r="L184" s="34"/>
      <c r="M184" s="189" t="s">
        <v>1</v>
      </c>
      <c r="N184" s="190" t="s">
        <v>41</v>
      </c>
      <c r="O184" s="62"/>
      <c r="P184" s="191">
        <f t="shared" si="21"/>
        <v>0</v>
      </c>
      <c r="Q184" s="191">
        <v>3.4770000000000002E-2</v>
      </c>
      <c r="R184" s="191">
        <f t="shared" si="22"/>
        <v>6.9540000000000005E-2</v>
      </c>
      <c r="S184" s="191">
        <v>0</v>
      </c>
      <c r="T184" s="192">
        <f t="shared" si="23"/>
        <v>0</v>
      </c>
      <c r="AR184" s="193" t="s">
        <v>134</v>
      </c>
      <c r="AT184" s="193" t="s">
        <v>130</v>
      </c>
      <c r="AU184" s="193" t="s">
        <v>135</v>
      </c>
      <c r="AY184" s="13" t="s">
        <v>127</v>
      </c>
      <c r="BE184" s="194">
        <f t="shared" si="24"/>
        <v>0</v>
      </c>
      <c r="BF184" s="194">
        <f t="shared" si="25"/>
        <v>0</v>
      </c>
      <c r="BG184" s="194">
        <f t="shared" si="26"/>
        <v>0</v>
      </c>
      <c r="BH184" s="194">
        <f t="shared" si="27"/>
        <v>0</v>
      </c>
      <c r="BI184" s="194">
        <f t="shared" si="28"/>
        <v>0</v>
      </c>
      <c r="BJ184" s="13" t="s">
        <v>135</v>
      </c>
      <c r="BK184" s="195">
        <f t="shared" si="29"/>
        <v>0</v>
      </c>
      <c r="BL184" s="13" t="s">
        <v>134</v>
      </c>
      <c r="BM184" s="193" t="s">
        <v>306</v>
      </c>
    </row>
    <row r="185" spans="2:65" s="1" customFormat="1" ht="24" customHeight="1">
      <c r="B185" s="30"/>
      <c r="C185" s="196" t="s">
        <v>307</v>
      </c>
      <c r="D185" s="196" t="s">
        <v>214</v>
      </c>
      <c r="E185" s="197" t="s">
        <v>308</v>
      </c>
      <c r="F185" s="198" t="s">
        <v>309</v>
      </c>
      <c r="G185" s="199" t="s">
        <v>146</v>
      </c>
      <c r="H185" s="200">
        <v>2</v>
      </c>
      <c r="I185" s="201"/>
      <c r="J185" s="200">
        <f t="shared" si="20"/>
        <v>0</v>
      </c>
      <c r="K185" s="198" t="s">
        <v>1</v>
      </c>
      <c r="L185" s="202"/>
      <c r="M185" s="203" t="s">
        <v>1</v>
      </c>
      <c r="N185" s="204" t="s">
        <v>41</v>
      </c>
      <c r="O185" s="62"/>
      <c r="P185" s="191">
        <f t="shared" si="21"/>
        <v>0</v>
      </c>
      <c r="Q185" s="191">
        <v>0.03</v>
      </c>
      <c r="R185" s="191">
        <f t="shared" si="22"/>
        <v>0.06</v>
      </c>
      <c r="S185" s="191">
        <v>0</v>
      </c>
      <c r="T185" s="192">
        <f t="shared" si="23"/>
        <v>0</v>
      </c>
      <c r="AR185" s="193" t="s">
        <v>160</v>
      </c>
      <c r="AT185" s="193" t="s">
        <v>214</v>
      </c>
      <c r="AU185" s="193" t="s">
        <v>135</v>
      </c>
      <c r="AY185" s="13" t="s">
        <v>127</v>
      </c>
      <c r="BE185" s="194">
        <f t="shared" si="24"/>
        <v>0</v>
      </c>
      <c r="BF185" s="194">
        <f t="shared" si="25"/>
        <v>0</v>
      </c>
      <c r="BG185" s="194">
        <f t="shared" si="26"/>
        <v>0</v>
      </c>
      <c r="BH185" s="194">
        <f t="shared" si="27"/>
        <v>0</v>
      </c>
      <c r="BI185" s="194">
        <f t="shared" si="28"/>
        <v>0</v>
      </c>
      <c r="BJ185" s="13" t="s">
        <v>135</v>
      </c>
      <c r="BK185" s="195">
        <f t="shared" si="29"/>
        <v>0</v>
      </c>
      <c r="BL185" s="13" t="s">
        <v>134</v>
      </c>
      <c r="BM185" s="193" t="s">
        <v>310</v>
      </c>
    </row>
    <row r="186" spans="2:65" s="11" customFormat="1" ht="20.85" customHeight="1">
      <c r="B186" s="167"/>
      <c r="C186" s="168"/>
      <c r="D186" s="169" t="s">
        <v>74</v>
      </c>
      <c r="E186" s="181" t="s">
        <v>311</v>
      </c>
      <c r="F186" s="181" t="s">
        <v>312</v>
      </c>
      <c r="G186" s="168"/>
      <c r="H186" s="168"/>
      <c r="I186" s="171"/>
      <c r="J186" s="182">
        <f>BK186</f>
        <v>0</v>
      </c>
      <c r="K186" s="168"/>
      <c r="L186" s="173"/>
      <c r="M186" s="174"/>
      <c r="N186" s="175"/>
      <c r="O186" s="175"/>
      <c r="P186" s="176">
        <f>P187</f>
        <v>0</v>
      </c>
      <c r="Q186" s="175"/>
      <c r="R186" s="176">
        <f>R187</f>
        <v>0</v>
      </c>
      <c r="S186" s="175"/>
      <c r="T186" s="177">
        <f>T187</f>
        <v>0</v>
      </c>
      <c r="AR186" s="178" t="s">
        <v>80</v>
      </c>
      <c r="AT186" s="179" t="s">
        <v>74</v>
      </c>
      <c r="AU186" s="179" t="s">
        <v>135</v>
      </c>
      <c r="AY186" s="178" t="s">
        <v>127</v>
      </c>
      <c r="BK186" s="180">
        <f>BK187</f>
        <v>0</v>
      </c>
    </row>
    <row r="187" spans="2:65" s="1" customFormat="1" ht="24" customHeight="1">
      <c r="B187" s="30"/>
      <c r="C187" s="183" t="s">
        <v>313</v>
      </c>
      <c r="D187" s="183" t="s">
        <v>130</v>
      </c>
      <c r="E187" s="184" t="s">
        <v>314</v>
      </c>
      <c r="F187" s="185" t="s">
        <v>315</v>
      </c>
      <c r="G187" s="186" t="s">
        <v>163</v>
      </c>
      <c r="H187" s="187">
        <v>484.33800000000002</v>
      </c>
      <c r="I187" s="188"/>
      <c r="J187" s="187">
        <f>ROUND(I187*H187,3)</f>
        <v>0</v>
      </c>
      <c r="K187" s="185" t="s">
        <v>1</v>
      </c>
      <c r="L187" s="34"/>
      <c r="M187" s="189" t="s">
        <v>1</v>
      </c>
      <c r="N187" s="190" t="s">
        <v>41</v>
      </c>
      <c r="O187" s="62"/>
      <c r="P187" s="191">
        <f>O187*H187</f>
        <v>0</v>
      </c>
      <c r="Q187" s="191">
        <v>0</v>
      </c>
      <c r="R187" s="191">
        <f>Q187*H187</f>
        <v>0</v>
      </c>
      <c r="S187" s="191">
        <v>0</v>
      </c>
      <c r="T187" s="192">
        <f>S187*H187</f>
        <v>0</v>
      </c>
      <c r="AR187" s="193" t="s">
        <v>134</v>
      </c>
      <c r="AT187" s="193" t="s">
        <v>130</v>
      </c>
      <c r="AU187" s="193" t="s">
        <v>128</v>
      </c>
      <c r="AY187" s="13" t="s">
        <v>127</v>
      </c>
      <c r="BE187" s="194">
        <f>IF(N187="základná",J187,0)</f>
        <v>0</v>
      </c>
      <c r="BF187" s="194">
        <f>IF(N187="znížená",J187,0)</f>
        <v>0</v>
      </c>
      <c r="BG187" s="194">
        <f>IF(N187="zákl. prenesená",J187,0)</f>
        <v>0</v>
      </c>
      <c r="BH187" s="194">
        <f>IF(N187="zníž. prenesená",J187,0)</f>
        <v>0</v>
      </c>
      <c r="BI187" s="194">
        <f>IF(N187="nulová",J187,0)</f>
        <v>0</v>
      </c>
      <c r="BJ187" s="13" t="s">
        <v>135</v>
      </c>
      <c r="BK187" s="195">
        <f>ROUND(I187*H187,3)</f>
        <v>0</v>
      </c>
      <c r="BL187" s="13" t="s">
        <v>134</v>
      </c>
      <c r="BM187" s="193" t="s">
        <v>316</v>
      </c>
    </row>
    <row r="188" spans="2:65" s="11" customFormat="1" ht="22.9" customHeight="1">
      <c r="B188" s="167"/>
      <c r="C188" s="168"/>
      <c r="D188" s="169" t="s">
        <v>74</v>
      </c>
      <c r="E188" s="181" t="s">
        <v>165</v>
      </c>
      <c r="F188" s="181" t="s">
        <v>317</v>
      </c>
      <c r="G188" s="168"/>
      <c r="H188" s="168"/>
      <c r="I188" s="171"/>
      <c r="J188" s="182">
        <f>BK188</f>
        <v>0</v>
      </c>
      <c r="K188" s="168"/>
      <c r="L188" s="173"/>
      <c r="M188" s="174"/>
      <c r="N188" s="175"/>
      <c r="O188" s="175"/>
      <c r="P188" s="176">
        <f>SUM(P189:P220)</f>
        <v>0</v>
      </c>
      <c r="Q188" s="175"/>
      <c r="R188" s="176">
        <f>SUM(R189:R220)</f>
        <v>105.86301813999999</v>
      </c>
      <c r="S188" s="175"/>
      <c r="T188" s="177">
        <f>SUM(T189:T220)</f>
        <v>364.77263000000005</v>
      </c>
      <c r="AR188" s="178" t="s">
        <v>80</v>
      </c>
      <c r="AT188" s="179" t="s">
        <v>74</v>
      </c>
      <c r="AU188" s="179" t="s">
        <v>80</v>
      </c>
      <c r="AY188" s="178" t="s">
        <v>127</v>
      </c>
      <c r="BK188" s="180">
        <f>SUM(BK189:BK220)</f>
        <v>0</v>
      </c>
    </row>
    <row r="189" spans="2:65" s="1" customFormat="1" ht="36" customHeight="1">
      <c r="B189" s="30"/>
      <c r="C189" s="183" t="s">
        <v>318</v>
      </c>
      <c r="D189" s="183" t="s">
        <v>130</v>
      </c>
      <c r="E189" s="184" t="s">
        <v>319</v>
      </c>
      <c r="F189" s="185" t="s">
        <v>320</v>
      </c>
      <c r="G189" s="186" t="s">
        <v>142</v>
      </c>
      <c r="H189" s="187">
        <v>2151.8130000000001</v>
      </c>
      <c r="I189" s="188"/>
      <c r="J189" s="187">
        <f t="shared" ref="J189:J220" si="30">ROUND(I189*H189,3)</f>
        <v>0</v>
      </c>
      <c r="K189" s="185" t="s">
        <v>1</v>
      </c>
      <c r="L189" s="34"/>
      <c r="M189" s="189" t="s">
        <v>1</v>
      </c>
      <c r="N189" s="190" t="s">
        <v>41</v>
      </c>
      <c r="O189" s="62"/>
      <c r="P189" s="191">
        <f t="shared" ref="P189:P220" si="31">O189*H189</f>
        <v>0</v>
      </c>
      <c r="Q189" s="191">
        <v>2.3990000000000001E-2</v>
      </c>
      <c r="R189" s="191">
        <f t="shared" ref="R189:R220" si="32">Q189*H189</f>
        <v>51.621993870000004</v>
      </c>
      <c r="S189" s="191">
        <v>0</v>
      </c>
      <c r="T189" s="192">
        <f t="shared" ref="T189:T220" si="33">S189*H189</f>
        <v>0</v>
      </c>
      <c r="AR189" s="193" t="s">
        <v>134</v>
      </c>
      <c r="AT189" s="193" t="s">
        <v>130</v>
      </c>
      <c r="AU189" s="193" t="s">
        <v>135</v>
      </c>
      <c r="AY189" s="13" t="s">
        <v>127</v>
      </c>
      <c r="BE189" s="194">
        <f t="shared" ref="BE189:BE220" si="34">IF(N189="základná",J189,0)</f>
        <v>0</v>
      </c>
      <c r="BF189" s="194">
        <f t="shared" ref="BF189:BF220" si="35">IF(N189="znížená",J189,0)</f>
        <v>0</v>
      </c>
      <c r="BG189" s="194">
        <f t="shared" ref="BG189:BG220" si="36">IF(N189="zákl. prenesená",J189,0)</f>
        <v>0</v>
      </c>
      <c r="BH189" s="194">
        <f t="shared" ref="BH189:BH220" si="37">IF(N189="zníž. prenesená",J189,0)</f>
        <v>0</v>
      </c>
      <c r="BI189" s="194">
        <f t="shared" ref="BI189:BI220" si="38">IF(N189="nulová",J189,0)</f>
        <v>0</v>
      </c>
      <c r="BJ189" s="13" t="s">
        <v>135</v>
      </c>
      <c r="BK189" s="195">
        <f t="shared" ref="BK189:BK220" si="39">ROUND(I189*H189,3)</f>
        <v>0</v>
      </c>
      <c r="BL189" s="13" t="s">
        <v>134</v>
      </c>
      <c r="BM189" s="193" t="s">
        <v>321</v>
      </c>
    </row>
    <row r="190" spans="2:65" s="1" customFormat="1" ht="36" customHeight="1">
      <c r="B190" s="30"/>
      <c r="C190" s="183" t="s">
        <v>322</v>
      </c>
      <c r="D190" s="183" t="s">
        <v>130</v>
      </c>
      <c r="E190" s="184" t="s">
        <v>323</v>
      </c>
      <c r="F190" s="185" t="s">
        <v>324</v>
      </c>
      <c r="G190" s="186" t="s">
        <v>142</v>
      </c>
      <c r="H190" s="187">
        <v>2151.8130000000001</v>
      </c>
      <c r="I190" s="188"/>
      <c r="J190" s="187">
        <f t="shared" si="30"/>
        <v>0</v>
      </c>
      <c r="K190" s="185" t="s">
        <v>1</v>
      </c>
      <c r="L190" s="34"/>
      <c r="M190" s="189" t="s">
        <v>1</v>
      </c>
      <c r="N190" s="190" t="s">
        <v>41</v>
      </c>
      <c r="O190" s="62"/>
      <c r="P190" s="191">
        <f t="shared" si="31"/>
        <v>0</v>
      </c>
      <c r="Q190" s="191">
        <v>0</v>
      </c>
      <c r="R190" s="191">
        <f t="shared" si="32"/>
        <v>0</v>
      </c>
      <c r="S190" s="191">
        <v>0</v>
      </c>
      <c r="T190" s="192">
        <f t="shared" si="33"/>
        <v>0</v>
      </c>
      <c r="AR190" s="193" t="s">
        <v>134</v>
      </c>
      <c r="AT190" s="193" t="s">
        <v>130</v>
      </c>
      <c r="AU190" s="193" t="s">
        <v>135</v>
      </c>
      <c r="AY190" s="13" t="s">
        <v>127</v>
      </c>
      <c r="BE190" s="194">
        <f t="shared" si="34"/>
        <v>0</v>
      </c>
      <c r="BF190" s="194">
        <f t="shared" si="35"/>
        <v>0</v>
      </c>
      <c r="BG190" s="194">
        <f t="shared" si="36"/>
        <v>0</v>
      </c>
      <c r="BH190" s="194">
        <f t="shared" si="37"/>
        <v>0</v>
      </c>
      <c r="BI190" s="194">
        <f t="shared" si="38"/>
        <v>0</v>
      </c>
      <c r="BJ190" s="13" t="s">
        <v>135</v>
      </c>
      <c r="BK190" s="195">
        <f t="shared" si="39"/>
        <v>0</v>
      </c>
      <c r="BL190" s="13" t="s">
        <v>134</v>
      </c>
      <c r="BM190" s="193" t="s">
        <v>325</v>
      </c>
    </row>
    <row r="191" spans="2:65" s="1" customFormat="1" ht="36" customHeight="1">
      <c r="B191" s="30"/>
      <c r="C191" s="183" t="s">
        <v>326</v>
      </c>
      <c r="D191" s="183" t="s">
        <v>130</v>
      </c>
      <c r="E191" s="184" t="s">
        <v>327</v>
      </c>
      <c r="F191" s="185" t="s">
        <v>328</v>
      </c>
      <c r="G191" s="186" t="s">
        <v>142</v>
      </c>
      <c r="H191" s="187">
        <v>2151.8130000000001</v>
      </c>
      <c r="I191" s="188"/>
      <c r="J191" s="187">
        <f t="shared" si="30"/>
        <v>0</v>
      </c>
      <c r="K191" s="185" t="s">
        <v>1</v>
      </c>
      <c r="L191" s="34"/>
      <c r="M191" s="189" t="s">
        <v>1</v>
      </c>
      <c r="N191" s="190" t="s">
        <v>41</v>
      </c>
      <c r="O191" s="62"/>
      <c r="P191" s="191">
        <f t="shared" si="31"/>
        <v>0</v>
      </c>
      <c r="Q191" s="191">
        <v>2.3990000000000001E-2</v>
      </c>
      <c r="R191" s="191">
        <f t="shared" si="32"/>
        <v>51.621993870000004</v>
      </c>
      <c r="S191" s="191">
        <v>0</v>
      </c>
      <c r="T191" s="192">
        <f t="shared" si="33"/>
        <v>0</v>
      </c>
      <c r="AR191" s="193" t="s">
        <v>134</v>
      </c>
      <c r="AT191" s="193" t="s">
        <v>130</v>
      </c>
      <c r="AU191" s="193" t="s">
        <v>135</v>
      </c>
      <c r="AY191" s="13" t="s">
        <v>127</v>
      </c>
      <c r="BE191" s="194">
        <f t="shared" si="34"/>
        <v>0</v>
      </c>
      <c r="BF191" s="194">
        <f t="shared" si="35"/>
        <v>0</v>
      </c>
      <c r="BG191" s="194">
        <f t="shared" si="36"/>
        <v>0</v>
      </c>
      <c r="BH191" s="194">
        <f t="shared" si="37"/>
        <v>0</v>
      </c>
      <c r="BI191" s="194">
        <f t="shared" si="38"/>
        <v>0</v>
      </c>
      <c r="BJ191" s="13" t="s">
        <v>135</v>
      </c>
      <c r="BK191" s="195">
        <f t="shared" si="39"/>
        <v>0</v>
      </c>
      <c r="BL191" s="13" t="s">
        <v>134</v>
      </c>
      <c r="BM191" s="193" t="s">
        <v>329</v>
      </c>
    </row>
    <row r="192" spans="2:65" s="1" customFormat="1" ht="24" customHeight="1">
      <c r="B192" s="30"/>
      <c r="C192" s="183" t="s">
        <v>330</v>
      </c>
      <c r="D192" s="183" t="s">
        <v>130</v>
      </c>
      <c r="E192" s="184" t="s">
        <v>331</v>
      </c>
      <c r="F192" s="185" t="s">
        <v>332</v>
      </c>
      <c r="G192" s="186" t="s">
        <v>142</v>
      </c>
      <c r="H192" s="187">
        <v>385.22</v>
      </c>
      <c r="I192" s="188"/>
      <c r="J192" s="187">
        <f t="shared" si="30"/>
        <v>0</v>
      </c>
      <c r="K192" s="185" t="s">
        <v>1</v>
      </c>
      <c r="L192" s="34"/>
      <c r="M192" s="189" t="s">
        <v>1</v>
      </c>
      <c r="N192" s="190" t="s">
        <v>41</v>
      </c>
      <c r="O192" s="62"/>
      <c r="P192" s="191">
        <f t="shared" si="31"/>
        <v>0</v>
      </c>
      <c r="Q192" s="191">
        <v>6.1799999999999997E-3</v>
      </c>
      <c r="R192" s="191">
        <f t="shared" si="32"/>
        <v>2.3806596</v>
      </c>
      <c r="S192" s="191">
        <v>0</v>
      </c>
      <c r="T192" s="192">
        <f t="shared" si="33"/>
        <v>0</v>
      </c>
      <c r="AR192" s="193" t="s">
        <v>134</v>
      </c>
      <c r="AT192" s="193" t="s">
        <v>130</v>
      </c>
      <c r="AU192" s="193" t="s">
        <v>135</v>
      </c>
      <c r="AY192" s="13" t="s">
        <v>127</v>
      </c>
      <c r="BE192" s="194">
        <f t="shared" si="34"/>
        <v>0</v>
      </c>
      <c r="BF192" s="194">
        <f t="shared" si="35"/>
        <v>0</v>
      </c>
      <c r="BG192" s="194">
        <f t="shared" si="36"/>
        <v>0</v>
      </c>
      <c r="BH192" s="194">
        <f t="shared" si="37"/>
        <v>0</v>
      </c>
      <c r="BI192" s="194">
        <f t="shared" si="38"/>
        <v>0</v>
      </c>
      <c r="BJ192" s="13" t="s">
        <v>135</v>
      </c>
      <c r="BK192" s="195">
        <f t="shared" si="39"/>
        <v>0</v>
      </c>
      <c r="BL192" s="13" t="s">
        <v>134</v>
      </c>
      <c r="BM192" s="193" t="s">
        <v>333</v>
      </c>
    </row>
    <row r="193" spans="2:65" s="1" customFormat="1" ht="16.5" customHeight="1">
      <c r="B193" s="30"/>
      <c r="C193" s="183" t="s">
        <v>334</v>
      </c>
      <c r="D193" s="183" t="s">
        <v>130</v>
      </c>
      <c r="E193" s="184" t="s">
        <v>335</v>
      </c>
      <c r="F193" s="185" t="s">
        <v>336</v>
      </c>
      <c r="G193" s="186" t="s">
        <v>142</v>
      </c>
      <c r="H193" s="187">
        <v>2017.9359999999999</v>
      </c>
      <c r="I193" s="188"/>
      <c r="J193" s="187">
        <f t="shared" si="30"/>
        <v>0</v>
      </c>
      <c r="K193" s="185" t="s">
        <v>1</v>
      </c>
      <c r="L193" s="34"/>
      <c r="M193" s="189" t="s">
        <v>1</v>
      </c>
      <c r="N193" s="190" t="s">
        <v>41</v>
      </c>
      <c r="O193" s="62"/>
      <c r="P193" s="191">
        <f t="shared" si="31"/>
        <v>0</v>
      </c>
      <c r="Q193" s="191">
        <v>5.0000000000000002E-5</v>
      </c>
      <c r="R193" s="191">
        <f t="shared" si="32"/>
        <v>0.10089679999999999</v>
      </c>
      <c r="S193" s="191">
        <v>0</v>
      </c>
      <c r="T193" s="192">
        <f t="shared" si="33"/>
        <v>0</v>
      </c>
      <c r="AR193" s="193" t="s">
        <v>134</v>
      </c>
      <c r="AT193" s="193" t="s">
        <v>130</v>
      </c>
      <c r="AU193" s="193" t="s">
        <v>135</v>
      </c>
      <c r="AY193" s="13" t="s">
        <v>127</v>
      </c>
      <c r="BE193" s="194">
        <f t="shared" si="34"/>
        <v>0</v>
      </c>
      <c r="BF193" s="194">
        <f t="shared" si="35"/>
        <v>0</v>
      </c>
      <c r="BG193" s="194">
        <f t="shared" si="36"/>
        <v>0</v>
      </c>
      <c r="BH193" s="194">
        <f t="shared" si="37"/>
        <v>0</v>
      </c>
      <c r="BI193" s="194">
        <f t="shared" si="38"/>
        <v>0</v>
      </c>
      <c r="BJ193" s="13" t="s">
        <v>135</v>
      </c>
      <c r="BK193" s="195">
        <f t="shared" si="39"/>
        <v>0</v>
      </c>
      <c r="BL193" s="13" t="s">
        <v>134</v>
      </c>
      <c r="BM193" s="193" t="s">
        <v>337</v>
      </c>
    </row>
    <row r="194" spans="2:65" s="1" customFormat="1" ht="16.5" customHeight="1">
      <c r="B194" s="30"/>
      <c r="C194" s="183" t="s">
        <v>338</v>
      </c>
      <c r="D194" s="183" t="s">
        <v>130</v>
      </c>
      <c r="E194" s="184" t="s">
        <v>339</v>
      </c>
      <c r="F194" s="185" t="s">
        <v>340</v>
      </c>
      <c r="G194" s="186" t="s">
        <v>341</v>
      </c>
      <c r="H194" s="187">
        <v>577.70000000000005</v>
      </c>
      <c r="I194" s="188"/>
      <c r="J194" s="187">
        <f t="shared" si="30"/>
        <v>0</v>
      </c>
      <c r="K194" s="185" t="s">
        <v>1</v>
      </c>
      <c r="L194" s="34"/>
      <c r="M194" s="189" t="s">
        <v>1</v>
      </c>
      <c r="N194" s="190" t="s">
        <v>41</v>
      </c>
      <c r="O194" s="62"/>
      <c r="P194" s="191">
        <f t="shared" si="31"/>
        <v>0</v>
      </c>
      <c r="Q194" s="191">
        <v>1.2E-4</v>
      </c>
      <c r="R194" s="191">
        <f t="shared" si="32"/>
        <v>6.9324000000000011E-2</v>
      </c>
      <c r="S194" s="191">
        <v>0</v>
      </c>
      <c r="T194" s="192">
        <f t="shared" si="33"/>
        <v>0</v>
      </c>
      <c r="AR194" s="193" t="s">
        <v>134</v>
      </c>
      <c r="AT194" s="193" t="s">
        <v>130</v>
      </c>
      <c r="AU194" s="193" t="s">
        <v>135</v>
      </c>
      <c r="AY194" s="13" t="s">
        <v>127</v>
      </c>
      <c r="BE194" s="194">
        <f t="shared" si="34"/>
        <v>0</v>
      </c>
      <c r="BF194" s="194">
        <f t="shared" si="35"/>
        <v>0</v>
      </c>
      <c r="BG194" s="194">
        <f t="shared" si="36"/>
        <v>0</v>
      </c>
      <c r="BH194" s="194">
        <f t="shared" si="37"/>
        <v>0</v>
      </c>
      <c r="BI194" s="194">
        <f t="shared" si="38"/>
        <v>0</v>
      </c>
      <c r="BJ194" s="13" t="s">
        <v>135</v>
      </c>
      <c r="BK194" s="195">
        <f t="shared" si="39"/>
        <v>0</v>
      </c>
      <c r="BL194" s="13" t="s">
        <v>134</v>
      </c>
      <c r="BM194" s="193" t="s">
        <v>342</v>
      </c>
    </row>
    <row r="195" spans="2:65" s="1" customFormat="1" ht="24" customHeight="1">
      <c r="B195" s="30"/>
      <c r="C195" s="183" t="s">
        <v>343</v>
      </c>
      <c r="D195" s="183" t="s">
        <v>130</v>
      </c>
      <c r="E195" s="184" t="s">
        <v>344</v>
      </c>
      <c r="F195" s="185" t="s">
        <v>345</v>
      </c>
      <c r="G195" s="186" t="s">
        <v>341</v>
      </c>
      <c r="H195" s="187">
        <v>36.4</v>
      </c>
      <c r="I195" s="188"/>
      <c r="J195" s="187">
        <f t="shared" si="30"/>
        <v>0</v>
      </c>
      <c r="K195" s="185" t="s">
        <v>1</v>
      </c>
      <c r="L195" s="34"/>
      <c r="M195" s="189" t="s">
        <v>1</v>
      </c>
      <c r="N195" s="190" t="s">
        <v>41</v>
      </c>
      <c r="O195" s="62"/>
      <c r="P195" s="191">
        <f t="shared" si="31"/>
        <v>0</v>
      </c>
      <c r="Q195" s="191">
        <v>1E-4</v>
      </c>
      <c r="R195" s="191">
        <f t="shared" si="32"/>
        <v>3.64E-3</v>
      </c>
      <c r="S195" s="191">
        <v>0</v>
      </c>
      <c r="T195" s="192">
        <f t="shared" si="33"/>
        <v>0</v>
      </c>
      <c r="AR195" s="193" t="s">
        <v>134</v>
      </c>
      <c r="AT195" s="193" t="s">
        <v>130</v>
      </c>
      <c r="AU195" s="193" t="s">
        <v>135</v>
      </c>
      <c r="AY195" s="13" t="s">
        <v>127</v>
      </c>
      <c r="BE195" s="194">
        <f t="shared" si="34"/>
        <v>0</v>
      </c>
      <c r="BF195" s="194">
        <f t="shared" si="35"/>
        <v>0</v>
      </c>
      <c r="BG195" s="194">
        <f t="shared" si="36"/>
        <v>0</v>
      </c>
      <c r="BH195" s="194">
        <f t="shared" si="37"/>
        <v>0</v>
      </c>
      <c r="BI195" s="194">
        <f t="shared" si="38"/>
        <v>0</v>
      </c>
      <c r="BJ195" s="13" t="s">
        <v>135</v>
      </c>
      <c r="BK195" s="195">
        <f t="shared" si="39"/>
        <v>0</v>
      </c>
      <c r="BL195" s="13" t="s">
        <v>134</v>
      </c>
      <c r="BM195" s="193" t="s">
        <v>346</v>
      </c>
    </row>
    <row r="196" spans="2:65" s="1" customFormat="1" ht="36" customHeight="1">
      <c r="B196" s="30"/>
      <c r="C196" s="183" t="s">
        <v>347</v>
      </c>
      <c r="D196" s="183" t="s">
        <v>130</v>
      </c>
      <c r="E196" s="184" t="s">
        <v>348</v>
      </c>
      <c r="F196" s="185" t="s">
        <v>349</v>
      </c>
      <c r="G196" s="186" t="s">
        <v>146</v>
      </c>
      <c r="H196" s="187">
        <v>332</v>
      </c>
      <c r="I196" s="188"/>
      <c r="J196" s="187">
        <f t="shared" si="30"/>
        <v>0</v>
      </c>
      <c r="K196" s="185" t="s">
        <v>1</v>
      </c>
      <c r="L196" s="34"/>
      <c r="M196" s="189" t="s">
        <v>1</v>
      </c>
      <c r="N196" s="190" t="s">
        <v>41</v>
      </c>
      <c r="O196" s="62"/>
      <c r="P196" s="191">
        <f t="shared" si="31"/>
        <v>0</v>
      </c>
      <c r="Q196" s="191">
        <v>1E-4</v>
      </c>
      <c r="R196" s="191">
        <f t="shared" si="32"/>
        <v>3.32E-2</v>
      </c>
      <c r="S196" s="191">
        <v>0</v>
      </c>
      <c r="T196" s="192">
        <f t="shared" si="33"/>
        <v>0</v>
      </c>
      <c r="AR196" s="193" t="s">
        <v>134</v>
      </c>
      <c r="AT196" s="193" t="s">
        <v>130</v>
      </c>
      <c r="AU196" s="193" t="s">
        <v>135</v>
      </c>
      <c r="AY196" s="13" t="s">
        <v>127</v>
      </c>
      <c r="BE196" s="194">
        <f t="shared" si="34"/>
        <v>0</v>
      </c>
      <c r="BF196" s="194">
        <f t="shared" si="35"/>
        <v>0</v>
      </c>
      <c r="BG196" s="194">
        <f t="shared" si="36"/>
        <v>0</v>
      </c>
      <c r="BH196" s="194">
        <f t="shared" si="37"/>
        <v>0</v>
      </c>
      <c r="BI196" s="194">
        <f t="shared" si="38"/>
        <v>0</v>
      </c>
      <c r="BJ196" s="13" t="s">
        <v>135</v>
      </c>
      <c r="BK196" s="195">
        <f t="shared" si="39"/>
        <v>0</v>
      </c>
      <c r="BL196" s="13" t="s">
        <v>134</v>
      </c>
      <c r="BM196" s="193" t="s">
        <v>350</v>
      </c>
    </row>
    <row r="197" spans="2:65" s="1" customFormat="1" ht="36" customHeight="1">
      <c r="B197" s="30"/>
      <c r="C197" s="183" t="s">
        <v>351</v>
      </c>
      <c r="D197" s="183" t="s">
        <v>130</v>
      </c>
      <c r="E197" s="184" t="s">
        <v>352</v>
      </c>
      <c r="F197" s="185" t="s">
        <v>353</v>
      </c>
      <c r="G197" s="186" t="s">
        <v>146</v>
      </c>
      <c r="H197" s="187">
        <v>52</v>
      </c>
      <c r="I197" s="188"/>
      <c r="J197" s="187">
        <f t="shared" si="30"/>
        <v>0</v>
      </c>
      <c r="K197" s="185" t="s">
        <v>1</v>
      </c>
      <c r="L197" s="34"/>
      <c r="M197" s="189" t="s">
        <v>1</v>
      </c>
      <c r="N197" s="190" t="s">
        <v>41</v>
      </c>
      <c r="O197" s="62"/>
      <c r="P197" s="191">
        <f t="shared" si="31"/>
        <v>0</v>
      </c>
      <c r="Q197" s="191">
        <v>1.6000000000000001E-4</v>
      </c>
      <c r="R197" s="191">
        <f t="shared" si="32"/>
        <v>8.320000000000001E-3</v>
      </c>
      <c r="S197" s="191">
        <v>0</v>
      </c>
      <c r="T197" s="192">
        <f t="shared" si="33"/>
        <v>0</v>
      </c>
      <c r="AR197" s="193" t="s">
        <v>134</v>
      </c>
      <c r="AT197" s="193" t="s">
        <v>130</v>
      </c>
      <c r="AU197" s="193" t="s">
        <v>135</v>
      </c>
      <c r="AY197" s="13" t="s">
        <v>127</v>
      </c>
      <c r="BE197" s="194">
        <f t="shared" si="34"/>
        <v>0</v>
      </c>
      <c r="BF197" s="194">
        <f t="shared" si="35"/>
        <v>0</v>
      </c>
      <c r="BG197" s="194">
        <f t="shared" si="36"/>
        <v>0</v>
      </c>
      <c r="BH197" s="194">
        <f t="shared" si="37"/>
        <v>0</v>
      </c>
      <c r="BI197" s="194">
        <f t="shared" si="38"/>
        <v>0</v>
      </c>
      <c r="BJ197" s="13" t="s">
        <v>135</v>
      </c>
      <c r="BK197" s="195">
        <f t="shared" si="39"/>
        <v>0</v>
      </c>
      <c r="BL197" s="13" t="s">
        <v>134</v>
      </c>
      <c r="BM197" s="193" t="s">
        <v>354</v>
      </c>
    </row>
    <row r="198" spans="2:65" s="1" customFormat="1" ht="36" customHeight="1">
      <c r="B198" s="30"/>
      <c r="C198" s="183" t="s">
        <v>355</v>
      </c>
      <c r="D198" s="183" t="s">
        <v>130</v>
      </c>
      <c r="E198" s="184" t="s">
        <v>356</v>
      </c>
      <c r="F198" s="185" t="s">
        <v>357</v>
      </c>
      <c r="G198" s="186" t="s">
        <v>146</v>
      </c>
      <c r="H198" s="187">
        <v>20</v>
      </c>
      <c r="I198" s="188"/>
      <c r="J198" s="187">
        <f t="shared" si="30"/>
        <v>0</v>
      </c>
      <c r="K198" s="185" t="s">
        <v>1</v>
      </c>
      <c r="L198" s="34"/>
      <c r="M198" s="189" t="s">
        <v>1</v>
      </c>
      <c r="N198" s="190" t="s">
        <v>41</v>
      </c>
      <c r="O198" s="62"/>
      <c r="P198" s="191">
        <f t="shared" si="31"/>
        <v>0</v>
      </c>
      <c r="Q198" s="191">
        <v>3.2000000000000003E-4</v>
      </c>
      <c r="R198" s="191">
        <f t="shared" si="32"/>
        <v>6.4000000000000003E-3</v>
      </c>
      <c r="S198" s="191">
        <v>0</v>
      </c>
      <c r="T198" s="192">
        <f t="shared" si="33"/>
        <v>0</v>
      </c>
      <c r="AR198" s="193" t="s">
        <v>134</v>
      </c>
      <c r="AT198" s="193" t="s">
        <v>130</v>
      </c>
      <c r="AU198" s="193" t="s">
        <v>135</v>
      </c>
      <c r="AY198" s="13" t="s">
        <v>127</v>
      </c>
      <c r="BE198" s="194">
        <f t="shared" si="34"/>
        <v>0</v>
      </c>
      <c r="BF198" s="194">
        <f t="shared" si="35"/>
        <v>0</v>
      </c>
      <c r="BG198" s="194">
        <f t="shared" si="36"/>
        <v>0</v>
      </c>
      <c r="BH198" s="194">
        <f t="shared" si="37"/>
        <v>0</v>
      </c>
      <c r="BI198" s="194">
        <f t="shared" si="38"/>
        <v>0</v>
      </c>
      <c r="BJ198" s="13" t="s">
        <v>135</v>
      </c>
      <c r="BK198" s="195">
        <f t="shared" si="39"/>
        <v>0</v>
      </c>
      <c r="BL198" s="13" t="s">
        <v>134</v>
      </c>
      <c r="BM198" s="193" t="s">
        <v>358</v>
      </c>
    </row>
    <row r="199" spans="2:65" s="1" customFormat="1" ht="24" customHeight="1">
      <c r="B199" s="30"/>
      <c r="C199" s="183" t="s">
        <v>359</v>
      </c>
      <c r="D199" s="183" t="s">
        <v>130</v>
      </c>
      <c r="E199" s="184" t="s">
        <v>360</v>
      </c>
      <c r="F199" s="185" t="s">
        <v>361</v>
      </c>
      <c r="G199" s="186" t="s">
        <v>142</v>
      </c>
      <c r="H199" s="187">
        <v>143.52000000000001</v>
      </c>
      <c r="I199" s="188"/>
      <c r="J199" s="187">
        <f t="shared" si="30"/>
        <v>0</v>
      </c>
      <c r="K199" s="185" t="s">
        <v>1</v>
      </c>
      <c r="L199" s="34"/>
      <c r="M199" s="189" t="s">
        <v>1</v>
      </c>
      <c r="N199" s="190" t="s">
        <v>41</v>
      </c>
      <c r="O199" s="62"/>
      <c r="P199" s="191">
        <f t="shared" si="31"/>
        <v>0</v>
      </c>
      <c r="Q199" s="191">
        <v>0</v>
      </c>
      <c r="R199" s="191">
        <f t="shared" si="32"/>
        <v>0</v>
      </c>
      <c r="S199" s="191">
        <v>6.3E-2</v>
      </c>
      <c r="T199" s="192">
        <f t="shared" si="33"/>
        <v>9.04176</v>
      </c>
      <c r="AR199" s="193" t="s">
        <v>134</v>
      </c>
      <c r="AT199" s="193" t="s">
        <v>130</v>
      </c>
      <c r="AU199" s="193" t="s">
        <v>135</v>
      </c>
      <c r="AY199" s="13" t="s">
        <v>127</v>
      </c>
      <c r="BE199" s="194">
        <f t="shared" si="34"/>
        <v>0</v>
      </c>
      <c r="BF199" s="194">
        <f t="shared" si="35"/>
        <v>0</v>
      </c>
      <c r="BG199" s="194">
        <f t="shared" si="36"/>
        <v>0</v>
      </c>
      <c r="BH199" s="194">
        <f t="shared" si="37"/>
        <v>0</v>
      </c>
      <c r="BI199" s="194">
        <f t="shared" si="38"/>
        <v>0</v>
      </c>
      <c r="BJ199" s="13" t="s">
        <v>135</v>
      </c>
      <c r="BK199" s="195">
        <f t="shared" si="39"/>
        <v>0</v>
      </c>
      <c r="BL199" s="13" t="s">
        <v>134</v>
      </c>
      <c r="BM199" s="193" t="s">
        <v>362</v>
      </c>
    </row>
    <row r="200" spans="2:65" s="1" customFormat="1" ht="24" customHeight="1">
      <c r="B200" s="30"/>
      <c r="C200" s="183" t="s">
        <v>363</v>
      </c>
      <c r="D200" s="183" t="s">
        <v>130</v>
      </c>
      <c r="E200" s="184" t="s">
        <v>364</v>
      </c>
      <c r="F200" s="185" t="s">
        <v>365</v>
      </c>
      <c r="G200" s="186" t="s">
        <v>133</v>
      </c>
      <c r="H200" s="187">
        <v>12.433999999999999</v>
      </c>
      <c r="I200" s="188"/>
      <c r="J200" s="187">
        <f t="shared" si="30"/>
        <v>0</v>
      </c>
      <c r="K200" s="185" t="s">
        <v>1</v>
      </c>
      <c r="L200" s="34"/>
      <c r="M200" s="189" t="s">
        <v>1</v>
      </c>
      <c r="N200" s="190" t="s">
        <v>41</v>
      </c>
      <c r="O200" s="62"/>
      <c r="P200" s="191">
        <f t="shared" si="31"/>
        <v>0</v>
      </c>
      <c r="Q200" s="191">
        <v>0</v>
      </c>
      <c r="R200" s="191">
        <f t="shared" si="32"/>
        <v>0</v>
      </c>
      <c r="S200" s="191">
        <v>1.905</v>
      </c>
      <c r="T200" s="192">
        <f t="shared" si="33"/>
        <v>23.686769999999999</v>
      </c>
      <c r="AR200" s="193" t="s">
        <v>134</v>
      </c>
      <c r="AT200" s="193" t="s">
        <v>130</v>
      </c>
      <c r="AU200" s="193" t="s">
        <v>135</v>
      </c>
      <c r="AY200" s="13" t="s">
        <v>127</v>
      </c>
      <c r="BE200" s="194">
        <f t="shared" si="34"/>
        <v>0</v>
      </c>
      <c r="BF200" s="194">
        <f t="shared" si="35"/>
        <v>0</v>
      </c>
      <c r="BG200" s="194">
        <f t="shared" si="36"/>
        <v>0</v>
      </c>
      <c r="BH200" s="194">
        <f t="shared" si="37"/>
        <v>0</v>
      </c>
      <c r="BI200" s="194">
        <f t="shared" si="38"/>
        <v>0</v>
      </c>
      <c r="BJ200" s="13" t="s">
        <v>135</v>
      </c>
      <c r="BK200" s="195">
        <f t="shared" si="39"/>
        <v>0</v>
      </c>
      <c r="BL200" s="13" t="s">
        <v>134</v>
      </c>
      <c r="BM200" s="193" t="s">
        <v>366</v>
      </c>
    </row>
    <row r="201" spans="2:65" s="1" customFormat="1" ht="24" customHeight="1">
      <c r="B201" s="30"/>
      <c r="C201" s="183" t="s">
        <v>367</v>
      </c>
      <c r="D201" s="183" t="s">
        <v>130</v>
      </c>
      <c r="E201" s="184" t="s">
        <v>364</v>
      </c>
      <c r="F201" s="185" t="s">
        <v>365</v>
      </c>
      <c r="G201" s="186" t="s">
        <v>133</v>
      </c>
      <c r="H201" s="187">
        <v>5.9</v>
      </c>
      <c r="I201" s="188"/>
      <c r="J201" s="187">
        <f t="shared" si="30"/>
        <v>0</v>
      </c>
      <c r="K201" s="185" t="s">
        <v>1</v>
      </c>
      <c r="L201" s="34"/>
      <c r="M201" s="189" t="s">
        <v>1</v>
      </c>
      <c r="N201" s="190" t="s">
        <v>41</v>
      </c>
      <c r="O201" s="62"/>
      <c r="P201" s="191">
        <f t="shared" si="31"/>
        <v>0</v>
      </c>
      <c r="Q201" s="191">
        <v>0</v>
      </c>
      <c r="R201" s="191">
        <f t="shared" si="32"/>
        <v>0</v>
      </c>
      <c r="S201" s="191">
        <v>1.905</v>
      </c>
      <c r="T201" s="192">
        <f t="shared" si="33"/>
        <v>11.239500000000001</v>
      </c>
      <c r="AR201" s="193" t="s">
        <v>134</v>
      </c>
      <c r="AT201" s="193" t="s">
        <v>130</v>
      </c>
      <c r="AU201" s="193" t="s">
        <v>135</v>
      </c>
      <c r="AY201" s="13" t="s">
        <v>127</v>
      </c>
      <c r="BE201" s="194">
        <f t="shared" si="34"/>
        <v>0</v>
      </c>
      <c r="BF201" s="194">
        <f t="shared" si="35"/>
        <v>0</v>
      </c>
      <c r="BG201" s="194">
        <f t="shared" si="36"/>
        <v>0</v>
      </c>
      <c r="BH201" s="194">
        <f t="shared" si="37"/>
        <v>0</v>
      </c>
      <c r="BI201" s="194">
        <f t="shared" si="38"/>
        <v>0</v>
      </c>
      <c r="BJ201" s="13" t="s">
        <v>135</v>
      </c>
      <c r="BK201" s="195">
        <f t="shared" si="39"/>
        <v>0</v>
      </c>
      <c r="BL201" s="13" t="s">
        <v>134</v>
      </c>
      <c r="BM201" s="193" t="s">
        <v>368</v>
      </c>
    </row>
    <row r="202" spans="2:65" s="1" customFormat="1" ht="24" customHeight="1">
      <c r="B202" s="30"/>
      <c r="C202" s="183" t="s">
        <v>369</v>
      </c>
      <c r="D202" s="183" t="s">
        <v>130</v>
      </c>
      <c r="E202" s="184" t="s">
        <v>370</v>
      </c>
      <c r="F202" s="185" t="s">
        <v>371</v>
      </c>
      <c r="G202" s="186" t="s">
        <v>133</v>
      </c>
      <c r="H202" s="187">
        <v>7.28</v>
      </c>
      <c r="I202" s="188"/>
      <c r="J202" s="187">
        <f t="shared" si="30"/>
        <v>0</v>
      </c>
      <c r="K202" s="185" t="s">
        <v>1</v>
      </c>
      <c r="L202" s="34"/>
      <c r="M202" s="189" t="s">
        <v>1</v>
      </c>
      <c r="N202" s="190" t="s">
        <v>41</v>
      </c>
      <c r="O202" s="62"/>
      <c r="P202" s="191">
        <f t="shared" si="31"/>
        <v>0</v>
      </c>
      <c r="Q202" s="191">
        <v>0</v>
      </c>
      <c r="R202" s="191">
        <f t="shared" si="32"/>
        <v>0</v>
      </c>
      <c r="S202" s="191">
        <v>2.4</v>
      </c>
      <c r="T202" s="192">
        <f t="shared" si="33"/>
        <v>17.472000000000001</v>
      </c>
      <c r="AR202" s="193" t="s">
        <v>134</v>
      </c>
      <c r="AT202" s="193" t="s">
        <v>130</v>
      </c>
      <c r="AU202" s="193" t="s">
        <v>135</v>
      </c>
      <c r="AY202" s="13" t="s">
        <v>127</v>
      </c>
      <c r="BE202" s="194">
        <f t="shared" si="34"/>
        <v>0</v>
      </c>
      <c r="BF202" s="194">
        <f t="shared" si="35"/>
        <v>0</v>
      </c>
      <c r="BG202" s="194">
        <f t="shared" si="36"/>
        <v>0</v>
      </c>
      <c r="BH202" s="194">
        <f t="shared" si="37"/>
        <v>0</v>
      </c>
      <c r="BI202" s="194">
        <f t="shared" si="38"/>
        <v>0</v>
      </c>
      <c r="BJ202" s="13" t="s">
        <v>135</v>
      </c>
      <c r="BK202" s="195">
        <f t="shared" si="39"/>
        <v>0</v>
      </c>
      <c r="BL202" s="13" t="s">
        <v>134</v>
      </c>
      <c r="BM202" s="193" t="s">
        <v>372</v>
      </c>
    </row>
    <row r="203" spans="2:65" s="1" customFormat="1" ht="36" customHeight="1">
      <c r="B203" s="30"/>
      <c r="C203" s="183" t="s">
        <v>373</v>
      </c>
      <c r="D203" s="183" t="s">
        <v>130</v>
      </c>
      <c r="E203" s="184" t="s">
        <v>374</v>
      </c>
      <c r="F203" s="185" t="s">
        <v>375</v>
      </c>
      <c r="G203" s="186" t="s">
        <v>133</v>
      </c>
      <c r="H203" s="187">
        <v>62.37</v>
      </c>
      <c r="I203" s="188"/>
      <c r="J203" s="187">
        <f t="shared" si="30"/>
        <v>0</v>
      </c>
      <c r="K203" s="185" t="s">
        <v>1</v>
      </c>
      <c r="L203" s="34"/>
      <c r="M203" s="189" t="s">
        <v>1</v>
      </c>
      <c r="N203" s="190" t="s">
        <v>41</v>
      </c>
      <c r="O203" s="62"/>
      <c r="P203" s="191">
        <f t="shared" si="31"/>
        <v>0</v>
      </c>
      <c r="Q203" s="191">
        <v>0</v>
      </c>
      <c r="R203" s="191">
        <f t="shared" si="32"/>
        <v>0</v>
      </c>
      <c r="S203" s="191">
        <v>1.6</v>
      </c>
      <c r="T203" s="192">
        <f t="shared" si="33"/>
        <v>99.792000000000002</v>
      </c>
      <c r="AR203" s="193" t="s">
        <v>134</v>
      </c>
      <c r="AT203" s="193" t="s">
        <v>130</v>
      </c>
      <c r="AU203" s="193" t="s">
        <v>135</v>
      </c>
      <c r="AY203" s="13" t="s">
        <v>127</v>
      </c>
      <c r="BE203" s="194">
        <f t="shared" si="34"/>
        <v>0</v>
      </c>
      <c r="BF203" s="194">
        <f t="shared" si="35"/>
        <v>0</v>
      </c>
      <c r="BG203" s="194">
        <f t="shared" si="36"/>
        <v>0</v>
      </c>
      <c r="BH203" s="194">
        <f t="shared" si="37"/>
        <v>0</v>
      </c>
      <c r="BI203" s="194">
        <f t="shared" si="38"/>
        <v>0</v>
      </c>
      <c r="BJ203" s="13" t="s">
        <v>135</v>
      </c>
      <c r="BK203" s="195">
        <f t="shared" si="39"/>
        <v>0</v>
      </c>
      <c r="BL203" s="13" t="s">
        <v>134</v>
      </c>
      <c r="BM203" s="193" t="s">
        <v>376</v>
      </c>
    </row>
    <row r="204" spans="2:65" s="1" customFormat="1" ht="36" customHeight="1">
      <c r="B204" s="30"/>
      <c r="C204" s="183" t="s">
        <v>377</v>
      </c>
      <c r="D204" s="183" t="s">
        <v>130</v>
      </c>
      <c r="E204" s="184" t="s">
        <v>378</v>
      </c>
      <c r="F204" s="185" t="s">
        <v>379</v>
      </c>
      <c r="G204" s="186" t="s">
        <v>133</v>
      </c>
      <c r="H204" s="187">
        <v>12.474</v>
      </c>
      <c r="I204" s="188"/>
      <c r="J204" s="187">
        <f t="shared" si="30"/>
        <v>0</v>
      </c>
      <c r="K204" s="185" t="s">
        <v>1</v>
      </c>
      <c r="L204" s="34"/>
      <c r="M204" s="189" t="s">
        <v>1</v>
      </c>
      <c r="N204" s="190" t="s">
        <v>41</v>
      </c>
      <c r="O204" s="62"/>
      <c r="P204" s="191">
        <f t="shared" si="31"/>
        <v>0</v>
      </c>
      <c r="Q204" s="191">
        <v>0</v>
      </c>
      <c r="R204" s="191">
        <f t="shared" si="32"/>
        <v>0</v>
      </c>
      <c r="S204" s="191">
        <v>2.2000000000000002</v>
      </c>
      <c r="T204" s="192">
        <f t="shared" si="33"/>
        <v>27.442800000000002</v>
      </c>
      <c r="AR204" s="193" t="s">
        <v>134</v>
      </c>
      <c r="AT204" s="193" t="s">
        <v>130</v>
      </c>
      <c r="AU204" s="193" t="s">
        <v>135</v>
      </c>
      <c r="AY204" s="13" t="s">
        <v>127</v>
      </c>
      <c r="BE204" s="194">
        <f t="shared" si="34"/>
        <v>0</v>
      </c>
      <c r="BF204" s="194">
        <f t="shared" si="35"/>
        <v>0</v>
      </c>
      <c r="BG204" s="194">
        <f t="shared" si="36"/>
        <v>0</v>
      </c>
      <c r="BH204" s="194">
        <f t="shared" si="37"/>
        <v>0</v>
      </c>
      <c r="BI204" s="194">
        <f t="shared" si="38"/>
        <v>0</v>
      </c>
      <c r="BJ204" s="13" t="s">
        <v>135</v>
      </c>
      <c r="BK204" s="195">
        <f t="shared" si="39"/>
        <v>0</v>
      </c>
      <c r="BL204" s="13" t="s">
        <v>134</v>
      </c>
      <c r="BM204" s="193" t="s">
        <v>380</v>
      </c>
    </row>
    <row r="205" spans="2:65" s="1" customFormat="1" ht="24" customHeight="1">
      <c r="B205" s="30"/>
      <c r="C205" s="183" t="s">
        <v>381</v>
      </c>
      <c r="D205" s="183" t="s">
        <v>130</v>
      </c>
      <c r="E205" s="184" t="s">
        <v>382</v>
      </c>
      <c r="F205" s="185" t="s">
        <v>383</v>
      </c>
      <c r="G205" s="186" t="s">
        <v>133</v>
      </c>
      <c r="H205" s="187">
        <v>124.74</v>
      </c>
      <c r="I205" s="188"/>
      <c r="J205" s="187">
        <f t="shared" si="30"/>
        <v>0</v>
      </c>
      <c r="K205" s="185" t="s">
        <v>1</v>
      </c>
      <c r="L205" s="34"/>
      <c r="M205" s="189" t="s">
        <v>1</v>
      </c>
      <c r="N205" s="190" t="s">
        <v>41</v>
      </c>
      <c r="O205" s="62"/>
      <c r="P205" s="191">
        <f t="shared" si="31"/>
        <v>0</v>
      </c>
      <c r="Q205" s="191">
        <v>0</v>
      </c>
      <c r="R205" s="191">
        <f t="shared" si="32"/>
        <v>0</v>
      </c>
      <c r="S205" s="191">
        <v>1.4</v>
      </c>
      <c r="T205" s="192">
        <f t="shared" si="33"/>
        <v>174.636</v>
      </c>
      <c r="AR205" s="193" t="s">
        <v>134</v>
      </c>
      <c r="AT205" s="193" t="s">
        <v>130</v>
      </c>
      <c r="AU205" s="193" t="s">
        <v>135</v>
      </c>
      <c r="AY205" s="13" t="s">
        <v>127</v>
      </c>
      <c r="BE205" s="194">
        <f t="shared" si="34"/>
        <v>0</v>
      </c>
      <c r="BF205" s="194">
        <f t="shared" si="35"/>
        <v>0</v>
      </c>
      <c r="BG205" s="194">
        <f t="shared" si="36"/>
        <v>0</v>
      </c>
      <c r="BH205" s="194">
        <f t="shared" si="37"/>
        <v>0</v>
      </c>
      <c r="BI205" s="194">
        <f t="shared" si="38"/>
        <v>0</v>
      </c>
      <c r="BJ205" s="13" t="s">
        <v>135</v>
      </c>
      <c r="BK205" s="195">
        <f t="shared" si="39"/>
        <v>0</v>
      </c>
      <c r="BL205" s="13" t="s">
        <v>134</v>
      </c>
      <c r="BM205" s="193" t="s">
        <v>384</v>
      </c>
    </row>
    <row r="206" spans="2:65" s="1" customFormat="1" ht="36" customHeight="1">
      <c r="B206" s="30"/>
      <c r="C206" s="183" t="s">
        <v>385</v>
      </c>
      <c r="D206" s="183" t="s">
        <v>130</v>
      </c>
      <c r="E206" s="184" t="s">
        <v>386</v>
      </c>
      <c r="F206" s="185" t="s">
        <v>387</v>
      </c>
      <c r="G206" s="186" t="s">
        <v>142</v>
      </c>
      <c r="H206" s="187">
        <v>2.36</v>
      </c>
      <c r="I206" s="188"/>
      <c r="J206" s="187">
        <f t="shared" si="30"/>
        <v>0</v>
      </c>
      <c r="K206" s="185" t="s">
        <v>1</v>
      </c>
      <c r="L206" s="34"/>
      <c r="M206" s="189" t="s">
        <v>1</v>
      </c>
      <c r="N206" s="190" t="s">
        <v>41</v>
      </c>
      <c r="O206" s="62"/>
      <c r="P206" s="191">
        <f t="shared" si="31"/>
        <v>0</v>
      </c>
      <c r="Q206" s="191">
        <v>0</v>
      </c>
      <c r="R206" s="191">
        <f t="shared" si="32"/>
        <v>0</v>
      </c>
      <c r="S206" s="191">
        <v>5.7000000000000002E-2</v>
      </c>
      <c r="T206" s="192">
        <f t="shared" si="33"/>
        <v>0.13452</v>
      </c>
      <c r="AR206" s="193" t="s">
        <v>134</v>
      </c>
      <c r="AT206" s="193" t="s">
        <v>130</v>
      </c>
      <c r="AU206" s="193" t="s">
        <v>135</v>
      </c>
      <c r="AY206" s="13" t="s">
        <v>127</v>
      </c>
      <c r="BE206" s="194">
        <f t="shared" si="34"/>
        <v>0</v>
      </c>
      <c r="BF206" s="194">
        <f t="shared" si="35"/>
        <v>0</v>
      </c>
      <c r="BG206" s="194">
        <f t="shared" si="36"/>
        <v>0</v>
      </c>
      <c r="BH206" s="194">
        <f t="shared" si="37"/>
        <v>0</v>
      </c>
      <c r="BI206" s="194">
        <f t="shared" si="38"/>
        <v>0</v>
      </c>
      <c r="BJ206" s="13" t="s">
        <v>135</v>
      </c>
      <c r="BK206" s="195">
        <f t="shared" si="39"/>
        <v>0</v>
      </c>
      <c r="BL206" s="13" t="s">
        <v>134</v>
      </c>
      <c r="BM206" s="193" t="s">
        <v>388</v>
      </c>
    </row>
    <row r="207" spans="2:65" s="1" customFormat="1" ht="24" customHeight="1">
      <c r="B207" s="30"/>
      <c r="C207" s="183" t="s">
        <v>389</v>
      </c>
      <c r="D207" s="183" t="s">
        <v>130</v>
      </c>
      <c r="E207" s="184" t="s">
        <v>390</v>
      </c>
      <c r="F207" s="185" t="s">
        <v>391</v>
      </c>
      <c r="G207" s="186" t="s">
        <v>142</v>
      </c>
      <c r="H207" s="187">
        <v>2</v>
      </c>
      <c r="I207" s="188"/>
      <c r="J207" s="187">
        <f t="shared" si="30"/>
        <v>0</v>
      </c>
      <c r="K207" s="185" t="s">
        <v>1</v>
      </c>
      <c r="L207" s="34"/>
      <c r="M207" s="189" t="s">
        <v>1</v>
      </c>
      <c r="N207" s="190" t="s">
        <v>41</v>
      </c>
      <c r="O207" s="62"/>
      <c r="P207" s="191">
        <f t="shared" si="31"/>
        <v>0</v>
      </c>
      <c r="Q207" s="191">
        <v>0</v>
      </c>
      <c r="R207" s="191">
        <f t="shared" si="32"/>
        <v>0</v>
      </c>
      <c r="S207" s="191">
        <v>8.7999999999999995E-2</v>
      </c>
      <c r="T207" s="192">
        <f t="shared" si="33"/>
        <v>0.17599999999999999</v>
      </c>
      <c r="AR207" s="193" t="s">
        <v>134</v>
      </c>
      <c r="AT207" s="193" t="s">
        <v>130</v>
      </c>
      <c r="AU207" s="193" t="s">
        <v>135</v>
      </c>
      <c r="AY207" s="13" t="s">
        <v>127</v>
      </c>
      <c r="BE207" s="194">
        <f t="shared" si="34"/>
        <v>0</v>
      </c>
      <c r="BF207" s="194">
        <f t="shared" si="35"/>
        <v>0</v>
      </c>
      <c r="BG207" s="194">
        <f t="shared" si="36"/>
        <v>0</v>
      </c>
      <c r="BH207" s="194">
        <f t="shared" si="37"/>
        <v>0</v>
      </c>
      <c r="BI207" s="194">
        <f t="shared" si="38"/>
        <v>0</v>
      </c>
      <c r="BJ207" s="13" t="s">
        <v>135</v>
      </c>
      <c r="BK207" s="195">
        <f t="shared" si="39"/>
        <v>0</v>
      </c>
      <c r="BL207" s="13" t="s">
        <v>134</v>
      </c>
      <c r="BM207" s="193" t="s">
        <v>392</v>
      </c>
    </row>
    <row r="208" spans="2:65" s="1" customFormat="1" ht="24" customHeight="1">
      <c r="B208" s="30"/>
      <c r="C208" s="183" t="s">
        <v>393</v>
      </c>
      <c r="D208" s="183" t="s">
        <v>130</v>
      </c>
      <c r="E208" s="184" t="s">
        <v>394</v>
      </c>
      <c r="F208" s="185" t="s">
        <v>395</v>
      </c>
      <c r="G208" s="186" t="s">
        <v>146</v>
      </c>
      <c r="H208" s="187">
        <v>36</v>
      </c>
      <c r="I208" s="188"/>
      <c r="J208" s="187">
        <f t="shared" si="30"/>
        <v>0</v>
      </c>
      <c r="K208" s="185" t="s">
        <v>1</v>
      </c>
      <c r="L208" s="34"/>
      <c r="M208" s="189" t="s">
        <v>1</v>
      </c>
      <c r="N208" s="190" t="s">
        <v>41</v>
      </c>
      <c r="O208" s="62"/>
      <c r="P208" s="191">
        <f t="shared" si="31"/>
        <v>0</v>
      </c>
      <c r="Q208" s="191">
        <v>0</v>
      </c>
      <c r="R208" s="191">
        <f t="shared" si="32"/>
        <v>0</v>
      </c>
      <c r="S208" s="191">
        <v>1.7999999999999999E-2</v>
      </c>
      <c r="T208" s="192">
        <f t="shared" si="33"/>
        <v>0.64799999999999991</v>
      </c>
      <c r="AR208" s="193" t="s">
        <v>134</v>
      </c>
      <c r="AT208" s="193" t="s">
        <v>130</v>
      </c>
      <c r="AU208" s="193" t="s">
        <v>135</v>
      </c>
      <c r="AY208" s="13" t="s">
        <v>127</v>
      </c>
      <c r="BE208" s="194">
        <f t="shared" si="34"/>
        <v>0</v>
      </c>
      <c r="BF208" s="194">
        <f t="shared" si="35"/>
        <v>0</v>
      </c>
      <c r="BG208" s="194">
        <f t="shared" si="36"/>
        <v>0</v>
      </c>
      <c r="BH208" s="194">
        <f t="shared" si="37"/>
        <v>0</v>
      </c>
      <c r="BI208" s="194">
        <f t="shared" si="38"/>
        <v>0</v>
      </c>
      <c r="BJ208" s="13" t="s">
        <v>135</v>
      </c>
      <c r="BK208" s="195">
        <f t="shared" si="39"/>
        <v>0</v>
      </c>
      <c r="BL208" s="13" t="s">
        <v>134</v>
      </c>
      <c r="BM208" s="193" t="s">
        <v>396</v>
      </c>
    </row>
    <row r="209" spans="2:65" s="1" customFormat="1" ht="24" customHeight="1">
      <c r="B209" s="30"/>
      <c r="C209" s="183" t="s">
        <v>397</v>
      </c>
      <c r="D209" s="183" t="s">
        <v>130</v>
      </c>
      <c r="E209" s="184" t="s">
        <v>398</v>
      </c>
      <c r="F209" s="185" t="s">
        <v>399</v>
      </c>
      <c r="G209" s="186" t="s">
        <v>341</v>
      </c>
      <c r="H209" s="187">
        <v>4.4800000000000004</v>
      </c>
      <c r="I209" s="188"/>
      <c r="J209" s="187">
        <f t="shared" si="30"/>
        <v>0</v>
      </c>
      <c r="K209" s="185" t="s">
        <v>1</v>
      </c>
      <c r="L209" s="34"/>
      <c r="M209" s="189" t="s">
        <v>1</v>
      </c>
      <c r="N209" s="190" t="s">
        <v>41</v>
      </c>
      <c r="O209" s="62"/>
      <c r="P209" s="191">
        <f t="shared" si="31"/>
        <v>0</v>
      </c>
      <c r="Q209" s="191">
        <v>0</v>
      </c>
      <c r="R209" s="191">
        <f t="shared" si="32"/>
        <v>0</v>
      </c>
      <c r="S209" s="191">
        <v>6.6000000000000003E-2</v>
      </c>
      <c r="T209" s="192">
        <f t="shared" si="33"/>
        <v>0.29568000000000005</v>
      </c>
      <c r="AR209" s="193" t="s">
        <v>134</v>
      </c>
      <c r="AT209" s="193" t="s">
        <v>130</v>
      </c>
      <c r="AU209" s="193" t="s">
        <v>135</v>
      </c>
      <c r="AY209" s="13" t="s">
        <v>127</v>
      </c>
      <c r="BE209" s="194">
        <f t="shared" si="34"/>
        <v>0</v>
      </c>
      <c r="BF209" s="194">
        <f t="shared" si="35"/>
        <v>0</v>
      </c>
      <c r="BG209" s="194">
        <f t="shared" si="36"/>
        <v>0</v>
      </c>
      <c r="BH209" s="194">
        <f t="shared" si="37"/>
        <v>0</v>
      </c>
      <c r="BI209" s="194">
        <f t="shared" si="38"/>
        <v>0</v>
      </c>
      <c r="BJ209" s="13" t="s">
        <v>135</v>
      </c>
      <c r="BK209" s="195">
        <f t="shared" si="39"/>
        <v>0</v>
      </c>
      <c r="BL209" s="13" t="s">
        <v>134</v>
      </c>
      <c r="BM209" s="193" t="s">
        <v>400</v>
      </c>
    </row>
    <row r="210" spans="2:65" s="1" customFormat="1" ht="24" customHeight="1">
      <c r="B210" s="30"/>
      <c r="C210" s="183" t="s">
        <v>401</v>
      </c>
      <c r="D210" s="183" t="s">
        <v>130</v>
      </c>
      <c r="E210" s="184" t="s">
        <v>402</v>
      </c>
      <c r="F210" s="185" t="s">
        <v>403</v>
      </c>
      <c r="G210" s="186" t="s">
        <v>341</v>
      </c>
      <c r="H210" s="187">
        <v>1.2</v>
      </c>
      <c r="I210" s="188"/>
      <c r="J210" s="187">
        <f t="shared" si="30"/>
        <v>0</v>
      </c>
      <c r="K210" s="185" t="s">
        <v>1</v>
      </c>
      <c r="L210" s="34"/>
      <c r="M210" s="189" t="s">
        <v>1</v>
      </c>
      <c r="N210" s="190" t="s">
        <v>41</v>
      </c>
      <c r="O210" s="62"/>
      <c r="P210" s="191">
        <f t="shared" si="31"/>
        <v>0</v>
      </c>
      <c r="Q210" s="191">
        <v>0</v>
      </c>
      <c r="R210" s="191">
        <f t="shared" si="32"/>
        <v>0</v>
      </c>
      <c r="S210" s="191">
        <v>0.17299999999999999</v>
      </c>
      <c r="T210" s="192">
        <f t="shared" si="33"/>
        <v>0.20759999999999998</v>
      </c>
      <c r="AR210" s="193" t="s">
        <v>134</v>
      </c>
      <c r="AT210" s="193" t="s">
        <v>130</v>
      </c>
      <c r="AU210" s="193" t="s">
        <v>135</v>
      </c>
      <c r="AY210" s="13" t="s">
        <v>127</v>
      </c>
      <c r="BE210" s="194">
        <f t="shared" si="34"/>
        <v>0</v>
      </c>
      <c r="BF210" s="194">
        <f t="shared" si="35"/>
        <v>0</v>
      </c>
      <c r="BG210" s="194">
        <f t="shared" si="36"/>
        <v>0</v>
      </c>
      <c r="BH210" s="194">
        <f t="shared" si="37"/>
        <v>0</v>
      </c>
      <c r="BI210" s="194">
        <f t="shared" si="38"/>
        <v>0</v>
      </c>
      <c r="BJ210" s="13" t="s">
        <v>135</v>
      </c>
      <c r="BK210" s="195">
        <f t="shared" si="39"/>
        <v>0</v>
      </c>
      <c r="BL210" s="13" t="s">
        <v>134</v>
      </c>
      <c r="BM210" s="193" t="s">
        <v>404</v>
      </c>
    </row>
    <row r="211" spans="2:65" s="1" customFormat="1" ht="24" customHeight="1">
      <c r="B211" s="30"/>
      <c r="C211" s="183" t="s">
        <v>405</v>
      </c>
      <c r="D211" s="183" t="s">
        <v>130</v>
      </c>
      <c r="E211" s="184" t="s">
        <v>406</v>
      </c>
      <c r="F211" s="185" t="s">
        <v>407</v>
      </c>
      <c r="G211" s="186" t="s">
        <v>163</v>
      </c>
      <c r="H211" s="187">
        <v>368.88799999999998</v>
      </c>
      <c r="I211" s="188"/>
      <c r="J211" s="187">
        <f t="shared" si="30"/>
        <v>0</v>
      </c>
      <c r="K211" s="185" t="s">
        <v>1</v>
      </c>
      <c r="L211" s="34"/>
      <c r="M211" s="189" t="s">
        <v>1</v>
      </c>
      <c r="N211" s="190" t="s">
        <v>41</v>
      </c>
      <c r="O211" s="62"/>
      <c r="P211" s="191">
        <f t="shared" si="31"/>
        <v>0</v>
      </c>
      <c r="Q211" s="191">
        <v>0</v>
      </c>
      <c r="R211" s="191">
        <f t="shared" si="32"/>
        <v>0</v>
      </c>
      <c r="S211" s="191">
        <v>0</v>
      </c>
      <c r="T211" s="192">
        <f t="shared" si="33"/>
        <v>0</v>
      </c>
      <c r="AR211" s="193" t="s">
        <v>134</v>
      </c>
      <c r="AT211" s="193" t="s">
        <v>130</v>
      </c>
      <c r="AU211" s="193" t="s">
        <v>135</v>
      </c>
      <c r="AY211" s="13" t="s">
        <v>127</v>
      </c>
      <c r="BE211" s="194">
        <f t="shared" si="34"/>
        <v>0</v>
      </c>
      <c r="BF211" s="194">
        <f t="shared" si="35"/>
        <v>0</v>
      </c>
      <c r="BG211" s="194">
        <f t="shared" si="36"/>
        <v>0</v>
      </c>
      <c r="BH211" s="194">
        <f t="shared" si="37"/>
        <v>0</v>
      </c>
      <c r="BI211" s="194">
        <f t="shared" si="38"/>
        <v>0</v>
      </c>
      <c r="BJ211" s="13" t="s">
        <v>135</v>
      </c>
      <c r="BK211" s="195">
        <f t="shared" si="39"/>
        <v>0</v>
      </c>
      <c r="BL211" s="13" t="s">
        <v>134</v>
      </c>
      <c r="BM211" s="193" t="s">
        <v>408</v>
      </c>
    </row>
    <row r="212" spans="2:65" s="1" customFormat="1" ht="24" customHeight="1">
      <c r="B212" s="30"/>
      <c r="C212" s="183" t="s">
        <v>409</v>
      </c>
      <c r="D212" s="183" t="s">
        <v>130</v>
      </c>
      <c r="E212" s="184" t="s">
        <v>410</v>
      </c>
      <c r="F212" s="185" t="s">
        <v>411</v>
      </c>
      <c r="G212" s="186" t="s">
        <v>163</v>
      </c>
      <c r="H212" s="187">
        <v>714.67600000000004</v>
      </c>
      <c r="I212" s="188"/>
      <c r="J212" s="187">
        <f t="shared" si="30"/>
        <v>0</v>
      </c>
      <c r="K212" s="185" t="s">
        <v>1</v>
      </c>
      <c r="L212" s="34"/>
      <c r="M212" s="189" t="s">
        <v>1</v>
      </c>
      <c r="N212" s="190" t="s">
        <v>41</v>
      </c>
      <c r="O212" s="62"/>
      <c r="P212" s="191">
        <f t="shared" si="31"/>
        <v>0</v>
      </c>
      <c r="Q212" s="191">
        <v>0</v>
      </c>
      <c r="R212" s="191">
        <f t="shared" si="32"/>
        <v>0</v>
      </c>
      <c r="S212" s="191">
        <v>0</v>
      </c>
      <c r="T212" s="192">
        <f t="shared" si="33"/>
        <v>0</v>
      </c>
      <c r="AR212" s="193" t="s">
        <v>134</v>
      </c>
      <c r="AT212" s="193" t="s">
        <v>130</v>
      </c>
      <c r="AU212" s="193" t="s">
        <v>135</v>
      </c>
      <c r="AY212" s="13" t="s">
        <v>127</v>
      </c>
      <c r="BE212" s="194">
        <f t="shared" si="34"/>
        <v>0</v>
      </c>
      <c r="BF212" s="194">
        <f t="shared" si="35"/>
        <v>0</v>
      </c>
      <c r="BG212" s="194">
        <f t="shared" si="36"/>
        <v>0</v>
      </c>
      <c r="BH212" s="194">
        <f t="shared" si="37"/>
        <v>0</v>
      </c>
      <c r="BI212" s="194">
        <f t="shared" si="38"/>
        <v>0</v>
      </c>
      <c r="BJ212" s="13" t="s">
        <v>135</v>
      </c>
      <c r="BK212" s="195">
        <f t="shared" si="39"/>
        <v>0</v>
      </c>
      <c r="BL212" s="13" t="s">
        <v>134</v>
      </c>
      <c r="BM212" s="193" t="s">
        <v>412</v>
      </c>
    </row>
    <row r="213" spans="2:65" s="1" customFormat="1" ht="16.5" customHeight="1">
      <c r="B213" s="30"/>
      <c r="C213" s="183" t="s">
        <v>413</v>
      </c>
      <c r="D213" s="183" t="s">
        <v>130</v>
      </c>
      <c r="E213" s="184" t="s">
        <v>414</v>
      </c>
      <c r="F213" s="185" t="s">
        <v>415</v>
      </c>
      <c r="G213" s="186" t="s">
        <v>341</v>
      </c>
      <c r="H213" s="187">
        <v>10.5</v>
      </c>
      <c r="I213" s="188"/>
      <c r="J213" s="187">
        <f t="shared" si="30"/>
        <v>0</v>
      </c>
      <c r="K213" s="185" t="s">
        <v>1</v>
      </c>
      <c r="L213" s="34"/>
      <c r="M213" s="189" t="s">
        <v>1</v>
      </c>
      <c r="N213" s="190" t="s">
        <v>41</v>
      </c>
      <c r="O213" s="62"/>
      <c r="P213" s="191">
        <f t="shared" si="31"/>
        <v>0</v>
      </c>
      <c r="Q213" s="191">
        <v>1.58E-3</v>
      </c>
      <c r="R213" s="191">
        <f t="shared" si="32"/>
        <v>1.6590000000000001E-2</v>
      </c>
      <c r="S213" s="191">
        <v>0</v>
      </c>
      <c r="T213" s="192">
        <f t="shared" si="33"/>
        <v>0</v>
      </c>
      <c r="AR213" s="193" t="s">
        <v>134</v>
      </c>
      <c r="AT213" s="193" t="s">
        <v>130</v>
      </c>
      <c r="AU213" s="193" t="s">
        <v>135</v>
      </c>
      <c r="AY213" s="13" t="s">
        <v>127</v>
      </c>
      <c r="BE213" s="194">
        <f t="shared" si="34"/>
        <v>0</v>
      </c>
      <c r="BF213" s="194">
        <f t="shared" si="35"/>
        <v>0</v>
      </c>
      <c r="BG213" s="194">
        <f t="shared" si="36"/>
        <v>0</v>
      </c>
      <c r="BH213" s="194">
        <f t="shared" si="37"/>
        <v>0</v>
      </c>
      <c r="BI213" s="194">
        <f t="shared" si="38"/>
        <v>0</v>
      </c>
      <c r="BJ213" s="13" t="s">
        <v>135</v>
      </c>
      <c r="BK213" s="195">
        <f t="shared" si="39"/>
        <v>0</v>
      </c>
      <c r="BL213" s="13" t="s">
        <v>134</v>
      </c>
      <c r="BM213" s="193" t="s">
        <v>416</v>
      </c>
    </row>
    <row r="214" spans="2:65" s="1" customFormat="1" ht="16.5" customHeight="1">
      <c r="B214" s="30"/>
      <c r="C214" s="183" t="s">
        <v>417</v>
      </c>
      <c r="D214" s="183" t="s">
        <v>130</v>
      </c>
      <c r="E214" s="184" t="s">
        <v>418</v>
      </c>
      <c r="F214" s="185" t="s">
        <v>419</v>
      </c>
      <c r="G214" s="186" t="s">
        <v>341</v>
      </c>
      <c r="H214" s="187">
        <v>10.5</v>
      </c>
      <c r="I214" s="188"/>
      <c r="J214" s="187">
        <f t="shared" si="30"/>
        <v>0</v>
      </c>
      <c r="K214" s="185" t="s">
        <v>1</v>
      </c>
      <c r="L214" s="34"/>
      <c r="M214" s="189" t="s">
        <v>1</v>
      </c>
      <c r="N214" s="190" t="s">
        <v>41</v>
      </c>
      <c r="O214" s="62"/>
      <c r="P214" s="191">
        <f t="shared" si="31"/>
        <v>0</v>
      </c>
      <c r="Q214" s="191">
        <v>0</v>
      </c>
      <c r="R214" s="191">
        <f t="shared" si="32"/>
        <v>0</v>
      </c>
      <c r="S214" s="191">
        <v>0</v>
      </c>
      <c r="T214" s="192">
        <f t="shared" si="33"/>
        <v>0</v>
      </c>
      <c r="AR214" s="193" t="s">
        <v>134</v>
      </c>
      <c r="AT214" s="193" t="s">
        <v>130</v>
      </c>
      <c r="AU214" s="193" t="s">
        <v>135</v>
      </c>
      <c r="AY214" s="13" t="s">
        <v>127</v>
      </c>
      <c r="BE214" s="194">
        <f t="shared" si="34"/>
        <v>0</v>
      </c>
      <c r="BF214" s="194">
        <f t="shared" si="35"/>
        <v>0</v>
      </c>
      <c r="BG214" s="194">
        <f t="shared" si="36"/>
        <v>0</v>
      </c>
      <c r="BH214" s="194">
        <f t="shared" si="37"/>
        <v>0</v>
      </c>
      <c r="BI214" s="194">
        <f t="shared" si="38"/>
        <v>0</v>
      </c>
      <c r="BJ214" s="13" t="s">
        <v>135</v>
      </c>
      <c r="BK214" s="195">
        <f t="shared" si="39"/>
        <v>0</v>
      </c>
      <c r="BL214" s="13" t="s">
        <v>134</v>
      </c>
      <c r="BM214" s="193" t="s">
        <v>420</v>
      </c>
    </row>
    <row r="215" spans="2:65" s="1" customFormat="1" ht="16.5" customHeight="1">
      <c r="B215" s="30"/>
      <c r="C215" s="183" t="s">
        <v>421</v>
      </c>
      <c r="D215" s="183" t="s">
        <v>130</v>
      </c>
      <c r="E215" s="184" t="s">
        <v>422</v>
      </c>
      <c r="F215" s="185" t="s">
        <v>423</v>
      </c>
      <c r="G215" s="186" t="s">
        <v>163</v>
      </c>
      <c r="H215" s="187">
        <v>368.88799999999998</v>
      </c>
      <c r="I215" s="188"/>
      <c r="J215" s="187">
        <f t="shared" si="30"/>
        <v>0</v>
      </c>
      <c r="K215" s="185" t="s">
        <v>1</v>
      </c>
      <c r="L215" s="34"/>
      <c r="M215" s="189" t="s">
        <v>1</v>
      </c>
      <c r="N215" s="190" t="s">
        <v>41</v>
      </c>
      <c r="O215" s="62"/>
      <c r="P215" s="191">
        <f t="shared" si="31"/>
        <v>0</v>
      </c>
      <c r="Q215" s="191">
        <v>0</v>
      </c>
      <c r="R215" s="191">
        <f t="shared" si="32"/>
        <v>0</v>
      </c>
      <c r="S215" s="191">
        <v>0</v>
      </c>
      <c r="T215" s="192">
        <f t="shared" si="33"/>
        <v>0</v>
      </c>
      <c r="AR215" s="193" t="s">
        <v>134</v>
      </c>
      <c r="AT215" s="193" t="s">
        <v>130</v>
      </c>
      <c r="AU215" s="193" t="s">
        <v>135</v>
      </c>
      <c r="AY215" s="13" t="s">
        <v>127</v>
      </c>
      <c r="BE215" s="194">
        <f t="shared" si="34"/>
        <v>0</v>
      </c>
      <c r="BF215" s="194">
        <f t="shared" si="35"/>
        <v>0</v>
      </c>
      <c r="BG215" s="194">
        <f t="shared" si="36"/>
        <v>0</v>
      </c>
      <c r="BH215" s="194">
        <f t="shared" si="37"/>
        <v>0</v>
      </c>
      <c r="BI215" s="194">
        <f t="shared" si="38"/>
        <v>0</v>
      </c>
      <c r="BJ215" s="13" t="s">
        <v>135</v>
      </c>
      <c r="BK215" s="195">
        <f t="shared" si="39"/>
        <v>0</v>
      </c>
      <c r="BL215" s="13" t="s">
        <v>134</v>
      </c>
      <c r="BM215" s="193" t="s">
        <v>424</v>
      </c>
    </row>
    <row r="216" spans="2:65" s="1" customFormat="1" ht="24" customHeight="1">
      <c r="B216" s="30"/>
      <c r="C216" s="183" t="s">
        <v>425</v>
      </c>
      <c r="D216" s="183" t="s">
        <v>130</v>
      </c>
      <c r="E216" s="184" t="s">
        <v>426</v>
      </c>
      <c r="F216" s="185" t="s">
        <v>427</v>
      </c>
      <c r="G216" s="186" t="s">
        <v>163</v>
      </c>
      <c r="H216" s="187">
        <v>4057.768</v>
      </c>
      <c r="I216" s="188"/>
      <c r="J216" s="187">
        <f t="shared" si="30"/>
        <v>0</v>
      </c>
      <c r="K216" s="185" t="s">
        <v>1</v>
      </c>
      <c r="L216" s="34"/>
      <c r="M216" s="189" t="s">
        <v>1</v>
      </c>
      <c r="N216" s="190" t="s">
        <v>41</v>
      </c>
      <c r="O216" s="62"/>
      <c r="P216" s="191">
        <f t="shared" si="31"/>
        <v>0</v>
      </c>
      <c r="Q216" s="191">
        <v>0</v>
      </c>
      <c r="R216" s="191">
        <f t="shared" si="32"/>
        <v>0</v>
      </c>
      <c r="S216" s="191">
        <v>0</v>
      </c>
      <c r="T216" s="192">
        <f t="shared" si="33"/>
        <v>0</v>
      </c>
      <c r="AR216" s="193" t="s">
        <v>134</v>
      </c>
      <c r="AT216" s="193" t="s">
        <v>130</v>
      </c>
      <c r="AU216" s="193" t="s">
        <v>135</v>
      </c>
      <c r="AY216" s="13" t="s">
        <v>127</v>
      </c>
      <c r="BE216" s="194">
        <f t="shared" si="34"/>
        <v>0</v>
      </c>
      <c r="BF216" s="194">
        <f t="shared" si="35"/>
        <v>0</v>
      </c>
      <c r="BG216" s="194">
        <f t="shared" si="36"/>
        <v>0</v>
      </c>
      <c r="BH216" s="194">
        <f t="shared" si="37"/>
        <v>0</v>
      </c>
      <c r="BI216" s="194">
        <f t="shared" si="38"/>
        <v>0</v>
      </c>
      <c r="BJ216" s="13" t="s">
        <v>135</v>
      </c>
      <c r="BK216" s="195">
        <f t="shared" si="39"/>
        <v>0</v>
      </c>
      <c r="BL216" s="13" t="s">
        <v>134</v>
      </c>
      <c r="BM216" s="193" t="s">
        <v>428</v>
      </c>
    </row>
    <row r="217" spans="2:65" s="1" customFormat="1" ht="24" customHeight="1">
      <c r="B217" s="30"/>
      <c r="C217" s="183" t="s">
        <v>429</v>
      </c>
      <c r="D217" s="183" t="s">
        <v>130</v>
      </c>
      <c r="E217" s="184" t="s">
        <v>430</v>
      </c>
      <c r="F217" s="185" t="s">
        <v>431</v>
      </c>
      <c r="G217" s="186" t="s">
        <v>163</v>
      </c>
      <c r="H217" s="187">
        <v>368.88799999999998</v>
      </c>
      <c r="I217" s="188"/>
      <c r="J217" s="187">
        <f t="shared" si="30"/>
        <v>0</v>
      </c>
      <c r="K217" s="185" t="s">
        <v>1</v>
      </c>
      <c r="L217" s="34"/>
      <c r="M217" s="189" t="s">
        <v>1</v>
      </c>
      <c r="N217" s="190" t="s">
        <v>41</v>
      </c>
      <c r="O217" s="62"/>
      <c r="P217" s="191">
        <f t="shared" si="31"/>
        <v>0</v>
      </c>
      <c r="Q217" s="191">
        <v>0</v>
      </c>
      <c r="R217" s="191">
        <f t="shared" si="32"/>
        <v>0</v>
      </c>
      <c r="S217" s="191">
        <v>0</v>
      </c>
      <c r="T217" s="192">
        <f t="shared" si="33"/>
        <v>0</v>
      </c>
      <c r="AR217" s="193" t="s">
        <v>134</v>
      </c>
      <c r="AT217" s="193" t="s">
        <v>130</v>
      </c>
      <c r="AU217" s="193" t="s">
        <v>135</v>
      </c>
      <c r="AY217" s="13" t="s">
        <v>127</v>
      </c>
      <c r="BE217" s="194">
        <f t="shared" si="34"/>
        <v>0</v>
      </c>
      <c r="BF217" s="194">
        <f t="shared" si="35"/>
        <v>0</v>
      </c>
      <c r="BG217" s="194">
        <f t="shared" si="36"/>
        <v>0</v>
      </c>
      <c r="BH217" s="194">
        <f t="shared" si="37"/>
        <v>0</v>
      </c>
      <c r="BI217" s="194">
        <f t="shared" si="38"/>
        <v>0</v>
      </c>
      <c r="BJ217" s="13" t="s">
        <v>135</v>
      </c>
      <c r="BK217" s="195">
        <f t="shared" si="39"/>
        <v>0</v>
      </c>
      <c r="BL217" s="13" t="s">
        <v>134</v>
      </c>
      <c r="BM217" s="193" t="s">
        <v>432</v>
      </c>
    </row>
    <row r="218" spans="2:65" s="1" customFormat="1" ht="24" customHeight="1">
      <c r="B218" s="30"/>
      <c r="C218" s="183" t="s">
        <v>433</v>
      </c>
      <c r="D218" s="183" t="s">
        <v>130</v>
      </c>
      <c r="E218" s="184" t="s">
        <v>434</v>
      </c>
      <c r="F218" s="185" t="s">
        <v>435</v>
      </c>
      <c r="G218" s="186" t="s">
        <v>163</v>
      </c>
      <c r="H218" s="187">
        <v>714.67600000000004</v>
      </c>
      <c r="I218" s="188"/>
      <c r="J218" s="187">
        <f t="shared" si="30"/>
        <v>0</v>
      </c>
      <c r="K218" s="185" t="s">
        <v>1</v>
      </c>
      <c r="L218" s="34"/>
      <c r="M218" s="189" t="s">
        <v>1</v>
      </c>
      <c r="N218" s="190" t="s">
        <v>41</v>
      </c>
      <c r="O218" s="62"/>
      <c r="P218" s="191">
        <f t="shared" si="31"/>
        <v>0</v>
      </c>
      <c r="Q218" s="191">
        <v>0</v>
      </c>
      <c r="R218" s="191">
        <f t="shared" si="32"/>
        <v>0</v>
      </c>
      <c r="S218" s="191">
        <v>0</v>
      </c>
      <c r="T218" s="192">
        <f t="shared" si="33"/>
        <v>0</v>
      </c>
      <c r="AR218" s="193" t="s">
        <v>134</v>
      </c>
      <c r="AT218" s="193" t="s">
        <v>130</v>
      </c>
      <c r="AU218" s="193" t="s">
        <v>135</v>
      </c>
      <c r="AY218" s="13" t="s">
        <v>127</v>
      </c>
      <c r="BE218" s="194">
        <f t="shared" si="34"/>
        <v>0</v>
      </c>
      <c r="BF218" s="194">
        <f t="shared" si="35"/>
        <v>0</v>
      </c>
      <c r="BG218" s="194">
        <f t="shared" si="36"/>
        <v>0</v>
      </c>
      <c r="BH218" s="194">
        <f t="shared" si="37"/>
        <v>0</v>
      </c>
      <c r="BI218" s="194">
        <f t="shared" si="38"/>
        <v>0</v>
      </c>
      <c r="BJ218" s="13" t="s">
        <v>135</v>
      </c>
      <c r="BK218" s="195">
        <f t="shared" si="39"/>
        <v>0</v>
      </c>
      <c r="BL218" s="13" t="s">
        <v>134</v>
      </c>
      <c r="BM218" s="193" t="s">
        <v>436</v>
      </c>
    </row>
    <row r="219" spans="2:65" s="1" customFormat="1" ht="24" customHeight="1">
      <c r="B219" s="30"/>
      <c r="C219" s="183" t="s">
        <v>437</v>
      </c>
      <c r="D219" s="183" t="s">
        <v>130</v>
      </c>
      <c r="E219" s="184" t="s">
        <v>438</v>
      </c>
      <c r="F219" s="185" t="s">
        <v>439</v>
      </c>
      <c r="G219" s="186" t="s">
        <v>163</v>
      </c>
      <c r="H219" s="187">
        <v>368.88799999999998</v>
      </c>
      <c r="I219" s="188"/>
      <c r="J219" s="187">
        <f t="shared" si="30"/>
        <v>0</v>
      </c>
      <c r="K219" s="185" t="s">
        <v>1</v>
      </c>
      <c r="L219" s="34"/>
      <c r="M219" s="189" t="s">
        <v>1</v>
      </c>
      <c r="N219" s="190" t="s">
        <v>41</v>
      </c>
      <c r="O219" s="62"/>
      <c r="P219" s="191">
        <f t="shared" si="31"/>
        <v>0</v>
      </c>
      <c r="Q219" s="191">
        <v>0</v>
      </c>
      <c r="R219" s="191">
        <f t="shared" si="32"/>
        <v>0</v>
      </c>
      <c r="S219" s="191">
        <v>0</v>
      </c>
      <c r="T219" s="192">
        <f t="shared" si="33"/>
        <v>0</v>
      </c>
      <c r="AR219" s="193" t="s">
        <v>134</v>
      </c>
      <c r="AT219" s="193" t="s">
        <v>130</v>
      </c>
      <c r="AU219" s="193" t="s">
        <v>135</v>
      </c>
      <c r="AY219" s="13" t="s">
        <v>127</v>
      </c>
      <c r="BE219" s="194">
        <f t="shared" si="34"/>
        <v>0</v>
      </c>
      <c r="BF219" s="194">
        <f t="shared" si="35"/>
        <v>0</v>
      </c>
      <c r="BG219" s="194">
        <f t="shared" si="36"/>
        <v>0</v>
      </c>
      <c r="BH219" s="194">
        <f t="shared" si="37"/>
        <v>0</v>
      </c>
      <c r="BI219" s="194">
        <f t="shared" si="38"/>
        <v>0</v>
      </c>
      <c r="BJ219" s="13" t="s">
        <v>135</v>
      </c>
      <c r="BK219" s="195">
        <f t="shared" si="39"/>
        <v>0</v>
      </c>
      <c r="BL219" s="13" t="s">
        <v>134</v>
      </c>
      <c r="BM219" s="193" t="s">
        <v>440</v>
      </c>
    </row>
    <row r="220" spans="2:65" s="1" customFormat="1" ht="24" customHeight="1">
      <c r="B220" s="30"/>
      <c r="C220" s="183" t="s">
        <v>441</v>
      </c>
      <c r="D220" s="183" t="s">
        <v>130</v>
      </c>
      <c r="E220" s="184" t="s">
        <v>442</v>
      </c>
      <c r="F220" s="185" t="s">
        <v>443</v>
      </c>
      <c r="G220" s="186" t="s">
        <v>163</v>
      </c>
      <c r="H220" s="187">
        <v>13.111000000000001</v>
      </c>
      <c r="I220" s="188"/>
      <c r="J220" s="187">
        <f t="shared" si="30"/>
        <v>0</v>
      </c>
      <c r="K220" s="185" t="s">
        <v>1</v>
      </c>
      <c r="L220" s="34"/>
      <c r="M220" s="189" t="s">
        <v>1</v>
      </c>
      <c r="N220" s="190" t="s">
        <v>41</v>
      </c>
      <c r="O220" s="62"/>
      <c r="P220" s="191">
        <f t="shared" si="31"/>
        <v>0</v>
      </c>
      <c r="Q220" s="191">
        <v>0</v>
      </c>
      <c r="R220" s="191">
        <f t="shared" si="32"/>
        <v>0</v>
      </c>
      <c r="S220" s="191">
        <v>0</v>
      </c>
      <c r="T220" s="192">
        <f t="shared" si="33"/>
        <v>0</v>
      </c>
      <c r="AR220" s="193" t="s">
        <v>134</v>
      </c>
      <c r="AT220" s="193" t="s">
        <v>130</v>
      </c>
      <c r="AU220" s="193" t="s">
        <v>135</v>
      </c>
      <c r="AY220" s="13" t="s">
        <v>127</v>
      </c>
      <c r="BE220" s="194">
        <f t="shared" si="34"/>
        <v>0</v>
      </c>
      <c r="BF220" s="194">
        <f t="shared" si="35"/>
        <v>0</v>
      </c>
      <c r="BG220" s="194">
        <f t="shared" si="36"/>
        <v>0</v>
      </c>
      <c r="BH220" s="194">
        <f t="shared" si="37"/>
        <v>0</v>
      </c>
      <c r="BI220" s="194">
        <f t="shared" si="38"/>
        <v>0</v>
      </c>
      <c r="BJ220" s="13" t="s">
        <v>135</v>
      </c>
      <c r="BK220" s="195">
        <f t="shared" si="39"/>
        <v>0</v>
      </c>
      <c r="BL220" s="13" t="s">
        <v>134</v>
      </c>
      <c r="BM220" s="193" t="s">
        <v>444</v>
      </c>
    </row>
    <row r="221" spans="2:65" s="11" customFormat="1" ht="25.9" customHeight="1">
      <c r="B221" s="167"/>
      <c r="C221" s="168"/>
      <c r="D221" s="169" t="s">
        <v>74</v>
      </c>
      <c r="E221" s="170" t="s">
        <v>445</v>
      </c>
      <c r="F221" s="170" t="s">
        <v>446</v>
      </c>
      <c r="G221" s="168"/>
      <c r="H221" s="168"/>
      <c r="I221" s="171"/>
      <c r="J221" s="172">
        <f>BK221</f>
        <v>0</v>
      </c>
      <c r="K221" s="168"/>
      <c r="L221" s="173"/>
      <c r="M221" s="174"/>
      <c r="N221" s="175"/>
      <c r="O221" s="175"/>
      <c r="P221" s="176">
        <f>P222+P239+P252+P257+P259+P262+P265+P275+P299+P341+P343+P348+P352+P362+P367+P370</f>
        <v>0</v>
      </c>
      <c r="Q221" s="175"/>
      <c r="R221" s="176">
        <f>R222+R239+R252+R257+R259+R262+R265+R275+R299+R341+R343+R348+R352+R362+R367+R370</f>
        <v>104.33244208000001</v>
      </c>
      <c r="S221" s="175"/>
      <c r="T221" s="177">
        <f>T222+T239+T252+T257+T259+T262+T265+T275+T299+T341+T343+T348+T352+T362+T367+T370</f>
        <v>14.308747099999998</v>
      </c>
      <c r="AR221" s="178" t="s">
        <v>135</v>
      </c>
      <c r="AT221" s="179" t="s">
        <v>74</v>
      </c>
      <c r="AU221" s="179" t="s">
        <v>75</v>
      </c>
      <c r="AY221" s="178" t="s">
        <v>127</v>
      </c>
      <c r="BK221" s="180">
        <f>BK222+BK239+BK252+BK257+BK259+BK262+BK265+BK275+BK299+BK341+BK343+BK348+BK352+BK362+BK367+BK370</f>
        <v>0</v>
      </c>
    </row>
    <row r="222" spans="2:65" s="11" customFormat="1" ht="22.9" customHeight="1">
      <c r="B222" s="167"/>
      <c r="C222" s="168"/>
      <c r="D222" s="169" t="s">
        <v>74</v>
      </c>
      <c r="E222" s="181" t="s">
        <v>447</v>
      </c>
      <c r="F222" s="181" t="s">
        <v>448</v>
      </c>
      <c r="G222" s="168"/>
      <c r="H222" s="168"/>
      <c r="I222" s="171"/>
      <c r="J222" s="182">
        <f>BK222</f>
        <v>0</v>
      </c>
      <c r="K222" s="168"/>
      <c r="L222" s="173"/>
      <c r="M222" s="174"/>
      <c r="N222" s="175"/>
      <c r="O222" s="175"/>
      <c r="P222" s="176">
        <f>SUM(P223:P238)</f>
        <v>0</v>
      </c>
      <c r="Q222" s="175"/>
      <c r="R222" s="176">
        <f>SUM(R223:R238)</f>
        <v>2.31479313</v>
      </c>
      <c r="S222" s="175"/>
      <c r="T222" s="177">
        <f>SUM(T223:T238)</f>
        <v>13.534289999999999</v>
      </c>
      <c r="AR222" s="178" t="s">
        <v>135</v>
      </c>
      <c r="AT222" s="179" t="s">
        <v>74</v>
      </c>
      <c r="AU222" s="179" t="s">
        <v>80</v>
      </c>
      <c r="AY222" s="178" t="s">
        <v>127</v>
      </c>
      <c r="BK222" s="180">
        <f>SUM(BK223:BK238)</f>
        <v>0</v>
      </c>
    </row>
    <row r="223" spans="2:65" s="1" customFormat="1" ht="16.5" customHeight="1">
      <c r="B223" s="30"/>
      <c r="C223" s="183" t="s">
        <v>449</v>
      </c>
      <c r="D223" s="183" t="s">
        <v>130</v>
      </c>
      <c r="E223" s="184" t="s">
        <v>450</v>
      </c>
      <c r="F223" s="185" t="s">
        <v>451</v>
      </c>
      <c r="G223" s="186" t="s">
        <v>142</v>
      </c>
      <c r="H223" s="187">
        <v>622.15</v>
      </c>
      <c r="I223" s="188"/>
      <c r="J223" s="187">
        <f t="shared" ref="J223:J238" si="40">ROUND(I223*H223,3)</f>
        <v>0</v>
      </c>
      <c r="K223" s="185" t="s">
        <v>1</v>
      </c>
      <c r="L223" s="34"/>
      <c r="M223" s="189" t="s">
        <v>1</v>
      </c>
      <c r="N223" s="190" t="s">
        <v>41</v>
      </c>
      <c r="O223" s="62"/>
      <c r="P223" s="191">
        <f t="shared" ref="P223:P238" si="41">O223*H223</f>
        <v>0</v>
      </c>
      <c r="Q223" s="191">
        <v>0</v>
      </c>
      <c r="R223" s="191">
        <f t="shared" ref="R223:R238" si="42">Q223*H223</f>
        <v>0</v>
      </c>
      <c r="S223" s="191">
        <v>0</v>
      </c>
      <c r="T223" s="192">
        <f t="shared" ref="T223:T238" si="43">S223*H223</f>
        <v>0</v>
      </c>
      <c r="AR223" s="193" t="s">
        <v>194</v>
      </c>
      <c r="AT223" s="193" t="s">
        <v>130</v>
      </c>
      <c r="AU223" s="193" t="s">
        <v>135</v>
      </c>
      <c r="AY223" s="13" t="s">
        <v>127</v>
      </c>
      <c r="BE223" s="194">
        <f t="shared" ref="BE223:BE238" si="44">IF(N223="základná",J223,0)</f>
        <v>0</v>
      </c>
      <c r="BF223" s="194">
        <f t="shared" ref="BF223:BF238" si="45">IF(N223="znížená",J223,0)</f>
        <v>0</v>
      </c>
      <c r="BG223" s="194">
        <f t="shared" ref="BG223:BG238" si="46">IF(N223="zákl. prenesená",J223,0)</f>
        <v>0</v>
      </c>
      <c r="BH223" s="194">
        <f t="shared" ref="BH223:BH238" si="47">IF(N223="zníž. prenesená",J223,0)</f>
        <v>0</v>
      </c>
      <c r="BI223" s="194">
        <f t="shared" ref="BI223:BI238" si="48">IF(N223="nulová",J223,0)</f>
        <v>0</v>
      </c>
      <c r="BJ223" s="13" t="s">
        <v>135</v>
      </c>
      <c r="BK223" s="195">
        <f t="shared" ref="BK223:BK238" si="49">ROUND(I223*H223,3)</f>
        <v>0</v>
      </c>
      <c r="BL223" s="13" t="s">
        <v>194</v>
      </c>
      <c r="BM223" s="193" t="s">
        <v>452</v>
      </c>
    </row>
    <row r="224" spans="2:65" s="1" customFormat="1" ht="24" customHeight="1">
      <c r="B224" s="30"/>
      <c r="C224" s="196" t="s">
        <v>453</v>
      </c>
      <c r="D224" s="196" t="s">
        <v>214</v>
      </c>
      <c r="E224" s="197" t="s">
        <v>454</v>
      </c>
      <c r="F224" s="198" t="s">
        <v>455</v>
      </c>
      <c r="G224" s="199" t="s">
        <v>142</v>
      </c>
      <c r="H224" s="200">
        <v>715.47299999999996</v>
      </c>
      <c r="I224" s="201"/>
      <c r="J224" s="200">
        <f t="shared" si="40"/>
        <v>0</v>
      </c>
      <c r="K224" s="198" t="s">
        <v>1</v>
      </c>
      <c r="L224" s="202"/>
      <c r="M224" s="203" t="s">
        <v>1</v>
      </c>
      <c r="N224" s="204" t="s">
        <v>41</v>
      </c>
      <c r="O224" s="62"/>
      <c r="P224" s="191">
        <f t="shared" si="41"/>
        <v>0</v>
      </c>
      <c r="Q224" s="191">
        <v>6.0000000000000002E-5</v>
      </c>
      <c r="R224" s="191">
        <f t="shared" si="42"/>
        <v>4.2928379999999995E-2</v>
      </c>
      <c r="S224" s="191">
        <v>0</v>
      </c>
      <c r="T224" s="192">
        <f t="shared" si="43"/>
        <v>0</v>
      </c>
      <c r="AR224" s="193" t="s">
        <v>259</v>
      </c>
      <c r="AT224" s="193" t="s">
        <v>214</v>
      </c>
      <c r="AU224" s="193" t="s">
        <v>135</v>
      </c>
      <c r="AY224" s="13" t="s">
        <v>127</v>
      </c>
      <c r="BE224" s="194">
        <f t="shared" si="44"/>
        <v>0</v>
      </c>
      <c r="BF224" s="194">
        <f t="shared" si="45"/>
        <v>0</v>
      </c>
      <c r="BG224" s="194">
        <f t="shared" si="46"/>
        <v>0</v>
      </c>
      <c r="BH224" s="194">
        <f t="shared" si="47"/>
        <v>0</v>
      </c>
      <c r="BI224" s="194">
        <f t="shared" si="48"/>
        <v>0</v>
      </c>
      <c r="BJ224" s="13" t="s">
        <v>135</v>
      </c>
      <c r="BK224" s="195">
        <f t="shared" si="49"/>
        <v>0</v>
      </c>
      <c r="BL224" s="13" t="s">
        <v>194</v>
      </c>
      <c r="BM224" s="193" t="s">
        <v>456</v>
      </c>
    </row>
    <row r="225" spans="2:65" s="1" customFormat="1" ht="24" customHeight="1">
      <c r="B225" s="30"/>
      <c r="C225" s="183" t="s">
        <v>457</v>
      </c>
      <c r="D225" s="183" t="s">
        <v>130</v>
      </c>
      <c r="E225" s="184" t="s">
        <v>458</v>
      </c>
      <c r="F225" s="185" t="s">
        <v>459</v>
      </c>
      <c r="G225" s="186" t="s">
        <v>142</v>
      </c>
      <c r="H225" s="187">
        <v>2151.7649999999999</v>
      </c>
      <c r="I225" s="188"/>
      <c r="J225" s="187">
        <f t="shared" si="40"/>
        <v>0</v>
      </c>
      <c r="K225" s="185" t="s">
        <v>1</v>
      </c>
      <c r="L225" s="34"/>
      <c r="M225" s="189" t="s">
        <v>1</v>
      </c>
      <c r="N225" s="190" t="s">
        <v>41</v>
      </c>
      <c r="O225" s="62"/>
      <c r="P225" s="191">
        <f t="shared" si="41"/>
        <v>0</v>
      </c>
      <c r="Q225" s="191">
        <v>0</v>
      </c>
      <c r="R225" s="191">
        <f t="shared" si="42"/>
        <v>0</v>
      </c>
      <c r="S225" s="191">
        <v>6.0000000000000001E-3</v>
      </c>
      <c r="T225" s="192">
        <f t="shared" si="43"/>
        <v>12.910589999999999</v>
      </c>
      <c r="AR225" s="193" t="s">
        <v>194</v>
      </c>
      <c r="AT225" s="193" t="s">
        <v>130</v>
      </c>
      <c r="AU225" s="193" t="s">
        <v>135</v>
      </c>
      <c r="AY225" s="13" t="s">
        <v>127</v>
      </c>
      <c r="BE225" s="194">
        <f t="shared" si="44"/>
        <v>0</v>
      </c>
      <c r="BF225" s="194">
        <f t="shared" si="45"/>
        <v>0</v>
      </c>
      <c r="BG225" s="194">
        <f t="shared" si="46"/>
        <v>0</v>
      </c>
      <c r="BH225" s="194">
        <f t="shared" si="47"/>
        <v>0</v>
      </c>
      <c r="BI225" s="194">
        <f t="shared" si="48"/>
        <v>0</v>
      </c>
      <c r="BJ225" s="13" t="s">
        <v>135</v>
      </c>
      <c r="BK225" s="195">
        <f t="shared" si="49"/>
        <v>0</v>
      </c>
      <c r="BL225" s="13" t="s">
        <v>194</v>
      </c>
      <c r="BM225" s="193" t="s">
        <v>460</v>
      </c>
    </row>
    <row r="226" spans="2:65" s="1" customFormat="1" ht="16.5" customHeight="1">
      <c r="B226" s="30"/>
      <c r="C226" s="183" t="s">
        <v>461</v>
      </c>
      <c r="D226" s="183" t="s">
        <v>130</v>
      </c>
      <c r="E226" s="184" t="s">
        <v>462</v>
      </c>
      <c r="F226" s="185" t="s">
        <v>463</v>
      </c>
      <c r="G226" s="186" t="s">
        <v>142</v>
      </c>
      <c r="H226" s="187">
        <v>623.70000000000005</v>
      </c>
      <c r="I226" s="188"/>
      <c r="J226" s="187">
        <f t="shared" si="40"/>
        <v>0</v>
      </c>
      <c r="K226" s="185" t="s">
        <v>1</v>
      </c>
      <c r="L226" s="34"/>
      <c r="M226" s="189" t="s">
        <v>1</v>
      </c>
      <c r="N226" s="190" t="s">
        <v>41</v>
      </c>
      <c r="O226" s="62"/>
      <c r="P226" s="191">
        <f t="shared" si="41"/>
        <v>0</v>
      </c>
      <c r="Q226" s="191">
        <v>0</v>
      </c>
      <c r="R226" s="191">
        <f t="shared" si="42"/>
        <v>0</v>
      </c>
      <c r="S226" s="191">
        <v>1E-3</v>
      </c>
      <c r="T226" s="192">
        <f t="shared" si="43"/>
        <v>0.62370000000000003</v>
      </c>
      <c r="AR226" s="193" t="s">
        <v>194</v>
      </c>
      <c r="AT226" s="193" t="s">
        <v>130</v>
      </c>
      <c r="AU226" s="193" t="s">
        <v>135</v>
      </c>
      <c r="AY226" s="13" t="s">
        <v>127</v>
      </c>
      <c r="BE226" s="194">
        <f t="shared" si="44"/>
        <v>0</v>
      </c>
      <c r="BF226" s="194">
        <f t="shared" si="45"/>
        <v>0</v>
      </c>
      <c r="BG226" s="194">
        <f t="shared" si="46"/>
        <v>0</v>
      </c>
      <c r="BH226" s="194">
        <f t="shared" si="47"/>
        <v>0</v>
      </c>
      <c r="BI226" s="194">
        <f t="shared" si="48"/>
        <v>0</v>
      </c>
      <c r="BJ226" s="13" t="s">
        <v>135</v>
      </c>
      <c r="BK226" s="195">
        <f t="shared" si="49"/>
        <v>0</v>
      </c>
      <c r="BL226" s="13" t="s">
        <v>194</v>
      </c>
      <c r="BM226" s="193" t="s">
        <v>464</v>
      </c>
    </row>
    <row r="227" spans="2:65" s="1" customFormat="1" ht="36" customHeight="1">
      <c r="B227" s="30"/>
      <c r="C227" s="183" t="s">
        <v>465</v>
      </c>
      <c r="D227" s="183" t="s">
        <v>130</v>
      </c>
      <c r="E227" s="184" t="s">
        <v>466</v>
      </c>
      <c r="F227" s="185" t="s">
        <v>467</v>
      </c>
      <c r="G227" s="186" t="s">
        <v>142</v>
      </c>
      <c r="H227" s="187">
        <v>730.72</v>
      </c>
      <c r="I227" s="188"/>
      <c r="J227" s="187">
        <f t="shared" si="40"/>
        <v>0</v>
      </c>
      <c r="K227" s="185" t="s">
        <v>1</v>
      </c>
      <c r="L227" s="34"/>
      <c r="M227" s="189" t="s">
        <v>1</v>
      </c>
      <c r="N227" s="190" t="s">
        <v>41</v>
      </c>
      <c r="O227" s="62"/>
      <c r="P227" s="191">
        <f t="shared" si="41"/>
        <v>0</v>
      </c>
      <c r="Q227" s="191">
        <v>0</v>
      </c>
      <c r="R227" s="191">
        <f t="shared" si="42"/>
        <v>0</v>
      </c>
      <c r="S227" s="191">
        <v>0</v>
      </c>
      <c r="T227" s="192">
        <f t="shared" si="43"/>
        <v>0</v>
      </c>
      <c r="AR227" s="193" t="s">
        <v>194</v>
      </c>
      <c r="AT227" s="193" t="s">
        <v>130</v>
      </c>
      <c r="AU227" s="193" t="s">
        <v>135</v>
      </c>
      <c r="AY227" s="13" t="s">
        <v>127</v>
      </c>
      <c r="BE227" s="194">
        <f t="shared" si="44"/>
        <v>0</v>
      </c>
      <c r="BF227" s="194">
        <f t="shared" si="45"/>
        <v>0</v>
      </c>
      <c r="BG227" s="194">
        <f t="shared" si="46"/>
        <v>0</v>
      </c>
      <c r="BH227" s="194">
        <f t="shared" si="47"/>
        <v>0</v>
      </c>
      <c r="BI227" s="194">
        <f t="shared" si="48"/>
        <v>0</v>
      </c>
      <c r="BJ227" s="13" t="s">
        <v>135</v>
      </c>
      <c r="BK227" s="195">
        <f t="shared" si="49"/>
        <v>0</v>
      </c>
      <c r="BL227" s="13" t="s">
        <v>194</v>
      </c>
      <c r="BM227" s="193" t="s">
        <v>468</v>
      </c>
    </row>
    <row r="228" spans="2:65" s="1" customFormat="1" ht="16.5" customHeight="1">
      <c r="B228" s="30"/>
      <c r="C228" s="196" t="s">
        <v>469</v>
      </c>
      <c r="D228" s="196" t="s">
        <v>214</v>
      </c>
      <c r="E228" s="197" t="s">
        <v>470</v>
      </c>
      <c r="F228" s="198" t="s">
        <v>471</v>
      </c>
      <c r="G228" s="199" t="s">
        <v>146</v>
      </c>
      <c r="H228" s="200">
        <v>2294.4609999999998</v>
      </c>
      <c r="I228" s="201"/>
      <c r="J228" s="200">
        <f t="shared" si="40"/>
        <v>0</v>
      </c>
      <c r="K228" s="198" t="s">
        <v>1</v>
      </c>
      <c r="L228" s="202"/>
      <c r="M228" s="203" t="s">
        <v>1</v>
      </c>
      <c r="N228" s="204" t="s">
        <v>41</v>
      </c>
      <c r="O228" s="62"/>
      <c r="P228" s="191">
        <f t="shared" si="41"/>
        <v>0</v>
      </c>
      <c r="Q228" s="191">
        <v>1.4999999999999999E-4</v>
      </c>
      <c r="R228" s="191">
        <f t="shared" si="42"/>
        <v>0.34416914999999992</v>
      </c>
      <c r="S228" s="191">
        <v>0</v>
      </c>
      <c r="T228" s="192">
        <f t="shared" si="43"/>
        <v>0</v>
      </c>
      <c r="AR228" s="193" t="s">
        <v>259</v>
      </c>
      <c r="AT228" s="193" t="s">
        <v>214</v>
      </c>
      <c r="AU228" s="193" t="s">
        <v>135</v>
      </c>
      <c r="AY228" s="13" t="s">
        <v>127</v>
      </c>
      <c r="BE228" s="194">
        <f t="shared" si="44"/>
        <v>0</v>
      </c>
      <c r="BF228" s="194">
        <f t="shared" si="45"/>
        <v>0</v>
      </c>
      <c r="BG228" s="194">
        <f t="shared" si="46"/>
        <v>0</v>
      </c>
      <c r="BH228" s="194">
        <f t="shared" si="47"/>
        <v>0</v>
      </c>
      <c r="BI228" s="194">
        <f t="shared" si="48"/>
        <v>0</v>
      </c>
      <c r="BJ228" s="13" t="s">
        <v>135</v>
      </c>
      <c r="BK228" s="195">
        <f t="shared" si="49"/>
        <v>0</v>
      </c>
      <c r="BL228" s="13" t="s">
        <v>194</v>
      </c>
      <c r="BM228" s="193" t="s">
        <v>472</v>
      </c>
    </row>
    <row r="229" spans="2:65" s="1" customFormat="1" ht="24" customHeight="1">
      <c r="B229" s="30"/>
      <c r="C229" s="196" t="s">
        <v>473</v>
      </c>
      <c r="D229" s="196" t="s">
        <v>214</v>
      </c>
      <c r="E229" s="197" t="s">
        <v>474</v>
      </c>
      <c r="F229" s="198" t="s">
        <v>475</v>
      </c>
      <c r="G229" s="199" t="s">
        <v>142</v>
      </c>
      <c r="H229" s="200">
        <v>840.32799999999997</v>
      </c>
      <c r="I229" s="201"/>
      <c r="J229" s="200">
        <f t="shared" si="40"/>
        <v>0</v>
      </c>
      <c r="K229" s="198" t="s">
        <v>1</v>
      </c>
      <c r="L229" s="202"/>
      <c r="M229" s="203" t="s">
        <v>1</v>
      </c>
      <c r="N229" s="204" t="s">
        <v>41</v>
      </c>
      <c r="O229" s="62"/>
      <c r="P229" s="191">
        <f t="shared" si="41"/>
        <v>0</v>
      </c>
      <c r="Q229" s="191">
        <v>2.2000000000000001E-3</v>
      </c>
      <c r="R229" s="191">
        <f t="shared" si="42"/>
        <v>1.8487216</v>
      </c>
      <c r="S229" s="191">
        <v>0</v>
      </c>
      <c r="T229" s="192">
        <f t="shared" si="43"/>
        <v>0</v>
      </c>
      <c r="AR229" s="193" t="s">
        <v>259</v>
      </c>
      <c r="AT229" s="193" t="s">
        <v>214</v>
      </c>
      <c r="AU229" s="193" t="s">
        <v>135</v>
      </c>
      <c r="AY229" s="13" t="s">
        <v>127</v>
      </c>
      <c r="BE229" s="194">
        <f t="shared" si="44"/>
        <v>0</v>
      </c>
      <c r="BF229" s="194">
        <f t="shared" si="45"/>
        <v>0</v>
      </c>
      <c r="BG229" s="194">
        <f t="shared" si="46"/>
        <v>0</v>
      </c>
      <c r="BH229" s="194">
        <f t="shared" si="47"/>
        <v>0</v>
      </c>
      <c r="BI229" s="194">
        <f t="shared" si="48"/>
        <v>0</v>
      </c>
      <c r="BJ229" s="13" t="s">
        <v>135</v>
      </c>
      <c r="BK229" s="195">
        <f t="shared" si="49"/>
        <v>0</v>
      </c>
      <c r="BL229" s="13" t="s">
        <v>194</v>
      </c>
      <c r="BM229" s="193" t="s">
        <v>476</v>
      </c>
    </row>
    <row r="230" spans="2:65" s="1" customFormat="1" ht="24" customHeight="1">
      <c r="B230" s="30"/>
      <c r="C230" s="183" t="s">
        <v>477</v>
      </c>
      <c r="D230" s="183" t="s">
        <v>130</v>
      </c>
      <c r="E230" s="184" t="s">
        <v>478</v>
      </c>
      <c r="F230" s="185" t="s">
        <v>479</v>
      </c>
      <c r="G230" s="186" t="s">
        <v>146</v>
      </c>
      <c r="H230" s="187">
        <v>8</v>
      </c>
      <c r="I230" s="188"/>
      <c r="J230" s="187">
        <f t="shared" si="40"/>
        <v>0</v>
      </c>
      <c r="K230" s="185" t="s">
        <v>1</v>
      </c>
      <c r="L230" s="34"/>
      <c r="M230" s="189" t="s">
        <v>1</v>
      </c>
      <c r="N230" s="190" t="s">
        <v>41</v>
      </c>
      <c r="O230" s="62"/>
      <c r="P230" s="191">
        <f t="shared" si="41"/>
        <v>0</v>
      </c>
      <c r="Q230" s="191">
        <v>1.8000000000000001E-4</v>
      </c>
      <c r="R230" s="191">
        <f t="shared" si="42"/>
        <v>1.4400000000000001E-3</v>
      </c>
      <c r="S230" s="191">
        <v>0</v>
      </c>
      <c r="T230" s="192">
        <f t="shared" si="43"/>
        <v>0</v>
      </c>
      <c r="AR230" s="193" t="s">
        <v>194</v>
      </c>
      <c r="AT230" s="193" t="s">
        <v>130</v>
      </c>
      <c r="AU230" s="193" t="s">
        <v>135</v>
      </c>
      <c r="AY230" s="13" t="s">
        <v>127</v>
      </c>
      <c r="BE230" s="194">
        <f t="shared" si="44"/>
        <v>0</v>
      </c>
      <c r="BF230" s="194">
        <f t="shared" si="45"/>
        <v>0</v>
      </c>
      <c r="BG230" s="194">
        <f t="shared" si="46"/>
        <v>0</v>
      </c>
      <c r="BH230" s="194">
        <f t="shared" si="47"/>
        <v>0</v>
      </c>
      <c r="BI230" s="194">
        <f t="shared" si="48"/>
        <v>0</v>
      </c>
      <c r="BJ230" s="13" t="s">
        <v>135</v>
      </c>
      <c r="BK230" s="195">
        <f t="shared" si="49"/>
        <v>0</v>
      </c>
      <c r="BL230" s="13" t="s">
        <v>194</v>
      </c>
      <c r="BM230" s="193" t="s">
        <v>480</v>
      </c>
    </row>
    <row r="231" spans="2:65" s="1" customFormat="1" ht="24" customHeight="1">
      <c r="B231" s="30"/>
      <c r="C231" s="196" t="s">
        <v>481</v>
      </c>
      <c r="D231" s="196" t="s">
        <v>214</v>
      </c>
      <c r="E231" s="197" t="s">
        <v>482</v>
      </c>
      <c r="F231" s="198" t="s">
        <v>483</v>
      </c>
      <c r="G231" s="199" t="s">
        <v>146</v>
      </c>
      <c r="H231" s="200">
        <v>8</v>
      </c>
      <c r="I231" s="201"/>
      <c r="J231" s="200">
        <f t="shared" si="40"/>
        <v>0</v>
      </c>
      <c r="K231" s="198" t="s">
        <v>1</v>
      </c>
      <c r="L231" s="202"/>
      <c r="M231" s="203" t="s">
        <v>1</v>
      </c>
      <c r="N231" s="204" t="s">
        <v>41</v>
      </c>
      <c r="O231" s="62"/>
      <c r="P231" s="191">
        <f t="shared" si="41"/>
        <v>0</v>
      </c>
      <c r="Q231" s="191">
        <v>7.6000000000000004E-4</v>
      </c>
      <c r="R231" s="191">
        <f t="shared" si="42"/>
        <v>6.0800000000000003E-3</v>
      </c>
      <c r="S231" s="191">
        <v>0</v>
      </c>
      <c r="T231" s="192">
        <f t="shared" si="43"/>
        <v>0</v>
      </c>
      <c r="AR231" s="193" t="s">
        <v>259</v>
      </c>
      <c r="AT231" s="193" t="s">
        <v>214</v>
      </c>
      <c r="AU231" s="193" t="s">
        <v>135</v>
      </c>
      <c r="AY231" s="13" t="s">
        <v>127</v>
      </c>
      <c r="BE231" s="194">
        <f t="shared" si="44"/>
        <v>0</v>
      </c>
      <c r="BF231" s="194">
        <f t="shared" si="45"/>
        <v>0</v>
      </c>
      <c r="BG231" s="194">
        <f t="shared" si="46"/>
        <v>0</v>
      </c>
      <c r="BH231" s="194">
        <f t="shared" si="47"/>
        <v>0</v>
      </c>
      <c r="BI231" s="194">
        <f t="shared" si="48"/>
        <v>0</v>
      </c>
      <c r="BJ231" s="13" t="s">
        <v>135</v>
      </c>
      <c r="BK231" s="195">
        <f t="shared" si="49"/>
        <v>0</v>
      </c>
      <c r="BL231" s="13" t="s">
        <v>194</v>
      </c>
      <c r="BM231" s="193" t="s">
        <v>484</v>
      </c>
    </row>
    <row r="232" spans="2:65" s="1" customFormat="1" ht="24" customHeight="1">
      <c r="B232" s="30"/>
      <c r="C232" s="196" t="s">
        <v>485</v>
      </c>
      <c r="D232" s="196" t="s">
        <v>214</v>
      </c>
      <c r="E232" s="197" t="s">
        <v>486</v>
      </c>
      <c r="F232" s="198" t="s">
        <v>487</v>
      </c>
      <c r="G232" s="199" t="s">
        <v>146</v>
      </c>
      <c r="H232" s="200">
        <v>11</v>
      </c>
      <c r="I232" s="201"/>
      <c r="J232" s="200">
        <f t="shared" si="40"/>
        <v>0</v>
      </c>
      <c r="K232" s="198" t="s">
        <v>1</v>
      </c>
      <c r="L232" s="202"/>
      <c r="M232" s="203" t="s">
        <v>1</v>
      </c>
      <c r="N232" s="204" t="s">
        <v>41</v>
      </c>
      <c r="O232" s="62"/>
      <c r="P232" s="191">
        <f t="shared" si="41"/>
        <v>0</v>
      </c>
      <c r="Q232" s="191">
        <v>8.4000000000000003E-4</v>
      </c>
      <c r="R232" s="191">
        <f t="shared" si="42"/>
        <v>9.2399999999999999E-3</v>
      </c>
      <c r="S232" s="191">
        <v>0</v>
      </c>
      <c r="T232" s="192">
        <f t="shared" si="43"/>
        <v>0</v>
      </c>
      <c r="AR232" s="193" t="s">
        <v>259</v>
      </c>
      <c r="AT232" s="193" t="s">
        <v>214</v>
      </c>
      <c r="AU232" s="193" t="s">
        <v>135</v>
      </c>
      <c r="AY232" s="13" t="s">
        <v>127</v>
      </c>
      <c r="BE232" s="194">
        <f t="shared" si="44"/>
        <v>0</v>
      </c>
      <c r="BF232" s="194">
        <f t="shared" si="45"/>
        <v>0</v>
      </c>
      <c r="BG232" s="194">
        <f t="shared" si="46"/>
        <v>0</v>
      </c>
      <c r="BH232" s="194">
        <f t="shared" si="47"/>
        <v>0</v>
      </c>
      <c r="BI232" s="194">
        <f t="shared" si="48"/>
        <v>0</v>
      </c>
      <c r="BJ232" s="13" t="s">
        <v>135</v>
      </c>
      <c r="BK232" s="195">
        <f t="shared" si="49"/>
        <v>0</v>
      </c>
      <c r="BL232" s="13" t="s">
        <v>194</v>
      </c>
      <c r="BM232" s="193" t="s">
        <v>488</v>
      </c>
    </row>
    <row r="233" spans="2:65" s="1" customFormat="1" ht="24" customHeight="1">
      <c r="B233" s="30"/>
      <c r="C233" s="183" t="s">
        <v>489</v>
      </c>
      <c r="D233" s="183" t="s">
        <v>130</v>
      </c>
      <c r="E233" s="184" t="s">
        <v>490</v>
      </c>
      <c r="F233" s="185" t="s">
        <v>491</v>
      </c>
      <c r="G233" s="186" t="s">
        <v>341</v>
      </c>
      <c r="H233" s="187">
        <v>20.6</v>
      </c>
      <c r="I233" s="188"/>
      <c r="J233" s="187">
        <f t="shared" si="40"/>
        <v>0</v>
      </c>
      <c r="K233" s="185" t="s">
        <v>1</v>
      </c>
      <c r="L233" s="34"/>
      <c r="M233" s="189" t="s">
        <v>1</v>
      </c>
      <c r="N233" s="190" t="s">
        <v>41</v>
      </c>
      <c r="O233" s="62"/>
      <c r="P233" s="191">
        <f t="shared" si="41"/>
        <v>0</v>
      </c>
      <c r="Q233" s="191">
        <v>1.8400000000000001E-3</v>
      </c>
      <c r="R233" s="191">
        <f t="shared" si="42"/>
        <v>3.7904000000000007E-2</v>
      </c>
      <c r="S233" s="191">
        <v>0</v>
      </c>
      <c r="T233" s="192">
        <f t="shared" si="43"/>
        <v>0</v>
      </c>
      <c r="AR233" s="193" t="s">
        <v>194</v>
      </c>
      <c r="AT233" s="193" t="s">
        <v>130</v>
      </c>
      <c r="AU233" s="193" t="s">
        <v>135</v>
      </c>
      <c r="AY233" s="13" t="s">
        <v>127</v>
      </c>
      <c r="BE233" s="194">
        <f t="shared" si="44"/>
        <v>0</v>
      </c>
      <c r="BF233" s="194">
        <f t="shared" si="45"/>
        <v>0</v>
      </c>
      <c r="BG233" s="194">
        <f t="shared" si="46"/>
        <v>0</v>
      </c>
      <c r="BH233" s="194">
        <f t="shared" si="47"/>
        <v>0</v>
      </c>
      <c r="BI233" s="194">
        <f t="shared" si="48"/>
        <v>0</v>
      </c>
      <c r="BJ233" s="13" t="s">
        <v>135</v>
      </c>
      <c r="BK233" s="195">
        <f t="shared" si="49"/>
        <v>0</v>
      </c>
      <c r="BL233" s="13" t="s">
        <v>194</v>
      </c>
      <c r="BM233" s="193" t="s">
        <v>492</v>
      </c>
    </row>
    <row r="234" spans="2:65" s="1" customFormat="1" ht="24" customHeight="1">
      <c r="B234" s="30"/>
      <c r="C234" s="183" t="s">
        <v>493</v>
      </c>
      <c r="D234" s="183" t="s">
        <v>130</v>
      </c>
      <c r="E234" s="184" t="s">
        <v>494</v>
      </c>
      <c r="F234" s="185" t="s">
        <v>495</v>
      </c>
      <c r="G234" s="186" t="s">
        <v>146</v>
      </c>
      <c r="H234" s="187">
        <v>11</v>
      </c>
      <c r="I234" s="188"/>
      <c r="J234" s="187">
        <f t="shared" si="40"/>
        <v>0</v>
      </c>
      <c r="K234" s="185" t="s">
        <v>1</v>
      </c>
      <c r="L234" s="34"/>
      <c r="M234" s="189" t="s">
        <v>1</v>
      </c>
      <c r="N234" s="190" t="s">
        <v>41</v>
      </c>
      <c r="O234" s="62"/>
      <c r="P234" s="191">
        <f t="shared" si="41"/>
        <v>0</v>
      </c>
      <c r="Q234" s="191">
        <v>1.81E-3</v>
      </c>
      <c r="R234" s="191">
        <f t="shared" si="42"/>
        <v>1.9910000000000001E-2</v>
      </c>
      <c r="S234" s="191">
        <v>0</v>
      </c>
      <c r="T234" s="192">
        <f t="shared" si="43"/>
        <v>0</v>
      </c>
      <c r="AR234" s="193" t="s">
        <v>194</v>
      </c>
      <c r="AT234" s="193" t="s">
        <v>130</v>
      </c>
      <c r="AU234" s="193" t="s">
        <v>135</v>
      </c>
      <c r="AY234" s="13" t="s">
        <v>127</v>
      </c>
      <c r="BE234" s="194">
        <f t="shared" si="44"/>
        <v>0</v>
      </c>
      <c r="BF234" s="194">
        <f t="shared" si="45"/>
        <v>0</v>
      </c>
      <c r="BG234" s="194">
        <f t="shared" si="46"/>
        <v>0</v>
      </c>
      <c r="BH234" s="194">
        <f t="shared" si="47"/>
        <v>0</v>
      </c>
      <c r="BI234" s="194">
        <f t="shared" si="48"/>
        <v>0</v>
      </c>
      <c r="BJ234" s="13" t="s">
        <v>135</v>
      </c>
      <c r="BK234" s="195">
        <f t="shared" si="49"/>
        <v>0</v>
      </c>
      <c r="BL234" s="13" t="s">
        <v>194</v>
      </c>
      <c r="BM234" s="193" t="s">
        <v>496</v>
      </c>
    </row>
    <row r="235" spans="2:65" s="1" customFormat="1" ht="24" customHeight="1">
      <c r="B235" s="30"/>
      <c r="C235" s="196" t="s">
        <v>497</v>
      </c>
      <c r="D235" s="196" t="s">
        <v>214</v>
      </c>
      <c r="E235" s="197" t="s">
        <v>498</v>
      </c>
      <c r="F235" s="198" t="s">
        <v>499</v>
      </c>
      <c r="G235" s="199" t="s">
        <v>146</v>
      </c>
      <c r="H235" s="200">
        <v>11</v>
      </c>
      <c r="I235" s="201"/>
      <c r="J235" s="200">
        <f t="shared" si="40"/>
        <v>0</v>
      </c>
      <c r="K235" s="198" t="s">
        <v>1</v>
      </c>
      <c r="L235" s="202"/>
      <c r="M235" s="203" t="s">
        <v>1</v>
      </c>
      <c r="N235" s="204" t="s">
        <v>41</v>
      </c>
      <c r="O235" s="62"/>
      <c r="P235" s="191">
        <f t="shared" si="41"/>
        <v>0</v>
      </c>
      <c r="Q235" s="191">
        <v>4.0000000000000002E-4</v>
      </c>
      <c r="R235" s="191">
        <f t="shared" si="42"/>
        <v>4.4000000000000003E-3</v>
      </c>
      <c r="S235" s="191">
        <v>0</v>
      </c>
      <c r="T235" s="192">
        <f t="shared" si="43"/>
        <v>0</v>
      </c>
      <c r="AR235" s="193" t="s">
        <v>259</v>
      </c>
      <c r="AT235" s="193" t="s">
        <v>214</v>
      </c>
      <c r="AU235" s="193" t="s">
        <v>135</v>
      </c>
      <c r="AY235" s="13" t="s">
        <v>127</v>
      </c>
      <c r="BE235" s="194">
        <f t="shared" si="44"/>
        <v>0</v>
      </c>
      <c r="BF235" s="194">
        <f t="shared" si="45"/>
        <v>0</v>
      </c>
      <c r="BG235" s="194">
        <f t="shared" si="46"/>
        <v>0</v>
      </c>
      <c r="BH235" s="194">
        <f t="shared" si="47"/>
        <v>0</v>
      </c>
      <c r="BI235" s="194">
        <f t="shared" si="48"/>
        <v>0</v>
      </c>
      <c r="BJ235" s="13" t="s">
        <v>135</v>
      </c>
      <c r="BK235" s="195">
        <f t="shared" si="49"/>
        <v>0</v>
      </c>
      <c r="BL235" s="13" t="s">
        <v>194</v>
      </c>
      <c r="BM235" s="193" t="s">
        <v>500</v>
      </c>
    </row>
    <row r="236" spans="2:65" s="1" customFormat="1" ht="24" customHeight="1">
      <c r="B236" s="30"/>
      <c r="C236" s="183" t="s">
        <v>501</v>
      </c>
      <c r="D236" s="183" t="s">
        <v>130</v>
      </c>
      <c r="E236" s="184" t="s">
        <v>502</v>
      </c>
      <c r="F236" s="185" t="s">
        <v>503</v>
      </c>
      <c r="G236" s="186" t="s">
        <v>504</v>
      </c>
      <c r="H236" s="188"/>
      <c r="I236" s="188"/>
      <c r="J236" s="187">
        <f t="shared" si="40"/>
        <v>0</v>
      </c>
      <c r="K236" s="185" t="s">
        <v>1</v>
      </c>
      <c r="L236" s="34"/>
      <c r="M236" s="189" t="s">
        <v>1</v>
      </c>
      <c r="N236" s="190" t="s">
        <v>41</v>
      </c>
      <c r="O236" s="62"/>
      <c r="P236" s="191">
        <f t="shared" si="41"/>
        <v>0</v>
      </c>
      <c r="Q236" s="191">
        <v>0</v>
      </c>
      <c r="R236" s="191">
        <f t="shared" si="42"/>
        <v>0</v>
      </c>
      <c r="S236" s="191">
        <v>0</v>
      </c>
      <c r="T236" s="192">
        <f t="shared" si="43"/>
        <v>0</v>
      </c>
      <c r="AR236" s="193" t="s">
        <v>194</v>
      </c>
      <c r="AT236" s="193" t="s">
        <v>130</v>
      </c>
      <c r="AU236" s="193" t="s">
        <v>135</v>
      </c>
      <c r="AY236" s="13" t="s">
        <v>127</v>
      </c>
      <c r="BE236" s="194">
        <f t="shared" si="44"/>
        <v>0</v>
      </c>
      <c r="BF236" s="194">
        <f t="shared" si="45"/>
        <v>0</v>
      </c>
      <c r="BG236" s="194">
        <f t="shared" si="46"/>
        <v>0</v>
      </c>
      <c r="BH236" s="194">
        <f t="shared" si="47"/>
        <v>0</v>
      </c>
      <c r="BI236" s="194">
        <f t="shared" si="48"/>
        <v>0</v>
      </c>
      <c r="BJ236" s="13" t="s">
        <v>135</v>
      </c>
      <c r="BK236" s="195">
        <f t="shared" si="49"/>
        <v>0</v>
      </c>
      <c r="BL236" s="13" t="s">
        <v>194</v>
      </c>
      <c r="BM236" s="193" t="s">
        <v>505</v>
      </c>
    </row>
    <row r="237" spans="2:65" s="1" customFormat="1" ht="24" customHeight="1">
      <c r="B237" s="30"/>
      <c r="C237" s="183" t="s">
        <v>506</v>
      </c>
      <c r="D237" s="183" t="s">
        <v>130</v>
      </c>
      <c r="E237" s="184" t="s">
        <v>507</v>
      </c>
      <c r="F237" s="185" t="s">
        <v>508</v>
      </c>
      <c r="G237" s="186" t="s">
        <v>504</v>
      </c>
      <c r="H237" s="188"/>
      <c r="I237" s="188"/>
      <c r="J237" s="187">
        <f t="shared" si="40"/>
        <v>0</v>
      </c>
      <c r="K237" s="185" t="s">
        <v>1</v>
      </c>
      <c r="L237" s="34"/>
      <c r="M237" s="189" t="s">
        <v>1</v>
      </c>
      <c r="N237" s="190" t="s">
        <v>41</v>
      </c>
      <c r="O237" s="62"/>
      <c r="P237" s="191">
        <f t="shared" si="41"/>
        <v>0</v>
      </c>
      <c r="Q237" s="191">
        <v>0</v>
      </c>
      <c r="R237" s="191">
        <f t="shared" si="42"/>
        <v>0</v>
      </c>
      <c r="S237" s="191">
        <v>0</v>
      </c>
      <c r="T237" s="192">
        <f t="shared" si="43"/>
        <v>0</v>
      </c>
      <c r="AR237" s="193" t="s">
        <v>194</v>
      </c>
      <c r="AT237" s="193" t="s">
        <v>130</v>
      </c>
      <c r="AU237" s="193" t="s">
        <v>135</v>
      </c>
      <c r="AY237" s="13" t="s">
        <v>127</v>
      </c>
      <c r="BE237" s="194">
        <f t="shared" si="44"/>
        <v>0</v>
      </c>
      <c r="BF237" s="194">
        <f t="shared" si="45"/>
        <v>0</v>
      </c>
      <c r="BG237" s="194">
        <f t="shared" si="46"/>
        <v>0</v>
      </c>
      <c r="BH237" s="194">
        <f t="shared" si="47"/>
        <v>0</v>
      </c>
      <c r="BI237" s="194">
        <f t="shared" si="48"/>
        <v>0</v>
      </c>
      <c r="BJ237" s="13" t="s">
        <v>135</v>
      </c>
      <c r="BK237" s="195">
        <f t="shared" si="49"/>
        <v>0</v>
      </c>
      <c r="BL237" s="13" t="s">
        <v>194</v>
      </c>
      <c r="BM237" s="193" t="s">
        <v>509</v>
      </c>
    </row>
    <row r="238" spans="2:65" s="1" customFormat="1" ht="24" customHeight="1">
      <c r="B238" s="30"/>
      <c r="C238" s="183" t="s">
        <v>510</v>
      </c>
      <c r="D238" s="183" t="s">
        <v>130</v>
      </c>
      <c r="E238" s="184" t="s">
        <v>511</v>
      </c>
      <c r="F238" s="185" t="s">
        <v>512</v>
      </c>
      <c r="G238" s="186" t="s">
        <v>504</v>
      </c>
      <c r="H238" s="188"/>
      <c r="I238" s="188"/>
      <c r="J238" s="187">
        <f t="shared" si="40"/>
        <v>0</v>
      </c>
      <c r="K238" s="185" t="s">
        <v>1</v>
      </c>
      <c r="L238" s="34"/>
      <c r="M238" s="189" t="s">
        <v>1</v>
      </c>
      <c r="N238" s="190" t="s">
        <v>41</v>
      </c>
      <c r="O238" s="62"/>
      <c r="P238" s="191">
        <f t="shared" si="41"/>
        <v>0</v>
      </c>
      <c r="Q238" s="191">
        <v>0</v>
      </c>
      <c r="R238" s="191">
        <f t="shared" si="42"/>
        <v>0</v>
      </c>
      <c r="S238" s="191">
        <v>0</v>
      </c>
      <c r="T238" s="192">
        <f t="shared" si="43"/>
        <v>0</v>
      </c>
      <c r="AR238" s="193" t="s">
        <v>194</v>
      </c>
      <c r="AT238" s="193" t="s">
        <v>130</v>
      </c>
      <c r="AU238" s="193" t="s">
        <v>135</v>
      </c>
      <c r="AY238" s="13" t="s">
        <v>127</v>
      </c>
      <c r="BE238" s="194">
        <f t="shared" si="44"/>
        <v>0</v>
      </c>
      <c r="BF238" s="194">
        <f t="shared" si="45"/>
        <v>0</v>
      </c>
      <c r="BG238" s="194">
        <f t="shared" si="46"/>
        <v>0</v>
      </c>
      <c r="BH238" s="194">
        <f t="shared" si="47"/>
        <v>0</v>
      </c>
      <c r="BI238" s="194">
        <f t="shared" si="48"/>
        <v>0</v>
      </c>
      <c r="BJ238" s="13" t="s">
        <v>135</v>
      </c>
      <c r="BK238" s="195">
        <f t="shared" si="49"/>
        <v>0</v>
      </c>
      <c r="BL238" s="13" t="s">
        <v>194</v>
      </c>
      <c r="BM238" s="193" t="s">
        <v>513</v>
      </c>
    </row>
    <row r="239" spans="2:65" s="11" customFormat="1" ht="22.9" customHeight="1">
      <c r="B239" s="167"/>
      <c r="C239" s="168"/>
      <c r="D239" s="169" t="s">
        <v>74</v>
      </c>
      <c r="E239" s="181" t="s">
        <v>514</v>
      </c>
      <c r="F239" s="181" t="s">
        <v>515</v>
      </c>
      <c r="G239" s="168"/>
      <c r="H239" s="168"/>
      <c r="I239" s="171"/>
      <c r="J239" s="182">
        <f>BK239</f>
        <v>0</v>
      </c>
      <c r="K239" s="168"/>
      <c r="L239" s="173"/>
      <c r="M239" s="174"/>
      <c r="N239" s="175"/>
      <c r="O239" s="175"/>
      <c r="P239" s="176">
        <f>SUM(P240:P251)</f>
        <v>0</v>
      </c>
      <c r="Q239" s="175"/>
      <c r="R239" s="176">
        <f>SUM(R240:R251)</f>
        <v>12.347569980000001</v>
      </c>
      <c r="S239" s="175"/>
      <c r="T239" s="177">
        <f>SUM(T240:T251)</f>
        <v>0</v>
      </c>
      <c r="AR239" s="178" t="s">
        <v>135</v>
      </c>
      <c r="AT239" s="179" t="s">
        <v>74</v>
      </c>
      <c r="AU239" s="179" t="s">
        <v>80</v>
      </c>
      <c r="AY239" s="178" t="s">
        <v>127</v>
      </c>
      <c r="BK239" s="180">
        <f>SUM(BK240:BK251)</f>
        <v>0</v>
      </c>
    </row>
    <row r="240" spans="2:65" s="1" customFormat="1" ht="16.5" customHeight="1">
      <c r="B240" s="30"/>
      <c r="C240" s="183" t="s">
        <v>516</v>
      </c>
      <c r="D240" s="183" t="s">
        <v>130</v>
      </c>
      <c r="E240" s="184" t="s">
        <v>517</v>
      </c>
      <c r="F240" s="185" t="s">
        <v>518</v>
      </c>
      <c r="G240" s="186" t="s">
        <v>142</v>
      </c>
      <c r="H240" s="187">
        <v>540</v>
      </c>
      <c r="I240" s="188"/>
      <c r="J240" s="187">
        <f t="shared" ref="J240:J251" si="50">ROUND(I240*H240,3)</f>
        <v>0</v>
      </c>
      <c r="K240" s="185" t="s">
        <v>1</v>
      </c>
      <c r="L240" s="34"/>
      <c r="M240" s="189" t="s">
        <v>1</v>
      </c>
      <c r="N240" s="190" t="s">
        <v>41</v>
      </c>
      <c r="O240" s="62"/>
      <c r="P240" s="191">
        <f t="shared" ref="P240:P251" si="51">O240*H240</f>
        <v>0</v>
      </c>
      <c r="Q240" s="191">
        <v>0</v>
      </c>
      <c r="R240" s="191">
        <f t="shared" ref="R240:R251" si="52">Q240*H240</f>
        <v>0</v>
      </c>
      <c r="S240" s="191">
        <v>0</v>
      </c>
      <c r="T240" s="192">
        <f t="shared" ref="T240:T251" si="53">S240*H240</f>
        <v>0</v>
      </c>
      <c r="AR240" s="193" t="s">
        <v>194</v>
      </c>
      <c r="AT240" s="193" t="s">
        <v>130</v>
      </c>
      <c r="AU240" s="193" t="s">
        <v>135</v>
      </c>
      <c r="AY240" s="13" t="s">
        <v>127</v>
      </c>
      <c r="BE240" s="194">
        <f t="shared" ref="BE240:BE251" si="54">IF(N240="základná",J240,0)</f>
        <v>0</v>
      </c>
      <c r="BF240" s="194">
        <f t="shared" ref="BF240:BF251" si="55">IF(N240="znížená",J240,0)</f>
        <v>0</v>
      </c>
      <c r="BG240" s="194">
        <f t="shared" ref="BG240:BG251" si="56">IF(N240="zákl. prenesená",J240,0)</f>
        <v>0</v>
      </c>
      <c r="BH240" s="194">
        <f t="shared" ref="BH240:BH251" si="57">IF(N240="zníž. prenesená",J240,0)</f>
        <v>0</v>
      </c>
      <c r="BI240" s="194">
        <f t="shared" ref="BI240:BI251" si="58">IF(N240="nulová",J240,0)</f>
        <v>0</v>
      </c>
      <c r="BJ240" s="13" t="s">
        <v>135</v>
      </c>
      <c r="BK240" s="195">
        <f t="shared" ref="BK240:BK251" si="59">ROUND(I240*H240,3)</f>
        <v>0</v>
      </c>
      <c r="BL240" s="13" t="s">
        <v>194</v>
      </c>
      <c r="BM240" s="193" t="s">
        <v>519</v>
      </c>
    </row>
    <row r="241" spans="2:65" s="1" customFormat="1" ht="16.5" customHeight="1">
      <c r="B241" s="30"/>
      <c r="C241" s="196" t="s">
        <v>520</v>
      </c>
      <c r="D241" s="196" t="s">
        <v>214</v>
      </c>
      <c r="E241" s="197" t="s">
        <v>521</v>
      </c>
      <c r="F241" s="198" t="s">
        <v>522</v>
      </c>
      <c r="G241" s="199" t="s">
        <v>142</v>
      </c>
      <c r="H241" s="200">
        <v>567</v>
      </c>
      <c r="I241" s="201"/>
      <c r="J241" s="200">
        <f t="shared" si="50"/>
        <v>0</v>
      </c>
      <c r="K241" s="198" t="s">
        <v>1</v>
      </c>
      <c r="L241" s="202"/>
      <c r="M241" s="203" t="s">
        <v>1</v>
      </c>
      <c r="N241" s="204" t="s">
        <v>41</v>
      </c>
      <c r="O241" s="62"/>
      <c r="P241" s="191">
        <f t="shared" si="51"/>
        <v>0</v>
      </c>
      <c r="Q241" s="191">
        <v>5.0000000000000001E-4</v>
      </c>
      <c r="R241" s="191">
        <f t="shared" si="52"/>
        <v>0.28350000000000003</v>
      </c>
      <c r="S241" s="191">
        <v>0</v>
      </c>
      <c r="T241" s="192">
        <f t="shared" si="53"/>
        <v>0</v>
      </c>
      <c r="AR241" s="193" t="s">
        <v>259</v>
      </c>
      <c r="AT241" s="193" t="s">
        <v>214</v>
      </c>
      <c r="AU241" s="193" t="s">
        <v>135</v>
      </c>
      <c r="AY241" s="13" t="s">
        <v>127</v>
      </c>
      <c r="BE241" s="194">
        <f t="shared" si="54"/>
        <v>0</v>
      </c>
      <c r="BF241" s="194">
        <f t="shared" si="55"/>
        <v>0</v>
      </c>
      <c r="BG241" s="194">
        <f t="shared" si="56"/>
        <v>0</v>
      </c>
      <c r="BH241" s="194">
        <f t="shared" si="57"/>
        <v>0</v>
      </c>
      <c r="BI241" s="194">
        <f t="shared" si="58"/>
        <v>0</v>
      </c>
      <c r="BJ241" s="13" t="s">
        <v>135</v>
      </c>
      <c r="BK241" s="195">
        <f t="shared" si="59"/>
        <v>0</v>
      </c>
      <c r="BL241" s="13" t="s">
        <v>194</v>
      </c>
      <c r="BM241" s="193" t="s">
        <v>523</v>
      </c>
    </row>
    <row r="242" spans="2:65" s="1" customFormat="1" ht="24" customHeight="1">
      <c r="B242" s="30"/>
      <c r="C242" s="183" t="s">
        <v>524</v>
      </c>
      <c r="D242" s="183" t="s">
        <v>130</v>
      </c>
      <c r="E242" s="184" t="s">
        <v>525</v>
      </c>
      <c r="F242" s="185" t="s">
        <v>526</v>
      </c>
      <c r="G242" s="186" t="s">
        <v>142</v>
      </c>
      <c r="H242" s="187">
        <v>622.15</v>
      </c>
      <c r="I242" s="188"/>
      <c r="J242" s="187">
        <f t="shared" si="50"/>
        <v>0</v>
      </c>
      <c r="K242" s="185" t="s">
        <v>1</v>
      </c>
      <c r="L242" s="34"/>
      <c r="M242" s="189" t="s">
        <v>1</v>
      </c>
      <c r="N242" s="190" t="s">
        <v>41</v>
      </c>
      <c r="O242" s="62"/>
      <c r="P242" s="191">
        <f t="shared" si="51"/>
        <v>0</v>
      </c>
      <c r="Q242" s="191">
        <v>0</v>
      </c>
      <c r="R242" s="191">
        <f t="shared" si="52"/>
        <v>0</v>
      </c>
      <c r="S242" s="191">
        <v>0</v>
      </c>
      <c r="T242" s="192">
        <f t="shared" si="53"/>
        <v>0</v>
      </c>
      <c r="AR242" s="193" t="s">
        <v>194</v>
      </c>
      <c r="AT242" s="193" t="s">
        <v>130</v>
      </c>
      <c r="AU242" s="193" t="s">
        <v>135</v>
      </c>
      <c r="AY242" s="13" t="s">
        <v>127</v>
      </c>
      <c r="BE242" s="194">
        <f t="shared" si="54"/>
        <v>0</v>
      </c>
      <c r="BF242" s="194">
        <f t="shared" si="55"/>
        <v>0</v>
      </c>
      <c r="BG242" s="194">
        <f t="shared" si="56"/>
        <v>0</v>
      </c>
      <c r="BH242" s="194">
        <f t="shared" si="57"/>
        <v>0</v>
      </c>
      <c r="BI242" s="194">
        <f t="shared" si="58"/>
        <v>0</v>
      </c>
      <c r="BJ242" s="13" t="s">
        <v>135</v>
      </c>
      <c r="BK242" s="195">
        <f t="shared" si="59"/>
        <v>0</v>
      </c>
      <c r="BL242" s="13" t="s">
        <v>194</v>
      </c>
      <c r="BM242" s="193" t="s">
        <v>527</v>
      </c>
    </row>
    <row r="243" spans="2:65" s="1" customFormat="1" ht="16.5" customHeight="1">
      <c r="B243" s="30"/>
      <c r="C243" s="196" t="s">
        <v>528</v>
      </c>
      <c r="D243" s="196" t="s">
        <v>214</v>
      </c>
      <c r="E243" s="197" t="s">
        <v>529</v>
      </c>
      <c r="F243" s="198" t="s">
        <v>530</v>
      </c>
      <c r="G243" s="199" t="s">
        <v>142</v>
      </c>
      <c r="H243" s="200">
        <v>1265.4000000000001</v>
      </c>
      <c r="I243" s="201"/>
      <c r="J243" s="200">
        <f t="shared" si="50"/>
        <v>0</v>
      </c>
      <c r="K243" s="198" t="s">
        <v>1</v>
      </c>
      <c r="L243" s="202"/>
      <c r="M243" s="203" t="s">
        <v>1</v>
      </c>
      <c r="N243" s="204" t="s">
        <v>41</v>
      </c>
      <c r="O243" s="62"/>
      <c r="P243" s="191">
        <f t="shared" si="51"/>
        <v>0</v>
      </c>
      <c r="Q243" s="191">
        <v>6.0000000000000001E-3</v>
      </c>
      <c r="R243" s="191">
        <f t="shared" si="52"/>
        <v>7.5924000000000005</v>
      </c>
      <c r="S243" s="191">
        <v>0</v>
      </c>
      <c r="T243" s="192">
        <f t="shared" si="53"/>
        <v>0</v>
      </c>
      <c r="AR243" s="193" t="s">
        <v>259</v>
      </c>
      <c r="AT243" s="193" t="s">
        <v>214</v>
      </c>
      <c r="AU243" s="193" t="s">
        <v>135</v>
      </c>
      <c r="AY243" s="13" t="s">
        <v>127</v>
      </c>
      <c r="BE243" s="194">
        <f t="shared" si="54"/>
        <v>0</v>
      </c>
      <c r="BF243" s="194">
        <f t="shared" si="55"/>
        <v>0</v>
      </c>
      <c r="BG243" s="194">
        <f t="shared" si="56"/>
        <v>0</v>
      </c>
      <c r="BH243" s="194">
        <f t="shared" si="57"/>
        <v>0</v>
      </c>
      <c r="BI243" s="194">
        <f t="shared" si="58"/>
        <v>0</v>
      </c>
      <c r="BJ243" s="13" t="s">
        <v>135</v>
      </c>
      <c r="BK243" s="195">
        <f t="shared" si="59"/>
        <v>0</v>
      </c>
      <c r="BL243" s="13" t="s">
        <v>194</v>
      </c>
      <c r="BM243" s="193" t="s">
        <v>531</v>
      </c>
    </row>
    <row r="244" spans="2:65" s="1" customFormat="1" ht="24" customHeight="1">
      <c r="B244" s="30"/>
      <c r="C244" s="183" t="s">
        <v>532</v>
      </c>
      <c r="D244" s="183" t="s">
        <v>130</v>
      </c>
      <c r="E244" s="184" t="s">
        <v>533</v>
      </c>
      <c r="F244" s="185" t="s">
        <v>534</v>
      </c>
      <c r="G244" s="186" t="s">
        <v>142</v>
      </c>
      <c r="H244" s="187">
        <v>540</v>
      </c>
      <c r="I244" s="188"/>
      <c r="J244" s="187">
        <f t="shared" si="50"/>
        <v>0</v>
      </c>
      <c r="K244" s="185" t="s">
        <v>1</v>
      </c>
      <c r="L244" s="34"/>
      <c r="M244" s="189" t="s">
        <v>1</v>
      </c>
      <c r="N244" s="190" t="s">
        <v>41</v>
      </c>
      <c r="O244" s="62"/>
      <c r="P244" s="191">
        <f t="shared" si="51"/>
        <v>0</v>
      </c>
      <c r="Q244" s="191">
        <v>0</v>
      </c>
      <c r="R244" s="191">
        <f t="shared" si="52"/>
        <v>0</v>
      </c>
      <c r="S244" s="191">
        <v>0</v>
      </c>
      <c r="T244" s="192">
        <f t="shared" si="53"/>
        <v>0</v>
      </c>
      <c r="AR244" s="193" t="s">
        <v>194</v>
      </c>
      <c r="AT244" s="193" t="s">
        <v>130</v>
      </c>
      <c r="AU244" s="193" t="s">
        <v>135</v>
      </c>
      <c r="AY244" s="13" t="s">
        <v>127</v>
      </c>
      <c r="BE244" s="194">
        <f t="shared" si="54"/>
        <v>0</v>
      </c>
      <c r="BF244" s="194">
        <f t="shared" si="55"/>
        <v>0</v>
      </c>
      <c r="BG244" s="194">
        <f t="shared" si="56"/>
        <v>0</v>
      </c>
      <c r="BH244" s="194">
        <f t="shared" si="57"/>
        <v>0</v>
      </c>
      <c r="BI244" s="194">
        <f t="shared" si="58"/>
        <v>0</v>
      </c>
      <c r="BJ244" s="13" t="s">
        <v>135</v>
      </c>
      <c r="BK244" s="195">
        <f t="shared" si="59"/>
        <v>0</v>
      </c>
      <c r="BL244" s="13" t="s">
        <v>194</v>
      </c>
      <c r="BM244" s="193" t="s">
        <v>535</v>
      </c>
    </row>
    <row r="245" spans="2:65" s="1" customFormat="1" ht="24" customHeight="1">
      <c r="B245" s="30"/>
      <c r="C245" s="196" t="s">
        <v>311</v>
      </c>
      <c r="D245" s="196" t="s">
        <v>214</v>
      </c>
      <c r="E245" s="197" t="s">
        <v>536</v>
      </c>
      <c r="F245" s="198" t="s">
        <v>537</v>
      </c>
      <c r="G245" s="199" t="s">
        <v>142</v>
      </c>
      <c r="H245" s="200">
        <v>550.79999999999995</v>
      </c>
      <c r="I245" s="201"/>
      <c r="J245" s="200">
        <f t="shared" si="50"/>
        <v>0</v>
      </c>
      <c r="K245" s="198" t="s">
        <v>1</v>
      </c>
      <c r="L245" s="202"/>
      <c r="M245" s="203" t="s">
        <v>1</v>
      </c>
      <c r="N245" s="204" t="s">
        <v>41</v>
      </c>
      <c r="O245" s="62"/>
      <c r="P245" s="191">
        <f t="shared" si="51"/>
        <v>0</v>
      </c>
      <c r="Q245" s="191">
        <v>2.5999999999999999E-3</v>
      </c>
      <c r="R245" s="191">
        <f t="shared" si="52"/>
        <v>1.4320799999999998</v>
      </c>
      <c r="S245" s="191">
        <v>0</v>
      </c>
      <c r="T245" s="192">
        <f t="shared" si="53"/>
        <v>0</v>
      </c>
      <c r="AR245" s="193" t="s">
        <v>259</v>
      </c>
      <c r="AT245" s="193" t="s">
        <v>214</v>
      </c>
      <c r="AU245" s="193" t="s">
        <v>135</v>
      </c>
      <c r="AY245" s="13" t="s">
        <v>127</v>
      </c>
      <c r="BE245" s="194">
        <f t="shared" si="54"/>
        <v>0</v>
      </c>
      <c r="BF245" s="194">
        <f t="shared" si="55"/>
        <v>0</v>
      </c>
      <c r="BG245" s="194">
        <f t="shared" si="56"/>
        <v>0</v>
      </c>
      <c r="BH245" s="194">
        <f t="shared" si="57"/>
        <v>0</v>
      </c>
      <c r="BI245" s="194">
        <f t="shared" si="58"/>
        <v>0</v>
      </c>
      <c r="BJ245" s="13" t="s">
        <v>135</v>
      </c>
      <c r="BK245" s="195">
        <f t="shared" si="59"/>
        <v>0</v>
      </c>
      <c r="BL245" s="13" t="s">
        <v>194</v>
      </c>
      <c r="BM245" s="193" t="s">
        <v>538</v>
      </c>
    </row>
    <row r="246" spans="2:65" s="1" customFormat="1" ht="24" customHeight="1">
      <c r="B246" s="30"/>
      <c r="C246" s="183" t="s">
        <v>539</v>
      </c>
      <c r="D246" s="183" t="s">
        <v>130</v>
      </c>
      <c r="E246" s="184" t="s">
        <v>540</v>
      </c>
      <c r="F246" s="185" t="s">
        <v>541</v>
      </c>
      <c r="G246" s="186" t="s">
        <v>142</v>
      </c>
      <c r="H246" s="187">
        <v>623.70000000000005</v>
      </c>
      <c r="I246" s="188"/>
      <c r="J246" s="187">
        <f t="shared" si="50"/>
        <v>0</v>
      </c>
      <c r="K246" s="185" t="s">
        <v>1</v>
      </c>
      <c r="L246" s="34"/>
      <c r="M246" s="189" t="s">
        <v>1</v>
      </c>
      <c r="N246" s="190" t="s">
        <v>41</v>
      </c>
      <c r="O246" s="62"/>
      <c r="P246" s="191">
        <f t="shared" si="51"/>
        <v>0</v>
      </c>
      <c r="Q246" s="191">
        <v>0</v>
      </c>
      <c r="R246" s="191">
        <f t="shared" si="52"/>
        <v>0</v>
      </c>
      <c r="S246" s="191">
        <v>0</v>
      </c>
      <c r="T246" s="192">
        <f t="shared" si="53"/>
        <v>0</v>
      </c>
      <c r="AR246" s="193" t="s">
        <v>194</v>
      </c>
      <c r="AT246" s="193" t="s">
        <v>130</v>
      </c>
      <c r="AU246" s="193" t="s">
        <v>135</v>
      </c>
      <c r="AY246" s="13" t="s">
        <v>127</v>
      </c>
      <c r="BE246" s="194">
        <f t="shared" si="54"/>
        <v>0</v>
      </c>
      <c r="BF246" s="194">
        <f t="shared" si="55"/>
        <v>0</v>
      </c>
      <c r="BG246" s="194">
        <f t="shared" si="56"/>
        <v>0</v>
      </c>
      <c r="BH246" s="194">
        <f t="shared" si="57"/>
        <v>0</v>
      </c>
      <c r="BI246" s="194">
        <f t="shared" si="58"/>
        <v>0</v>
      </c>
      <c r="BJ246" s="13" t="s">
        <v>135</v>
      </c>
      <c r="BK246" s="195">
        <f t="shared" si="59"/>
        <v>0</v>
      </c>
      <c r="BL246" s="13" t="s">
        <v>194</v>
      </c>
      <c r="BM246" s="193" t="s">
        <v>542</v>
      </c>
    </row>
    <row r="247" spans="2:65" s="1" customFormat="1" ht="16.5" customHeight="1">
      <c r="B247" s="30"/>
      <c r="C247" s="196" t="s">
        <v>543</v>
      </c>
      <c r="D247" s="196" t="s">
        <v>214</v>
      </c>
      <c r="E247" s="197" t="s">
        <v>544</v>
      </c>
      <c r="F247" s="198" t="s">
        <v>545</v>
      </c>
      <c r="G247" s="199" t="s">
        <v>142</v>
      </c>
      <c r="H247" s="200">
        <v>636.17399999999998</v>
      </c>
      <c r="I247" s="201"/>
      <c r="J247" s="200">
        <f t="shared" si="50"/>
        <v>0</v>
      </c>
      <c r="K247" s="198" t="s">
        <v>1</v>
      </c>
      <c r="L247" s="202"/>
      <c r="M247" s="203" t="s">
        <v>1</v>
      </c>
      <c r="N247" s="204" t="s">
        <v>41</v>
      </c>
      <c r="O247" s="62"/>
      <c r="P247" s="191">
        <f t="shared" si="51"/>
        <v>0</v>
      </c>
      <c r="Q247" s="191">
        <v>2.1199999999999999E-3</v>
      </c>
      <c r="R247" s="191">
        <f t="shared" si="52"/>
        <v>1.3486888799999999</v>
      </c>
      <c r="S247" s="191">
        <v>0</v>
      </c>
      <c r="T247" s="192">
        <f t="shared" si="53"/>
        <v>0</v>
      </c>
      <c r="AR247" s="193" t="s">
        <v>259</v>
      </c>
      <c r="AT247" s="193" t="s">
        <v>214</v>
      </c>
      <c r="AU247" s="193" t="s">
        <v>135</v>
      </c>
      <c r="AY247" s="13" t="s">
        <v>127</v>
      </c>
      <c r="BE247" s="194">
        <f t="shared" si="54"/>
        <v>0</v>
      </c>
      <c r="BF247" s="194">
        <f t="shared" si="55"/>
        <v>0</v>
      </c>
      <c r="BG247" s="194">
        <f t="shared" si="56"/>
        <v>0</v>
      </c>
      <c r="BH247" s="194">
        <f t="shared" si="57"/>
        <v>0</v>
      </c>
      <c r="BI247" s="194">
        <f t="shared" si="58"/>
        <v>0</v>
      </c>
      <c r="BJ247" s="13" t="s">
        <v>135</v>
      </c>
      <c r="BK247" s="195">
        <f t="shared" si="59"/>
        <v>0</v>
      </c>
      <c r="BL247" s="13" t="s">
        <v>194</v>
      </c>
      <c r="BM247" s="193" t="s">
        <v>546</v>
      </c>
    </row>
    <row r="248" spans="2:65" s="1" customFormat="1" ht="16.5" customHeight="1">
      <c r="B248" s="30"/>
      <c r="C248" s="196" t="s">
        <v>547</v>
      </c>
      <c r="D248" s="196" t="s">
        <v>214</v>
      </c>
      <c r="E248" s="197" t="s">
        <v>548</v>
      </c>
      <c r="F248" s="198" t="s">
        <v>549</v>
      </c>
      <c r="G248" s="199" t="s">
        <v>142</v>
      </c>
      <c r="H248" s="200">
        <v>636.17399999999998</v>
      </c>
      <c r="I248" s="201"/>
      <c r="J248" s="200">
        <f t="shared" si="50"/>
        <v>0</v>
      </c>
      <c r="K248" s="198" t="s">
        <v>1</v>
      </c>
      <c r="L248" s="202"/>
      <c r="M248" s="203" t="s">
        <v>1</v>
      </c>
      <c r="N248" s="204" t="s">
        <v>41</v>
      </c>
      <c r="O248" s="62"/>
      <c r="P248" s="191">
        <f t="shared" si="51"/>
        <v>0</v>
      </c>
      <c r="Q248" s="191">
        <v>1.5900000000000001E-3</v>
      </c>
      <c r="R248" s="191">
        <f t="shared" si="52"/>
        <v>1.0115166600000001</v>
      </c>
      <c r="S248" s="191">
        <v>0</v>
      </c>
      <c r="T248" s="192">
        <f t="shared" si="53"/>
        <v>0</v>
      </c>
      <c r="AR248" s="193" t="s">
        <v>259</v>
      </c>
      <c r="AT248" s="193" t="s">
        <v>214</v>
      </c>
      <c r="AU248" s="193" t="s">
        <v>135</v>
      </c>
      <c r="AY248" s="13" t="s">
        <v>127</v>
      </c>
      <c r="BE248" s="194">
        <f t="shared" si="54"/>
        <v>0</v>
      </c>
      <c r="BF248" s="194">
        <f t="shared" si="55"/>
        <v>0</v>
      </c>
      <c r="BG248" s="194">
        <f t="shared" si="56"/>
        <v>0</v>
      </c>
      <c r="BH248" s="194">
        <f t="shared" si="57"/>
        <v>0</v>
      </c>
      <c r="BI248" s="194">
        <f t="shared" si="58"/>
        <v>0</v>
      </c>
      <c r="BJ248" s="13" t="s">
        <v>135</v>
      </c>
      <c r="BK248" s="195">
        <f t="shared" si="59"/>
        <v>0</v>
      </c>
      <c r="BL248" s="13" t="s">
        <v>194</v>
      </c>
      <c r="BM248" s="193" t="s">
        <v>550</v>
      </c>
    </row>
    <row r="249" spans="2:65" s="1" customFormat="1" ht="24" customHeight="1">
      <c r="B249" s="30"/>
      <c r="C249" s="183" t="s">
        <v>551</v>
      </c>
      <c r="D249" s="183" t="s">
        <v>130</v>
      </c>
      <c r="E249" s="184" t="s">
        <v>552</v>
      </c>
      <c r="F249" s="185" t="s">
        <v>553</v>
      </c>
      <c r="G249" s="186" t="s">
        <v>142</v>
      </c>
      <c r="H249" s="187">
        <v>42.988</v>
      </c>
      <c r="I249" s="188"/>
      <c r="J249" s="187">
        <f t="shared" si="50"/>
        <v>0</v>
      </c>
      <c r="K249" s="185" t="s">
        <v>1</v>
      </c>
      <c r="L249" s="34"/>
      <c r="M249" s="189" t="s">
        <v>1</v>
      </c>
      <c r="N249" s="190" t="s">
        <v>41</v>
      </c>
      <c r="O249" s="62"/>
      <c r="P249" s="191">
        <f t="shared" si="51"/>
        <v>0</v>
      </c>
      <c r="Q249" s="191">
        <v>4.3200000000000001E-3</v>
      </c>
      <c r="R249" s="191">
        <f t="shared" si="52"/>
        <v>0.18570816000000001</v>
      </c>
      <c r="S249" s="191">
        <v>0</v>
      </c>
      <c r="T249" s="192">
        <f t="shared" si="53"/>
        <v>0</v>
      </c>
      <c r="AR249" s="193" t="s">
        <v>134</v>
      </c>
      <c r="AT249" s="193" t="s">
        <v>130</v>
      </c>
      <c r="AU249" s="193" t="s">
        <v>135</v>
      </c>
      <c r="AY249" s="13" t="s">
        <v>127</v>
      </c>
      <c r="BE249" s="194">
        <f t="shared" si="54"/>
        <v>0</v>
      </c>
      <c r="BF249" s="194">
        <f t="shared" si="55"/>
        <v>0</v>
      </c>
      <c r="BG249" s="194">
        <f t="shared" si="56"/>
        <v>0</v>
      </c>
      <c r="BH249" s="194">
        <f t="shared" si="57"/>
        <v>0</v>
      </c>
      <c r="BI249" s="194">
        <f t="shared" si="58"/>
        <v>0</v>
      </c>
      <c r="BJ249" s="13" t="s">
        <v>135</v>
      </c>
      <c r="BK249" s="195">
        <f t="shared" si="59"/>
        <v>0</v>
      </c>
      <c r="BL249" s="13" t="s">
        <v>134</v>
      </c>
      <c r="BM249" s="193" t="s">
        <v>554</v>
      </c>
    </row>
    <row r="250" spans="2:65" s="1" customFormat="1" ht="24" customHeight="1">
      <c r="B250" s="30"/>
      <c r="C250" s="196" t="s">
        <v>555</v>
      </c>
      <c r="D250" s="196" t="s">
        <v>214</v>
      </c>
      <c r="E250" s="197" t="s">
        <v>556</v>
      </c>
      <c r="F250" s="198" t="s">
        <v>557</v>
      </c>
      <c r="G250" s="199" t="s">
        <v>142</v>
      </c>
      <c r="H250" s="200">
        <v>47.286999999999999</v>
      </c>
      <c r="I250" s="201"/>
      <c r="J250" s="200">
        <f t="shared" si="50"/>
        <v>0</v>
      </c>
      <c r="K250" s="198" t="s">
        <v>1</v>
      </c>
      <c r="L250" s="202"/>
      <c r="M250" s="203" t="s">
        <v>1</v>
      </c>
      <c r="N250" s="204" t="s">
        <v>41</v>
      </c>
      <c r="O250" s="62"/>
      <c r="P250" s="191">
        <f t="shared" si="51"/>
        <v>0</v>
      </c>
      <c r="Q250" s="191">
        <v>1.044E-2</v>
      </c>
      <c r="R250" s="191">
        <f t="shared" si="52"/>
        <v>0.49367627999999997</v>
      </c>
      <c r="S250" s="191">
        <v>0</v>
      </c>
      <c r="T250" s="192">
        <f t="shared" si="53"/>
        <v>0</v>
      </c>
      <c r="AR250" s="193" t="s">
        <v>160</v>
      </c>
      <c r="AT250" s="193" t="s">
        <v>214</v>
      </c>
      <c r="AU250" s="193" t="s">
        <v>135</v>
      </c>
      <c r="AY250" s="13" t="s">
        <v>127</v>
      </c>
      <c r="BE250" s="194">
        <f t="shared" si="54"/>
        <v>0</v>
      </c>
      <c r="BF250" s="194">
        <f t="shared" si="55"/>
        <v>0</v>
      </c>
      <c r="BG250" s="194">
        <f t="shared" si="56"/>
        <v>0</v>
      </c>
      <c r="BH250" s="194">
        <f t="shared" si="57"/>
        <v>0</v>
      </c>
      <c r="BI250" s="194">
        <f t="shared" si="58"/>
        <v>0</v>
      </c>
      <c r="BJ250" s="13" t="s">
        <v>135</v>
      </c>
      <c r="BK250" s="195">
        <f t="shared" si="59"/>
        <v>0</v>
      </c>
      <c r="BL250" s="13" t="s">
        <v>134</v>
      </c>
      <c r="BM250" s="193" t="s">
        <v>558</v>
      </c>
    </row>
    <row r="251" spans="2:65" s="1" customFormat="1" ht="24" customHeight="1">
      <c r="B251" s="30"/>
      <c r="C251" s="183" t="s">
        <v>559</v>
      </c>
      <c r="D251" s="183" t="s">
        <v>130</v>
      </c>
      <c r="E251" s="184" t="s">
        <v>560</v>
      </c>
      <c r="F251" s="185" t="s">
        <v>561</v>
      </c>
      <c r="G251" s="186" t="s">
        <v>163</v>
      </c>
      <c r="H251" s="187">
        <v>11.667999999999999</v>
      </c>
      <c r="I251" s="188"/>
      <c r="J251" s="187">
        <f t="shared" si="50"/>
        <v>0</v>
      </c>
      <c r="K251" s="185" t="s">
        <v>1</v>
      </c>
      <c r="L251" s="34"/>
      <c r="M251" s="189" t="s">
        <v>1</v>
      </c>
      <c r="N251" s="190" t="s">
        <v>41</v>
      </c>
      <c r="O251" s="62"/>
      <c r="P251" s="191">
        <f t="shared" si="51"/>
        <v>0</v>
      </c>
      <c r="Q251" s="191">
        <v>0</v>
      </c>
      <c r="R251" s="191">
        <f t="shared" si="52"/>
        <v>0</v>
      </c>
      <c r="S251" s="191">
        <v>0</v>
      </c>
      <c r="T251" s="192">
        <f t="shared" si="53"/>
        <v>0</v>
      </c>
      <c r="AR251" s="193" t="s">
        <v>194</v>
      </c>
      <c r="AT251" s="193" t="s">
        <v>130</v>
      </c>
      <c r="AU251" s="193" t="s">
        <v>135</v>
      </c>
      <c r="AY251" s="13" t="s">
        <v>127</v>
      </c>
      <c r="BE251" s="194">
        <f t="shared" si="54"/>
        <v>0</v>
      </c>
      <c r="BF251" s="194">
        <f t="shared" si="55"/>
        <v>0</v>
      </c>
      <c r="BG251" s="194">
        <f t="shared" si="56"/>
        <v>0</v>
      </c>
      <c r="BH251" s="194">
        <f t="shared" si="57"/>
        <v>0</v>
      </c>
      <c r="BI251" s="194">
        <f t="shared" si="58"/>
        <v>0</v>
      </c>
      <c r="BJ251" s="13" t="s">
        <v>135</v>
      </c>
      <c r="BK251" s="195">
        <f t="shared" si="59"/>
        <v>0</v>
      </c>
      <c r="BL251" s="13" t="s">
        <v>194</v>
      </c>
      <c r="BM251" s="193" t="s">
        <v>562</v>
      </c>
    </row>
    <row r="252" spans="2:65" s="11" customFormat="1" ht="22.9" customHeight="1">
      <c r="B252" s="167"/>
      <c r="C252" s="168"/>
      <c r="D252" s="169" t="s">
        <v>74</v>
      </c>
      <c r="E252" s="181" t="s">
        <v>563</v>
      </c>
      <c r="F252" s="181" t="s">
        <v>564</v>
      </c>
      <c r="G252" s="168"/>
      <c r="H252" s="168"/>
      <c r="I252" s="171"/>
      <c r="J252" s="182">
        <f>BK252</f>
        <v>0</v>
      </c>
      <c r="K252" s="168"/>
      <c r="L252" s="173"/>
      <c r="M252" s="174"/>
      <c r="N252" s="175"/>
      <c r="O252" s="175"/>
      <c r="P252" s="176">
        <f>SUM(P253:P256)</f>
        <v>0</v>
      </c>
      <c r="Q252" s="175"/>
      <c r="R252" s="176">
        <f>SUM(R253:R256)</f>
        <v>2.9000000000000002E-3</v>
      </c>
      <c r="S252" s="175"/>
      <c r="T252" s="177">
        <f>SUM(T253:T256)</f>
        <v>2.5563600000000002E-2</v>
      </c>
      <c r="AR252" s="178" t="s">
        <v>135</v>
      </c>
      <c r="AT252" s="179" t="s">
        <v>74</v>
      </c>
      <c r="AU252" s="179" t="s">
        <v>80</v>
      </c>
      <c r="AY252" s="178" t="s">
        <v>127</v>
      </c>
      <c r="BK252" s="180">
        <f>SUM(BK253:BK256)</f>
        <v>0</v>
      </c>
    </row>
    <row r="253" spans="2:65" s="1" customFormat="1" ht="24" customHeight="1">
      <c r="B253" s="30"/>
      <c r="C253" s="183" t="s">
        <v>565</v>
      </c>
      <c r="D253" s="183" t="s">
        <v>130</v>
      </c>
      <c r="E253" s="184" t="s">
        <v>566</v>
      </c>
      <c r="F253" s="185" t="s">
        <v>567</v>
      </c>
      <c r="G253" s="186" t="s">
        <v>568</v>
      </c>
      <c r="H253" s="187">
        <v>1</v>
      </c>
      <c r="I253" s="188"/>
      <c r="J253" s="187">
        <f>ROUND(I253*H253,3)</f>
        <v>0</v>
      </c>
      <c r="K253" s="185" t="s">
        <v>1</v>
      </c>
      <c r="L253" s="34"/>
      <c r="M253" s="189" t="s">
        <v>1</v>
      </c>
      <c r="N253" s="190" t="s">
        <v>41</v>
      </c>
      <c r="O253" s="62"/>
      <c r="P253" s="191">
        <f>O253*H253</f>
        <v>0</v>
      </c>
      <c r="Q253" s="191">
        <v>0</v>
      </c>
      <c r="R253" s="191">
        <f>Q253*H253</f>
        <v>0</v>
      </c>
      <c r="S253" s="191">
        <v>0</v>
      </c>
      <c r="T253" s="192">
        <f>S253*H253</f>
        <v>0</v>
      </c>
      <c r="AR253" s="193" t="s">
        <v>194</v>
      </c>
      <c r="AT253" s="193" t="s">
        <v>130</v>
      </c>
      <c r="AU253" s="193" t="s">
        <v>135</v>
      </c>
      <c r="AY253" s="13" t="s">
        <v>127</v>
      </c>
      <c r="BE253" s="194">
        <f>IF(N253="základná",J253,0)</f>
        <v>0</v>
      </c>
      <c r="BF253" s="194">
        <f>IF(N253="znížená",J253,0)</f>
        <v>0</v>
      </c>
      <c r="BG253" s="194">
        <f>IF(N253="zákl. prenesená",J253,0)</f>
        <v>0</v>
      </c>
      <c r="BH253" s="194">
        <f>IF(N253="zníž. prenesená",J253,0)</f>
        <v>0</v>
      </c>
      <c r="BI253" s="194">
        <f>IF(N253="nulová",J253,0)</f>
        <v>0</v>
      </c>
      <c r="BJ253" s="13" t="s">
        <v>135</v>
      </c>
      <c r="BK253" s="195">
        <f>ROUND(I253*H253,3)</f>
        <v>0</v>
      </c>
      <c r="BL253" s="13" t="s">
        <v>194</v>
      </c>
      <c r="BM253" s="193" t="s">
        <v>569</v>
      </c>
    </row>
    <row r="254" spans="2:65" s="1" customFormat="1" ht="24" customHeight="1">
      <c r="B254" s="30"/>
      <c r="C254" s="183" t="s">
        <v>570</v>
      </c>
      <c r="D254" s="183" t="s">
        <v>130</v>
      </c>
      <c r="E254" s="184" t="s">
        <v>571</v>
      </c>
      <c r="F254" s="185" t="s">
        <v>572</v>
      </c>
      <c r="G254" s="186" t="s">
        <v>341</v>
      </c>
      <c r="H254" s="187">
        <v>9.7200000000000006</v>
      </c>
      <c r="I254" s="188"/>
      <c r="J254" s="187">
        <f>ROUND(I254*H254,3)</f>
        <v>0</v>
      </c>
      <c r="K254" s="185" t="s">
        <v>1</v>
      </c>
      <c r="L254" s="34"/>
      <c r="M254" s="189" t="s">
        <v>1</v>
      </c>
      <c r="N254" s="190" t="s">
        <v>41</v>
      </c>
      <c r="O254" s="62"/>
      <c r="P254" s="191">
        <f>O254*H254</f>
        <v>0</v>
      </c>
      <c r="Q254" s="191">
        <v>0</v>
      </c>
      <c r="R254" s="191">
        <f>Q254*H254</f>
        <v>0</v>
      </c>
      <c r="S254" s="191">
        <v>2.63E-3</v>
      </c>
      <c r="T254" s="192">
        <f>S254*H254</f>
        <v>2.5563600000000002E-2</v>
      </c>
      <c r="AR254" s="193" t="s">
        <v>194</v>
      </c>
      <c r="AT254" s="193" t="s">
        <v>130</v>
      </c>
      <c r="AU254" s="193" t="s">
        <v>135</v>
      </c>
      <c r="AY254" s="13" t="s">
        <v>127</v>
      </c>
      <c r="BE254" s="194">
        <f>IF(N254="základná",J254,0)</f>
        <v>0</v>
      </c>
      <c r="BF254" s="194">
        <f>IF(N254="znížená",J254,0)</f>
        <v>0</v>
      </c>
      <c r="BG254" s="194">
        <f>IF(N254="zákl. prenesená",J254,0)</f>
        <v>0</v>
      </c>
      <c r="BH254" s="194">
        <f>IF(N254="zníž. prenesená",J254,0)</f>
        <v>0</v>
      </c>
      <c r="BI254" s="194">
        <f>IF(N254="nulová",J254,0)</f>
        <v>0</v>
      </c>
      <c r="BJ254" s="13" t="s">
        <v>135</v>
      </c>
      <c r="BK254" s="195">
        <f>ROUND(I254*H254,3)</f>
        <v>0</v>
      </c>
      <c r="BL254" s="13" t="s">
        <v>194</v>
      </c>
      <c r="BM254" s="193" t="s">
        <v>573</v>
      </c>
    </row>
    <row r="255" spans="2:65" s="1" customFormat="1" ht="16.5" customHeight="1">
      <c r="B255" s="30"/>
      <c r="C255" s="183" t="s">
        <v>574</v>
      </c>
      <c r="D255" s="183" t="s">
        <v>130</v>
      </c>
      <c r="E255" s="184" t="s">
        <v>575</v>
      </c>
      <c r="F255" s="185" t="s">
        <v>576</v>
      </c>
      <c r="G255" s="186" t="s">
        <v>146</v>
      </c>
      <c r="H255" s="187">
        <v>2</v>
      </c>
      <c r="I255" s="188"/>
      <c r="J255" s="187">
        <f>ROUND(I255*H255,3)</f>
        <v>0</v>
      </c>
      <c r="K255" s="185" t="s">
        <v>1</v>
      </c>
      <c r="L255" s="34"/>
      <c r="M255" s="189" t="s">
        <v>1</v>
      </c>
      <c r="N255" s="190" t="s">
        <v>41</v>
      </c>
      <c r="O255" s="62"/>
      <c r="P255" s="191">
        <f>O255*H255</f>
        <v>0</v>
      </c>
      <c r="Q255" s="191">
        <v>4.2999999999999999E-4</v>
      </c>
      <c r="R255" s="191">
        <f>Q255*H255</f>
        <v>8.5999999999999998E-4</v>
      </c>
      <c r="S255" s="191">
        <v>0</v>
      </c>
      <c r="T255" s="192">
        <f>S255*H255</f>
        <v>0</v>
      </c>
      <c r="AR255" s="193" t="s">
        <v>194</v>
      </c>
      <c r="AT255" s="193" t="s">
        <v>130</v>
      </c>
      <c r="AU255" s="193" t="s">
        <v>135</v>
      </c>
      <c r="AY255" s="13" t="s">
        <v>127</v>
      </c>
      <c r="BE255" s="194">
        <f>IF(N255="základná",J255,0)</f>
        <v>0</v>
      </c>
      <c r="BF255" s="194">
        <f>IF(N255="znížená",J255,0)</f>
        <v>0</v>
      </c>
      <c r="BG255" s="194">
        <f>IF(N255="zákl. prenesená",J255,0)</f>
        <v>0</v>
      </c>
      <c r="BH255" s="194">
        <f>IF(N255="zníž. prenesená",J255,0)</f>
        <v>0</v>
      </c>
      <c r="BI255" s="194">
        <f>IF(N255="nulová",J255,0)</f>
        <v>0</v>
      </c>
      <c r="BJ255" s="13" t="s">
        <v>135</v>
      </c>
      <c r="BK255" s="195">
        <f>ROUND(I255*H255,3)</f>
        <v>0</v>
      </c>
      <c r="BL255" s="13" t="s">
        <v>194</v>
      </c>
      <c r="BM255" s="193" t="s">
        <v>577</v>
      </c>
    </row>
    <row r="256" spans="2:65" s="1" customFormat="1" ht="48" customHeight="1">
      <c r="B256" s="30"/>
      <c r="C256" s="196" t="s">
        <v>578</v>
      </c>
      <c r="D256" s="196" t="s">
        <v>214</v>
      </c>
      <c r="E256" s="197" t="s">
        <v>579</v>
      </c>
      <c r="F256" s="198" t="s">
        <v>580</v>
      </c>
      <c r="G256" s="199" t="s">
        <v>146</v>
      </c>
      <c r="H256" s="200">
        <v>2</v>
      </c>
      <c r="I256" s="201"/>
      <c r="J256" s="200">
        <f>ROUND(I256*H256,3)</f>
        <v>0</v>
      </c>
      <c r="K256" s="198" t="s">
        <v>1</v>
      </c>
      <c r="L256" s="202"/>
      <c r="M256" s="203" t="s">
        <v>1</v>
      </c>
      <c r="N256" s="204" t="s">
        <v>41</v>
      </c>
      <c r="O256" s="62"/>
      <c r="P256" s="191">
        <f>O256*H256</f>
        <v>0</v>
      </c>
      <c r="Q256" s="191">
        <v>1.0200000000000001E-3</v>
      </c>
      <c r="R256" s="191">
        <f>Q256*H256</f>
        <v>2.0400000000000001E-3</v>
      </c>
      <c r="S256" s="191">
        <v>0</v>
      </c>
      <c r="T256" s="192">
        <f>S256*H256</f>
        <v>0</v>
      </c>
      <c r="AR256" s="193" t="s">
        <v>259</v>
      </c>
      <c r="AT256" s="193" t="s">
        <v>214</v>
      </c>
      <c r="AU256" s="193" t="s">
        <v>135</v>
      </c>
      <c r="AY256" s="13" t="s">
        <v>127</v>
      </c>
      <c r="BE256" s="194">
        <f>IF(N256="základná",J256,0)</f>
        <v>0</v>
      </c>
      <c r="BF256" s="194">
        <f>IF(N256="znížená",J256,0)</f>
        <v>0</v>
      </c>
      <c r="BG256" s="194">
        <f>IF(N256="zákl. prenesená",J256,0)</f>
        <v>0</v>
      </c>
      <c r="BH256" s="194">
        <f>IF(N256="zníž. prenesená",J256,0)</f>
        <v>0</v>
      </c>
      <c r="BI256" s="194">
        <f>IF(N256="nulová",J256,0)</f>
        <v>0</v>
      </c>
      <c r="BJ256" s="13" t="s">
        <v>135</v>
      </c>
      <c r="BK256" s="195">
        <f>ROUND(I256*H256,3)</f>
        <v>0</v>
      </c>
      <c r="BL256" s="13" t="s">
        <v>194</v>
      </c>
      <c r="BM256" s="193" t="s">
        <v>581</v>
      </c>
    </row>
    <row r="257" spans="2:65" s="11" customFormat="1" ht="22.9" customHeight="1">
      <c r="B257" s="167"/>
      <c r="C257" s="168"/>
      <c r="D257" s="169" t="s">
        <v>74</v>
      </c>
      <c r="E257" s="181" t="s">
        <v>582</v>
      </c>
      <c r="F257" s="181" t="s">
        <v>583</v>
      </c>
      <c r="G257" s="168"/>
      <c r="H257" s="168"/>
      <c r="I257" s="171"/>
      <c r="J257" s="182">
        <f>BK257</f>
        <v>0</v>
      </c>
      <c r="K257" s="168"/>
      <c r="L257" s="173"/>
      <c r="M257" s="174"/>
      <c r="N257" s="175"/>
      <c r="O257" s="175"/>
      <c r="P257" s="176">
        <f>P258</f>
        <v>0</v>
      </c>
      <c r="Q257" s="175"/>
      <c r="R257" s="176">
        <f>R258</f>
        <v>0</v>
      </c>
      <c r="S257" s="175"/>
      <c r="T257" s="177">
        <f>T258</f>
        <v>0</v>
      </c>
      <c r="AR257" s="178" t="s">
        <v>135</v>
      </c>
      <c r="AT257" s="179" t="s">
        <v>74</v>
      </c>
      <c r="AU257" s="179" t="s">
        <v>80</v>
      </c>
      <c r="AY257" s="178" t="s">
        <v>127</v>
      </c>
      <c r="BK257" s="180">
        <f>BK258</f>
        <v>0</v>
      </c>
    </row>
    <row r="258" spans="2:65" s="1" customFormat="1" ht="16.5" customHeight="1">
      <c r="B258" s="30"/>
      <c r="C258" s="183" t="s">
        <v>584</v>
      </c>
      <c r="D258" s="183" t="s">
        <v>130</v>
      </c>
      <c r="E258" s="184" t="s">
        <v>585</v>
      </c>
      <c r="F258" s="185" t="s">
        <v>586</v>
      </c>
      <c r="G258" s="186" t="s">
        <v>568</v>
      </c>
      <c r="H258" s="187">
        <v>1</v>
      </c>
      <c r="I258" s="188"/>
      <c r="J258" s="187">
        <f>ROUND(I258*H258,3)</f>
        <v>0</v>
      </c>
      <c r="K258" s="185" t="s">
        <v>1</v>
      </c>
      <c r="L258" s="34"/>
      <c r="M258" s="189" t="s">
        <v>1</v>
      </c>
      <c r="N258" s="190" t="s">
        <v>41</v>
      </c>
      <c r="O258" s="62"/>
      <c r="P258" s="191">
        <f>O258*H258</f>
        <v>0</v>
      </c>
      <c r="Q258" s="191">
        <v>0</v>
      </c>
      <c r="R258" s="191">
        <f>Q258*H258</f>
        <v>0</v>
      </c>
      <c r="S258" s="191">
        <v>0</v>
      </c>
      <c r="T258" s="192">
        <f>S258*H258</f>
        <v>0</v>
      </c>
      <c r="AR258" s="193" t="s">
        <v>194</v>
      </c>
      <c r="AT258" s="193" t="s">
        <v>130</v>
      </c>
      <c r="AU258" s="193" t="s">
        <v>135</v>
      </c>
      <c r="AY258" s="13" t="s">
        <v>127</v>
      </c>
      <c r="BE258" s="194">
        <f>IF(N258="základná",J258,0)</f>
        <v>0</v>
      </c>
      <c r="BF258" s="194">
        <f>IF(N258="znížená",J258,0)</f>
        <v>0</v>
      </c>
      <c r="BG258" s="194">
        <f>IF(N258="zákl. prenesená",J258,0)</f>
        <v>0</v>
      </c>
      <c r="BH258" s="194">
        <f>IF(N258="zníž. prenesená",J258,0)</f>
        <v>0</v>
      </c>
      <c r="BI258" s="194">
        <f>IF(N258="nulová",J258,0)</f>
        <v>0</v>
      </c>
      <c r="BJ258" s="13" t="s">
        <v>135</v>
      </c>
      <c r="BK258" s="195">
        <f>ROUND(I258*H258,3)</f>
        <v>0</v>
      </c>
      <c r="BL258" s="13" t="s">
        <v>194</v>
      </c>
      <c r="BM258" s="193" t="s">
        <v>587</v>
      </c>
    </row>
    <row r="259" spans="2:65" s="11" customFormat="1" ht="22.9" customHeight="1">
      <c r="B259" s="167"/>
      <c r="C259" s="168"/>
      <c r="D259" s="169" t="s">
        <v>74</v>
      </c>
      <c r="E259" s="181" t="s">
        <v>588</v>
      </c>
      <c r="F259" s="181" t="s">
        <v>589</v>
      </c>
      <c r="G259" s="168"/>
      <c r="H259" s="168"/>
      <c r="I259" s="171"/>
      <c r="J259" s="182">
        <f>BK259</f>
        <v>0</v>
      </c>
      <c r="K259" s="168"/>
      <c r="L259" s="173"/>
      <c r="M259" s="174"/>
      <c r="N259" s="175"/>
      <c r="O259" s="175"/>
      <c r="P259" s="176">
        <f>SUM(P260:P261)</f>
        <v>0</v>
      </c>
      <c r="Q259" s="175"/>
      <c r="R259" s="176">
        <f>SUM(R260:R261)</f>
        <v>9.6184389999999986</v>
      </c>
      <c r="S259" s="175"/>
      <c r="T259" s="177">
        <f>SUM(T260:T261)</f>
        <v>0</v>
      </c>
      <c r="AR259" s="178" t="s">
        <v>135</v>
      </c>
      <c r="AT259" s="179" t="s">
        <v>74</v>
      </c>
      <c r="AU259" s="179" t="s">
        <v>80</v>
      </c>
      <c r="AY259" s="178" t="s">
        <v>127</v>
      </c>
      <c r="BK259" s="180">
        <f>SUM(BK260:BK261)</f>
        <v>0</v>
      </c>
    </row>
    <row r="260" spans="2:65" s="1" customFormat="1" ht="24" customHeight="1">
      <c r="B260" s="30"/>
      <c r="C260" s="183" t="s">
        <v>590</v>
      </c>
      <c r="D260" s="183" t="s">
        <v>130</v>
      </c>
      <c r="E260" s="184" t="s">
        <v>591</v>
      </c>
      <c r="F260" s="185" t="s">
        <v>592</v>
      </c>
      <c r="G260" s="186" t="s">
        <v>142</v>
      </c>
      <c r="H260" s="187">
        <v>1244.3</v>
      </c>
      <c r="I260" s="188"/>
      <c r="J260" s="187">
        <f>ROUND(I260*H260,3)</f>
        <v>0</v>
      </c>
      <c r="K260" s="185" t="s">
        <v>1</v>
      </c>
      <c r="L260" s="34"/>
      <c r="M260" s="189" t="s">
        <v>1</v>
      </c>
      <c r="N260" s="190" t="s">
        <v>41</v>
      </c>
      <c r="O260" s="62"/>
      <c r="P260" s="191">
        <f>O260*H260</f>
        <v>0</v>
      </c>
      <c r="Q260" s="191">
        <v>7.7299999999999999E-3</v>
      </c>
      <c r="R260" s="191">
        <f>Q260*H260</f>
        <v>9.6184389999999986</v>
      </c>
      <c r="S260" s="191">
        <v>0</v>
      </c>
      <c r="T260" s="192">
        <f>S260*H260</f>
        <v>0</v>
      </c>
      <c r="AR260" s="193" t="s">
        <v>194</v>
      </c>
      <c r="AT260" s="193" t="s">
        <v>130</v>
      </c>
      <c r="AU260" s="193" t="s">
        <v>135</v>
      </c>
      <c r="AY260" s="13" t="s">
        <v>127</v>
      </c>
      <c r="BE260" s="194">
        <f>IF(N260="základná",J260,0)</f>
        <v>0</v>
      </c>
      <c r="BF260" s="194">
        <f>IF(N260="znížená",J260,0)</f>
        <v>0</v>
      </c>
      <c r="BG260" s="194">
        <f>IF(N260="zákl. prenesená",J260,0)</f>
        <v>0</v>
      </c>
      <c r="BH260" s="194">
        <f>IF(N260="zníž. prenesená",J260,0)</f>
        <v>0</v>
      </c>
      <c r="BI260" s="194">
        <f>IF(N260="nulová",J260,0)</f>
        <v>0</v>
      </c>
      <c r="BJ260" s="13" t="s">
        <v>135</v>
      </c>
      <c r="BK260" s="195">
        <f>ROUND(I260*H260,3)</f>
        <v>0</v>
      </c>
      <c r="BL260" s="13" t="s">
        <v>194</v>
      </c>
      <c r="BM260" s="193" t="s">
        <v>593</v>
      </c>
    </row>
    <row r="261" spans="2:65" s="1" customFormat="1" ht="24" customHeight="1">
      <c r="B261" s="30"/>
      <c r="C261" s="183" t="s">
        <v>594</v>
      </c>
      <c r="D261" s="183" t="s">
        <v>130</v>
      </c>
      <c r="E261" s="184" t="s">
        <v>595</v>
      </c>
      <c r="F261" s="185" t="s">
        <v>596</v>
      </c>
      <c r="G261" s="186" t="s">
        <v>163</v>
      </c>
      <c r="H261" s="187">
        <v>9.6180000000000003</v>
      </c>
      <c r="I261" s="188"/>
      <c r="J261" s="187">
        <f>ROUND(I261*H261,3)</f>
        <v>0</v>
      </c>
      <c r="K261" s="185" t="s">
        <v>1</v>
      </c>
      <c r="L261" s="34"/>
      <c r="M261" s="189" t="s">
        <v>1</v>
      </c>
      <c r="N261" s="190" t="s">
        <v>41</v>
      </c>
      <c r="O261" s="62"/>
      <c r="P261" s="191">
        <f>O261*H261</f>
        <v>0</v>
      </c>
      <c r="Q261" s="191">
        <v>0</v>
      </c>
      <c r="R261" s="191">
        <f>Q261*H261</f>
        <v>0</v>
      </c>
      <c r="S261" s="191">
        <v>0</v>
      </c>
      <c r="T261" s="192">
        <f>S261*H261</f>
        <v>0</v>
      </c>
      <c r="AR261" s="193" t="s">
        <v>194</v>
      </c>
      <c r="AT261" s="193" t="s">
        <v>130</v>
      </c>
      <c r="AU261" s="193" t="s">
        <v>135</v>
      </c>
      <c r="AY261" s="13" t="s">
        <v>127</v>
      </c>
      <c r="BE261" s="194">
        <f>IF(N261="základná",J261,0)</f>
        <v>0</v>
      </c>
      <c r="BF261" s="194">
        <f>IF(N261="znížená",J261,0)</f>
        <v>0</v>
      </c>
      <c r="BG261" s="194">
        <f>IF(N261="zákl. prenesená",J261,0)</f>
        <v>0</v>
      </c>
      <c r="BH261" s="194">
        <f>IF(N261="zníž. prenesená",J261,0)</f>
        <v>0</v>
      </c>
      <c r="BI261" s="194">
        <f>IF(N261="nulová",J261,0)</f>
        <v>0</v>
      </c>
      <c r="BJ261" s="13" t="s">
        <v>135</v>
      </c>
      <c r="BK261" s="195">
        <f>ROUND(I261*H261,3)</f>
        <v>0</v>
      </c>
      <c r="BL261" s="13" t="s">
        <v>194</v>
      </c>
      <c r="BM261" s="193" t="s">
        <v>597</v>
      </c>
    </row>
    <row r="262" spans="2:65" s="11" customFormat="1" ht="22.9" customHeight="1">
      <c r="B262" s="167"/>
      <c r="C262" s="168"/>
      <c r="D262" s="169" t="s">
        <v>74</v>
      </c>
      <c r="E262" s="181" t="s">
        <v>598</v>
      </c>
      <c r="F262" s="181" t="s">
        <v>599</v>
      </c>
      <c r="G262" s="168"/>
      <c r="H262" s="168"/>
      <c r="I262" s="171"/>
      <c r="J262" s="182">
        <f>BK262</f>
        <v>0</v>
      </c>
      <c r="K262" s="168"/>
      <c r="L262" s="173"/>
      <c r="M262" s="174"/>
      <c r="N262" s="175"/>
      <c r="O262" s="175"/>
      <c r="P262" s="176">
        <f>SUM(P263:P264)</f>
        <v>0</v>
      </c>
      <c r="Q262" s="175"/>
      <c r="R262" s="176">
        <f>SUM(R263:R264)</f>
        <v>35.550405810000001</v>
      </c>
      <c r="S262" s="175"/>
      <c r="T262" s="177">
        <f>SUM(T263:T264)</f>
        <v>0</v>
      </c>
      <c r="AR262" s="178" t="s">
        <v>135</v>
      </c>
      <c r="AT262" s="179" t="s">
        <v>74</v>
      </c>
      <c r="AU262" s="179" t="s">
        <v>80</v>
      </c>
      <c r="AY262" s="178" t="s">
        <v>127</v>
      </c>
      <c r="BK262" s="180">
        <f>SUM(BK263:BK264)</f>
        <v>0</v>
      </c>
    </row>
    <row r="263" spans="2:65" s="1" customFormat="1" ht="24" customHeight="1">
      <c r="B263" s="30"/>
      <c r="C263" s="183" t="s">
        <v>600</v>
      </c>
      <c r="D263" s="183" t="s">
        <v>130</v>
      </c>
      <c r="E263" s="184" t="s">
        <v>601</v>
      </c>
      <c r="F263" s="185" t="s">
        <v>602</v>
      </c>
      <c r="G263" s="186" t="s">
        <v>142</v>
      </c>
      <c r="H263" s="187">
        <v>376.71300000000002</v>
      </c>
      <c r="I263" s="188"/>
      <c r="J263" s="187">
        <f>ROUND(I263*H263,3)</f>
        <v>0</v>
      </c>
      <c r="K263" s="185" t="s">
        <v>1</v>
      </c>
      <c r="L263" s="34"/>
      <c r="M263" s="189" t="s">
        <v>1</v>
      </c>
      <c r="N263" s="190" t="s">
        <v>41</v>
      </c>
      <c r="O263" s="62"/>
      <c r="P263" s="191">
        <f>O263*H263</f>
        <v>0</v>
      </c>
      <c r="Q263" s="191">
        <v>9.4369999999999996E-2</v>
      </c>
      <c r="R263" s="191">
        <f>Q263*H263</f>
        <v>35.550405810000001</v>
      </c>
      <c r="S263" s="191">
        <v>0</v>
      </c>
      <c r="T263" s="192">
        <f>S263*H263</f>
        <v>0</v>
      </c>
      <c r="AR263" s="193" t="s">
        <v>194</v>
      </c>
      <c r="AT263" s="193" t="s">
        <v>130</v>
      </c>
      <c r="AU263" s="193" t="s">
        <v>135</v>
      </c>
      <c r="AY263" s="13" t="s">
        <v>127</v>
      </c>
      <c r="BE263" s="194">
        <f>IF(N263="základná",J263,0)</f>
        <v>0</v>
      </c>
      <c r="BF263" s="194">
        <f>IF(N263="znížená",J263,0)</f>
        <v>0</v>
      </c>
      <c r="BG263" s="194">
        <f>IF(N263="zákl. prenesená",J263,0)</f>
        <v>0</v>
      </c>
      <c r="BH263" s="194">
        <f>IF(N263="zníž. prenesená",J263,0)</f>
        <v>0</v>
      </c>
      <c r="BI263" s="194">
        <f>IF(N263="nulová",J263,0)</f>
        <v>0</v>
      </c>
      <c r="BJ263" s="13" t="s">
        <v>135</v>
      </c>
      <c r="BK263" s="195">
        <f>ROUND(I263*H263,3)</f>
        <v>0</v>
      </c>
      <c r="BL263" s="13" t="s">
        <v>194</v>
      </c>
      <c r="BM263" s="193" t="s">
        <v>603</v>
      </c>
    </row>
    <row r="264" spans="2:65" s="1" customFormat="1" ht="24" customHeight="1">
      <c r="B264" s="30"/>
      <c r="C264" s="183" t="s">
        <v>604</v>
      </c>
      <c r="D264" s="183" t="s">
        <v>130</v>
      </c>
      <c r="E264" s="184" t="s">
        <v>605</v>
      </c>
      <c r="F264" s="185" t="s">
        <v>606</v>
      </c>
      <c r="G264" s="186" t="s">
        <v>163</v>
      </c>
      <c r="H264" s="187">
        <v>35.549999999999997</v>
      </c>
      <c r="I264" s="188"/>
      <c r="J264" s="187">
        <f>ROUND(I264*H264,3)</f>
        <v>0</v>
      </c>
      <c r="K264" s="185" t="s">
        <v>1</v>
      </c>
      <c r="L264" s="34"/>
      <c r="M264" s="189" t="s">
        <v>1</v>
      </c>
      <c r="N264" s="190" t="s">
        <v>41</v>
      </c>
      <c r="O264" s="62"/>
      <c r="P264" s="191">
        <f>O264*H264</f>
        <v>0</v>
      </c>
      <c r="Q264" s="191">
        <v>0</v>
      </c>
      <c r="R264" s="191">
        <f>Q264*H264</f>
        <v>0</v>
      </c>
      <c r="S264" s="191">
        <v>0</v>
      </c>
      <c r="T264" s="192">
        <f>S264*H264</f>
        <v>0</v>
      </c>
      <c r="AR264" s="193" t="s">
        <v>194</v>
      </c>
      <c r="AT264" s="193" t="s">
        <v>130</v>
      </c>
      <c r="AU264" s="193" t="s">
        <v>135</v>
      </c>
      <c r="AY264" s="13" t="s">
        <v>127</v>
      </c>
      <c r="BE264" s="194">
        <f>IF(N264="základná",J264,0)</f>
        <v>0</v>
      </c>
      <c r="BF264" s="194">
        <f>IF(N264="znížená",J264,0)</f>
        <v>0</v>
      </c>
      <c r="BG264" s="194">
        <f>IF(N264="zákl. prenesená",J264,0)</f>
        <v>0</v>
      </c>
      <c r="BH264" s="194">
        <f>IF(N264="zníž. prenesená",J264,0)</f>
        <v>0</v>
      </c>
      <c r="BI264" s="194">
        <f>IF(N264="nulová",J264,0)</f>
        <v>0</v>
      </c>
      <c r="BJ264" s="13" t="s">
        <v>135</v>
      </c>
      <c r="BK264" s="195">
        <f>ROUND(I264*H264,3)</f>
        <v>0</v>
      </c>
      <c r="BL264" s="13" t="s">
        <v>194</v>
      </c>
      <c r="BM264" s="193" t="s">
        <v>607</v>
      </c>
    </row>
    <row r="265" spans="2:65" s="11" customFormat="1" ht="22.9" customHeight="1">
      <c r="B265" s="167"/>
      <c r="C265" s="168"/>
      <c r="D265" s="169" t="s">
        <v>74</v>
      </c>
      <c r="E265" s="181" t="s">
        <v>608</v>
      </c>
      <c r="F265" s="181" t="s">
        <v>609</v>
      </c>
      <c r="G265" s="168"/>
      <c r="H265" s="168"/>
      <c r="I265" s="171"/>
      <c r="J265" s="182">
        <f>BK265</f>
        <v>0</v>
      </c>
      <c r="K265" s="168"/>
      <c r="L265" s="173"/>
      <c r="M265" s="174"/>
      <c r="N265" s="175"/>
      <c r="O265" s="175"/>
      <c r="P265" s="176">
        <f>SUM(P266:P274)</f>
        <v>0</v>
      </c>
      <c r="Q265" s="175"/>
      <c r="R265" s="176">
        <f>SUM(R266:R274)</f>
        <v>0.93283199999999999</v>
      </c>
      <c r="S265" s="175"/>
      <c r="T265" s="177">
        <f>SUM(T266:T274)</f>
        <v>0.69219350000000002</v>
      </c>
      <c r="AR265" s="178" t="s">
        <v>135</v>
      </c>
      <c r="AT265" s="179" t="s">
        <v>74</v>
      </c>
      <c r="AU265" s="179" t="s">
        <v>80</v>
      </c>
      <c r="AY265" s="178" t="s">
        <v>127</v>
      </c>
      <c r="BK265" s="180">
        <f>SUM(BK266:BK274)</f>
        <v>0</v>
      </c>
    </row>
    <row r="266" spans="2:65" s="1" customFormat="1" ht="36" customHeight="1">
      <c r="B266" s="30"/>
      <c r="C266" s="183" t="s">
        <v>610</v>
      </c>
      <c r="D266" s="183" t="s">
        <v>130</v>
      </c>
      <c r="E266" s="184" t="s">
        <v>611</v>
      </c>
      <c r="F266" s="185" t="s">
        <v>612</v>
      </c>
      <c r="G266" s="186" t="s">
        <v>341</v>
      </c>
      <c r="H266" s="187">
        <v>99.95</v>
      </c>
      <c r="I266" s="188"/>
      <c r="J266" s="187">
        <f t="shared" ref="J266:J274" si="60">ROUND(I266*H266,3)</f>
        <v>0</v>
      </c>
      <c r="K266" s="185" t="s">
        <v>1</v>
      </c>
      <c r="L266" s="34"/>
      <c r="M266" s="189" t="s">
        <v>1</v>
      </c>
      <c r="N266" s="190" t="s">
        <v>41</v>
      </c>
      <c r="O266" s="62"/>
      <c r="P266" s="191">
        <f t="shared" ref="P266:P274" si="61">O266*H266</f>
        <v>0</v>
      </c>
      <c r="Q266" s="191">
        <v>0</v>
      </c>
      <c r="R266" s="191">
        <f t="shared" ref="R266:R274" si="62">Q266*H266</f>
        <v>0</v>
      </c>
      <c r="S266" s="191">
        <v>5.1999999999999998E-3</v>
      </c>
      <c r="T266" s="192">
        <f t="shared" ref="T266:T274" si="63">S266*H266</f>
        <v>0.51973999999999998</v>
      </c>
      <c r="AR266" s="193" t="s">
        <v>194</v>
      </c>
      <c r="AT266" s="193" t="s">
        <v>130</v>
      </c>
      <c r="AU266" s="193" t="s">
        <v>135</v>
      </c>
      <c r="AY266" s="13" t="s">
        <v>127</v>
      </c>
      <c r="BE266" s="194">
        <f t="shared" ref="BE266:BE274" si="64">IF(N266="základná",J266,0)</f>
        <v>0</v>
      </c>
      <c r="BF266" s="194">
        <f t="shared" ref="BF266:BF274" si="65">IF(N266="znížená",J266,0)</f>
        <v>0</v>
      </c>
      <c r="BG266" s="194">
        <f t="shared" ref="BG266:BG274" si="66">IF(N266="zákl. prenesená",J266,0)</f>
        <v>0</v>
      </c>
      <c r="BH266" s="194">
        <f t="shared" ref="BH266:BH274" si="67">IF(N266="zníž. prenesená",J266,0)</f>
        <v>0</v>
      </c>
      <c r="BI266" s="194">
        <f t="shared" ref="BI266:BI274" si="68">IF(N266="nulová",J266,0)</f>
        <v>0</v>
      </c>
      <c r="BJ266" s="13" t="s">
        <v>135</v>
      </c>
      <c r="BK266" s="195">
        <f t="shared" ref="BK266:BK274" si="69">ROUND(I266*H266,3)</f>
        <v>0</v>
      </c>
      <c r="BL266" s="13" t="s">
        <v>194</v>
      </c>
      <c r="BM266" s="193" t="s">
        <v>613</v>
      </c>
    </row>
    <row r="267" spans="2:65" s="1" customFormat="1" ht="24" customHeight="1">
      <c r="B267" s="30"/>
      <c r="C267" s="183" t="s">
        <v>614</v>
      </c>
      <c r="D267" s="183" t="s">
        <v>130</v>
      </c>
      <c r="E267" s="184" t="s">
        <v>615</v>
      </c>
      <c r="F267" s="185" t="s">
        <v>616</v>
      </c>
      <c r="G267" s="186" t="s">
        <v>341</v>
      </c>
      <c r="H267" s="187">
        <v>20.425000000000001</v>
      </c>
      <c r="I267" s="188"/>
      <c r="J267" s="187">
        <f t="shared" si="60"/>
        <v>0</v>
      </c>
      <c r="K267" s="185" t="s">
        <v>1</v>
      </c>
      <c r="L267" s="34"/>
      <c r="M267" s="189" t="s">
        <v>1</v>
      </c>
      <c r="N267" s="190" t="s">
        <v>41</v>
      </c>
      <c r="O267" s="62"/>
      <c r="P267" s="191">
        <f t="shared" si="61"/>
        <v>0</v>
      </c>
      <c r="Q267" s="191">
        <v>0</v>
      </c>
      <c r="R267" s="191">
        <f t="shared" si="62"/>
        <v>0</v>
      </c>
      <c r="S267" s="191">
        <v>3.8999999999999998E-3</v>
      </c>
      <c r="T267" s="192">
        <f t="shared" si="63"/>
        <v>7.9657499999999992E-2</v>
      </c>
      <c r="AR267" s="193" t="s">
        <v>194</v>
      </c>
      <c r="AT267" s="193" t="s">
        <v>130</v>
      </c>
      <c r="AU267" s="193" t="s">
        <v>135</v>
      </c>
      <c r="AY267" s="13" t="s">
        <v>127</v>
      </c>
      <c r="BE267" s="194">
        <f t="shared" si="64"/>
        <v>0</v>
      </c>
      <c r="BF267" s="194">
        <f t="shared" si="65"/>
        <v>0</v>
      </c>
      <c r="BG267" s="194">
        <f t="shared" si="66"/>
        <v>0</v>
      </c>
      <c r="BH267" s="194">
        <f t="shared" si="67"/>
        <v>0</v>
      </c>
      <c r="BI267" s="194">
        <f t="shared" si="68"/>
        <v>0</v>
      </c>
      <c r="BJ267" s="13" t="s">
        <v>135</v>
      </c>
      <c r="BK267" s="195">
        <f t="shared" si="69"/>
        <v>0</v>
      </c>
      <c r="BL267" s="13" t="s">
        <v>194</v>
      </c>
      <c r="BM267" s="193" t="s">
        <v>617</v>
      </c>
    </row>
    <row r="268" spans="2:65" s="1" customFormat="1" ht="24" customHeight="1">
      <c r="B268" s="30"/>
      <c r="C268" s="183" t="s">
        <v>618</v>
      </c>
      <c r="D268" s="183" t="s">
        <v>130</v>
      </c>
      <c r="E268" s="184" t="s">
        <v>619</v>
      </c>
      <c r="F268" s="185" t="s">
        <v>620</v>
      </c>
      <c r="G268" s="186" t="s">
        <v>341</v>
      </c>
      <c r="H268" s="187">
        <v>20.6</v>
      </c>
      <c r="I268" s="188"/>
      <c r="J268" s="187">
        <f t="shared" si="60"/>
        <v>0</v>
      </c>
      <c r="K268" s="185" t="s">
        <v>1</v>
      </c>
      <c r="L268" s="34"/>
      <c r="M268" s="189" t="s">
        <v>1</v>
      </c>
      <c r="N268" s="190" t="s">
        <v>41</v>
      </c>
      <c r="O268" s="62"/>
      <c r="P268" s="191">
        <f t="shared" si="61"/>
        <v>0</v>
      </c>
      <c r="Q268" s="191">
        <v>1.4400000000000001E-3</v>
      </c>
      <c r="R268" s="191">
        <f t="shared" si="62"/>
        <v>2.9664000000000003E-2</v>
      </c>
      <c r="S268" s="191">
        <v>0</v>
      </c>
      <c r="T268" s="192">
        <f t="shared" si="63"/>
        <v>0</v>
      </c>
      <c r="AR268" s="193" t="s">
        <v>194</v>
      </c>
      <c r="AT268" s="193" t="s">
        <v>130</v>
      </c>
      <c r="AU268" s="193" t="s">
        <v>135</v>
      </c>
      <c r="AY268" s="13" t="s">
        <v>127</v>
      </c>
      <c r="BE268" s="194">
        <f t="shared" si="64"/>
        <v>0</v>
      </c>
      <c r="BF268" s="194">
        <f t="shared" si="65"/>
        <v>0</v>
      </c>
      <c r="BG268" s="194">
        <f t="shared" si="66"/>
        <v>0</v>
      </c>
      <c r="BH268" s="194">
        <f t="shared" si="67"/>
        <v>0</v>
      </c>
      <c r="BI268" s="194">
        <f t="shared" si="68"/>
        <v>0</v>
      </c>
      <c r="BJ268" s="13" t="s">
        <v>135</v>
      </c>
      <c r="BK268" s="195">
        <f t="shared" si="69"/>
        <v>0</v>
      </c>
      <c r="BL268" s="13" t="s">
        <v>194</v>
      </c>
      <c r="BM268" s="193" t="s">
        <v>621</v>
      </c>
    </row>
    <row r="269" spans="2:65" s="1" customFormat="1" ht="24" customHeight="1">
      <c r="B269" s="30"/>
      <c r="C269" s="183" t="s">
        <v>622</v>
      </c>
      <c r="D269" s="183" t="s">
        <v>130</v>
      </c>
      <c r="E269" s="184" t="s">
        <v>623</v>
      </c>
      <c r="F269" s="185" t="s">
        <v>624</v>
      </c>
      <c r="G269" s="186" t="s">
        <v>341</v>
      </c>
      <c r="H269" s="187">
        <v>20.6</v>
      </c>
      <c r="I269" s="188"/>
      <c r="J269" s="187">
        <f t="shared" si="60"/>
        <v>0</v>
      </c>
      <c r="K269" s="185" t="s">
        <v>1</v>
      </c>
      <c r="L269" s="34"/>
      <c r="M269" s="189" t="s">
        <v>1</v>
      </c>
      <c r="N269" s="190" t="s">
        <v>41</v>
      </c>
      <c r="O269" s="62"/>
      <c r="P269" s="191">
        <f t="shared" si="61"/>
        <v>0</v>
      </c>
      <c r="Q269" s="191">
        <v>5.9999999999999995E-4</v>
      </c>
      <c r="R269" s="191">
        <f t="shared" si="62"/>
        <v>1.2359999999999999E-2</v>
      </c>
      <c r="S269" s="191">
        <v>0</v>
      </c>
      <c r="T269" s="192">
        <f t="shared" si="63"/>
        <v>0</v>
      </c>
      <c r="AR269" s="193" t="s">
        <v>194</v>
      </c>
      <c r="AT269" s="193" t="s">
        <v>130</v>
      </c>
      <c r="AU269" s="193" t="s">
        <v>135</v>
      </c>
      <c r="AY269" s="13" t="s">
        <v>127</v>
      </c>
      <c r="BE269" s="194">
        <f t="shared" si="64"/>
        <v>0</v>
      </c>
      <c r="BF269" s="194">
        <f t="shared" si="65"/>
        <v>0</v>
      </c>
      <c r="BG269" s="194">
        <f t="shared" si="66"/>
        <v>0</v>
      </c>
      <c r="BH269" s="194">
        <f t="shared" si="67"/>
        <v>0</v>
      </c>
      <c r="BI269" s="194">
        <f t="shared" si="68"/>
        <v>0</v>
      </c>
      <c r="BJ269" s="13" t="s">
        <v>135</v>
      </c>
      <c r="BK269" s="195">
        <f t="shared" si="69"/>
        <v>0</v>
      </c>
      <c r="BL269" s="13" t="s">
        <v>194</v>
      </c>
      <c r="BM269" s="193" t="s">
        <v>625</v>
      </c>
    </row>
    <row r="270" spans="2:65" s="1" customFormat="1" ht="24" customHeight="1">
      <c r="B270" s="30"/>
      <c r="C270" s="183" t="s">
        <v>626</v>
      </c>
      <c r="D270" s="183" t="s">
        <v>130</v>
      </c>
      <c r="E270" s="184" t="s">
        <v>627</v>
      </c>
      <c r="F270" s="185" t="s">
        <v>628</v>
      </c>
      <c r="G270" s="186" t="s">
        <v>341</v>
      </c>
      <c r="H270" s="187">
        <v>684</v>
      </c>
      <c r="I270" s="188"/>
      <c r="J270" s="187">
        <f t="shared" si="60"/>
        <v>0</v>
      </c>
      <c r="K270" s="185" t="s">
        <v>1</v>
      </c>
      <c r="L270" s="34"/>
      <c r="M270" s="189" t="s">
        <v>1</v>
      </c>
      <c r="N270" s="190" t="s">
        <v>41</v>
      </c>
      <c r="O270" s="62"/>
      <c r="P270" s="191">
        <f t="shared" si="61"/>
        <v>0</v>
      </c>
      <c r="Q270" s="191">
        <v>1.1000000000000001E-3</v>
      </c>
      <c r="R270" s="191">
        <f t="shared" si="62"/>
        <v>0.75240000000000007</v>
      </c>
      <c r="S270" s="191">
        <v>0</v>
      </c>
      <c r="T270" s="192">
        <f t="shared" si="63"/>
        <v>0</v>
      </c>
      <c r="AR270" s="193" t="s">
        <v>194</v>
      </c>
      <c r="AT270" s="193" t="s">
        <v>130</v>
      </c>
      <c r="AU270" s="193" t="s">
        <v>135</v>
      </c>
      <c r="AY270" s="13" t="s">
        <v>127</v>
      </c>
      <c r="BE270" s="194">
        <f t="shared" si="64"/>
        <v>0</v>
      </c>
      <c r="BF270" s="194">
        <f t="shared" si="65"/>
        <v>0</v>
      </c>
      <c r="BG270" s="194">
        <f t="shared" si="66"/>
        <v>0</v>
      </c>
      <c r="BH270" s="194">
        <f t="shared" si="67"/>
        <v>0</v>
      </c>
      <c r="BI270" s="194">
        <f t="shared" si="68"/>
        <v>0</v>
      </c>
      <c r="BJ270" s="13" t="s">
        <v>135</v>
      </c>
      <c r="BK270" s="195">
        <f t="shared" si="69"/>
        <v>0</v>
      </c>
      <c r="BL270" s="13" t="s">
        <v>194</v>
      </c>
      <c r="BM270" s="193" t="s">
        <v>629</v>
      </c>
    </row>
    <row r="271" spans="2:65" s="1" customFormat="1" ht="24" customHeight="1">
      <c r="B271" s="30"/>
      <c r="C271" s="183" t="s">
        <v>630</v>
      </c>
      <c r="D271" s="183" t="s">
        <v>130</v>
      </c>
      <c r="E271" s="184" t="s">
        <v>631</v>
      </c>
      <c r="F271" s="185" t="s">
        <v>632</v>
      </c>
      <c r="G271" s="186" t="s">
        <v>341</v>
      </c>
      <c r="H271" s="187">
        <v>645</v>
      </c>
      <c r="I271" s="188"/>
      <c r="J271" s="187">
        <f t="shared" si="60"/>
        <v>0</v>
      </c>
      <c r="K271" s="185" t="s">
        <v>1</v>
      </c>
      <c r="L271" s="34"/>
      <c r="M271" s="189" t="s">
        <v>1</v>
      </c>
      <c r="N271" s="190" t="s">
        <v>41</v>
      </c>
      <c r="O271" s="62"/>
      <c r="P271" s="191">
        <f t="shared" si="61"/>
        <v>0</v>
      </c>
      <c r="Q271" s="191">
        <v>2.0000000000000001E-4</v>
      </c>
      <c r="R271" s="191">
        <f t="shared" si="62"/>
        <v>0.129</v>
      </c>
      <c r="S271" s="191">
        <v>0</v>
      </c>
      <c r="T271" s="192">
        <f t="shared" si="63"/>
        <v>0</v>
      </c>
      <c r="AR271" s="193" t="s">
        <v>194</v>
      </c>
      <c r="AT271" s="193" t="s">
        <v>130</v>
      </c>
      <c r="AU271" s="193" t="s">
        <v>135</v>
      </c>
      <c r="AY271" s="13" t="s">
        <v>127</v>
      </c>
      <c r="BE271" s="194">
        <f t="shared" si="64"/>
        <v>0</v>
      </c>
      <c r="BF271" s="194">
        <f t="shared" si="65"/>
        <v>0</v>
      </c>
      <c r="BG271" s="194">
        <f t="shared" si="66"/>
        <v>0</v>
      </c>
      <c r="BH271" s="194">
        <f t="shared" si="67"/>
        <v>0</v>
      </c>
      <c r="BI271" s="194">
        <f t="shared" si="68"/>
        <v>0</v>
      </c>
      <c r="BJ271" s="13" t="s">
        <v>135</v>
      </c>
      <c r="BK271" s="195">
        <f t="shared" si="69"/>
        <v>0</v>
      </c>
      <c r="BL271" s="13" t="s">
        <v>194</v>
      </c>
      <c r="BM271" s="193" t="s">
        <v>633</v>
      </c>
    </row>
    <row r="272" spans="2:65" s="1" customFormat="1" ht="24" customHeight="1">
      <c r="B272" s="30"/>
      <c r="C272" s="183" t="s">
        <v>634</v>
      </c>
      <c r="D272" s="183" t="s">
        <v>130</v>
      </c>
      <c r="E272" s="184" t="s">
        <v>635</v>
      </c>
      <c r="F272" s="185" t="s">
        <v>636</v>
      </c>
      <c r="G272" s="186" t="s">
        <v>341</v>
      </c>
      <c r="H272" s="187">
        <v>22.2</v>
      </c>
      <c r="I272" s="188"/>
      <c r="J272" s="187">
        <f t="shared" si="60"/>
        <v>0</v>
      </c>
      <c r="K272" s="185" t="s">
        <v>1</v>
      </c>
      <c r="L272" s="34"/>
      <c r="M272" s="189" t="s">
        <v>1</v>
      </c>
      <c r="N272" s="190" t="s">
        <v>41</v>
      </c>
      <c r="O272" s="62"/>
      <c r="P272" s="191">
        <f t="shared" si="61"/>
        <v>0</v>
      </c>
      <c r="Q272" s="191">
        <v>0</v>
      </c>
      <c r="R272" s="191">
        <f t="shared" si="62"/>
        <v>0</v>
      </c>
      <c r="S272" s="191">
        <v>4.1799999999999997E-3</v>
      </c>
      <c r="T272" s="192">
        <f t="shared" si="63"/>
        <v>9.279599999999999E-2</v>
      </c>
      <c r="AR272" s="193" t="s">
        <v>194</v>
      </c>
      <c r="AT272" s="193" t="s">
        <v>130</v>
      </c>
      <c r="AU272" s="193" t="s">
        <v>135</v>
      </c>
      <c r="AY272" s="13" t="s">
        <v>127</v>
      </c>
      <c r="BE272" s="194">
        <f t="shared" si="64"/>
        <v>0</v>
      </c>
      <c r="BF272" s="194">
        <f t="shared" si="65"/>
        <v>0</v>
      </c>
      <c r="BG272" s="194">
        <f t="shared" si="66"/>
        <v>0</v>
      </c>
      <c r="BH272" s="194">
        <f t="shared" si="67"/>
        <v>0</v>
      </c>
      <c r="BI272" s="194">
        <f t="shared" si="68"/>
        <v>0</v>
      </c>
      <c r="BJ272" s="13" t="s">
        <v>135</v>
      </c>
      <c r="BK272" s="195">
        <f t="shared" si="69"/>
        <v>0</v>
      </c>
      <c r="BL272" s="13" t="s">
        <v>194</v>
      </c>
      <c r="BM272" s="193" t="s">
        <v>637</v>
      </c>
    </row>
    <row r="273" spans="2:65" s="1" customFormat="1" ht="24" customHeight="1">
      <c r="B273" s="30"/>
      <c r="C273" s="183" t="s">
        <v>638</v>
      </c>
      <c r="D273" s="183" t="s">
        <v>130</v>
      </c>
      <c r="E273" s="184" t="s">
        <v>639</v>
      </c>
      <c r="F273" s="185" t="s">
        <v>640</v>
      </c>
      <c r="G273" s="186" t="s">
        <v>163</v>
      </c>
      <c r="H273" s="187">
        <v>0.93300000000000005</v>
      </c>
      <c r="I273" s="188"/>
      <c r="J273" s="187">
        <f t="shared" si="60"/>
        <v>0</v>
      </c>
      <c r="K273" s="185" t="s">
        <v>1</v>
      </c>
      <c r="L273" s="34"/>
      <c r="M273" s="189" t="s">
        <v>1</v>
      </c>
      <c r="N273" s="190" t="s">
        <v>41</v>
      </c>
      <c r="O273" s="62"/>
      <c r="P273" s="191">
        <f t="shared" si="61"/>
        <v>0</v>
      </c>
      <c r="Q273" s="191">
        <v>0</v>
      </c>
      <c r="R273" s="191">
        <f t="shared" si="62"/>
        <v>0</v>
      </c>
      <c r="S273" s="191">
        <v>0</v>
      </c>
      <c r="T273" s="192">
        <f t="shared" si="63"/>
        <v>0</v>
      </c>
      <c r="AR273" s="193" t="s">
        <v>194</v>
      </c>
      <c r="AT273" s="193" t="s">
        <v>130</v>
      </c>
      <c r="AU273" s="193" t="s">
        <v>135</v>
      </c>
      <c r="AY273" s="13" t="s">
        <v>127</v>
      </c>
      <c r="BE273" s="194">
        <f t="shared" si="64"/>
        <v>0</v>
      </c>
      <c r="BF273" s="194">
        <f t="shared" si="65"/>
        <v>0</v>
      </c>
      <c r="BG273" s="194">
        <f t="shared" si="66"/>
        <v>0</v>
      </c>
      <c r="BH273" s="194">
        <f t="shared" si="67"/>
        <v>0</v>
      </c>
      <c r="BI273" s="194">
        <f t="shared" si="68"/>
        <v>0</v>
      </c>
      <c r="BJ273" s="13" t="s">
        <v>135</v>
      </c>
      <c r="BK273" s="195">
        <f t="shared" si="69"/>
        <v>0</v>
      </c>
      <c r="BL273" s="13" t="s">
        <v>194</v>
      </c>
      <c r="BM273" s="193" t="s">
        <v>641</v>
      </c>
    </row>
    <row r="274" spans="2:65" s="1" customFormat="1" ht="24" customHeight="1">
      <c r="B274" s="30"/>
      <c r="C274" s="196" t="s">
        <v>642</v>
      </c>
      <c r="D274" s="196" t="s">
        <v>214</v>
      </c>
      <c r="E274" s="197" t="s">
        <v>643</v>
      </c>
      <c r="F274" s="198" t="s">
        <v>644</v>
      </c>
      <c r="G274" s="199" t="s">
        <v>341</v>
      </c>
      <c r="H274" s="200">
        <v>14.7</v>
      </c>
      <c r="I274" s="201"/>
      <c r="J274" s="200">
        <f t="shared" si="60"/>
        <v>0</v>
      </c>
      <c r="K274" s="198" t="s">
        <v>1</v>
      </c>
      <c r="L274" s="202"/>
      <c r="M274" s="203" t="s">
        <v>1</v>
      </c>
      <c r="N274" s="204" t="s">
        <v>41</v>
      </c>
      <c r="O274" s="62"/>
      <c r="P274" s="191">
        <f t="shared" si="61"/>
        <v>0</v>
      </c>
      <c r="Q274" s="191">
        <v>6.4000000000000005E-4</v>
      </c>
      <c r="R274" s="191">
        <f t="shared" si="62"/>
        <v>9.4079999999999997E-3</v>
      </c>
      <c r="S274" s="191">
        <v>0</v>
      </c>
      <c r="T274" s="192">
        <f t="shared" si="63"/>
        <v>0</v>
      </c>
      <c r="AR274" s="193" t="s">
        <v>259</v>
      </c>
      <c r="AT274" s="193" t="s">
        <v>214</v>
      </c>
      <c r="AU274" s="193" t="s">
        <v>135</v>
      </c>
      <c r="AY274" s="13" t="s">
        <v>127</v>
      </c>
      <c r="BE274" s="194">
        <f t="shared" si="64"/>
        <v>0</v>
      </c>
      <c r="BF274" s="194">
        <f t="shared" si="65"/>
        <v>0</v>
      </c>
      <c r="BG274" s="194">
        <f t="shared" si="66"/>
        <v>0</v>
      </c>
      <c r="BH274" s="194">
        <f t="shared" si="67"/>
        <v>0</v>
      </c>
      <c r="BI274" s="194">
        <f t="shared" si="68"/>
        <v>0</v>
      </c>
      <c r="BJ274" s="13" t="s">
        <v>135</v>
      </c>
      <c r="BK274" s="195">
        <f t="shared" si="69"/>
        <v>0</v>
      </c>
      <c r="BL274" s="13" t="s">
        <v>194</v>
      </c>
      <c r="BM274" s="193" t="s">
        <v>645</v>
      </c>
    </row>
    <row r="275" spans="2:65" s="11" customFormat="1" ht="22.9" customHeight="1">
      <c r="B275" s="167"/>
      <c r="C275" s="168"/>
      <c r="D275" s="169" t="s">
        <v>74</v>
      </c>
      <c r="E275" s="181" t="s">
        <v>646</v>
      </c>
      <c r="F275" s="181" t="s">
        <v>647</v>
      </c>
      <c r="G275" s="168"/>
      <c r="H275" s="168"/>
      <c r="I275" s="171"/>
      <c r="J275" s="182">
        <f>BK275</f>
        <v>0</v>
      </c>
      <c r="K275" s="168"/>
      <c r="L275" s="173"/>
      <c r="M275" s="174"/>
      <c r="N275" s="175"/>
      <c r="O275" s="175"/>
      <c r="P275" s="176">
        <f>SUM(P276:P298)</f>
        <v>0</v>
      </c>
      <c r="Q275" s="175"/>
      <c r="R275" s="176">
        <f>SUM(R276:R298)</f>
        <v>6.7242017599999997</v>
      </c>
      <c r="S275" s="175"/>
      <c r="T275" s="177">
        <f>SUM(T276:T298)</f>
        <v>0</v>
      </c>
      <c r="AR275" s="178" t="s">
        <v>135</v>
      </c>
      <c r="AT275" s="179" t="s">
        <v>74</v>
      </c>
      <c r="AU275" s="179" t="s">
        <v>80</v>
      </c>
      <c r="AY275" s="178" t="s">
        <v>127</v>
      </c>
      <c r="BK275" s="180">
        <f>SUM(BK276:BK298)</f>
        <v>0</v>
      </c>
    </row>
    <row r="276" spans="2:65" s="1" customFormat="1" ht="24" customHeight="1">
      <c r="B276" s="30"/>
      <c r="C276" s="183" t="s">
        <v>648</v>
      </c>
      <c r="D276" s="183" t="s">
        <v>130</v>
      </c>
      <c r="E276" s="184" t="s">
        <v>649</v>
      </c>
      <c r="F276" s="185" t="s">
        <v>650</v>
      </c>
      <c r="G276" s="186" t="s">
        <v>146</v>
      </c>
      <c r="H276" s="187">
        <v>12</v>
      </c>
      <c r="I276" s="188"/>
      <c r="J276" s="187">
        <f t="shared" ref="J276:J298" si="70">ROUND(I276*H276,3)</f>
        <v>0</v>
      </c>
      <c r="K276" s="185" t="s">
        <v>1</v>
      </c>
      <c r="L276" s="34"/>
      <c r="M276" s="189" t="s">
        <v>1</v>
      </c>
      <c r="N276" s="190" t="s">
        <v>41</v>
      </c>
      <c r="O276" s="62"/>
      <c r="P276" s="191">
        <f t="shared" ref="P276:P298" si="71">O276*H276</f>
        <v>0</v>
      </c>
      <c r="Q276" s="191">
        <v>0</v>
      </c>
      <c r="R276" s="191">
        <f t="shared" ref="R276:R298" si="72">Q276*H276</f>
        <v>0</v>
      </c>
      <c r="S276" s="191">
        <v>0</v>
      </c>
      <c r="T276" s="192">
        <f t="shared" ref="T276:T298" si="73">S276*H276</f>
        <v>0</v>
      </c>
      <c r="AR276" s="193" t="s">
        <v>134</v>
      </c>
      <c r="AT276" s="193" t="s">
        <v>130</v>
      </c>
      <c r="AU276" s="193" t="s">
        <v>135</v>
      </c>
      <c r="AY276" s="13" t="s">
        <v>127</v>
      </c>
      <c r="BE276" s="194">
        <f t="shared" ref="BE276:BE298" si="74">IF(N276="základná",J276,0)</f>
        <v>0</v>
      </c>
      <c r="BF276" s="194">
        <f t="shared" ref="BF276:BF298" si="75">IF(N276="znížená",J276,0)</f>
        <v>0</v>
      </c>
      <c r="BG276" s="194">
        <f t="shared" ref="BG276:BG298" si="76">IF(N276="zákl. prenesená",J276,0)</f>
        <v>0</v>
      </c>
      <c r="BH276" s="194">
        <f t="shared" ref="BH276:BH298" si="77">IF(N276="zníž. prenesená",J276,0)</f>
        <v>0</v>
      </c>
      <c r="BI276" s="194">
        <f t="shared" ref="BI276:BI298" si="78">IF(N276="nulová",J276,0)</f>
        <v>0</v>
      </c>
      <c r="BJ276" s="13" t="s">
        <v>135</v>
      </c>
      <c r="BK276" s="195">
        <f t="shared" ref="BK276:BK298" si="79">ROUND(I276*H276,3)</f>
        <v>0</v>
      </c>
      <c r="BL276" s="13" t="s">
        <v>134</v>
      </c>
      <c r="BM276" s="193" t="s">
        <v>651</v>
      </c>
    </row>
    <row r="277" spans="2:65" s="1" customFormat="1" ht="24" customHeight="1">
      <c r="B277" s="30"/>
      <c r="C277" s="196" t="s">
        <v>652</v>
      </c>
      <c r="D277" s="196" t="s">
        <v>214</v>
      </c>
      <c r="E277" s="197" t="s">
        <v>653</v>
      </c>
      <c r="F277" s="198" t="s">
        <v>654</v>
      </c>
      <c r="G277" s="199" t="s">
        <v>146</v>
      </c>
      <c r="H277" s="200">
        <v>12</v>
      </c>
      <c r="I277" s="201"/>
      <c r="J277" s="200">
        <f t="shared" si="70"/>
        <v>0</v>
      </c>
      <c r="K277" s="198" t="s">
        <v>1</v>
      </c>
      <c r="L277" s="202"/>
      <c r="M277" s="203" t="s">
        <v>1</v>
      </c>
      <c r="N277" s="204" t="s">
        <v>41</v>
      </c>
      <c r="O277" s="62"/>
      <c r="P277" s="191">
        <f t="shared" si="71"/>
        <v>0</v>
      </c>
      <c r="Q277" s="191">
        <v>1E-3</v>
      </c>
      <c r="R277" s="191">
        <f t="shared" si="72"/>
        <v>1.2E-2</v>
      </c>
      <c r="S277" s="191">
        <v>0</v>
      </c>
      <c r="T277" s="192">
        <f t="shared" si="73"/>
        <v>0</v>
      </c>
      <c r="AR277" s="193" t="s">
        <v>259</v>
      </c>
      <c r="AT277" s="193" t="s">
        <v>214</v>
      </c>
      <c r="AU277" s="193" t="s">
        <v>135</v>
      </c>
      <c r="AY277" s="13" t="s">
        <v>127</v>
      </c>
      <c r="BE277" s="194">
        <f t="shared" si="74"/>
        <v>0</v>
      </c>
      <c r="BF277" s="194">
        <f t="shared" si="75"/>
        <v>0</v>
      </c>
      <c r="BG277" s="194">
        <f t="shared" si="76"/>
        <v>0</v>
      </c>
      <c r="BH277" s="194">
        <f t="shared" si="77"/>
        <v>0</v>
      </c>
      <c r="BI277" s="194">
        <f t="shared" si="78"/>
        <v>0</v>
      </c>
      <c r="BJ277" s="13" t="s">
        <v>135</v>
      </c>
      <c r="BK277" s="195">
        <f t="shared" si="79"/>
        <v>0</v>
      </c>
      <c r="BL277" s="13" t="s">
        <v>194</v>
      </c>
      <c r="BM277" s="193" t="s">
        <v>655</v>
      </c>
    </row>
    <row r="278" spans="2:65" s="1" customFormat="1" ht="24" customHeight="1">
      <c r="B278" s="30"/>
      <c r="C278" s="196" t="s">
        <v>656</v>
      </c>
      <c r="D278" s="196" t="s">
        <v>214</v>
      </c>
      <c r="E278" s="197" t="s">
        <v>657</v>
      </c>
      <c r="F278" s="198" t="s">
        <v>658</v>
      </c>
      <c r="G278" s="199" t="s">
        <v>146</v>
      </c>
      <c r="H278" s="200">
        <v>12</v>
      </c>
      <c r="I278" s="201"/>
      <c r="J278" s="200">
        <f t="shared" si="70"/>
        <v>0</v>
      </c>
      <c r="K278" s="198" t="s">
        <v>1</v>
      </c>
      <c r="L278" s="202"/>
      <c r="M278" s="203" t="s">
        <v>1</v>
      </c>
      <c r="N278" s="204" t="s">
        <v>41</v>
      </c>
      <c r="O278" s="62"/>
      <c r="P278" s="191">
        <f t="shared" si="71"/>
        <v>0</v>
      </c>
      <c r="Q278" s="191">
        <v>2.5000000000000001E-2</v>
      </c>
      <c r="R278" s="191">
        <f t="shared" si="72"/>
        <v>0.30000000000000004</v>
      </c>
      <c r="S278" s="191">
        <v>0</v>
      </c>
      <c r="T278" s="192">
        <f t="shared" si="73"/>
        <v>0</v>
      </c>
      <c r="AR278" s="193" t="s">
        <v>160</v>
      </c>
      <c r="AT278" s="193" t="s">
        <v>214</v>
      </c>
      <c r="AU278" s="193" t="s">
        <v>135</v>
      </c>
      <c r="AY278" s="13" t="s">
        <v>127</v>
      </c>
      <c r="BE278" s="194">
        <f t="shared" si="74"/>
        <v>0</v>
      </c>
      <c r="BF278" s="194">
        <f t="shared" si="75"/>
        <v>0</v>
      </c>
      <c r="BG278" s="194">
        <f t="shared" si="76"/>
        <v>0</v>
      </c>
      <c r="BH278" s="194">
        <f t="shared" si="77"/>
        <v>0</v>
      </c>
      <c r="BI278" s="194">
        <f t="shared" si="78"/>
        <v>0</v>
      </c>
      <c r="BJ278" s="13" t="s">
        <v>135</v>
      </c>
      <c r="BK278" s="195">
        <f t="shared" si="79"/>
        <v>0</v>
      </c>
      <c r="BL278" s="13" t="s">
        <v>134</v>
      </c>
      <c r="BM278" s="193" t="s">
        <v>659</v>
      </c>
    </row>
    <row r="279" spans="2:65" s="1" customFormat="1" ht="24" customHeight="1">
      <c r="B279" s="30"/>
      <c r="C279" s="183" t="s">
        <v>660</v>
      </c>
      <c r="D279" s="183" t="s">
        <v>130</v>
      </c>
      <c r="E279" s="184" t="s">
        <v>661</v>
      </c>
      <c r="F279" s="185" t="s">
        <v>662</v>
      </c>
      <c r="G279" s="186" t="s">
        <v>341</v>
      </c>
      <c r="H279" s="187">
        <v>358</v>
      </c>
      <c r="I279" s="188"/>
      <c r="J279" s="187">
        <f t="shared" si="70"/>
        <v>0</v>
      </c>
      <c r="K279" s="185" t="s">
        <v>1</v>
      </c>
      <c r="L279" s="34"/>
      <c r="M279" s="189" t="s">
        <v>1</v>
      </c>
      <c r="N279" s="190" t="s">
        <v>41</v>
      </c>
      <c r="O279" s="62"/>
      <c r="P279" s="191">
        <f t="shared" si="71"/>
        <v>0</v>
      </c>
      <c r="Q279" s="191">
        <v>2.1000000000000001E-4</v>
      </c>
      <c r="R279" s="191">
        <f t="shared" si="72"/>
        <v>7.5179999999999997E-2</v>
      </c>
      <c r="S279" s="191">
        <v>0</v>
      </c>
      <c r="T279" s="192">
        <f t="shared" si="73"/>
        <v>0</v>
      </c>
      <c r="AR279" s="193" t="s">
        <v>194</v>
      </c>
      <c r="AT279" s="193" t="s">
        <v>130</v>
      </c>
      <c r="AU279" s="193" t="s">
        <v>135</v>
      </c>
      <c r="AY279" s="13" t="s">
        <v>127</v>
      </c>
      <c r="BE279" s="194">
        <f t="shared" si="74"/>
        <v>0</v>
      </c>
      <c r="BF279" s="194">
        <f t="shared" si="75"/>
        <v>0</v>
      </c>
      <c r="BG279" s="194">
        <f t="shared" si="76"/>
        <v>0</v>
      </c>
      <c r="BH279" s="194">
        <f t="shared" si="77"/>
        <v>0</v>
      </c>
      <c r="BI279" s="194">
        <f t="shared" si="78"/>
        <v>0</v>
      </c>
      <c r="BJ279" s="13" t="s">
        <v>135</v>
      </c>
      <c r="BK279" s="195">
        <f t="shared" si="79"/>
        <v>0</v>
      </c>
      <c r="BL279" s="13" t="s">
        <v>194</v>
      </c>
      <c r="BM279" s="193" t="s">
        <v>663</v>
      </c>
    </row>
    <row r="280" spans="2:65" s="1" customFormat="1" ht="24" customHeight="1">
      <c r="B280" s="30"/>
      <c r="C280" s="196" t="s">
        <v>664</v>
      </c>
      <c r="D280" s="196" t="s">
        <v>214</v>
      </c>
      <c r="E280" s="197" t="s">
        <v>665</v>
      </c>
      <c r="F280" s="198" t="s">
        <v>666</v>
      </c>
      <c r="G280" s="199" t="s">
        <v>341</v>
      </c>
      <c r="H280" s="200">
        <v>358</v>
      </c>
      <c r="I280" s="201"/>
      <c r="J280" s="200">
        <f t="shared" si="70"/>
        <v>0</v>
      </c>
      <c r="K280" s="198" t="s">
        <v>1</v>
      </c>
      <c r="L280" s="202"/>
      <c r="M280" s="203" t="s">
        <v>1</v>
      </c>
      <c r="N280" s="204" t="s">
        <v>41</v>
      </c>
      <c r="O280" s="62"/>
      <c r="P280" s="191">
        <f t="shared" si="71"/>
        <v>0</v>
      </c>
      <c r="Q280" s="191">
        <v>1E-4</v>
      </c>
      <c r="R280" s="191">
        <f t="shared" si="72"/>
        <v>3.5799999999999998E-2</v>
      </c>
      <c r="S280" s="191">
        <v>0</v>
      </c>
      <c r="T280" s="192">
        <f t="shared" si="73"/>
        <v>0</v>
      </c>
      <c r="AR280" s="193" t="s">
        <v>259</v>
      </c>
      <c r="AT280" s="193" t="s">
        <v>214</v>
      </c>
      <c r="AU280" s="193" t="s">
        <v>135</v>
      </c>
      <c r="AY280" s="13" t="s">
        <v>127</v>
      </c>
      <c r="BE280" s="194">
        <f t="shared" si="74"/>
        <v>0</v>
      </c>
      <c r="BF280" s="194">
        <f t="shared" si="75"/>
        <v>0</v>
      </c>
      <c r="BG280" s="194">
        <f t="shared" si="76"/>
        <v>0</v>
      </c>
      <c r="BH280" s="194">
        <f t="shared" si="77"/>
        <v>0</v>
      </c>
      <c r="BI280" s="194">
        <f t="shared" si="78"/>
        <v>0</v>
      </c>
      <c r="BJ280" s="13" t="s">
        <v>135</v>
      </c>
      <c r="BK280" s="195">
        <f t="shared" si="79"/>
        <v>0</v>
      </c>
      <c r="BL280" s="13" t="s">
        <v>194</v>
      </c>
      <c r="BM280" s="193" t="s">
        <v>667</v>
      </c>
    </row>
    <row r="281" spans="2:65" s="1" customFormat="1" ht="24" customHeight="1">
      <c r="B281" s="30"/>
      <c r="C281" s="196" t="s">
        <v>668</v>
      </c>
      <c r="D281" s="196" t="s">
        <v>214</v>
      </c>
      <c r="E281" s="197" t="s">
        <v>669</v>
      </c>
      <c r="F281" s="198" t="s">
        <v>670</v>
      </c>
      <c r="G281" s="199" t="s">
        <v>341</v>
      </c>
      <c r="H281" s="200">
        <v>358</v>
      </c>
      <c r="I281" s="201"/>
      <c r="J281" s="200">
        <f t="shared" si="70"/>
        <v>0</v>
      </c>
      <c r="K281" s="198" t="s">
        <v>1</v>
      </c>
      <c r="L281" s="202"/>
      <c r="M281" s="203" t="s">
        <v>1</v>
      </c>
      <c r="N281" s="204" t="s">
        <v>41</v>
      </c>
      <c r="O281" s="62"/>
      <c r="P281" s="191">
        <f t="shared" si="71"/>
        <v>0</v>
      </c>
      <c r="Q281" s="191">
        <v>1E-4</v>
      </c>
      <c r="R281" s="191">
        <f t="shared" si="72"/>
        <v>3.5799999999999998E-2</v>
      </c>
      <c r="S281" s="191">
        <v>0</v>
      </c>
      <c r="T281" s="192">
        <f t="shared" si="73"/>
        <v>0</v>
      </c>
      <c r="AR281" s="193" t="s">
        <v>259</v>
      </c>
      <c r="AT281" s="193" t="s">
        <v>214</v>
      </c>
      <c r="AU281" s="193" t="s">
        <v>135</v>
      </c>
      <c r="AY281" s="13" t="s">
        <v>127</v>
      </c>
      <c r="BE281" s="194">
        <f t="shared" si="74"/>
        <v>0</v>
      </c>
      <c r="BF281" s="194">
        <f t="shared" si="75"/>
        <v>0</v>
      </c>
      <c r="BG281" s="194">
        <f t="shared" si="76"/>
        <v>0</v>
      </c>
      <c r="BH281" s="194">
        <f t="shared" si="77"/>
        <v>0</v>
      </c>
      <c r="BI281" s="194">
        <f t="shared" si="78"/>
        <v>0</v>
      </c>
      <c r="BJ281" s="13" t="s">
        <v>135</v>
      </c>
      <c r="BK281" s="195">
        <f t="shared" si="79"/>
        <v>0</v>
      </c>
      <c r="BL281" s="13" t="s">
        <v>194</v>
      </c>
      <c r="BM281" s="193" t="s">
        <v>671</v>
      </c>
    </row>
    <row r="282" spans="2:65" s="1" customFormat="1" ht="36" customHeight="1">
      <c r="B282" s="30"/>
      <c r="C282" s="196" t="s">
        <v>672</v>
      </c>
      <c r="D282" s="196" t="s">
        <v>214</v>
      </c>
      <c r="E282" s="197" t="s">
        <v>673</v>
      </c>
      <c r="F282" s="198" t="s">
        <v>674</v>
      </c>
      <c r="G282" s="199" t="s">
        <v>146</v>
      </c>
      <c r="H282" s="200">
        <v>2</v>
      </c>
      <c r="I282" s="201"/>
      <c r="J282" s="200">
        <f t="shared" si="70"/>
        <v>0</v>
      </c>
      <c r="K282" s="198" t="s">
        <v>1</v>
      </c>
      <c r="L282" s="202"/>
      <c r="M282" s="203" t="s">
        <v>1</v>
      </c>
      <c r="N282" s="204" t="s">
        <v>41</v>
      </c>
      <c r="O282" s="62"/>
      <c r="P282" s="191">
        <f t="shared" si="71"/>
        <v>0</v>
      </c>
      <c r="Q282" s="191">
        <v>9.7000000000000003E-2</v>
      </c>
      <c r="R282" s="191">
        <f t="shared" si="72"/>
        <v>0.19400000000000001</v>
      </c>
      <c r="S282" s="191">
        <v>0</v>
      </c>
      <c r="T282" s="192">
        <f t="shared" si="73"/>
        <v>0</v>
      </c>
      <c r="AR282" s="193" t="s">
        <v>259</v>
      </c>
      <c r="AT282" s="193" t="s">
        <v>214</v>
      </c>
      <c r="AU282" s="193" t="s">
        <v>135</v>
      </c>
      <c r="AY282" s="13" t="s">
        <v>127</v>
      </c>
      <c r="BE282" s="194">
        <f t="shared" si="74"/>
        <v>0</v>
      </c>
      <c r="BF282" s="194">
        <f t="shared" si="75"/>
        <v>0</v>
      </c>
      <c r="BG282" s="194">
        <f t="shared" si="76"/>
        <v>0</v>
      </c>
      <c r="BH282" s="194">
        <f t="shared" si="77"/>
        <v>0</v>
      </c>
      <c r="BI282" s="194">
        <f t="shared" si="78"/>
        <v>0</v>
      </c>
      <c r="BJ282" s="13" t="s">
        <v>135</v>
      </c>
      <c r="BK282" s="195">
        <f t="shared" si="79"/>
        <v>0</v>
      </c>
      <c r="BL282" s="13" t="s">
        <v>194</v>
      </c>
      <c r="BM282" s="193" t="s">
        <v>675</v>
      </c>
    </row>
    <row r="283" spans="2:65" s="1" customFormat="1" ht="36" customHeight="1">
      <c r="B283" s="30"/>
      <c r="C283" s="196" t="s">
        <v>676</v>
      </c>
      <c r="D283" s="196" t="s">
        <v>214</v>
      </c>
      <c r="E283" s="197" t="s">
        <v>677</v>
      </c>
      <c r="F283" s="198" t="s">
        <v>678</v>
      </c>
      <c r="G283" s="199" t="s">
        <v>146</v>
      </c>
      <c r="H283" s="200">
        <v>55</v>
      </c>
      <c r="I283" s="201"/>
      <c r="J283" s="200">
        <f t="shared" si="70"/>
        <v>0</v>
      </c>
      <c r="K283" s="198" t="s">
        <v>1</v>
      </c>
      <c r="L283" s="202"/>
      <c r="M283" s="203" t="s">
        <v>1</v>
      </c>
      <c r="N283" s="204" t="s">
        <v>41</v>
      </c>
      <c r="O283" s="62"/>
      <c r="P283" s="191">
        <f t="shared" si="71"/>
        <v>0</v>
      </c>
      <c r="Q283" s="191">
        <v>0.108</v>
      </c>
      <c r="R283" s="191">
        <f t="shared" si="72"/>
        <v>5.9399999999999995</v>
      </c>
      <c r="S283" s="191">
        <v>0</v>
      </c>
      <c r="T283" s="192">
        <f t="shared" si="73"/>
        <v>0</v>
      </c>
      <c r="AR283" s="193" t="s">
        <v>259</v>
      </c>
      <c r="AT283" s="193" t="s">
        <v>214</v>
      </c>
      <c r="AU283" s="193" t="s">
        <v>135</v>
      </c>
      <c r="AY283" s="13" t="s">
        <v>127</v>
      </c>
      <c r="BE283" s="194">
        <f t="shared" si="74"/>
        <v>0</v>
      </c>
      <c r="BF283" s="194">
        <f t="shared" si="75"/>
        <v>0</v>
      </c>
      <c r="BG283" s="194">
        <f t="shared" si="76"/>
        <v>0</v>
      </c>
      <c r="BH283" s="194">
        <f t="shared" si="77"/>
        <v>0</v>
      </c>
      <c r="BI283" s="194">
        <f t="shared" si="78"/>
        <v>0</v>
      </c>
      <c r="BJ283" s="13" t="s">
        <v>135</v>
      </c>
      <c r="BK283" s="195">
        <f t="shared" si="79"/>
        <v>0</v>
      </c>
      <c r="BL283" s="13" t="s">
        <v>194</v>
      </c>
      <c r="BM283" s="193" t="s">
        <v>679</v>
      </c>
    </row>
    <row r="284" spans="2:65" s="1" customFormat="1" ht="24" customHeight="1">
      <c r="B284" s="30"/>
      <c r="C284" s="183" t="s">
        <v>680</v>
      </c>
      <c r="D284" s="183" t="s">
        <v>130</v>
      </c>
      <c r="E284" s="184" t="s">
        <v>681</v>
      </c>
      <c r="F284" s="185" t="s">
        <v>682</v>
      </c>
      <c r="G284" s="186" t="s">
        <v>146</v>
      </c>
      <c r="H284" s="187">
        <v>1</v>
      </c>
      <c r="I284" s="188"/>
      <c r="J284" s="187">
        <f t="shared" si="70"/>
        <v>0</v>
      </c>
      <c r="K284" s="185" t="s">
        <v>1</v>
      </c>
      <c r="L284" s="34"/>
      <c r="M284" s="189" t="s">
        <v>1</v>
      </c>
      <c r="N284" s="190" t="s">
        <v>41</v>
      </c>
      <c r="O284" s="62"/>
      <c r="P284" s="191">
        <f t="shared" si="71"/>
        <v>0</v>
      </c>
      <c r="Q284" s="191">
        <v>0</v>
      </c>
      <c r="R284" s="191">
        <f t="shared" si="72"/>
        <v>0</v>
      </c>
      <c r="S284" s="191">
        <v>0</v>
      </c>
      <c r="T284" s="192">
        <f t="shared" si="73"/>
        <v>0</v>
      </c>
      <c r="AR284" s="193" t="s">
        <v>194</v>
      </c>
      <c r="AT284" s="193" t="s">
        <v>130</v>
      </c>
      <c r="AU284" s="193" t="s">
        <v>135</v>
      </c>
      <c r="AY284" s="13" t="s">
        <v>127</v>
      </c>
      <c r="BE284" s="194">
        <f t="shared" si="74"/>
        <v>0</v>
      </c>
      <c r="BF284" s="194">
        <f t="shared" si="75"/>
        <v>0</v>
      </c>
      <c r="BG284" s="194">
        <f t="shared" si="76"/>
        <v>0</v>
      </c>
      <c r="BH284" s="194">
        <f t="shared" si="77"/>
        <v>0</v>
      </c>
      <c r="BI284" s="194">
        <f t="shared" si="78"/>
        <v>0</v>
      </c>
      <c r="BJ284" s="13" t="s">
        <v>135</v>
      </c>
      <c r="BK284" s="195">
        <f t="shared" si="79"/>
        <v>0</v>
      </c>
      <c r="BL284" s="13" t="s">
        <v>194</v>
      </c>
      <c r="BM284" s="193" t="s">
        <v>683</v>
      </c>
    </row>
    <row r="285" spans="2:65" s="1" customFormat="1" ht="36" customHeight="1">
      <c r="B285" s="30"/>
      <c r="C285" s="196" t="s">
        <v>684</v>
      </c>
      <c r="D285" s="196" t="s">
        <v>214</v>
      </c>
      <c r="E285" s="197" t="s">
        <v>685</v>
      </c>
      <c r="F285" s="198" t="s">
        <v>686</v>
      </c>
      <c r="G285" s="199" t="s">
        <v>146</v>
      </c>
      <c r="H285" s="200">
        <v>1</v>
      </c>
      <c r="I285" s="201"/>
      <c r="J285" s="200">
        <f t="shared" si="70"/>
        <v>0</v>
      </c>
      <c r="K285" s="198" t="s">
        <v>1</v>
      </c>
      <c r="L285" s="202"/>
      <c r="M285" s="203" t="s">
        <v>1</v>
      </c>
      <c r="N285" s="204" t="s">
        <v>41</v>
      </c>
      <c r="O285" s="62"/>
      <c r="P285" s="191">
        <f t="shared" si="71"/>
        <v>0</v>
      </c>
      <c r="Q285" s="191">
        <v>1.2E-2</v>
      </c>
      <c r="R285" s="191">
        <f t="shared" si="72"/>
        <v>1.2E-2</v>
      </c>
      <c r="S285" s="191">
        <v>0</v>
      </c>
      <c r="T285" s="192">
        <f t="shared" si="73"/>
        <v>0</v>
      </c>
      <c r="AR285" s="193" t="s">
        <v>259</v>
      </c>
      <c r="AT285" s="193" t="s">
        <v>214</v>
      </c>
      <c r="AU285" s="193" t="s">
        <v>135</v>
      </c>
      <c r="AY285" s="13" t="s">
        <v>127</v>
      </c>
      <c r="BE285" s="194">
        <f t="shared" si="74"/>
        <v>0</v>
      </c>
      <c r="BF285" s="194">
        <f t="shared" si="75"/>
        <v>0</v>
      </c>
      <c r="BG285" s="194">
        <f t="shared" si="76"/>
        <v>0</v>
      </c>
      <c r="BH285" s="194">
        <f t="shared" si="77"/>
        <v>0</v>
      </c>
      <c r="BI285" s="194">
        <f t="shared" si="78"/>
        <v>0</v>
      </c>
      <c r="BJ285" s="13" t="s">
        <v>135</v>
      </c>
      <c r="BK285" s="195">
        <f t="shared" si="79"/>
        <v>0</v>
      </c>
      <c r="BL285" s="13" t="s">
        <v>194</v>
      </c>
      <c r="BM285" s="193" t="s">
        <v>687</v>
      </c>
    </row>
    <row r="286" spans="2:65" s="1" customFormat="1" ht="24" customHeight="1">
      <c r="B286" s="30"/>
      <c r="C286" s="196" t="s">
        <v>688</v>
      </c>
      <c r="D286" s="196" t="s">
        <v>214</v>
      </c>
      <c r="E286" s="197" t="s">
        <v>653</v>
      </c>
      <c r="F286" s="198" t="s">
        <v>654</v>
      </c>
      <c r="G286" s="199" t="s">
        <v>146</v>
      </c>
      <c r="H286" s="200">
        <v>1</v>
      </c>
      <c r="I286" s="201"/>
      <c r="J286" s="200">
        <f t="shared" si="70"/>
        <v>0</v>
      </c>
      <c r="K286" s="198" t="s">
        <v>1</v>
      </c>
      <c r="L286" s="202"/>
      <c r="M286" s="203" t="s">
        <v>1</v>
      </c>
      <c r="N286" s="204" t="s">
        <v>41</v>
      </c>
      <c r="O286" s="62"/>
      <c r="P286" s="191">
        <f t="shared" si="71"/>
        <v>0</v>
      </c>
      <c r="Q286" s="191">
        <v>1E-3</v>
      </c>
      <c r="R286" s="191">
        <f t="shared" si="72"/>
        <v>1E-3</v>
      </c>
      <c r="S286" s="191">
        <v>0</v>
      </c>
      <c r="T286" s="192">
        <f t="shared" si="73"/>
        <v>0</v>
      </c>
      <c r="AR286" s="193" t="s">
        <v>259</v>
      </c>
      <c r="AT286" s="193" t="s">
        <v>214</v>
      </c>
      <c r="AU286" s="193" t="s">
        <v>135</v>
      </c>
      <c r="AY286" s="13" t="s">
        <v>127</v>
      </c>
      <c r="BE286" s="194">
        <f t="shared" si="74"/>
        <v>0</v>
      </c>
      <c r="BF286" s="194">
        <f t="shared" si="75"/>
        <v>0</v>
      </c>
      <c r="BG286" s="194">
        <f t="shared" si="76"/>
        <v>0</v>
      </c>
      <c r="BH286" s="194">
        <f t="shared" si="77"/>
        <v>0</v>
      </c>
      <c r="BI286" s="194">
        <f t="shared" si="78"/>
        <v>0</v>
      </c>
      <c r="BJ286" s="13" t="s">
        <v>135</v>
      </c>
      <c r="BK286" s="195">
        <f t="shared" si="79"/>
        <v>0</v>
      </c>
      <c r="BL286" s="13" t="s">
        <v>194</v>
      </c>
      <c r="BM286" s="193" t="s">
        <v>689</v>
      </c>
    </row>
    <row r="287" spans="2:65" s="1" customFormat="1" ht="24" customHeight="1">
      <c r="B287" s="30"/>
      <c r="C287" s="183" t="s">
        <v>690</v>
      </c>
      <c r="D287" s="183" t="s">
        <v>130</v>
      </c>
      <c r="E287" s="184" t="s">
        <v>691</v>
      </c>
      <c r="F287" s="185" t="s">
        <v>692</v>
      </c>
      <c r="G287" s="186" t="s">
        <v>146</v>
      </c>
      <c r="H287" s="187">
        <v>1</v>
      </c>
      <c r="I287" s="188"/>
      <c r="J287" s="187">
        <f t="shared" si="70"/>
        <v>0</v>
      </c>
      <c r="K287" s="185" t="s">
        <v>1</v>
      </c>
      <c r="L287" s="34"/>
      <c r="M287" s="189" t="s">
        <v>1</v>
      </c>
      <c r="N287" s="190" t="s">
        <v>41</v>
      </c>
      <c r="O287" s="62"/>
      <c r="P287" s="191">
        <f t="shared" si="71"/>
        <v>0</v>
      </c>
      <c r="Q287" s="191">
        <v>0</v>
      </c>
      <c r="R287" s="191">
        <f t="shared" si="72"/>
        <v>0</v>
      </c>
      <c r="S287" s="191">
        <v>0</v>
      </c>
      <c r="T287" s="192">
        <f t="shared" si="73"/>
        <v>0</v>
      </c>
      <c r="AR287" s="193" t="s">
        <v>194</v>
      </c>
      <c r="AT287" s="193" t="s">
        <v>130</v>
      </c>
      <c r="AU287" s="193" t="s">
        <v>135</v>
      </c>
      <c r="AY287" s="13" t="s">
        <v>127</v>
      </c>
      <c r="BE287" s="194">
        <f t="shared" si="74"/>
        <v>0</v>
      </c>
      <c r="BF287" s="194">
        <f t="shared" si="75"/>
        <v>0</v>
      </c>
      <c r="BG287" s="194">
        <f t="shared" si="76"/>
        <v>0</v>
      </c>
      <c r="BH287" s="194">
        <f t="shared" si="77"/>
        <v>0</v>
      </c>
      <c r="BI287" s="194">
        <f t="shared" si="78"/>
        <v>0</v>
      </c>
      <c r="BJ287" s="13" t="s">
        <v>135</v>
      </c>
      <c r="BK287" s="195">
        <f t="shared" si="79"/>
        <v>0</v>
      </c>
      <c r="BL287" s="13" t="s">
        <v>194</v>
      </c>
      <c r="BM287" s="193" t="s">
        <v>693</v>
      </c>
    </row>
    <row r="288" spans="2:65" s="1" customFormat="1" ht="24" customHeight="1">
      <c r="B288" s="30"/>
      <c r="C288" s="196" t="s">
        <v>694</v>
      </c>
      <c r="D288" s="196" t="s">
        <v>214</v>
      </c>
      <c r="E288" s="197" t="s">
        <v>653</v>
      </c>
      <c r="F288" s="198" t="s">
        <v>654</v>
      </c>
      <c r="G288" s="199" t="s">
        <v>146</v>
      </c>
      <c r="H288" s="200">
        <v>1</v>
      </c>
      <c r="I288" s="201"/>
      <c r="J288" s="200">
        <f t="shared" si="70"/>
        <v>0</v>
      </c>
      <c r="K288" s="198" t="s">
        <v>1</v>
      </c>
      <c r="L288" s="202"/>
      <c r="M288" s="203" t="s">
        <v>1</v>
      </c>
      <c r="N288" s="204" t="s">
        <v>41</v>
      </c>
      <c r="O288" s="62"/>
      <c r="P288" s="191">
        <f t="shared" si="71"/>
        <v>0</v>
      </c>
      <c r="Q288" s="191">
        <v>1E-3</v>
      </c>
      <c r="R288" s="191">
        <f t="shared" si="72"/>
        <v>1E-3</v>
      </c>
      <c r="S288" s="191">
        <v>0</v>
      </c>
      <c r="T288" s="192">
        <f t="shared" si="73"/>
        <v>0</v>
      </c>
      <c r="AR288" s="193" t="s">
        <v>259</v>
      </c>
      <c r="AT288" s="193" t="s">
        <v>214</v>
      </c>
      <c r="AU288" s="193" t="s">
        <v>135</v>
      </c>
      <c r="AY288" s="13" t="s">
        <v>127</v>
      </c>
      <c r="BE288" s="194">
        <f t="shared" si="74"/>
        <v>0</v>
      </c>
      <c r="BF288" s="194">
        <f t="shared" si="75"/>
        <v>0</v>
      </c>
      <c r="BG288" s="194">
        <f t="shared" si="76"/>
        <v>0</v>
      </c>
      <c r="BH288" s="194">
        <f t="shared" si="77"/>
        <v>0</v>
      </c>
      <c r="BI288" s="194">
        <f t="shared" si="78"/>
        <v>0</v>
      </c>
      <c r="BJ288" s="13" t="s">
        <v>135</v>
      </c>
      <c r="BK288" s="195">
        <f t="shared" si="79"/>
        <v>0</v>
      </c>
      <c r="BL288" s="13" t="s">
        <v>194</v>
      </c>
      <c r="BM288" s="193" t="s">
        <v>695</v>
      </c>
    </row>
    <row r="289" spans="2:65" s="1" customFormat="1" ht="24" customHeight="1">
      <c r="B289" s="30"/>
      <c r="C289" s="196" t="s">
        <v>696</v>
      </c>
      <c r="D289" s="196" t="s">
        <v>214</v>
      </c>
      <c r="E289" s="197" t="s">
        <v>697</v>
      </c>
      <c r="F289" s="198" t="s">
        <v>698</v>
      </c>
      <c r="G289" s="199" t="s">
        <v>146</v>
      </c>
      <c r="H289" s="200">
        <v>1</v>
      </c>
      <c r="I289" s="201"/>
      <c r="J289" s="200">
        <f t="shared" si="70"/>
        <v>0</v>
      </c>
      <c r="K289" s="198" t="s">
        <v>1</v>
      </c>
      <c r="L289" s="202"/>
      <c r="M289" s="203" t="s">
        <v>1</v>
      </c>
      <c r="N289" s="204" t="s">
        <v>41</v>
      </c>
      <c r="O289" s="62"/>
      <c r="P289" s="191">
        <f t="shared" si="71"/>
        <v>0</v>
      </c>
      <c r="Q289" s="191">
        <v>0</v>
      </c>
      <c r="R289" s="191">
        <f t="shared" si="72"/>
        <v>0</v>
      </c>
      <c r="S289" s="191">
        <v>0</v>
      </c>
      <c r="T289" s="192">
        <f t="shared" si="73"/>
        <v>0</v>
      </c>
      <c r="AR289" s="193" t="s">
        <v>259</v>
      </c>
      <c r="AT289" s="193" t="s">
        <v>214</v>
      </c>
      <c r="AU289" s="193" t="s">
        <v>135</v>
      </c>
      <c r="AY289" s="13" t="s">
        <v>127</v>
      </c>
      <c r="BE289" s="194">
        <f t="shared" si="74"/>
        <v>0</v>
      </c>
      <c r="BF289" s="194">
        <f t="shared" si="75"/>
        <v>0</v>
      </c>
      <c r="BG289" s="194">
        <f t="shared" si="76"/>
        <v>0</v>
      </c>
      <c r="BH289" s="194">
        <f t="shared" si="77"/>
        <v>0</v>
      </c>
      <c r="BI289" s="194">
        <f t="shared" si="78"/>
        <v>0</v>
      </c>
      <c r="BJ289" s="13" t="s">
        <v>135</v>
      </c>
      <c r="BK289" s="195">
        <f t="shared" si="79"/>
        <v>0</v>
      </c>
      <c r="BL289" s="13" t="s">
        <v>194</v>
      </c>
      <c r="BM289" s="193" t="s">
        <v>699</v>
      </c>
    </row>
    <row r="290" spans="2:65" s="1" customFormat="1" ht="24" customHeight="1">
      <c r="B290" s="30"/>
      <c r="C290" s="183" t="s">
        <v>700</v>
      </c>
      <c r="D290" s="183" t="s">
        <v>130</v>
      </c>
      <c r="E290" s="184" t="s">
        <v>701</v>
      </c>
      <c r="F290" s="185" t="s">
        <v>702</v>
      </c>
      <c r="G290" s="186" t="s">
        <v>146</v>
      </c>
      <c r="H290" s="187">
        <v>1</v>
      </c>
      <c r="I290" s="188"/>
      <c r="J290" s="187">
        <f t="shared" si="70"/>
        <v>0</v>
      </c>
      <c r="K290" s="185" t="s">
        <v>1</v>
      </c>
      <c r="L290" s="34"/>
      <c r="M290" s="189" t="s">
        <v>1</v>
      </c>
      <c r="N290" s="190" t="s">
        <v>41</v>
      </c>
      <c r="O290" s="62"/>
      <c r="P290" s="191">
        <f t="shared" si="71"/>
        <v>0</v>
      </c>
      <c r="Q290" s="191">
        <v>0</v>
      </c>
      <c r="R290" s="191">
        <f t="shared" si="72"/>
        <v>0</v>
      </c>
      <c r="S290" s="191">
        <v>0</v>
      </c>
      <c r="T290" s="192">
        <f t="shared" si="73"/>
        <v>0</v>
      </c>
      <c r="AR290" s="193" t="s">
        <v>194</v>
      </c>
      <c r="AT290" s="193" t="s">
        <v>130</v>
      </c>
      <c r="AU290" s="193" t="s">
        <v>135</v>
      </c>
      <c r="AY290" s="13" t="s">
        <v>127</v>
      </c>
      <c r="BE290" s="194">
        <f t="shared" si="74"/>
        <v>0</v>
      </c>
      <c r="BF290" s="194">
        <f t="shared" si="75"/>
        <v>0</v>
      </c>
      <c r="BG290" s="194">
        <f t="shared" si="76"/>
        <v>0</v>
      </c>
      <c r="BH290" s="194">
        <f t="shared" si="77"/>
        <v>0</v>
      </c>
      <c r="BI290" s="194">
        <f t="shared" si="78"/>
        <v>0</v>
      </c>
      <c r="BJ290" s="13" t="s">
        <v>135</v>
      </c>
      <c r="BK290" s="195">
        <f t="shared" si="79"/>
        <v>0</v>
      </c>
      <c r="BL290" s="13" t="s">
        <v>194</v>
      </c>
      <c r="BM290" s="193" t="s">
        <v>703</v>
      </c>
    </row>
    <row r="291" spans="2:65" s="1" customFormat="1" ht="16.5" customHeight="1">
      <c r="B291" s="30"/>
      <c r="C291" s="196" t="s">
        <v>704</v>
      </c>
      <c r="D291" s="196" t="s">
        <v>214</v>
      </c>
      <c r="E291" s="197" t="s">
        <v>705</v>
      </c>
      <c r="F291" s="198" t="s">
        <v>706</v>
      </c>
      <c r="G291" s="199" t="s">
        <v>146</v>
      </c>
      <c r="H291" s="200">
        <v>1</v>
      </c>
      <c r="I291" s="201"/>
      <c r="J291" s="200">
        <f t="shared" si="70"/>
        <v>0</v>
      </c>
      <c r="K291" s="198" t="s">
        <v>1</v>
      </c>
      <c r="L291" s="202"/>
      <c r="M291" s="203" t="s">
        <v>1</v>
      </c>
      <c r="N291" s="204" t="s">
        <v>41</v>
      </c>
      <c r="O291" s="62"/>
      <c r="P291" s="191">
        <f t="shared" si="71"/>
        <v>0</v>
      </c>
      <c r="Q291" s="191">
        <v>1E-3</v>
      </c>
      <c r="R291" s="191">
        <f t="shared" si="72"/>
        <v>1E-3</v>
      </c>
      <c r="S291" s="191">
        <v>0</v>
      </c>
      <c r="T291" s="192">
        <f t="shared" si="73"/>
        <v>0</v>
      </c>
      <c r="AR291" s="193" t="s">
        <v>259</v>
      </c>
      <c r="AT291" s="193" t="s">
        <v>214</v>
      </c>
      <c r="AU291" s="193" t="s">
        <v>135</v>
      </c>
      <c r="AY291" s="13" t="s">
        <v>127</v>
      </c>
      <c r="BE291" s="194">
        <f t="shared" si="74"/>
        <v>0</v>
      </c>
      <c r="BF291" s="194">
        <f t="shared" si="75"/>
        <v>0</v>
      </c>
      <c r="BG291" s="194">
        <f t="shared" si="76"/>
        <v>0</v>
      </c>
      <c r="BH291" s="194">
        <f t="shared" si="77"/>
        <v>0</v>
      </c>
      <c r="BI291" s="194">
        <f t="shared" si="78"/>
        <v>0</v>
      </c>
      <c r="BJ291" s="13" t="s">
        <v>135</v>
      </c>
      <c r="BK291" s="195">
        <f t="shared" si="79"/>
        <v>0</v>
      </c>
      <c r="BL291" s="13" t="s">
        <v>194</v>
      </c>
      <c r="BM291" s="193" t="s">
        <v>707</v>
      </c>
    </row>
    <row r="292" spans="2:65" s="1" customFormat="1" ht="24" customHeight="1">
      <c r="B292" s="30"/>
      <c r="C292" s="183" t="s">
        <v>708</v>
      </c>
      <c r="D292" s="183" t="s">
        <v>130</v>
      </c>
      <c r="E292" s="184" t="s">
        <v>709</v>
      </c>
      <c r="F292" s="185" t="s">
        <v>710</v>
      </c>
      <c r="G292" s="186" t="s">
        <v>146</v>
      </c>
      <c r="H292" s="187">
        <v>8</v>
      </c>
      <c r="I292" s="188"/>
      <c r="J292" s="187">
        <f t="shared" si="70"/>
        <v>0</v>
      </c>
      <c r="K292" s="185" t="s">
        <v>1</v>
      </c>
      <c r="L292" s="34"/>
      <c r="M292" s="189" t="s">
        <v>1</v>
      </c>
      <c r="N292" s="190" t="s">
        <v>41</v>
      </c>
      <c r="O292" s="62"/>
      <c r="P292" s="191">
        <f t="shared" si="71"/>
        <v>0</v>
      </c>
      <c r="Q292" s="191">
        <v>0</v>
      </c>
      <c r="R292" s="191">
        <f t="shared" si="72"/>
        <v>0</v>
      </c>
      <c r="S292" s="191">
        <v>0</v>
      </c>
      <c r="T292" s="192">
        <f t="shared" si="73"/>
        <v>0</v>
      </c>
      <c r="AR292" s="193" t="s">
        <v>194</v>
      </c>
      <c r="AT292" s="193" t="s">
        <v>130</v>
      </c>
      <c r="AU292" s="193" t="s">
        <v>135</v>
      </c>
      <c r="AY292" s="13" t="s">
        <v>127</v>
      </c>
      <c r="BE292" s="194">
        <f t="shared" si="74"/>
        <v>0</v>
      </c>
      <c r="BF292" s="194">
        <f t="shared" si="75"/>
        <v>0</v>
      </c>
      <c r="BG292" s="194">
        <f t="shared" si="76"/>
        <v>0</v>
      </c>
      <c r="BH292" s="194">
        <f t="shared" si="77"/>
        <v>0</v>
      </c>
      <c r="BI292" s="194">
        <f t="shared" si="78"/>
        <v>0</v>
      </c>
      <c r="BJ292" s="13" t="s">
        <v>135</v>
      </c>
      <c r="BK292" s="195">
        <f t="shared" si="79"/>
        <v>0</v>
      </c>
      <c r="BL292" s="13" t="s">
        <v>194</v>
      </c>
      <c r="BM292" s="193" t="s">
        <v>711</v>
      </c>
    </row>
    <row r="293" spans="2:65" s="1" customFormat="1" ht="24" customHeight="1">
      <c r="B293" s="30"/>
      <c r="C293" s="196" t="s">
        <v>712</v>
      </c>
      <c r="D293" s="196" t="s">
        <v>214</v>
      </c>
      <c r="E293" s="197" t="s">
        <v>713</v>
      </c>
      <c r="F293" s="198" t="s">
        <v>714</v>
      </c>
      <c r="G293" s="199" t="s">
        <v>146</v>
      </c>
      <c r="H293" s="200">
        <v>8</v>
      </c>
      <c r="I293" s="201"/>
      <c r="J293" s="200">
        <f t="shared" si="70"/>
        <v>0</v>
      </c>
      <c r="K293" s="198" t="s">
        <v>1</v>
      </c>
      <c r="L293" s="202"/>
      <c r="M293" s="203" t="s">
        <v>1</v>
      </c>
      <c r="N293" s="204" t="s">
        <v>41</v>
      </c>
      <c r="O293" s="62"/>
      <c r="P293" s="191">
        <f t="shared" si="71"/>
        <v>0</v>
      </c>
      <c r="Q293" s="191">
        <v>1E-3</v>
      </c>
      <c r="R293" s="191">
        <f t="shared" si="72"/>
        <v>8.0000000000000002E-3</v>
      </c>
      <c r="S293" s="191">
        <v>0</v>
      </c>
      <c r="T293" s="192">
        <f t="shared" si="73"/>
        <v>0</v>
      </c>
      <c r="AR293" s="193" t="s">
        <v>259</v>
      </c>
      <c r="AT293" s="193" t="s">
        <v>214</v>
      </c>
      <c r="AU293" s="193" t="s">
        <v>135</v>
      </c>
      <c r="AY293" s="13" t="s">
        <v>127</v>
      </c>
      <c r="BE293" s="194">
        <f t="shared" si="74"/>
        <v>0</v>
      </c>
      <c r="BF293" s="194">
        <f t="shared" si="75"/>
        <v>0</v>
      </c>
      <c r="BG293" s="194">
        <f t="shared" si="76"/>
        <v>0</v>
      </c>
      <c r="BH293" s="194">
        <f t="shared" si="77"/>
        <v>0</v>
      </c>
      <c r="BI293" s="194">
        <f t="shared" si="78"/>
        <v>0</v>
      </c>
      <c r="BJ293" s="13" t="s">
        <v>135</v>
      </c>
      <c r="BK293" s="195">
        <f t="shared" si="79"/>
        <v>0</v>
      </c>
      <c r="BL293" s="13" t="s">
        <v>194</v>
      </c>
      <c r="BM293" s="193" t="s">
        <v>715</v>
      </c>
    </row>
    <row r="294" spans="2:65" s="1" customFormat="1" ht="24" customHeight="1">
      <c r="B294" s="30"/>
      <c r="C294" s="183" t="s">
        <v>716</v>
      </c>
      <c r="D294" s="183" t="s">
        <v>130</v>
      </c>
      <c r="E294" s="184" t="s">
        <v>717</v>
      </c>
      <c r="F294" s="185" t="s">
        <v>718</v>
      </c>
      <c r="G294" s="186" t="s">
        <v>146</v>
      </c>
      <c r="H294" s="187">
        <v>57</v>
      </c>
      <c r="I294" s="188"/>
      <c r="J294" s="187">
        <f t="shared" si="70"/>
        <v>0</v>
      </c>
      <c r="K294" s="185" t="s">
        <v>1</v>
      </c>
      <c r="L294" s="34"/>
      <c r="M294" s="189" t="s">
        <v>1</v>
      </c>
      <c r="N294" s="190" t="s">
        <v>41</v>
      </c>
      <c r="O294" s="62"/>
      <c r="P294" s="191">
        <f t="shared" si="71"/>
        <v>0</v>
      </c>
      <c r="Q294" s="191">
        <v>2.9999999999999997E-4</v>
      </c>
      <c r="R294" s="191">
        <f t="shared" si="72"/>
        <v>1.7099999999999997E-2</v>
      </c>
      <c r="S294" s="191">
        <v>0</v>
      </c>
      <c r="T294" s="192">
        <f t="shared" si="73"/>
        <v>0</v>
      </c>
      <c r="AR294" s="193" t="s">
        <v>194</v>
      </c>
      <c r="AT294" s="193" t="s">
        <v>130</v>
      </c>
      <c r="AU294" s="193" t="s">
        <v>135</v>
      </c>
      <c r="AY294" s="13" t="s">
        <v>127</v>
      </c>
      <c r="BE294" s="194">
        <f t="shared" si="74"/>
        <v>0</v>
      </c>
      <c r="BF294" s="194">
        <f t="shared" si="75"/>
        <v>0</v>
      </c>
      <c r="BG294" s="194">
        <f t="shared" si="76"/>
        <v>0</v>
      </c>
      <c r="BH294" s="194">
        <f t="shared" si="77"/>
        <v>0</v>
      </c>
      <c r="BI294" s="194">
        <f t="shared" si="78"/>
        <v>0</v>
      </c>
      <c r="BJ294" s="13" t="s">
        <v>135</v>
      </c>
      <c r="BK294" s="195">
        <f t="shared" si="79"/>
        <v>0</v>
      </c>
      <c r="BL294" s="13" t="s">
        <v>194</v>
      </c>
      <c r="BM294" s="193" t="s">
        <v>719</v>
      </c>
    </row>
    <row r="295" spans="2:65" s="1" customFormat="1" ht="24" customHeight="1">
      <c r="B295" s="30"/>
      <c r="C295" s="196" t="s">
        <v>720</v>
      </c>
      <c r="D295" s="196" t="s">
        <v>214</v>
      </c>
      <c r="E295" s="197" t="s">
        <v>721</v>
      </c>
      <c r="F295" s="198" t="s">
        <v>722</v>
      </c>
      <c r="G295" s="199" t="s">
        <v>341</v>
      </c>
      <c r="H295" s="200">
        <v>68.983999999999995</v>
      </c>
      <c r="I295" s="201"/>
      <c r="J295" s="200">
        <f t="shared" si="70"/>
        <v>0</v>
      </c>
      <c r="K295" s="198" t="s">
        <v>1</v>
      </c>
      <c r="L295" s="202"/>
      <c r="M295" s="203" t="s">
        <v>1</v>
      </c>
      <c r="N295" s="204" t="s">
        <v>41</v>
      </c>
      <c r="O295" s="62"/>
      <c r="P295" s="191">
        <f t="shared" si="71"/>
        <v>0</v>
      </c>
      <c r="Q295" s="191">
        <v>1.14E-3</v>
      </c>
      <c r="R295" s="191">
        <f t="shared" si="72"/>
        <v>7.8641759999999991E-2</v>
      </c>
      <c r="S295" s="191">
        <v>0</v>
      </c>
      <c r="T295" s="192">
        <f t="shared" si="73"/>
        <v>0</v>
      </c>
      <c r="AR295" s="193" t="s">
        <v>259</v>
      </c>
      <c r="AT295" s="193" t="s">
        <v>214</v>
      </c>
      <c r="AU295" s="193" t="s">
        <v>135</v>
      </c>
      <c r="AY295" s="13" t="s">
        <v>127</v>
      </c>
      <c r="BE295" s="194">
        <f t="shared" si="74"/>
        <v>0</v>
      </c>
      <c r="BF295" s="194">
        <f t="shared" si="75"/>
        <v>0</v>
      </c>
      <c r="BG295" s="194">
        <f t="shared" si="76"/>
        <v>0</v>
      </c>
      <c r="BH295" s="194">
        <f t="shared" si="77"/>
        <v>0</v>
      </c>
      <c r="BI295" s="194">
        <f t="shared" si="78"/>
        <v>0</v>
      </c>
      <c r="BJ295" s="13" t="s">
        <v>135</v>
      </c>
      <c r="BK295" s="195">
        <f t="shared" si="79"/>
        <v>0</v>
      </c>
      <c r="BL295" s="13" t="s">
        <v>194</v>
      </c>
      <c r="BM295" s="193" t="s">
        <v>723</v>
      </c>
    </row>
    <row r="296" spans="2:65" s="1" customFormat="1" ht="16.5" customHeight="1">
      <c r="B296" s="30"/>
      <c r="C296" s="183" t="s">
        <v>724</v>
      </c>
      <c r="D296" s="183" t="s">
        <v>130</v>
      </c>
      <c r="E296" s="184" t="s">
        <v>725</v>
      </c>
      <c r="F296" s="185" t="s">
        <v>726</v>
      </c>
      <c r="G296" s="186" t="s">
        <v>146</v>
      </c>
      <c r="H296" s="187">
        <v>12</v>
      </c>
      <c r="I296" s="188"/>
      <c r="J296" s="187">
        <f t="shared" si="70"/>
        <v>0</v>
      </c>
      <c r="K296" s="185" t="s">
        <v>1</v>
      </c>
      <c r="L296" s="34"/>
      <c r="M296" s="189" t="s">
        <v>1</v>
      </c>
      <c r="N296" s="190" t="s">
        <v>41</v>
      </c>
      <c r="O296" s="62"/>
      <c r="P296" s="191">
        <f t="shared" si="71"/>
        <v>0</v>
      </c>
      <c r="Q296" s="191">
        <v>3.0000000000000001E-5</v>
      </c>
      <c r="R296" s="191">
        <f t="shared" si="72"/>
        <v>3.6000000000000002E-4</v>
      </c>
      <c r="S296" s="191">
        <v>0</v>
      </c>
      <c r="T296" s="192">
        <f t="shared" si="73"/>
        <v>0</v>
      </c>
      <c r="AR296" s="193" t="s">
        <v>194</v>
      </c>
      <c r="AT296" s="193" t="s">
        <v>130</v>
      </c>
      <c r="AU296" s="193" t="s">
        <v>135</v>
      </c>
      <c r="AY296" s="13" t="s">
        <v>127</v>
      </c>
      <c r="BE296" s="194">
        <f t="shared" si="74"/>
        <v>0</v>
      </c>
      <c r="BF296" s="194">
        <f t="shared" si="75"/>
        <v>0</v>
      </c>
      <c r="BG296" s="194">
        <f t="shared" si="76"/>
        <v>0</v>
      </c>
      <c r="BH296" s="194">
        <f t="shared" si="77"/>
        <v>0</v>
      </c>
      <c r="BI296" s="194">
        <f t="shared" si="78"/>
        <v>0</v>
      </c>
      <c r="BJ296" s="13" t="s">
        <v>135</v>
      </c>
      <c r="BK296" s="195">
        <f t="shared" si="79"/>
        <v>0</v>
      </c>
      <c r="BL296" s="13" t="s">
        <v>194</v>
      </c>
      <c r="BM296" s="193" t="s">
        <v>727</v>
      </c>
    </row>
    <row r="297" spans="2:65" s="1" customFormat="1" ht="16.5" customHeight="1">
      <c r="B297" s="30"/>
      <c r="C297" s="196" t="s">
        <v>728</v>
      </c>
      <c r="D297" s="196" t="s">
        <v>214</v>
      </c>
      <c r="E297" s="197" t="s">
        <v>729</v>
      </c>
      <c r="F297" s="198" t="s">
        <v>730</v>
      </c>
      <c r="G297" s="199" t="s">
        <v>146</v>
      </c>
      <c r="H297" s="200">
        <v>4</v>
      </c>
      <c r="I297" s="201"/>
      <c r="J297" s="200">
        <f t="shared" si="70"/>
        <v>0</v>
      </c>
      <c r="K297" s="198" t="s">
        <v>1</v>
      </c>
      <c r="L297" s="202"/>
      <c r="M297" s="203" t="s">
        <v>1</v>
      </c>
      <c r="N297" s="204" t="s">
        <v>41</v>
      </c>
      <c r="O297" s="62"/>
      <c r="P297" s="191">
        <f t="shared" si="71"/>
        <v>0</v>
      </c>
      <c r="Q297" s="191">
        <v>9.2000000000000003E-4</v>
      </c>
      <c r="R297" s="191">
        <f t="shared" si="72"/>
        <v>3.6800000000000001E-3</v>
      </c>
      <c r="S297" s="191">
        <v>0</v>
      </c>
      <c r="T297" s="192">
        <f t="shared" si="73"/>
        <v>0</v>
      </c>
      <c r="AR297" s="193" t="s">
        <v>259</v>
      </c>
      <c r="AT297" s="193" t="s">
        <v>214</v>
      </c>
      <c r="AU297" s="193" t="s">
        <v>135</v>
      </c>
      <c r="AY297" s="13" t="s">
        <v>127</v>
      </c>
      <c r="BE297" s="194">
        <f t="shared" si="74"/>
        <v>0</v>
      </c>
      <c r="BF297" s="194">
        <f t="shared" si="75"/>
        <v>0</v>
      </c>
      <c r="BG297" s="194">
        <f t="shared" si="76"/>
        <v>0</v>
      </c>
      <c r="BH297" s="194">
        <f t="shared" si="77"/>
        <v>0</v>
      </c>
      <c r="BI297" s="194">
        <f t="shared" si="78"/>
        <v>0</v>
      </c>
      <c r="BJ297" s="13" t="s">
        <v>135</v>
      </c>
      <c r="BK297" s="195">
        <f t="shared" si="79"/>
        <v>0</v>
      </c>
      <c r="BL297" s="13" t="s">
        <v>194</v>
      </c>
      <c r="BM297" s="193" t="s">
        <v>731</v>
      </c>
    </row>
    <row r="298" spans="2:65" s="1" customFormat="1" ht="16.5" customHeight="1">
      <c r="B298" s="30"/>
      <c r="C298" s="196" t="s">
        <v>732</v>
      </c>
      <c r="D298" s="196" t="s">
        <v>214</v>
      </c>
      <c r="E298" s="197" t="s">
        <v>733</v>
      </c>
      <c r="F298" s="198" t="s">
        <v>734</v>
      </c>
      <c r="G298" s="199" t="s">
        <v>146</v>
      </c>
      <c r="H298" s="200">
        <v>8</v>
      </c>
      <c r="I298" s="201"/>
      <c r="J298" s="200">
        <f t="shared" si="70"/>
        <v>0</v>
      </c>
      <c r="K298" s="198" t="s">
        <v>1</v>
      </c>
      <c r="L298" s="202"/>
      <c r="M298" s="203" t="s">
        <v>1</v>
      </c>
      <c r="N298" s="204" t="s">
        <v>41</v>
      </c>
      <c r="O298" s="62"/>
      <c r="P298" s="191">
        <f t="shared" si="71"/>
        <v>0</v>
      </c>
      <c r="Q298" s="191">
        <v>1.08E-3</v>
      </c>
      <c r="R298" s="191">
        <f t="shared" si="72"/>
        <v>8.6400000000000001E-3</v>
      </c>
      <c r="S298" s="191">
        <v>0</v>
      </c>
      <c r="T298" s="192">
        <f t="shared" si="73"/>
        <v>0</v>
      </c>
      <c r="AR298" s="193" t="s">
        <v>259</v>
      </c>
      <c r="AT298" s="193" t="s">
        <v>214</v>
      </c>
      <c r="AU298" s="193" t="s">
        <v>135</v>
      </c>
      <c r="AY298" s="13" t="s">
        <v>127</v>
      </c>
      <c r="BE298" s="194">
        <f t="shared" si="74"/>
        <v>0</v>
      </c>
      <c r="BF298" s="194">
        <f t="shared" si="75"/>
        <v>0</v>
      </c>
      <c r="BG298" s="194">
        <f t="shared" si="76"/>
        <v>0</v>
      </c>
      <c r="BH298" s="194">
        <f t="shared" si="77"/>
        <v>0</v>
      </c>
      <c r="BI298" s="194">
        <f t="shared" si="78"/>
        <v>0</v>
      </c>
      <c r="BJ298" s="13" t="s">
        <v>135</v>
      </c>
      <c r="BK298" s="195">
        <f t="shared" si="79"/>
        <v>0</v>
      </c>
      <c r="BL298" s="13" t="s">
        <v>194</v>
      </c>
      <c r="BM298" s="193" t="s">
        <v>735</v>
      </c>
    </row>
    <row r="299" spans="2:65" s="11" customFormat="1" ht="22.9" customHeight="1">
      <c r="B299" s="167"/>
      <c r="C299" s="168"/>
      <c r="D299" s="169" t="s">
        <v>74</v>
      </c>
      <c r="E299" s="181" t="s">
        <v>736</v>
      </c>
      <c r="F299" s="181" t="s">
        <v>737</v>
      </c>
      <c r="G299" s="168"/>
      <c r="H299" s="168"/>
      <c r="I299" s="171"/>
      <c r="J299" s="182">
        <f>BK299</f>
        <v>0</v>
      </c>
      <c r="K299" s="168"/>
      <c r="L299" s="173"/>
      <c r="M299" s="174"/>
      <c r="N299" s="175"/>
      <c r="O299" s="175"/>
      <c r="P299" s="176">
        <f>SUM(P300:P340)</f>
        <v>0</v>
      </c>
      <c r="Q299" s="175"/>
      <c r="R299" s="176">
        <f>SUM(R300:R340)</f>
        <v>28.831004690000004</v>
      </c>
      <c r="S299" s="175"/>
      <c r="T299" s="177">
        <f>SUM(T300:T340)</f>
        <v>5.6700000000000007E-2</v>
      </c>
      <c r="AR299" s="178" t="s">
        <v>135</v>
      </c>
      <c r="AT299" s="179" t="s">
        <v>74</v>
      </c>
      <c r="AU299" s="179" t="s">
        <v>80</v>
      </c>
      <c r="AY299" s="178" t="s">
        <v>127</v>
      </c>
      <c r="BK299" s="180">
        <f>SUM(BK300:BK340)</f>
        <v>0</v>
      </c>
    </row>
    <row r="300" spans="2:65" s="1" customFormat="1" ht="24" customHeight="1">
      <c r="B300" s="30"/>
      <c r="C300" s="183" t="s">
        <v>738</v>
      </c>
      <c r="D300" s="183" t="s">
        <v>130</v>
      </c>
      <c r="E300" s="184" t="s">
        <v>739</v>
      </c>
      <c r="F300" s="185" t="s">
        <v>740</v>
      </c>
      <c r="G300" s="186" t="s">
        <v>341</v>
      </c>
      <c r="H300" s="187">
        <v>8.9499999999999993</v>
      </c>
      <c r="I300" s="188"/>
      <c r="J300" s="187">
        <f t="shared" ref="J300:J340" si="80">ROUND(I300*H300,3)</f>
        <v>0</v>
      </c>
      <c r="K300" s="185" t="s">
        <v>1</v>
      </c>
      <c r="L300" s="34"/>
      <c r="M300" s="189" t="s">
        <v>1</v>
      </c>
      <c r="N300" s="190" t="s">
        <v>41</v>
      </c>
      <c r="O300" s="62"/>
      <c r="P300" s="191">
        <f t="shared" ref="P300:P340" si="81">O300*H300</f>
        <v>0</v>
      </c>
      <c r="Q300" s="191">
        <v>5.0000000000000002E-5</v>
      </c>
      <c r="R300" s="191">
        <f t="shared" ref="R300:R340" si="82">Q300*H300</f>
        <v>4.4749999999999998E-4</v>
      </c>
      <c r="S300" s="191">
        <v>0</v>
      </c>
      <c r="T300" s="192">
        <f t="shared" ref="T300:T340" si="83">S300*H300</f>
        <v>0</v>
      </c>
      <c r="AR300" s="193" t="s">
        <v>194</v>
      </c>
      <c r="AT300" s="193" t="s">
        <v>130</v>
      </c>
      <c r="AU300" s="193" t="s">
        <v>135</v>
      </c>
      <c r="AY300" s="13" t="s">
        <v>127</v>
      </c>
      <c r="BE300" s="194">
        <f t="shared" ref="BE300:BE340" si="84">IF(N300="základná",J300,0)</f>
        <v>0</v>
      </c>
      <c r="BF300" s="194">
        <f t="shared" ref="BF300:BF340" si="85">IF(N300="znížená",J300,0)</f>
        <v>0</v>
      </c>
      <c r="BG300" s="194">
        <f t="shared" ref="BG300:BG340" si="86">IF(N300="zákl. prenesená",J300,0)</f>
        <v>0</v>
      </c>
      <c r="BH300" s="194">
        <f t="shared" ref="BH300:BH340" si="87">IF(N300="zníž. prenesená",J300,0)</f>
        <v>0</v>
      </c>
      <c r="BI300" s="194">
        <f t="shared" ref="BI300:BI340" si="88">IF(N300="nulová",J300,0)</f>
        <v>0</v>
      </c>
      <c r="BJ300" s="13" t="s">
        <v>135</v>
      </c>
      <c r="BK300" s="195">
        <f t="shared" ref="BK300:BK340" si="89">ROUND(I300*H300,3)</f>
        <v>0</v>
      </c>
      <c r="BL300" s="13" t="s">
        <v>194</v>
      </c>
      <c r="BM300" s="193" t="s">
        <v>741</v>
      </c>
    </row>
    <row r="301" spans="2:65" s="1" customFormat="1" ht="24" customHeight="1">
      <c r="B301" s="30"/>
      <c r="C301" s="196" t="s">
        <v>742</v>
      </c>
      <c r="D301" s="196" t="s">
        <v>214</v>
      </c>
      <c r="E301" s="197" t="s">
        <v>743</v>
      </c>
      <c r="F301" s="198" t="s">
        <v>744</v>
      </c>
      <c r="G301" s="199" t="s">
        <v>341</v>
      </c>
      <c r="H301" s="200">
        <v>8.9499999999999993</v>
      </c>
      <c r="I301" s="201"/>
      <c r="J301" s="200">
        <f t="shared" si="80"/>
        <v>0</v>
      </c>
      <c r="K301" s="198" t="s">
        <v>1</v>
      </c>
      <c r="L301" s="202"/>
      <c r="M301" s="203" t="s">
        <v>1</v>
      </c>
      <c r="N301" s="204" t="s">
        <v>41</v>
      </c>
      <c r="O301" s="62"/>
      <c r="P301" s="191">
        <f t="shared" si="81"/>
        <v>0</v>
      </c>
      <c r="Q301" s="191">
        <v>5.0000000000000001E-4</v>
      </c>
      <c r="R301" s="191">
        <f t="shared" si="82"/>
        <v>4.4749999999999998E-3</v>
      </c>
      <c r="S301" s="191">
        <v>0</v>
      </c>
      <c r="T301" s="192">
        <f t="shared" si="83"/>
        <v>0</v>
      </c>
      <c r="AR301" s="193" t="s">
        <v>259</v>
      </c>
      <c r="AT301" s="193" t="s">
        <v>214</v>
      </c>
      <c r="AU301" s="193" t="s">
        <v>135</v>
      </c>
      <c r="AY301" s="13" t="s">
        <v>127</v>
      </c>
      <c r="BE301" s="194">
        <f t="shared" si="84"/>
        <v>0</v>
      </c>
      <c r="BF301" s="194">
        <f t="shared" si="85"/>
        <v>0</v>
      </c>
      <c r="BG301" s="194">
        <f t="shared" si="86"/>
        <v>0</v>
      </c>
      <c r="BH301" s="194">
        <f t="shared" si="87"/>
        <v>0</v>
      </c>
      <c r="BI301" s="194">
        <f t="shared" si="88"/>
        <v>0</v>
      </c>
      <c r="BJ301" s="13" t="s">
        <v>135</v>
      </c>
      <c r="BK301" s="195">
        <f t="shared" si="89"/>
        <v>0</v>
      </c>
      <c r="BL301" s="13" t="s">
        <v>194</v>
      </c>
      <c r="BM301" s="193" t="s">
        <v>745</v>
      </c>
    </row>
    <row r="302" spans="2:65" s="1" customFormat="1" ht="36" customHeight="1">
      <c r="B302" s="30"/>
      <c r="C302" s="196" t="s">
        <v>746</v>
      </c>
      <c r="D302" s="196" t="s">
        <v>214</v>
      </c>
      <c r="E302" s="197" t="s">
        <v>747</v>
      </c>
      <c r="F302" s="198" t="s">
        <v>748</v>
      </c>
      <c r="G302" s="199" t="s">
        <v>341</v>
      </c>
      <c r="H302" s="200">
        <v>8.9499999999999993</v>
      </c>
      <c r="I302" s="201"/>
      <c r="J302" s="200">
        <f t="shared" si="80"/>
        <v>0</v>
      </c>
      <c r="K302" s="198" t="s">
        <v>1</v>
      </c>
      <c r="L302" s="202"/>
      <c r="M302" s="203" t="s">
        <v>1</v>
      </c>
      <c r="N302" s="204" t="s">
        <v>41</v>
      </c>
      <c r="O302" s="62"/>
      <c r="P302" s="191">
        <f t="shared" si="81"/>
        <v>0</v>
      </c>
      <c r="Q302" s="191">
        <v>1.2E-2</v>
      </c>
      <c r="R302" s="191">
        <f t="shared" si="82"/>
        <v>0.1074</v>
      </c>
      <c r="S302" s="191">
        <v>0</v>
      </c>
      <c r="T302" s="192">
        <f t="shared" si="83"/>
        <v>0</v>
      </c>
      <c r="AR302" s="193" t="s">
        <v>259</v>
      </c>
      <c r="AT302" s="193" t="s">
        <v>214</v>
      </c>
      <c r="AU302" s="193" t="s">
        <v>135</v>
      </c>
      <c r="AY302" s="13" t="s">
        <v>127</v>
      </c>
      <c r="BE302" s="194">
        <f t="shared" si="84"/>
        <v>0</v>
      </c>
      <c r="BF302" s="194">
        <f t="shared" si="85"/>
        <v>0</v>
      </c>
      <c r="BG302" s="194">
        <f t="shared" si="86"/>
        <v>0</v>
      </c>
      <c r="BH302" s="194">
        <f t="shared" si="87"/>
        <v>0</v>
      </c>
      <c r="BI302" s="194">
        <f t="shared" si="88"/>
        <v>0</v>
      </c>
      <c r="BJ302" s="13" t="s">
        <v>135</v>
      </c>
      <c r="BK302" s="195">
        <f t="shared" si="89"/>
        <v>0</v>
      </c>
      <c r="BL302" s="13" t="s">
        <v>194</v>
      </c>
      <c r="BM302" s="193" t="s">
        <v>749</v>
      </c>
    </row>
    <row r="303" spans="2:65" s="1" customFormat="1" ht="16.5" customHeight="1">
      <c r="B303" s="30"/>
      <c r="C303" s="183" t="s">
        <v>750</v>
      </c>
      <c r="D303" s="183" t="s">
        <v>130</v>
      </c>
      <c r="E303" s="184" t="s">
        <v>751</v>
      </c>
      <c r="F303" s="185" t="s">
        <v>752</v>
      </c>
      <c r="G303" s="186" t="s">
        <v>146</v>
      </c>
      <c r="H303" s="187">
        <v>1</v>
      </c>
      <c r="I303" s="188"/>
      <c r="J303" s="187">
        <f t="shared" si="80"/>
        <v>0</v>
      </c>
      <c r="K303" s="185" t="s">
        <v>1</v>
      </c>
      <c r="L303" s="34"/>
      <c r="M303" s="189" t="s">
        <v>1</v>
      </c>
      <c r="N303" s="190" t="s">
        <v>41</v>
      </c>
      <c r="O303" s="62"/>
      <c r="P303" s="191">
        <f t="shared" si="81"/>
        <v>0</v>
      </c>
      <c r="Q303" s="191">
        <v>5.0000000000000002E-5</v>
      </c>
      <c r="R303" s="191">
        <f t="shared" si="82"/>
        <v>5.0000000000000002E-5</v>
      </c>
      <c r="S303" s="191">
        <v>0</v>
      </c>
      <c r="T303" s="192">
        <f t="shared" si="83"/>
        <v>0</v>
      </c>
      <c r="AR303" s="193" t="s">
        <v>194</v>
      </c>
      <c r="AT303" s="193" t="s">
        <v>130</v>
      </c>
      <c r="AU303" s="193" t="s">
        <v>135</v>
      </c>
      <c r="AY303" s="13" t="s">
        <v>127</v>
      </c>
      <c r="BE303" s="194">
        <f t="shared" si="84"/>
        <v>0</v>
      </c>
      <c r="BF303" s="194">
        <f t="shared" si="85"/>
        <v>0</v>
      </c>
      <c r="BG303" s="194">
        <f t="shared" si="86"/>
        <v>0</v>
      </c>
      <c r="BH303" s="194">
        <f t="shared" si="87"/>
        <v>0</v>
      </c>
      <c r="BI303" s="194">
        <f t="shared" si="88"/>
        <v>0</v>
      </c>
      <c r="BJ303" s="13" t="s">
        <v>135</v>
      </c>
      <c r="BK303" s="195">
        <f t="shared" si="89"/>
        <v>0</v>
      </c>
      <c r="BL303" s="13" t="s">
        <v>194</v>
      </c>
      <c r="BM303" s="193" t="s">
        <v>753</v>
      </c>
    </row>
    <row r="304" spans="2:65" s="1" customFormat="1" ht="36" customHeight="1">
      <c r="B304" s="30"/>
      <c r="C304" s="196" t="s">
        <v>754</v>
      </c>
      <c r="D304" s="196" t="s">
        <v>214</v>
      </c>
      <c r="E304" s="197" t="s">
        <v>755</v>
      </c>
      <c r="F304" s="198" t="s">
        <v>756</v>
      </c>
      <c r="G304" s="199" t="s">
        <v>146</v>
      </c>
      <c r="H304" s="200">
        <v>1</v>
      </c>
      <c r="I304" s="201"/>
      <c r="J304" s="200">
        <f t="shared" si="80"/>
        <v>0</v>
      </c>
      <c r="K304" s="198" t="s">
        <v>1</v>
      </c>
      <c r="L304" s="202"/>
      <c r="M304" s="203" t="s">
        <v>1</v>
      </c>
      <c r="N304" s="204" t="s">
        <v>41</v>
      </c>
      <c r="O304" s="62"/>
      <c r="P304" s="191">
        <f t="shared" si="81"/>
        <v>0</v>
      </c>
      <c r="Q304" s="191">
        <v>0</v>
      </c>
      <c r="R304" s="191">
        <f t="shared" si="82"/>
        <v>0</v>
      </c>
      <c r="S304" s="191">
        <v>0</v>
      </c>
      <c r="T304" s="192">
        <f t="shared" si="83"/>
        <v>0</v>
      </c>
      <c r="AR304" s="193" t="s">
        <v>259</v>
      </c>
      <c r="AT304" s="193" t="s">
        <v>214</v>
      </c>
      <c r="AU304" s="193" t="s">
        <v>135</v>
      </c>
      <c r="AY304" s="13" t="s">
        <v>127</v>
      </c>
      <c r="BE304" s="194">
        <f t="shared" si="84"/>
        <v>0</v>
      </c>
      <c r="BF304" s="194">
        <f t="shared" si="85"/>
        <v>0</v>
      </c>
      <c r="BG304" s="194">
        <f t="shared" si="86"/>
        <v>0</v>
      </c>
      <c r="BH304" s="194">
        <f t="shared" si="87"/>
        <v>0</v>
      </c>
      <c r="BI304" s="194">
        <f t="shared" si="88"/>
        <v>0</v>
      </c>
      <c r="BJ304" s="13" t="s">
        <v>135</v>
      </c>
      <c r="BK304" s="195">
        <f t="shared" si="89"/>
        <v>0</v>
      </c>
      <c r="BL304" s="13" t="s">
        <v>194</v>
      </c>
      <c r="BM304" s="193" t="s">
        <v>757</v>
      </c>
    </row>
    <row r="305" spans="2:65" s="1" customFormat="1" ht="24" customHeight="1">
      <c r="B305" s="30"/>
      <c r="C305" s="183" t="s">
        <v>758</v>
      </c>
      <c r="D305" s="183" t="s">
        <v>130</v>
      </c>
      <c r="E305" s="184" t="s">
        <v>759</v>
      </c>
      <c r="F305" s="185" t="s">
        <v>760</v>
      </c>
      <c r="G305" s="186" t="s">
        <v>568</v>
      </c>
      <c r="H305" s="187">
        <v>2</v>
      </c>
      <c r="I305" s="188"/>
      <c r="J305" s="187">
        <f t="shared" si="80"/>
        <v>0</v>
      </c>
      <c r="K305" s="185" t="s">
        <v>1</v>
      </c>
      <c r="L305" s="34"/>
      <c r="M305" s="189" t="s">
        <v>1</v>
      </c>
      <c r="N305" s="190" t="s">
        <v>41</v>
      </c>
      <c r="O305" s="62"/>
      <c r="P305" s="191">
        <f t="shared" si="81"/>
        <v>0</v>
      </c>
      <c r="Q305" s="191">
        <v>0</v>
      </c>
      <c r="R305" s="191">
        <f t="shared" si="82"/>
        <v>0</v>
      </c>
      <c r="S305" s="191">
        <v>0</v>
      </c>
      <c r="T305" s="192">
        <f t="shared" si="83"/>
        <v>0</v>
      </c>
      <c r="AR305" s="193" t="s">
        <v>194</v>
      </c>
      <c r="AT305" s="193" t="s">
        <v>130</v>
      </c>
      <c r="AU305" s="193" t="s">
        <v>135</v>
      </c>
      <c r="AY305" s="13" t="s">
        <v>127</v>
      </c>
      <c r="BE305" s="194">
        <f t="shared" si="84"/>
        <v>0</v>
      </c>
      <c r="BF305" s="194">
        <f t="shared" si="85"/>
        <v>0</v>
      </c>
      <c r="BG305" s="194">
        <f t="shared" si="86"/>
        <v>0</v>
      </c>
      <c r="BH305" s="194">
        <f t="shared" si="87"/>
        <v>0</v>
      </c>
      <c r="BI305" s="194">
        <f t="shared" si="88"/>
        <v>0</v>
      </c>
      <c r="BJ305" s="13" t="s">
        <v>135</v>
      </c>
      <c r="BK305" s="195">
        <f t="shared" si="89"/>
        <v>0</v>
      </c>
      <c r="BL305" s="13" t="s">
        <v>194</v>
      </c>
      <c r="BM305" s="193" t="s">
        <v>761</v>
      </c>
    </row>
    <row r="306" spans="2:65" s="1" customFormat="1" ht="24" customHeight="1">
      <c r="B306" s="30"/>
      <c r="C306" s="196" t="s">
        <v>762</v>
      </c>
      <c r="D306" s="196" t="s">
        <v>214</v>
      </c>
      <c r="E306" s="197" t="s">
        <v>763</v>
      </c>
      <c r="F306" s="198" t="s">
        <v>764</v>
      </c>
      <c r="G306" s="199" t="s">
        <v>146</v>
      </c>
      <c r="H306" s="200">
        <v>2</v>
      </c>
      <c r="I306" s="201"/>
      <c r="J306" s="200">
        <f t="shared" si="80"/>
        <v>0</v>
      </c>
      <c r="K306" s="198" t="s">
        <v>1</v>
      </c>
      <c r="L306" s="202"/>
      <c r="M306" s="203" t="s">
        <v>1</v>
      </c>
      <c r="N306" s="204" t="s">
        <v>41</v>
      </c>
      <c r="O306" s="62"/>
      <c r="P306" s="191">
        <f t="shared" si="81"/>
        <v>0</v>
      </c>
      <c r="Q306" s="191">
        <v>1.4999999999999999E-2</v>
      </c>
      <c r="R306" s="191">
        <f t="shared" si="82"/>
        <v>0.03</v>
      </c>
      <c r="S306" s="191">
        <v>0</v>
      </c>
      <c r="T306" s="192">
        <f t="shared" si="83"/>
        <v>0</v>
      </c>
      <c r="AR306" s="193" t="s">
        <v>259</v>
      </c>
      <c r="AT306" s="193" t="s">
        <v>214</v>
      </c>
      <c r="AU306" s="193" t="s">
        <v>135</v>
      </c>
      <c r="AY306" s="13" t="s">
        <v>127</v>
      </c>
      <c r="BE306" s="194">
        <f t="shared" si="84"/>
        <v>0</v>
      </c>
      <c r="BF306" s="194">
        <f t="shared" si="85"/>
        <v>0</v>
      </c>
      <c r="BG306" s="194">
        <f t="shared" si="86"/>
        <v>0</v>
      </c>
      <c r="BH306" s="194">
        <f t="shared" si="87"/>
        <v>0</v>
      </c>
      <c r="BI306" s="194">
        <f t="shared" si="88"/>
        <v>0</v>
      </c>
      <c r="BJ306" s="13" t="s">
        <v>135</v>
      </c>
      <c r="BK306" s="195">
        <f t="shared" si="89"/>
        <v>0</v>
      </c>
      <c r="BL306" s="13" t="s">
        <v>194</v>
      </c>
      <c r="BM306" s="193" t="s">
        <v>765</v>
      </c>
    </row>
    <row r="307" spans="2:65" s="1" customFormat="1" ht="24" customHeight="1">
      <c r="B307" s="30"/>
      <c r="C307" s="196" t="s">
        <v>766</v>
      </c>
      <c r="D307" s="196" t="s">
        <v>214</v>
      </c>
      <c r="E307" s="197" t="s">
        <v>767</v>
      </c>
      <c r="F307" s="198" t="s">
        <v>768</v>
      </c>
      <c r="G307" s="199" t="s">
        <v>146</v>
      </c>
      <c r="H307" s="200">
        <v>2</v>
      </c>
      <c r="I307" s="201"/>
      <c r="J307" s="200">
        <f t="shared" si="80"/>
        <v>0</v>
      </c>
      <c r="K307" s="198" t="s">
        <v>1</v>
      </c>
      <c r="L307" s="202"/>
      <c r="M307" s="203" t="s">
        <v>1</v>
      </c>
      <c r="N307" s="204" t="s">
        <v>41</v>
      </c>
      <c r="O307" s="62"/>
      <c r="P307" s="191">
        <f t="shared" si="81"/>
        <v>0</v>
      </c>
      <c r="Q307" s="191">
        <v>1.1000000000000001E-3</v>
      </c>
      <c r="R307" s="191">
        <f t="shared" si="82"/>
        <v>2.2000000000000001E-3</v>
      </c>
      <c r="S307" s="191">
        <v>0</v>
      </c>
      <c r="T307" s="192">
        <f t="shared" si="83"/>
        <v>0</v>
      </c>
      <c r="AR307" s="193" t="s">
        <v>259</v>
      </c>
      <c r="AT307" s="193" t="s">
        <v>214</v>
      </c>
      <c r="AU307" s="193" t="s">
        <v>135</v>
      </c>
      <c r="AY307" s="13" t="s">
        <v>127</v>
      </c>
      <c r="BE307" s="194">
        <f t="shared" si="84"/>
        <v>0</v>
      </c>
      <c r="BF307" s="194">
        <f t="shared" si="85"/>
        <v>0</v>
      </c>
      <c r="BG307" s="194">
        <f t="shared" si="86"/>
        <v>0</v>
      </c>
      <c r="BH307" s="194">
        <f t="shared" si="87"/>
        <v>0</v>
      </c>
      <c r="BI307" s="194">
        <f t="shared" si="88"/>
        <v>0</v>
      </c>
      <c r="BJ307" s="13" t="s">
        <v>135</v>
      </c>
      <c r="BK307" s="195">
        <f t="shared" si="89"/>
        <v>0</v>
      </c>
      <c r="BL307" s="13" t="s">
        <v>194</v>
      </c>
      <c r="BM307" s="193" t="s">
        <v>769</v>
      </c>
    </row>
    <row r="308" spans="2:65" s="1" customFormat="1" ht="24" customHeight="1">
      <c r="B308" s="30"/>
      <c r="C308" s="196" t="s">
        <v>770</v>
      </c>
      <c r="D308" s="196" t="s">
        <v>214</v>
      </c>
      <c r="E308" s="197" t="s">
        <v>771</v>
      </c>
      <c r="F308" s="198" t="s">
        <v>772</v>
      </c>
      <c r="G308" s="199" t="s">
        <v>146</v>
      </c>
      <c r="H308" s="200">
        <v>2</v>
      </c>
      <c r="I308" s="201"/>
      <c r="J308" s="200">
        <f t="shared" si="80"/>
        <v>0</v>
      </c>
      <c r="K308" s="198" t="s">
        <v>1</v>
      </c>
      <c r="L308" s="202"/>
      <c r="M308" s="203" t="s">
        <v>1</v>
      </c>
      <c r="N308" s="204" t="s">
        <v>41</v>
      </c>
      <c r="O308" s="62"/>
      <c r="P308" s="191">
        <f t="shared" si="81"/>
        <v>0</v>
      </c>
      <c r="Q308" s="191">
        <v>1.6999999999999999E-3</v>
      </c>
      <c r="R308" s="191">
        <f t="shared" si="82"/>
        <v>3.3999999999999998E-3</v>
      </c>
      <c r="S308" s="191">
        <v>0</v>
      </c>
      <c r="T308" s="192">
        <f t="shared" si="83"/>
        <v>0</v>
      </c>
      <c r="AR308" s="193" t="s">
        <v>259</v>
      </c>
      <c r="AT308" s="193" t="s">
        <v>214</v>
      </c>
      <c r="AU308" s="193" t="s">
        <v>135</v>
      </c>
      <c r="AY308" s="13" t="s">
        <v>127</v>
      </c>
      <c r="BE308" s="194">
        <f t="shared" si="84"/>
        <v>0</v>
      </c>
      <c r="BF308" s="194">
        <f t="shared" si="85"/>
        <v>0</v>
      </c>
      <c r="BG308" s="194">
        <f t="shared" si="86"/>
        <v>0</v>
      </c>
      <c r="BH308" s="194">
        <f t="shared" si="87"/>
        <v>0</v>
      </c>
      <c r="BI308" s="194">
        <f t="shared" si="88"/>
        <v>0</v>
      </c>
      <c r="BJ308" s="13" t="s">
        <v>135</v>
      </c>
      <c r="BK308" s="195">
        <f t="shared" si="89"/>
        <v>0</v>
      </c>
      <c r="BL308" s="13" t="s">
        <v>194</v>
      </c>
      <c r="BM308" s="193" t="s">
        <v>773</v>
      </c>
    </row>
    <row r="309" spans="2:65" s="1" customFormat="1" ht="24" customHeight="1">
      <c r="B309" s="30"/>
      <c r="C309" s="183" t="s">
        <v>774</v>
      </c>
      <c r="D309" s="183" t="s">
        <v>130</v>
      </c>
      <c r="E309" s="184" t="s">
        <v>775</v>
      </c>
      <c r="F309" s="185" t="s">
        <v>776</v>
      </c>
      <c r="G309" s="186" t="s">
        <v>142</v>
      </c>
      <c r="H309" s="187">
        <v>580.09</v>
      </c>
      <c r="I309" s="188"/>
      <c r="J309" s="187">
        <f t="shared" si="80"/>
        <v>0</v>
      </c>
      <c r="K309" s="185" t="s">
        <v>1</v>
      </c>
      <c r="L309" s="34"/>
      <c r="M309" s="189" t="s">
        <v>1</v>
      </c>
      <c r="N309" s="190" t="s">
        <v>41</v>
      </c>
      <c r="O309" s="62"/>
      <c r="P309" s="191">
        <f t="shared" si="81"/>
        <v>0</v>
      </c>
      <c r="Q309" s="191">
        <v>1E-4</v>
      </c>
      <c r="R309" s="191">
        <f t="shared" si="82"/>
        <v>5.8009000000000005E-2</v>
      </c>
      <c r="S309" s="191">
        <v>0</v>
      </c>
      <c r="T309" s="192">
        <f t="shared" si="83"/>
        <v>0</v>
      </c>
      <c r="AR309" s="193" t="s">
        <v>194</v>
      </c>
      <c r="AT309" s="193" t="s">
        <v>130</v>
      </c>
      <c r="AU309" s="193" t="s">
        <v>135</v>
      </c>
      <c r="AY309" s="13" t="s">
        <v>127</v>
      </c>
      <c r="BE309" s="194">
        <f t="shared" si="84"/>
        <v>0</v>
      </c>
      <c r="BF309" s="194">
        <f t="shared" si="85"/>
        <v>0</v>
      </c>
      <c r="BG309" s="194">
        <f t="shared" si="86"/>
        <v>0</v>
      </c>
      <c r="BH309" s="194">
        <f t="shared" si="87"/>
        <v>0</v>
      </c>
      <c r="BI309" s="194">
        <f t="shared" si="88"/>
        <v>0</v>
      </c>
      <c r="BJ309" s="13" t="s">
        <v>135</v>
      </c>
      <c r="BK309" s="195">
        <f t="shared" si="89"/>
        <v>0</v>
      </c>
      <c r="BL309" s="13" t="s">
        <v>194</v>
      </c>
      <c r="BM309" s="193" t="s">
        <v>777</v>
      </c>
    </row>
    <row r="310" spans="2:65" s="1" customFormat="1" ht="24" customHeight="1">
      <c r="B310" s="30"/>
      <c r="C310" s="196" t="s">
        <v>778</v>
      </c>
      <c r="D310" s="196" t="s">
        <v>214</v>
      </c>
      <c r="E310" s="197" t="s">
        <v>779</v>
      </c>
      <c r="F310" s="198" t="s">
        <v>780</v>
      </c>
      <c r="G310" s="199" t="s">
        <v>142</v>
      </c>
      <c r="H310" s="200">
        <v>580.09</v>
      </c>
      <c r="I310" s="201"/>
      <c r="J310" s="200">
        <f t="shared" si="80"/>
        <v>0</v>
      </c>
      <c r="K310" s="198" t="s">
        <v>1</v>
      </c>
      <c r="L310" s="202"/>
      <c r="M310" s="203" t="s">
        <v>1</v>
      </c>
      <c r="N310" s="204" t="s">
        <v>41</v>
      </c>
      <c r="O310" s="62"/>
      <c r="P310" s="191">
        <f t="shared" si="81"/>
        <v>0</v>
      </c>
      <c r="Q310" s="191">
        <v>8.6999999999999994E-3</v>
      </c>
      <c r="R310" s="191">
        <f t="shared" si="82"/>
        <v>5.0467829999999996</v>
      </c>
      <c r="S310" s="191">
        <v>0</v>
      </c>
      <c r="T310" s="192">
        <f t="shared" si="83"/>
        <v>0</v>
      </c>
      <c r="AR310" s="193" t="s">
        <v>259</v>
      </c>
      <c r="AT310" s="193" t="s">
        <v>214</v>
      </c>
      <c r="AU310" s="193" t="s">
        <v>135</v>
      </c>
      <c r="AY310" s="13" t="s">
        <v>127</v>
      </c>
      <c r="BE310" s="194">
        <f t="shared" si="84"/>
        <v>0</v>
      </c>
      <c r="BF310" s="194">
        <f t="shared" si="85"/>
        <v>0</v>
      </c>
      <c r="BG310" s="194">
        <f t="shared" si="86"/>
        <v>0</v>
      </c>
      <c r="BH310" s="194">
        <f t="shared" si="87"/>
        <v>0</v>
      </c>
      <c r="BI310" s="194">
        <f t="shared" si="88"/>
        <v>0</v>
      </c>
      <c r="BJ310" s="13" t="s">
        <v>135</v>
      </c>
      <c r="BK310" s="195">
        <f t="shared" si="89"/>
        <v>0</v>
      </c>
      <c r="BL310" s="13" t="s">
        <v>194</v>
      </c>
      <c r="BM310" s="193" t="s">
        <v>781</v>
      </c>
    </row>
    <row r="311" spans="2:65" s="1" customFormat="1" ht="36" customHeight="1">
      <c r="B311" s="30"/>
      <c r="C311" s="196" t="s">
        <v>782</v>
      </c>
      <c r="D311" s="196" t="s">
        <v>214</v>
      </c>
      <c r="E311" s="197" t="s">
        <v>783</v>
      </c>
      <c r="F311" s="198" t="s">
        <v>784</v>
      </c>
      <c r="G311" s="199" t="s">
        <v>146</v>
      </c>
      <c r="H311" s="200">
        <v>1</v>
      </c>
      <c r="I311" s="201"/>
      <c r="J311" s="200">
        <f t="shared" si="80"/>
        <v>0</v>
      </c>
      <c r="K311" s="198" t="s">
        <v>1</v>
      </c>
      <c r="L311" s="202"/>
      <c r="M311" s="203" t="s">
        <v>1</v>
      </c>
      <c r="N311" s="204" t="s">
        <v>41</v>
      </c>
      <c r="O311" s="62"/>
      <c r="P311" s="191">
        <f t="shared" si="81"/>
        <v>0</v>
      </c>
      <c r="Q311" s="191">
        <v>0.16</v>
      </c>
      <c r="R311" s="191">
        <f t="shared" si="82"/>
        <v>0.16</v>
      </c>
      <c r="S311" s="191">
        <v>0</v>
      </c>
      <c r="T311" s="192">
        <f t="shared" si="83"/>
        <v>0</v>
      </c>
      <c r="AR311" s="193" t="s">
        <v>259</v>
      </c>
      <c r="AT311" s="193" t="s">
        <v>214</v>
      </c>
      <c r="AU311" s="193" t="s">
        <v>135</v>
      </c>
      <c r="AY311" s="13" t="s">
        <v>127</v>
      </c>
      <c r="BE311" s="194">
        <f t="shared" si="84"/>
        <v>0</v>
      </c>
      <c r="BF311" s="194">
        <f t="shared" si="85"/>
        <v>0</v>
      </c>
      <c r="BG311" s="194">
        <f t="shared" si="86"/>
        <v>0</v>
      </c>
      <c r="BH311" s="194">
        <f t="shared" si="87"/>
        <v>0</v>
      </c>
      <c r="BI311" s="194">
        <f t="shared" si="88"/>
        <v>0</v>
      </c>
      <c r="BJ311" s="13" t="s">
        <v>135</v>
      </c>
      <c r="BK311" s="195">
        <f t="shared" si="89"/>
        <v>0</v>
      </c>
      <c r="BL311" s="13" t="s">
        <v>194</v>
      </c>
      <c r="BM311" s="193" t="s">
        <v>785</v>
      </c>
    </row>
    <row r="312" spans="2:65" s="1" customFormat="1" ht="36" customHeight="1">
      <c r="B312" s="30"/>
      <c r="C312" s="196" t="s">
        <v>786</v>
      </c>
      <c r="D312" s="196" t="s">
        <v>214</v>
      </c>
      <c r="E312" s="197" t="s">
        <v>787</v>
      </c>
      <c r="F312" s="198" t="s">
        <v>788</v>
      </c>
      <c r="G312" s="199" t="s">
        <v>146</v>
      </c>
      <c r="H312" s="200">
        <v>6</v>
      </c>
      <c r="I312" s="201"/>
      <c r="J312" s="200">
        <f t="shared" si="80"/>
        <v>0</v>
      </c>
      <c r="K312" s="198" t="s">
        <v>1</v>
      </c>
      <c r="L312" s="202"/>
      <c r="M312" s="203" t="s">
        <v>1</v>
      </c>
      <c r="N312" s="204" t="s">
        <v>41</v>
      </c>
      <c r="O312" s="62"/>
      <c r="P312" s="191">
        <f t="shared" si="81"/>
        <v>0</v>
      </c>
      <c r="Q312" s="191">
        <v>0.13500000000000001</v>
      </c>
      <c r="R312" s="191">
        <f t="shared" si="82"/>
        <v>0.81</v>
      </c>
      <c r="S312" s="191">
        <v>0</v>
      </c>
      <c r="T312" s="192">
        <f t="shared" si="83"/>
        <v>0</v>
      </c>
      <c r="AR312" s="193" t="s">
        <v>259</v>
      </c>
      <c r="AT312" s="193" t="s">
        <v>214</v>
      </c>
      <c r="AU312" s="193" t="s">
        <v>135</v>
      </c>
      <c r="AY312" s="13" t="s">
        <v>127</v>
      </c>
      <c r="BE312" s="194">
        <f t="shared" si="84"/>
        <v>0</v>
      </c>
      <c r="BF312" s="194">
        <f t="shared" si="85"/>
        <v>0</v>
      </c>
      <c r="BG312" s="194">
        <f t="shared" si="86"/>
        <v>0</v>
      </c>
      <c r="BH312" s="194">
        <f t="shared" si="87"/>
        <v>0</v>
      </c>
      <c r="BI312" s="194">
        <f t="shared" si="88"/>
        <v>0</v>
      </c>
      <c r="BJ312" s="13" t="s">
        <v>135</v>
      </c>
      <c r="BK312" s="195">
        <f t="shared" si="89"/>
        <v>0</v>
      </c>
      <c r="BL312" s="13" t="s">
        <v>194</v>
      </c>
      <c r="BM312" s="193" t="s">
        <v>789</v>
      </c>
    </row>
    <row r="313" spans="2:65" s="1" customFormat="1" ht="36" customHeight="1">
      <c r="B313" s="30"/>
      <c r="C313" s="196" t="s">
        <v>790</v>
      </c>
      <c r="D313" s="196" t="s">
        <v>214</v>
      </c>
      <c r="E313" s="197" t="s">
        <v>791</v>
      </c>
      <c r="F313" s="198" t="s">
        <v>792</v>
      </c>
      <c r="G313" s="199" t="s">
        <v>146</v>
      </c>
      <c r="H313" s="200">
        <v>3</v>
      </c>
      <c r="I313" s="201"/>
      <c r="J313" s="200">
        <f t="shared" si="80"/>
        <v>0</v>
      </c>
      <c r="K313" s="198" t="s">
        <v>1</v>
      </c>
      <c r="L313" s="202"/>
      <c r="M313" s="203" t="s">
        <v>1</v>
      </c>
      <c r="N313" s="204" t="s">
        <v>41</v>
      </c>
      <c r="O313" s="62"/>
      <c r="P313" s="191">
        <f t="shared" si="81"/>
        <v>0</v>
      </c>
      <c r="Q313" s="191">
        <v>0.19</v>
      </c>
      <c r="R313" s="191">
        <f t="shared" si="82"/>
        <v>0.57000000000000006</v>
      </c>
      <c r="S313" s="191">
        <v>0</v>
      </c>
      <c r="T313" s="192">
        <f t="shared" si="83"/>
        <v>0</v>
      </c>
      <c r="AR313" s="193" t="s">
        <v>259</v>
      </c>
      <c r="AT313" s="193" t="s">
        <v>214</v>
      </c>
      <c r="AU313" s="193" t="s">
        <v>135</v>
      </c>
      <c r="AY313" s="13" t="s">
        <v>127</v>
      </c>
      <c r="BE313" s="194">
        <f t="shared" si="84"/>
        <v>0</v>
      </c>
      <c r="BF313" s="194">
        <f t="shared" si="85"/>
        <v>0</v>
      </c>
      <c r="BG313" s="194">
        <f t="shared" si="86"/>
        <v>0</v>
      </c>
      <c r="BH313" s="194">
        <f t="shared" si="87"/>
        <v>0</v>
      </c>
      <c r="BI313" s="194">
        <f t="shared" si="88"/>
        <v>0</v>
      </c>
      <c r="BJ313" s="13" t="s">
        <v>135</v>
      </c>
      <c r="BK313" s="195">
        <f t="shared" si="89"/>
        <v>0</v>
      </c>
      <c r="BL313" s="13" t="s">
        <v>194</v>
      </c>
      <c r="BM313" s="193" t="s">
        <v>793</v>
      </c>
    </row>
    <row r="314" spans="2:65" s="1" customFormat="1" ht="36" customHeight="1">
      <c r="B314" s="30"/>
      <c r="C314" s="196" t="s">
        <v>794</v>
      </c>
      <c r="D314" s="196" t="s">
        <v>214</v>
      </c>
      <c r="E314" s="197" t="s">
        <v>795</v>
      </c>
      <c r="F314" s="198" t="s">
        <v>796</v>
      </c>
      <c r="G314" s="199" t="s">
        <v>146</v>
      </c>
      <c r="H314" s="200">
        <v>1</v>
      </c>
      <c r="I314" s="201"/>
      <c r="J314" s="200">
        <f t="shared" si="80"/>
        <v>0</v>
      </c>
      <c r="K314" s="198" t="s">
        <v>1</v>
      </c>
      <c r="L314" s="202"/>
      <c r="M314" s="203" t="s">
        <v>1</v>
      </c>
      <c r="N314" s="204" t="s">
        <v>41</v>
      </c>
      <c r="O314" s="62"/>
      <c r="P314" s="191">
        <f t="shared" si="81"/>
        <v>0</v>
      </c>
      <c r="Q314" s="191">
        <v>0.12</v>
      </c>
      <c r="R314" s="191">
        <f t="shared" si="82"/>
        <v>0.12</v>
      </c>
      <c r="S314" s="191">
        <v>0</v>
      </c>
      <c r="T314" s="192">
        <f t="shared" si="83"/>
        <v>0</v>
      </c>
      <c r="AR314" s="193" t="s">
        <v>259</v>
      </c>
      <c r="AT314" s="193" t="s">
        <v>214</v>
      </c>
      <c r="AU314" s="193" t="s">
        <v>135</v>
      </c>
      <c r="AY314" s="13" t="s">
        <v>127</v>
      </c>
      <c r="BE314" s="194">
        <f t="shared" si="84"/>
        <v>0</v>
      </c>
      <c r="BF314" s="194">
        <f t="shared" si="85"/>
        <v>0</v>
      </c>
      <c r="BG314" s="194">
        <f t="shared" si="86"/>
        <v>0</v>
      </c>
      <c r="BH314" s="194">
        <f t="shared" si="87"/>
        <v>0</v>
      </c>
      <c r="BI314" s="194">
        <f t="shared" si="88"/>
        <v>0</v>
      </c>
      <c r="BJ314" s="13" t="s">
        <v>135</v>
      </c>
      <c r="BK314" s="195">
        <f t="shared" si="89"/>
        <v>0</v>
      </c>
      <c r="BL314" s="13" t="s">
        <v>194</v>
      </c>
      <c r="BM314" s="193" t="s">
        <v>797</v>
      </c>
    </row>
    <row r="315" spans="2:65" s="1" customFormat="1" ht="36" customHeight="1">
      <c r="B315" s="30"/>
      <c r="C315" s="196" t="s">
        <v>798</v>
      </c>
      <c r="D315" s="196" t="s">
        <v>214</v>
      </c>
      <c r="E315" s="197" t="s">
        <v>799</v>
      </c>
      <c r="F315" s="198" t="s">
        <v>800</v>
      </c>
      <c r="G315" s="199" t="s">
        <v>146</v>
      </c>
      <c r="H315" s="200">
        <v>2</v>
      </c>
      <c r="I315" s="201"/>
      <c r="J315" s="200">
        <f t="shared" si="80"/>
        <v>0</v>
      </c>
      <c r="K315" s="198" t="s">
        <v>1</v>
      </c>
      <c r="L315" s="202"/>
      <c r="M315" s="203" t="s">
        <v>1</v>
      </c>
      <c r="N315" s="204" t="s">
        <v>41</v>
      </c>
      <c r="O315" s="62"/>
      <c r="P315" s="191">
        <f t="shared" si="81"/>
        <v>0</v>
      </c>
      <c r="Q315" s="191">
        <v>0.18</v>
      </c>
      <c r="R315" s="191">
        <f t="shared" si="82"/>
        <v>0.36</v>
      </c>
      <c r="S315" s="191">
        <v>0</v>
      </c>
      <c r="T315" s="192">
        <f t="shared" si="83"/>
        <v>0</v>
      </c>
      <c r="AR315" s="193" t="s">
        <v>259</v>
      </c>
      <c r="AT315" s="193" t="s">
        <v>214</v>
      </c>
      <c r="AU315" s="193" t="s">
        <v>135</v>
      </c>
      <c r="AY315" s="13" t="s">
        <v>127</v>
      </c>
      <c r="BE315" s="194">
        <f t="shared" si="84"/>
        <v>0</v>
      </c>
      <c r="BF315" s="194">
        <f t="shared" si="85"/>
        <v>0</v>
      </c>
      <c r="BG315" s="194">
        <f t="shared" si="86"/>
        <v>0</v>
      </c>
      <c r="BH315" s="194">
        <f t="shared" si="87"/>
        <v>0</v>
      </c>
      <c r="BI315" s="194">
        <f t="shared" si="88"/>
        <v>0</v>
      </c>
      <c r="BJ315" s="13" t="s">
        <v>135</v>
      </c>
      <c r="BK315" s="195">
        <f t="shared" si="89"/>
        <v>0</v>
      </c>
      <c r="BL315" s="13" t="s">
        <v>194</v>
      </c>
      <c r="BM315" s="193" t="s">
        <v>801</v>
      </c>
    </row>
    <row r="316" spans="2:65" s="1" customFormat="1" ht="36" customHeight="1">
      <c r="B316" s="30"/>
      <c r="C316" s="196" t="s">
        <v>802</v>
      </c>
      <c r="D316" s="196" t="s">
        <v>214</v>
      </c>
      <c r="E316" s="197" t="s">
        <v>803</v>
      </c>
      <c r="F316" s="198" t="s">
        <v>804</v>
      </c>
      <c r="G316" s="199" t="s">
        <v>146</v>
      </c>
      <c r="H316" s="200">
        <v>2</v>
      </c>
      <c r="I316" s="201"/>
      <c r="J316" s="200">
        <f t="shared" si="80"/>
        <v>0</v>
      </c>
      <c r="K316" s="198" t="s">
        <v>1</v>
      </c>
      <c r="L316" s="202"/>
      <c r="M316" s="203" t="s">
        <v>1</v>
      </c>
      <c r="N316" s="204" t="s">
        <v>41</v>
      </c>
      <c r="O316" s="62"/>
      <c r="P316" s="191">
        <f t="shared" si="81"/>
        <v>0</v>
      </c>
      <c r="Q316" s="191">
        <v>0.22</v>
      </c>
      <c r="R316" s="191">
        <f t="shared" si="82"/>
        <v>0.44</v>
      </c>
      <c r="S316" s="191">
        <v>0</v>
      </c>
      <c r="T316" s="192">
        <f t="shared" si="83"/>
        <v>0</v>
      </c>
      <c r="AR316" s="193" t="s">
        <v>259</v>
      </c>
      <c r="AT316" s="193" t="s">
        <v>214</v>
      </c>
      <c r="AU316" s="193" t="s">
        <v>135</v>
      </c>
      <c r="AY316" s="13" t="s">
        <v>127</v>
      </c>
      <c r="BE316" s="194">
        <f t="shared" si="84"/>
        <v>0</v>
      </c>
      <c r="BF316" s="194">
        <f t="shared" si="85"/>
        <v>0</v>
      </c>
      <c r="BG316" s="194">
        <f t="shared" si="86"/>
        <v>0</v>
      </c>
      <c r="BH316" s="194">
        <f t="shared" si="87"/>
        <v>0</v>
      </c>
      <c r="BI316" s="194">
        <f t="shared" si="88"/>
        <v>0</v>
      </c>
      <c r="BJ316" s="13" t="s">
        <v>135</v>
      </c>
      <c r="BK316" s="195">
        <f t="shared" si="89"/>
        <v>0</v>
      </c>
      <c r="BL316" s="13" t="s">
        <v>194</v>
      </c>
      <c r="BM316" s="193" t="s">
        <v>805</v>
      </c>
    </row>
    <row r="317" spans="2:65" s="1" customFormat="1" ht="36" customHeight="1">
      <c r="B317" s="30"/>
      <c r="C317" s="196" t="s">
        <v>806</v>
      </c>
      <c r="D317" s="196" t="s">
        <v>214</v>
      </c>
      <c r="E317" s="197" t="s">
        <v>807</v>
      </c>
      <c r="F317" s="198" t="s">
        <v>808</v>
      </c>
      <c r="G317" s="199" t="s">
        <v>146</v>
      </c>
      <c r="H317" s="200">
        <v>1</v>
      </c>
      <c r="I317" s="201"/>
      <c r="J317" s="200">
        <f t="shared" si="80"/>
        <v>0</v>
      </c>
      <c r="K317" s="198" t="s">
        <v>1</v>
      </c>
      <c r="L317" s="202"/>
      <c r="M317" s="203" t="s">
        <v>1</v>
      </c>
      <c r="N317" s="204" t="s">
        <v>41</v>
      </c>
      <c r="O317" s="62"/>
      <c r="P317" s="191">
        <f t="shared" si="81"/>
        <v>0</v>
      </c>
      <c r="Q317" s="191">
        <v>6.0000000000000001E-3</v>
      </c>
      <c r="R317" s="191">
        <f t="shared" si="82"/>
        <v>6.0000000000000001E-3</v>
      </c>
      <c r="S317" s="191">
        <v>0</v>
      </c>
      <c r="T317" s="192">
        <f t="shared" si="83"/>
        <v>0</v>
      </c>
      <c r="AR317" s="193" t="s">
        <v>259</v>
      </c>
      <c r="AT317" s="193" t="s">
        <v>214</v>
      </c>
      <c r="AU317" s="193" t="s">
        <v>135</v>
      </c>
      <c r="AY317" s="13" t="s">
        <v>127</v>
      </c>
      <c r="BE317" s="194">
        <f t="shared" si="84"/>
        <v>0</v>
      </c>
      <c r="BF317" s="194">
        <f t="shared" si="85"/>
        <v>0</v>
      </c>
      <c r="BG317" s="194">
        <f t="shared" si="86"/>
        <v>0</v>
      </c>
      <c r="BH317" s="194">
        <f t="shared" si="87"/>
        <v>0</v>
      </c>
      <c r="BI317" s="194">
        <f t="shared" si="88"/>
        <v>0</v>
      </c>
      <c r="BJ317" s="13" t="s">
        <v>135</v>
      </c>
      <c r="BK317" s="195">
        <f t="shared" si="89"/>
        <v>0</v>
      </c>
      <c r="BL317" s="13" t="s">
        <v>194</v>
      </c>
      <c r="BM317" s="193" t="s">
        <v>809</v>
      </c>
    </row>
    <row r="318" spans="2:65" s="1" customFormat="1" ht="24" customHeight="1">
      <c r="B318" s="30"/>
      <c r="C318" s="183" t="s">
        <v>810</v>
      </c>
      <c r="D318" s="183" t="s">
        <v>130</v>
      </c>
      <c r="E318" s="184" t="s">
        <v>811</v>
      </c>
      <c r="F318" s="185" t="s">
        <v>812</v>
      </c>
      <c r="G318" s="186" t="s">
        <v>813</v>
      </c>
      <c r="H318" s="187">
        <v>1181.808</v>
      </c>
      <c r="I318" s="188"/>
      <c r="J318" s="187">
        <f t="shared" si="80"/>
        <v>0</v>
      </c>
      <c r="K318" s="185" t="s">
        <v>1</v>
      </c>
      <c r="L318" s="34"/>
      <c r="M318" s="189" t="s">
        <v>1</v>
      </c>
      <c r="N318" s="190" t="s">
        <v>41</v>
      </c>
      <c r="O318" s="62"/>
      <c r="P318" s="191">
        <f t="shared" si="81"/>
        <v>0</v>
      </c>
      <c r="Q318" s="191">
        <v>8.0000000000000007E-5</v>
      </c>
      <c r="R318" s="191">
        <f t="shared" si="82"/>
        <v>9.4544640000000013E-2</v>
      </c>
      <c r="S318" s="191">
        <v>0</v>
      </c>
      <c r="T318" s="192">
        <f t="shared" si="83"/>
        <v>0</v>
      </c>
      <c r="AR318" s="193" t="s">
        <v>194</v>
      </c>
      <c r="AT318" s="193" t="s">
        <v>130</v>
      </c>
      <c r="AU318" s="193" t="s">
        <v>135</v>
      </c>
      <c r="AY318" s="13" t="s">
        <v>127</v>
      </c>
      <c r="BE318" s="194">
        <f t="shared" si="84"/>
        <v>0</v>
      </c>
      <c r="BF318" s="194">
        <f t="shared" si="85"/>
        <v>0</v>
      </c>
      <c r="BG318" s="194">
        <f t="shared" si="86"/>
        <v>0</v>
      </c>
      <c r="BH318" s="194">
        <f t="shared" si="87"/>
        <v>0</v>
      </c>
      <c r="BI318" s="194">
        <f t="shared" si="88"/>
        <v>0</v>
      </c>
      <c r="BJ318" s="13" t="s">
        <v>135</v>
      </c>
      <c r="BK318" s="195">
        <f t="shared" si="89"/>
        <v>0</v>
      </c>
      <c r="BL318" s="13" t="s">
        <v>194</v>
      </c>
      <c r="BM318" s="193" t="s">
        <v>814</v>
      </c>
    </row>
    <row r="319" spans="2:65" s="1" customFormat="1" ht="24" customHeight="1">
      <c r="B319" s="30"/>
      <c r="C319" s="196" t="s">
        <v>815</v>
      </c>
      <c r="D319" s="196" t="s">
        <v>214</v>
      </c>
      <c r="E319" s="197" t="s">
        <v>816</v>
      </c>
      <c r="F319" s="198" t="s">
        <v>817</v>
      </c>
      <c r="G319" s="199" t="s">
        <v>163</v>
      </c>
      <c r="H319" s="200">
        <v>0.82099999999999995</v>
      </c>
      <c r="I319" s="201"/>
      <c r="J319" s="200">
        <f t="shared" si="80"/>
        <v>0</v>
      </c>
      <c r="K319" s="198" t="s">
        <v>1</v>
      </c>
      <c r="L319" s="202"/>
      <c r="M319" s="203" t="s">
        <v>1</v>
      </c>
      <c r="N319" s="204" t="s">
        <v>41</v>
      </c>
      <c r="O319" s="62"/>
      <c r="P319" s="191">
        <f t="shared" si="81"/>
        <v>0</v>
      </c>
      <c r="Q319" s="191">
        <v>1</v>
      </c>
      <c r="R319" s="191">
        <f t="shared" si="82"/>
        <v>0.82099999999999995</v>
      </c>
      <c r="S319" s="191">
        <v>0</v>
      </c>
      <c r="T319" s="192">
        <f t="shared" si="83"/>
        <v>0</v>
      </c>
      <c r="AR319" s="193" t="s">
        <v>259</v>
      </c>
      <c r="AT319" s="193" t="s">
        <v>214</v>
      </c>
      <c r="AU319" s="193" t="s">
        <v>135</v>
      </c>
      <c r="AY319" s="13" t="s">
        <v>127</v>
      </c>
      <c r="BE319" s="194">
        <f t="shared" si="84"/>
        <v>0</v>
      </c>
      <c r="BF319" s="194">
        <f t="shared" si="85"/>
        <v>0</v>
      </c>
      <c r="BG319" s="194">
        <f t="shared" si="86"/>
        <v>0</v>
      </c>
      <c r="BH319" s="194">
        <f t="shared" si="87"/>
        <v>0</v>
      </c>
      <c r="BI319" s="194">
        <f t="shared" si="88"/>
        <v>0</v>
      </c>
      <c r="BJ319" s="13" t="s">
        <v>135</v>
      </c>
      <c r="BK319" s="195">
        <f t="shared" si="89"/>
        <v>0</v>
      </c>
      <c r="BL319" s="13" t="s">
        <v>194</v>
      </c>
      <c r="BM319" s="193" t="s">
        <v>818</v>
      </c>
    </row>
    <row r="320" spans="2:65" s="1" customFormat="1" ht="24" customHeight="1">
      <c r="B320" s="30"/>
      <c r="C320" s="196" t="s">
        <v>819</v>
      </c>
      <c r="D320" s="196" t="s">
        <v>214</v>
      </c>
      <c r="E320" s="197" t="s">
        <v>820</v>
      </c>
      <c r="F320" s="198" t="s">
        <v>821</v>
      </c>
      <c r="G320" s="199" t="s">
        <v>163</v>
      </c>
      <c r="H320" s="200">
        <v>0.29699999999999999</v>
      </c>
      <c r="I320" s="201"/>
      <c r="J320" s="200">
        <f t="shared" si="80"/>
        <v>0</v>
      </c>
      <c r="K320" s="198" t="s">
        <v>1</v>
      </c>
      <c r="L320" s="202"/>
      <c r="M320" s="203" t="s">
        <v>1</v>
      </c>
      <c r="N320" s="204" t="s">
        <v>41</v>
      </c>
      <c r="O320" s="62"/>
      <c r="P320" s="191">
        <f t="shared" si="81"/>
        <v>0</v>
      </c>
      <c r="Q320" s="191">
        <v>1</v>
      </c>
      <c r="R320" s="191">
        <f t="shared" si="82"/>
        <v>0.29699999999999999</v>
      </c>
      <c r="S320" s="191">
        <v>0</v>
      </c>
      <c r="T320" s="192">
        <f t="shared" si="83"/>
        <v>0</v>
      </c>
      <c r="AR320" s="193" t="s">
        <v>259</v>
      </c>
      <c r="AT320" s="193" t="s">
        <v>214</v>
      </c>
      <c r="AU320" s="193" t="s">
        <v>135</v>
      </c>
      <c r="AY320" s="13" t="s">
        <v>127</v>
      </c>
      <c r="BE320" s="194">
        <f t="shared" si="84"/>
        <v>0</v>
      </c>
      <c r="BF320" s="194">
        <f t="shared" si="85"/>
        <v>0</v>
      </c>
      <c r="BG320" s="194">
        <f t="shared" si="86"/>
        <v>0</v>
      </c>
      <c r="BH320" s="194">
        <f t="shared" si="87"/>
        <v>0</v>
      </c>
      <c r="BI320" s="194">
        <f t="shared" si="88"/>
        <v>0</v>
      </c>
      <c r="BJ320" s="13" t="s">
        <v>135</v>
      </c>
      <c r="BK320" s="195">
        <f t="shared" si="89"/>
        <v>0</v>
      </c>
      <c r="BL320" s="13" t="s">
        <v>194</v>
      </c>
      <c r="BM320" s="193" t="s">
        <v>822</v>
      </c>
    </row>
    <row r="321" spans="2:65" s="1" customFormat="1" ht="24" customHeight="1">
      <c r="B321" s="30"/>
      <c r="C321" s="196" t="s">
        <v>823</v>
      </c>
      <c r="D321" s="196" t="s">
        <v>214</v>
      </c>
      <c r="E321" s="197" t="s">
        <v>824</v>
      </c>
      <c r="F321" s="198" t="s">
        <v>825</v>
      </c>
      <c r="G321" s="199" t="s">
        <v>163</v>
      </c>
      <c r="H321" s="200">
        <v>5.6000000000000001E-2</v>
      </c>
      <c r="I321" s="201"/>
      <c r="J321" s="200">
        <f t="shared" si="80"/>
        <v>0</v>
      </c>
      <c r="K321" s="198" t="s">
        <v>1</v>
      </c>
      <c r="L321" s="202"/>
      <c r="M321" s="203" t="s">
        <v>1</v>
      </c>
      <c r="N321" s="204" t="s">
        <v>41</v>
      </c>
      <c r="O321" s="62"/>
      <c r="P321" s="191">
        <f t="shared" si="81"/>
        <v>0</v>
      </c>
      <c r="Q321" s="191">
        <v>1</v>
      </c>
      <c r="R321" s="191">
        <f t="shared" si="82"/>
        <v>5.6000000000000001E-2</v>
      </c>
      <c r="S321" s="191">
        <v>0</v>
      </c>
      <c r="T321" s="192">
        <f t="shared" si="83"/>
        <v>0</v>
      </c>
      <c r="AR321" s="193" t="s">
        <v>259</v>
      </c>
      <c r="AT321" s="193" t="s">
        <v>214</v>
      </c>
      <c r="AU321" s="193" t="s">
        <v>135</v>
      </c>
      <c r="AY321" s="13" t="s">
        <v>127</v>
      </c>
      <c r="BE321" s="194">
        <f t="shared" si="84"/>
        <v>0</v>
      </c>
      <c r="BF321" s="194">
        <f t="shared" si="85"/>
        <v>0</v>
      </c>
      <c r="BG321" s="194">
        <f t="shared" si="86"/>
        <v>0</v>
      </c>
      <c r="BH321" s="194">
        <f t="shared" si="87"/>
        <v>0</v>
      </c>
      <c r="BI321" s="194">
        <f t="shared" si="88"/>
        <v>0</v>
      </c>
      <c r="BJ321" s="13" t="s">
        <v>135</v>
      </c>
      <c r="BK321" s="195">
        <f t="shared" si="89"/>
        <v>0</v>
      </c>
      <c r="BL321" s="13" t="s">
        <v>194</v>
      </c>
      <c r="BM321" s="193" t="s">
        <v>826</v>
      </c>
    </row>
    <row r="322" spans="2:65" s="1" customFormat="1" ht="24" customHeight="1">
      <c r="B322" s="30"/>
      <c r="C322" s="196" t="s">
        <v>827</v>
      </c>
      <c r="D322" s="196" t="s">
        <v>214</v>
      </c>
      <c r="E322" s="197" t="s">
        <v>828</v>
      </c>
      <c r="F322" s="198" t="s">
        <v>829</v>
      </c>
      <c r="G322" s="199" t="s">
        <v>163</v>
      </c>
      <c r="H322" s="200">
        <v>4.4999999999999998E-2</v>
      </c>
      <c r="I322" s="201"/>
      <c r="J322" s="200">
        <f t="shared" si="80"/>
        <v>0</v>
      </c>
      <c r="K322" s="198" t="s">
        <v>1</v>
      </c>
      <c r="L322" s="202"/>
      <c r="M322" s="203" t="s">
        <v>1</v>
      </c>
      <c r="N322" s="204" t="s">
        <v>41</v>
      </c>
      <c r="O322" s="62"/>
      <c r="P322" s="191">
        <f t="shared" si="81"/>
        <v>0</v>
      </c>
      <c r="Q322" s="191">
        <v>1</v>
      </c>
      <c r="R322" s="191">
        <f t="shared" si="82"/>
        <v>4.4999999999999998E-2</v>
      </c>
      <c r="S322" s="191">
        <v>0</v>
      </c>
      <c r="T322" s="192">
        <f t="shared" si="83"/>
        <v>0</v>
      </c>
      <c r="AR322" s="193" t="s">
        <v>259</v>
      </c>
      <c r="AT322" s="193" t="s">
        <v>214</v>
      </c>
      <c r="AU322" s="193" t="s">
        <v>135</v>
      </c>
      <c r="AY322" s="13" t="s">
        <v>127</v>
      </c>
      <c r="BE322" s="194">
        <f t="shared" si="84"/>
        <v>0</v>
      </c>
      <c r="BF322" s="194">
        <f t="shared" si="85"/>
        <v>0</v>
      </c>
      <c r="BG322" s="194">
        <f t="shared" si="86"/>
        <v>0</v>
      </c>
      <c r="BH322" s="194">
        <f t="shared" si="87"/>
        <v>0</v>
      </c>
      <c r="BI322" s="194">
        <f t="shared" si="88"/>
        <v>0</v>
      </c>
      <c r="BJ322" s="13" t="s">
        <v>135</v>
      </c>
      <c r="BK322" s="195">
        <f t="shared" si="89"/>
        <v>0</v>
      </c>
      <c r="BL322" s="13" t="s">
        <v>194</v>
      </c>
      <c r="BM322" s="193" t="s">
        <v>830</v>
      </c>
    </row>
    <row r="323" spans="2:65" s="1" customFormat="1" ht="24" customHeight="1">
      <c r="B323" s="30"/>
      <c r="C323" s="196" t="s">
        <v>831</v>
      </c>
      <c r="D323" s="196" t="s">
        <v>214</v>
      </c>
      <c r="E323" s="197" t="s">
        <v>832</v>
      </c>
      <c r="F323" s="198" t="s">
        <v>833</v>
      </c>
      <c r="G323" s="199" t="s">
        <v>163</v>
      </c>
      <c r="H323" s="200">
        <v>0.05</v>
      </c>
      <c r="I323" s="201"/>
      <c r="J323" s="200">
        <f t="shared" si="80"/>
        <v>0</v>
      </c>
      <c r="K323" s="198" t="s">
        <v>1</v>
      </c>
      <c r="L323" s="202"/>
      <c r="M323" s="203" t="s">
        <v>1</v>
      </c>
      <c r="N323" s="204" t="s">
        <v>41</v>
      </c>
      <c r="O323" s="62"/>
      <c r="P323" s="191">
        <f t="shared" si="81"/>
        <v>0</v>
      </c>
      <c r="Q323" s="191">
        <v>1</v>
      </c>
      <c r="R323" s="191">
        <f t="shared" si="82"/>
        <v>0.05</v>
      </c>
      <c r="S323" s="191">
        <v>0</v>
      </c>
      <c r="T323" s="192">
        <f t="shared" si="83"/>
        <v>0</v>
      </c>
      <c r="AR323" s="193" t="s">
        <v>259</v>
      </c>
      <c r="AT323" s="193" t="s">
        <v>214</v>
      </c>
      <c r="AU323" s="193" t="s">
        <v>135</v>
      </c>
      <c r="AY323" s="13" t="s">
        <v>127</v>
      </c>
      <c r="BE323" s="194">
        <f t="shared" si="84"/>
        <v>0</v>
      </c>
      <c r="BF323" s="194">
        <f t="shared" si="85"/>
        <v>0</v>
      </c>
      <c r="BG323" s="194">
        <f t="shared" si="86"/>
        <v>0</v>
      </c>
      <c r="BH323" s="194">
        <f t="shared" si="87"/>
        <v>0</v>
      </c>
      <c r="BI323" s="194">
        <f t="shared" si="88"/>
        <v>0</v>
      </c>
      <c r="BJ323" s="13" t="s">
        <v>135</v>
      </c>
      <c r="BK323" s="195">
        <f t="shared" si="89"/>
        <v>0</v>
      </c>
      <c r="BL323" s="13" t="s">
        <v>194</v>
      </c>
      <c r="BM323" s="193" t="s">
        <v>834</v>
      </c>
    </row>
    <row r="324" spans="2:65" s="1" customFormat="1" ht="24" customHeight="1">
      <c r="B324" s="30"/>
      <c r="C324" s="196" t="s">
        <v>835</v>
      </c>
      <c r="D324" s="196" t="s">
        <v>214</v>
      </c>
      <c r="E324" s="197" t="s">
        <v>836</v>
      </c>
      <c r="F324" s="198" t="s">
        <v>837</v>
      </c>
      <c r="G324" s="199" t="s">
        <v>163</v>
      </c>
      <c r="H324" s="200">
        <v>3.2000000000000001E-2</v>
      </c>
      <c r="I324" s="201"/>
      <c r="J324" s="200">
        <f t="shared" si="80"/>
        <v>0</v>
      </c>
      <c r="K324" s="198" t="s">
        <v>1</v>
      </c>
      <c r="L324" s="202"/>
      <c r="M324" s="203" t="s">
        <v>1</v>
      </c>
      <c r="N324" s="204" t="s">
        <v>41</v>
      </c>
      <c r="O324" s="62"/>
      <c r="P324" s="191">
        <f t="shared" si="81"/>
        <v>0</v>
      </c>
      <c r="Q324" s="191">
        <v>1</v>
      </c>
      <c r="R324" s="191">
        <f t="shared" si="82"/>
        <v>3.2000000000000001E-2</v>
      </c>
      <c r="S324" s="191">
        <v>0</v>
      </c>
      <c r="T324" s="192">
        <f t="shared" si="83"/>
        <v>0</v>
      </c>
      <c r="AR324" s="193" t="s">
        <v>259</v>
      </c>
      <c r="AT324" s="193" t="s">
        <v>214</v>
      </c>
      <c r="AU324" s="193" t="s">
        <v>135</v>
      </c>
      <c r="AY324" s="13" t="s">
        <v>127</v>
      </c>
      <c r="BE324" s="194">
        <f t="shared" si="84"/>
        <v>0</v>
      </c>
      <c r="BF324" s="194">
        <f t="shared" si="85"/>
        <v>0</v>
      </c>
      <c r="BG324" s="194">
        <f t="shared" si="86"/>
        <v>0</v>
      </c>
      <c r="BH324" s="194">
        <f t="shared" si="87"/>
        <v>0</v>
      </c>
      <c r="BI324" s="194">
        <f t="shared" si="88"/>
        <v>0</v>
      </c>
      <c r="BJ324" s="13" t="s">
        <v>135</v>
      </c>
      <c r="BK324" s="195">
        <f t="shared" si="89"/>
        <v>0</v>
      </c>
      <c r="BL324" s="13" t="s">
        <v>194</v>
      </c>
      <c r="BM324" s="193" t="s">
        <v>838</v>
      </c>
    </row>
    <row r="325" spans="2:65" s="1" customFormat="1" ht="24" customHeight="1">
      <c r="B325" s="30"/>
      <c r="C325" s="183" t="s">
        <v>839</v>
      </c>
      <c r="D325" s="183" t="s">
        <v>130</v>
      </c>
      <c r="E325" s="184" t="s">
        <v>840</v>
      </c>
      <c r="F325" s="185" t="s">
        <v>841</v>
      </c>
      <c r="G325" s="186" t="s">
        <v>813</v>
      </c>
      <c r="H325" s="187">
        <v>3828.451</v>
      </c>
      <c r="I325" s="188"/>
      <c r="J325" s="187">
        <f t="shared" si="80"/>
        <v>0</v>
      </c>
      <c r="K325" s="185" t="s">
        <v>1</v>
      </c>
      <c r="L325" s="34"/>
      <c r="M325" s="189" t="s">
        <v>1</v>
      </c>
      <c r="N325" s="190" t="s">
        <v>41</v>
      </c>
      <c r="O325" s="62"/>
      <c r="P325" s="191">
        <f t="shared" si="81"/>
        <v>0</v>
      </c>
      <c r="Q325" s="191">
        <v>5.0000000000000002E-5</v>
      </c>
      <c r="R325" s="191">
        <f t="shared" si="82"/>
        <v>0.19142255</v>
      </c>
      <c r="S325" s="191">
        <v>0</v>
      </c>
      <c r="T325" s="192">
        <f t="shared" si="83"/>
        <v>0</v>
      </c>
      <c r="AR325" s="193" t="s">
        <v>194</v>
      </c>
      <c r="AT325" s="193" t="s">
        <v>130</v>
      </c>
      <c r="AU325" s="193" t="s">
        <v>135</v>
      </c>
      <c r="AY325" s="13" t="s">
        <v>127</v>
      </c>
      <c r="BE325" s="194">
        <f t="shared" si="84"/>
        <v>0</v>
      </c>
      <c r="BF325" s="194">
        <f t="shared" si="85"/>
        <v>0</v>
      </c>
      <c r="BG325" s="194">
        <f t="shared" si="86"/>
        <v>0</v>
      </c>
      <c r="BH325" s="194">
        <f t="shared" si="87"/>
        <v>0</v>
      </c>
      <c r="BI325" s="194">
        <f t="shared" si="88"/>
        <v>0</v>
      </c>
      <c r="BJ325" s="13" t="s">
        <v>135</v>
      </c>
      <c r="BK325" s="195">
        <f t="shared" si="89"/>
        <v>0</v>
      </c>
      <c r="BL325" s="13" t="s">
        <v>194</v>
      </c>
      <c r="BM325" s="193" t="s">
        <v>842</v>
      </c>
    </row>
    <row r="326" spans="2:65" s="1" customFormat="1" ht="24" customHeight="1">
      <c r="B326" s="30"/>
      <c r="C326" s="196" t="s">
        <v>843</v>
      </c>
      <c r="D326" s="196" t="s">
        <v>214</v>
      </c>
      <c r="E326" s="197" t="s">
        <v>844</v>
      </c>
      <c r="F326" s="198" t="s">
        <v>845</v>
      </c>
      <c r="G326" s="199" t="s">
        <v>163</v>
      </c>
      <c r="H326" s="200">
        <v>2.7930000000000001</v>
      </c>
      <c r="I326" s="201"/>
      <c r="J326" s="200">
        <f t="shared" si="80"/>
        <v>0</v>
      </c>
      <c r="K326" s="198" t="s">
        <v>1</v>
      </c>
      <c r="L326" s="202"/>
      <c r="M326" s="203" t="s">
        <v>1</v>
      </c>
      <c r="N326" s="204" t="s">
        <v>41</v>
      </c>
      <c r="O326" s="62"/>
      <c r="P326" s="191">
        <f t="shared" si="81"/>
        <v>0</v>
      </c>
      <c r="Q326" s="191">
        <v>1</v>
      </c>
      <c r="R326" s="191">
        <f t="shared" si="82"/>
        <v>2.7930000000000001</v>
      </c>
      <c r="S326" s="191">
        <v>0</v>
      </c>
      <c r="T326" s="192">
        <f t="shared" si="83"/>
        <v>0</v>
      </c>
      <c r="AR326" s="193" t="s">
        <v>259</v>
      </c>
      <c r="AT326" s="193" t="s">
        <v>214</v>
      </c>
      <c r="AU326" s="193" t="s">
        <v>135</v>
      </c>
      <c r="AY326" s="13" t="s">
        <v>127</v>
      </c>
      <c r="BE326" s="194">
        <f t="shared" si="84"/>
        <v>0</v>
      </c>
      <c r="BF326" s="194">
        <f t="shared" si="85"/>
        <v>0</v>
      </c>
      <c r="BG326" s="194">
        <f t="shared" si="86"/>
        <v>0</v>
      </c>
      <c r="BH326" s="194">
        <f t="shared" si="87"/>
        <v>0</v>
      </c>
      <c r="BI326" s="194">
        <f t="shared" si="88"/>
        <v>0</v>
      </c>
      <c r="BJ326" s="13" t="s">
        <v>135</v>
      </c>
      <c r="BK326" s="195">
        <f t="shared" si="89"/>
        <v>0</v>
      </c>
      <c r="BL326" s="13" t="s">
        <v>194</v>
      </c>
      <c r="BM326" s="193" t="s">
        <v>846</v>
      </c>
    </row>
    <row r="327" spans="2:65" s="1" customFormat="1" ht="24" customHeight="1">
      <c r="B327" s="30"/>
      <c r="C327" s="196" t="s">
        <v>847</v>
      </c>
      <c r="D327" s="196" t="s">
        <v>214</v>
      </c>
      <c r="E327" s="197" t="s">
        <v>848</v>
      </c>
      <c r="F327" s="198" t="s">
        <v>849</v>
      </c>
      <c r="G327" s="199" t="s">
        <v>163</v>
      </c>
      <c r="H327" s="200">
        <v>0.90900000000000003</v>
      </c>
      <c r="I327" s="201"/>
      <c r="J327" s="200">
        <f t="shared" si="80"/>
        <v>0</v>
      </c>
      <c r="K327" s="198" t="s">
        <v>1</v>
      </c>
      <c r="L327" s="202"/>
      <c r="M327" s="203" t="s">
        <v>1</v>
      </c>
      <c r="N327" s="204" t="s">
        <v>41</v>
      </c>
      <c r="O327" s="62"/>
      <c r="P327" s="191">
        <f t="shared" si="81"/>
        <v>0</v>
      </c>
      <c r="Q327" s="191">
        <v>1</v>
      </c>
      <c r="R327" s="191">
        <f t="shared" si="82"/>
        <v>0.90900000000000003</v>
      </c>
      <c r="S327" s="191">
        <v>0</v>
      </c>
      <c r="T327" s="192">
        <f t="shared" si="83"/>
        <v>0</v>
      </c>
      <c r="AR327" s="193" t="s">
        <v>259</v>
      </c>
      <c r="AT327" s="193" t="s">
        <v>214</v>
      </c>
      <c r="AU327" s="193" t="s">
        <v>135</v>
      </c>
      <c r="AY327" s="13" t="s">
        <v>127</v>
      </c>
      <c r="BE327" s="194">
        <f t="shared" si="84"/>
        <v>0</v>
      </c>
      <c r="BF327" s="194">
        <f t="shared" si="85"/>
        <v>0</v>
      </c>
      <c r="BG327" s="194">
        <f t="shared" si="86"/>
        <v>0</v>
      </c>
      <c r="BH327" s="194">
        <f t="shared" si="87"/>
        <v>0</v>
      </c>
      <c r="BI327" s="194">
        <f t="shared" si="88"/>
        <v>0</v>
      </c>
      <c r="BJ327" s="13" t="s">
        <v>135</v>
      </c>
      <c r="BK327" s="195">
        <f t="shared" si="89"/>
        <v>0</v>
      </c>
      <c r="BL327" s="13" t="s">
        <v>194</v>
      </c>
      <c r="BM327" s="193" t="s">
        <v>850</v>
      </c>
    </row>
    <row r="328" spans="2:65" s="1" customFormat="1" ht="24" customHeight="1">
      <c r="B328" s="30"/>
      <c r="C328" s="183" t="s">
        <v>851</v>
      </c>
      <c r="D328" s="183" t="s">
        <v>130</v>
      </c>
      <c r="E328" s="184" t="s">
        <v>852</v>
      </c>
      <c r="F328" s="185" t="s">
        <v>853</v>
      </c>
      <c r="G328" s="186" t="s">
        <v>813</v>
      </c>
      <c r="H328" s="187">
        <v>843.74400000000003</v>
      </c>
      <c r="I328" s="188"/>
      <c r="J328" s="187">
        <f t="shared" si="80"/>
        <v>0</v>
      </c>
      <c r="K328" s="185" t="s">
        <v>1</v>
      </c>
      <c r="L328" s="34"/>
      <c r="M328" s="189" t="s">
        <v>1</v>
      </c>
      <c r="N328" s="190" t="s">
        <v>41</v>
      </c>
      <c r="O328" s="62"/>
      <c r="P328" s="191">
        <f t="shared" si="81"/>
        <v>0</v>
      </c>
      <c r="Q328" s="191">
        <v>5.0000000000000002E-5</v>
      </c>
      <c r="R328" s="191">
        <f t="shared" si="82"/>
        <v>4.2187200000000001E-2</v>
      </c>
      <c r="S328" s="191">
        <v>0</v>
      </c>
      <c r="T328" s="192">
        <f t="shared" si="83"/>
        <v>0</v>
      </c>
      <c r="AR328" s="193" t="s">
        <v>194</v>
      </c>
      <c r="AT328" s="193" t="s">
        <v>130</v>
      </c>
      <c r="AU328" s="193" t="s">
        <v>135</v>
      </c>
      <c r="AY328" s="13" t="s">
        <v>127</v>
      </c>
      <c r="BE328" s="194">
        <f t="shared" si="84"/>
        <v>0</v>
      </c>
      <c r="BF328" s="194">
        <f t="shared" si="85"/>
        <v>0</v>
      </c>
      <c r="BG328" s="194">
        <f t="shared" si="86"/>
        <v>0</v>
      </c>
      <c r="BH328" s="194">
        <f t="shared" si="87"/>
        <v>0</v>
      </c>
      <c r="BI328" s="194">
        <f t="shared" si="88"/>
        <v>0</v>
      </c>
      <c r="BJ328" s="13" t="s">
        <v>135</v>
      </c>
      <c r="BK328" s="195">
        <f t="shared" si="89"/>
        <v>0</v>
      </c>
      <c r="BL328" s="13" t="s">
        <v>194</v>
      </c>
      <c r="BM328" s="193" t="s">
        <v>854</v>
      </c>
    </row>
    <row r="329" spans="2:65" s="1" customFormat="1" ht="24" customHeight="1">
      <c r="B329" s="30"/>
      <c r="C329" s="196" t="s">
        <v>855</v>
      </c>
      <c r="D329" s="196" t="s">
        <v>214</v>
      </c>
      <c r="E329" s="197" t="s">
        <v>856</v>
      </c>
      <c r="F329" s="198" t="s">
        <v>857</v>
      </c>
      <c r="G329" s="199" t="s">
        <v>163</v>
      </c>
      <c r="H329" s="200">
        <v>0.92800000000000005</v>
      </c>
      <c r="I329" s="201"/>
      <c r="J329" s="200">
        <f t="shared" si="80"/>
        <v>0</v>
      </c>
      <c r="K329" s="198" t="s">
        <v>1</v>
      </c>
      <c r="L329" s="202"/>
      <c r="M329" s="203" t="s">
        <v>1</v>
      </c>
      <c r="N329" s="204" t="s">
        <v>41</v>
      </c>
      <c r="O329" s="62"/>
      <c r="P329" s="191">
        <f t="shared" si="81"/>
        <v>0</v>
      </c>
      <c r="Q329" s="191">
        <v>1</v>
      </c>
      <c r="R329" s="191">
        <f t="shared" si="82"/>
        <v>0.92800000000000005</v>
      </c>
      <c r="S329" s="191">
        <v>0</v>
      </c>
      <c r="T329" s="192">
        <f t="shared" si="83"/>
        <v>0</v>
      </c>
      <c r="AR329" s="193" t="s">
        <v>259</v>
      </c>
      <c r="AT329" s="193" t="s">
        <v>214</v>
      </c>
      <c r="AU329" s="193" t="s">
        <v>135</v>
      </c>
      <c r="AY329" s="13" t="s">
        <v>127</v>
      </c>
      <c r="BE329" s="194">
        <f t="shared" si="84"/>
        <v>0</v>
      </c>
      <c r="BF329" s="194">
        <f t="shared" si="85"/>
        <v>0</v>
      </c>
      <c r="BG329" s="194">
        <f t="shared" si="86"/>
        <v>0</v>
      </c>
      <c r="BH329" s="194">
        <f t="shared" si="87"/>
        <v>0</v>
      </c>
      <c r="BI329" s="194">
        <f t="shared" si="88"/>
        <v>0</v>
      </c>
      <c r="BJ329" s="13" t="s">
        <v>135</v>
      </c>
      <c r="BK329" s="195">
        <f t="shared" si="89"/>
        <v>0</v>
      </c>
      <c r="BL329" s="13" t="s">
        <v>194</v>
      </c>
      <c r="BM329" s="193" t="s">
        <v>858</v>
      </c>
    </row>
    <row r="330" spans="2:65" s="1" customFormat="1" ht="24" customHeight="1">
      <c r="B330" s="30"/>
      <c r="C330" s="196" t="s">
        <v>859</v>
      </c>
      <c r="D330" s="196" t="s">
        <v>214</v>
      </c>
      <c r="E330" s="197" t="s">
        <v>860</v>
      </c>
      <c r="F330" s="198" t="s">
        <v>861</v>
      </c>
      <c r="G330" s="199" t="s">
        <v>163</v>
      </c>
      <c r="H330" s="200">
        <v>0.50900000000000001</v>
      </c>
      <c r="I330" s="201"/>
      <c r="J330" s="200">
        <f t="shared" si="80"/>
        <v>0</v>
      </c>
      <c r="K330" s="198" t="s">
        <v>1</v>
      </c>
      <c r="L330" s="202"/>
      <c r="M330" s="203" t="s">
        <v>1</v>
      </c>
      <c r="N330" s="204" t="s">
        <v>41</v>
      </c>
      <c r="O330" s="62"/>
      <c r="P330" s="191">
        <f t="shared" si="81"/>
        <v>0</v>
      </c>
      <c r="Q330" s="191">
        <v>1</v>
      </c>
      <c r="R330" s="191">
        <f t="shared" si="82"/>
        <v>0.50900000000000001</v>
      </c>
      <c r="S330" s="191">
        <v>0</v>
      </c>
      <c r="T330" s="192">
        <f t="shared" si="83"/>
        <v>0</v>
      </c>
      <c r="AR330" s="193" t="s">
        <v>259</v>
      </c>
      <c r="AT330" s="193" t="s">
        <v>214</v>
      </c>
      <c r="AU330" s="193" t="s">
        <v>135</v>
      </c>
      <c r="AY330" s="13" t="s">
        <v>127</v>
      </c>
      <c r="BE330" s="194">
        <f t="shared" si="84"/>
        <v>0</v>
      </c>
      <c r="BF330" s="194">
        <f t="shared" si="85"/>
        <v>0</v>
      </c>
      <c r="BG330" s="194">
        <f t="shared" si="86"/>
        <v>0</v>
      </c>
      <c r="BH330" s="194">
        <f t="shared" si="87"/>
        <v>0</v>
      </c>
      <c r="BI330" s="194">
        <f t="shared" si="88"/>
        <v>0</v>
      </c>
      <c r="BJ330" s="13" t="s">
        <v>135</v>
      </c>
      <c r="BK330" s="195">
        <f t="shared" si="89"/>
        <v>0</v>
      </c>
      <c r="BL330" s="13" t="s">
        <v>194</v>
      </c>
      <c r="BM330" s="193" t="s">
        <v>862</v>
      </c>
    </row>
    <row r="331" spans="2:65" s="1" customFormat="1" ht="60" customHeight="1">
      <c r="B331" s="30"/>
      <c r="C331" s="183" t="s">
        <v>863</v>
      </c>
      <c r="D331" s="183" t="s">
        <v>130</v>
      </c>
      <c r="E331" s="184" t="s">
        <v>864</v>
      </c>
      <c r="F331" s="185" t="s">
        <v>865</v>
      </c>
      <c r="G331" s="186" t="s">
        <v>813</v>
      </c>
      <c r="H331" s="187">
        <v>327.81599999999997</v>
      </c>
      <c r="I331" s="188"/>
      <c r="J331" s="187">
        <f t="shared" si="80"/>
        <v>0</v>
      </c>
      <c r="K331" s="185" t="s">
        <v>1</v>
      </c>
      <c r="L331" s="34"/>
      <c r="M331" s="189" t="s">
        <v>1</v>
      </c>
      <c r="N331" s="190" t="s">
        <v>41</v>
      </c>
      <c r="O331" s="62"/>
      <c r="P331" s="191">
        <f t="shared" si="81"/>
        <v>0</v>
      </c>
      <c r="Q331" s="191">
        <v>5.0000000000000002E-5</v>
      </c>
      <c r="R331" s="191">
        <f t="shared" si="82"/>
        <v>1.6390800000000001E-2</v>
      </c>
      <c r="S331" s="191">
        <v>0</v>
      </c>
      <c r="T331" s="192">
        <f t="shared" si="83"/>
        <v>0</v>
      </c>
      <c r="AR331" s="193" t="s">
        <v>194</v>
      </c>
      <c r="AT331" s="193" t="s">
        <v>130</v>
      </c>
      <c r="AU331" s="193" t="s">
        <v>135</v>
      </c>
      <c r="AY331" s="13" t="s">
        <v>127</v>
      </c>
      <c r="BE331" s="194">
        <f t="shared" si="84"/>
        <v>0</v>
      </c>
      <c r="BF331" s="194">
        <f t="shared" si="85"/>
        <v>0</v>
      </c>
      <c r="BG331" s="194">
        <f t="shared" si="86"/>
        <v>0</v>
      </c>
      <c r="BH331" s="194">
        <f t="shared" si="87"/>
        <v>0</v>
      </c>
      <c r="BI331" s="194">
        <f t="shared" si="88"/>
        <v>0</v>
      </c>
      <c r="BJ331" s="13" t="s">
        <v>135</v>
      </c>
      <c r="BK331" s="195">
        <f t="shared" si="89"/>
        <v>0</v>
      </c>
      <c r="BL331" s="13" t="s">
        <v>194</v>
      </c>
      <c r="BM331" s="193" t="s">
        <v>866</v>
      </c>
    </row>
    <row r="332" spans="2:65" s="1" customFormat="1" ht="24" customHeight="1">
      <c r="B332" s="30"/>
      <c r="C332" s="196" t="s">
        <v>867</v>
      </c>
      <c r="D332" s="196" t="s">
        <v>214</v>
      </c>
      <c r="E332" s="197" t="s">
        <v>868</v>
      </c>
      <c r="F332" s="198" t="s">
        <v>869</v>
      </c>
      <c r="G332" s="199" t="s">
        <v>163</v>
      </c>
      <c r="H332" s="200">
        <v>0.36099999999999999</v>
      </c>
      <c r="I332" s="201"/>
      <c r="J332" s="200">
        <f t="shared" si="80"/>
        <v>0</v>
      </c>
      <c r="K332" s="198" t="s">
        <v>1</v>
      </c>
      <c r="L332" s="202"/>
      <c r="M332" s="203" t="s">
        <v>1</v>
      </c>
      <c r="N332" s="204" t="s">
        <v>41</v>
      </c>
      <c r="O332" s="62"/>
      <c r="P332" s="191">
        <f t="shared" si="81"/>
        <v>0</v>
      </c>
      <c r="Q332" s="191">
        <v>1</v>
      </c>
      <c r="R332" s="191">
        <f t="shared" si="82"/>
        <v>0.36099999999999999</v>
      </c>
      <c r="S332" s="191">
        <v>0</v>
      </c>
      <c r="T332" s="192">
        <f t="shared" si="83"/>
        <v>0</v>
      </c>
      <c r="AR332" s="193" t="s">
        <v>259</v>
      </c>
      <c r="AT332" s="193" t="s">
        <v>214</v>
      </c>
      <c r="AU332" s="193" t="s">
        <v>135</v>
      </c>
      <c r="AY332" s="13" t="s">
        <v>127</v>
      </c>
      <c r="BE332" s="194">
        <f t="shared" si="84"/>
        <v>0</v>
      </c>
      <c r="BF332" s="194">
        <f t="shared" si="85"/>
        <v>0</v>
      </c>
      <c r="BG332" s="194">
        <f t="shared" si="86"/>
        <v>0</v>
      </c>
      <c r="BH332" s="194">
        <f t="shared" si="87"/>
        <v>0</v>
      </c>
      <c r="BI332" s="194">
        <f t="shared" si="88"/>
        <v>0</v>
      </c>
      <c r="BJ332" s="13" t="s">
        <v>135</v>
      </c>
      <c r="BK332" s="195">
        <f t="shared" si="89"/>
        <v>0</v>
      </c>
      <c r="BL332" s="13" t="s">
        <v>194</v>
      </c>
      <c r="BM332" s="193" t="s">
        <v>870</v>
      </c>
    </row>
    <row r="333" spans="2:65" s="1" customFormat="1" ht="16.5" customHeight="1">
      <c r="B333" s="30"/>
      <c r="C333" s="196" t="s">
        <v>871</v>
      </c>
      <c r="D333" s="196" t="s">
        <v>214</v>
      </c>
      <c r="E333" s="197" t="s">
        <v>872</v>
      </c>
      <c r="F333" s="198" t="s">
        <v>873</v>
      </c>
      <c r="G333" s="199" t="s">
        <v>146</v>
      </c>
      <c r="H333" s="200">
        <v>10</v>
      </c>
      <c r="I333" s="201"/>
      <c r="J333" s="200">
        <f t="shared" si="80"/>
        <v>0</v>
      </c>
      <c r="K333" s="198" t="s">
        <v>1</v>
      </c>
      <c r="L333" s="202"/>
      <c r="M333" s="203" t="s">
        <v>1</v>
      </c>
      <c r="N333" s="204" t="s">
        <v>41</v>
      </c>
      <c r="O333" s="62"/>
      <c r="P333" s="191">
        <f t="shared" si="81"/>
        <v>0</v>
      </c>
      <c r="Q333" s="191">
        <v>1.17E-3</v>
      </c>
      <c r="R333" s="191">
        <f t="shared" si="82"/>
        <v>1.17E-2</v>
      </c>
      <c r="S333" s="191">
        <v>0</v>
      </c>
      <c r="T333" s="192">
        <f t="shared" si="83"/>
        <v>0</v>
      </c>
      <c r="AR333" s="193" t="s">
        <v>259</v>
      </c>
      <c r="AT333" s="193" t="s">
        <v>214</v>
      </c>
      <c r="AU333" s="193" t="s">
        <v>135</v>
      </c>
      <c r="AY333" s="13" t="s">
        <v>127</v>
      </c>
      <c r="BE333" s="194">
        <f t="shared" si="84"/>
        <v>0</v>
      </c>
      <c r="BF333" s="194">
        <f t="shared" si="85"/>
        <v>0</v>
      </c>
      <c r="BG333" s="194">
        <f t="shared" si="86"/>
        <v>0</v>
      </c>
      <c r="BH333" s="194">
        <f t="shared" si="87"/>
        <v>0</v>
      </c>
      <c r="BI333" s="194">
        <f t="shared" si="88"/>
        <v>0</v>
      </c>
      <c r="BJ333" s="13" t="s">
        <v>135</v>
      </c>
      <c r="BK333" s="195">
        <f t="shared" si="89"/>
        <v>0</v>
      </c>
      <c r="BL333" s="13" t="s">
        <v>194</v>
      </c>
      <c r="BM333" s="193" t="s">
        <v>874</v>
      </c>
    </row>
    <row r="334" spans="2:65" s="1" customFormat="1" ht="16.5" customHeight="1">
      <c r="B334" s="30"/>
      <c r="C334" s="196" t="s">
        <v>875</v>
      </c>
      <c r="D334" s="196" t="s">
        <v>214</v>
      </c>
      <c r="E334" s="197" t="s">
        <v>876</v>
      </c>
      <c r="F334" s="198" t="s">
        <v>877</v>
      </c>
      <c r="G334" s="199" t="s">
        <v>146</v>
      </c>
      <c r="H334" s="200">
        <v>608</v>
      </c>
      <c r="I334" s="201"/>
      <c r="J334" s="200">
        <f t="shared" si="80"/>
        <v>0</v>
      </c>
      <c r="K334" s="198" t="s">
        <v>1</v>
      </c>
      <c r="L334" s="202"/>
      <c r="M334" s="203" t="s">
        <v>1</v>
      </c>
      <c r="N334" s="204" t="s">
        <v>41</v>
      </c>
      <c r="O334" s="62"/>
      <c r="P334" s="191">
        <f t="shared" si="81"/>
        <v>0</v>
      </c>
      <c r="Q334" s="191">
        <v>3.5E-4</v>
      </c>
      <c r="R334" s="191">
        <f t="shared" si="82"/>
        <v>0.21279999999999999</v>
      </c>
      <c r="S334" s="191">
        <v>0</v>
      </c>
      <c r="T334" s="192">
        <f t="shared" si="83"/>
        <v>0</v>
      </c>
      <c r="AR334" s="193" t="s">
        <v>259</v>
      </c>
      <c r="AT334" s="193" t="s">
        <v>214</v>
      </c>
      <c r="AU334" s="193" t="s">
        <v>135</v>
      </c>
      <c r="AY334" s="13" t="s">
        <v>127</v>
      </c>
      <c r="BE334" s="194">
        <f t="shared" si="84"/>
        <v>0</v>
      </c>
      <c r="BF334" s="194">
        <f t="shared" si="85"/>
        <v>0</v>
      </c>
      <c r="BG334" s="194">
        <f t="shared" si="86"/>
        <v>0</v>
      </c>
      <c r="BH334" s="194">
        <f t="shared" si="87"/>
        <v>0</v>
      </c>
      <c r="BI334" s="194">
        <f t="shared" si="88"/>
        <v>0</v>
      </c>
      <c r="BJ334" s="13" t="s">
        <v>135</v>
      </c>
      <c r="BK334" s="195">
        <f t="shared" si="89"/>
        <v>0</v>
      </c>
      <c r="BL334" s="13" t="s">
        <v>194</v>
      </c>
      <c r="BM334" s="193" t="s">
        <v>878</v>
      </c>
    </row>
    <row r="335" spans="2:65" s="1" customFormat="1" ht="60" customHeight="1">
      <c r="B335" s="30"/>
      <c r="C335" s="183" t="s">
        <v>879</v>
      </c>
      <c r="D335" s="183" t="s">
        <v>130</v>
      </c>
      <c r="E335" s="184" t="s">
        <v>880</v>
      </c>
      <c r="F335" s="185" t="s">
        <v>881</v>
      </c>
      <c r="G335" s="186" t="s">
        <v>813</v>
      </c>
      <c r="H335" s="187">
        <v>11947.2</v>
      </c>
      <c r="I335" s="188"/>
      <c r="J335" s="187">
        <f t="shared" si="80"/>
        <v>0</v>
      </c>
      <c r="K335" s="185" t="s">
        <v>1</v>
      </c>
      <c r="L335" s="34"/>
      <c r="M335" s="189" t="s">
        <v>1</v>
      </c>
      <c r="N335" s="190" t="s">
        <v>41</v>
      </c>
      <c r="O335" s="62"/>
      <c r="P335" s="191">
        <f t="shared" si="81"/>
        <v>0</v>
      </c>
      <c r="Q335" s="191">
        <v>5.0000000000000002E-5</v>
      </c>
      <c r="R335" s="191">
        <f t="shared" si="82"/>
        <v>0.59736000000000011</v>
      </c>
      <c r="S335" s="191">
        <v>0</v>
      </c>
      <c r="T335" s="192">
        <f t="shared" si="83"/>
        <v>0</v>
      </c>
      <c r="AR335" s="193" t="s">
        <v>194</v>
      </c>
      <c r="AT335" s="193" t="s">
        <v>130</v>
      </c>
      <c r="AU335" s="193" t="s">
        <v>135</v>
      </c>
      <c r="AY335" s="13" t="s">
        <v>127</v>
      </c>
      <c r="BE335" s="194">
        <f t="shared" si="84"/>
        <v>0</v>
      </c>
      <c r="BF335" s="194">
        <f t="shared" si="85"/>
        <v>0</v>
      </c>
      <c r="BG335" s="194">
        <f t="shared" si="86"/>
        <v>0</v>
      </c>
      <c r="BH335" s="194">
        <f t="shared" si="87"/>
        <v>0</v>
      </c>
      <c r="BI335" s="194">
        <f t="shared" si="88"/>
        <v>0</v>
      </c>
      <c r="BJ335" s="13" t="s">
        <v>135</v>
      </c>
      <c r="BK335" s="195">
        <f t="shared" si="89"/>
        <v>0</v>
      </c>
      <c r="BL335" s="13" t="s">
        <v>194</v>
      </c>
      <c r="BM335" s="193" t="s">
        <v>882</v>
      </c>
    </row>
    <row r="336" spans="2:65" s="1" customFormat="1" ht="24" customHeight="1">
      <c r="B336" s="30"/>
      <c r="C336" s="196" t="s">
        <v>883</v>
      </c>
      <c r="D336" s="196" t="s">
        <v>214</v>
      </c>
      <c r="E336" s="197" t="s">
        <v>884</v>
      </c>
      <c r="F336" s="198" t="s">
        <v>885</v>
      </c>
      <c r="G336" s="199" t="s">
        <v>163</v>
      </c>
      <c r="H336" s="200">
        <v>13.141999999999999</v>
      </c>
      <c r="I336" s="201"/>
      <c r="J336" s="200">
        <f t="shared" si="80"/>
        <v>0</v>
      </c>
      <c r="K336" s="198" t="s">
        <v>1</v>
      </c>
      <c r="L336" s="202"/>
      <c r="M336" s="203" t="s">
        <v>1</v>
      </c>
      <c r="N336" s="204" t="s">
        <v>41</v>
      </c>
      <c r="O336" s="62"/>
      <c r="P336" s="191">
        <f t="shared" si="81"/>
        <v>0</v>
      </c>
      <c r="Q336" s="191">
        <v>1</v>
      </c>
      <c r="R336" s="191">
        <f t="shared" si="82"/>
        <v>13.141999999999999</v>
      </c>
      <c r="S336" s="191">
        <v>0</v>
      </c>
      <c r="T336" s="192">
        <f t="shared" si="83"/>
        <v>0</v>
      </c>
      <c r="AR336" s="193" t="s">
        <v>259</v>
      </c>
      <c r="AT336" s="193" t="s">
        <v>214</v>
      </c>
      <c r="AU336" s="193" t="s">
        <v>135</v>
      </c>
      <c r="AY336" s="13" t="s">
        <v>127</v>
      </c>
      <c r="BE336" s="194">
        <f t="shared" si="84"/>
        <v>0</v>
      </c>
      <c r="BF336" s="194">
        <f t="shared" si="85"/>
        <v>0</v>
      </c>
      <c r="BG336" s="194">
        <f t="shared" si="86"/>
        <v>0</v>
      </c>
      <c r="BH336" s="194">
        <f t="shared" si="87"/>
        <v>0</v>
      </c>
      <c r="BI336" s="194">
        <f t="shared" si="88"/>
        <v>0</v>
      </c>
      <c r="BJ336" s="13" t="s">
        <v>135</v>
      </c>
      <c r="BK336" s="195">
        <f t="shared" si="89"/>
        <v>0</v>
      </c>
      <c r="BL336" s="13" t="s">
        <v>194</v>
      </c>
      <c r="BM336" s="193" t="s">
        <v>886</v>
      </c>
    </row>
    <row r="337" spans="2:65" s="1" customFormat="1" ht="24" customHeight="1">
      <c r="B337" s="30"/>
      <c r="C337" s="183" t="s">
        <v>887</v>
      </c>
      <c r="D337" s="183" t="s">
        <v>130</v>
      </c>
      <c r="E337" s="184" t="s">
        <v>888</v>
      </c>
      <c r="F337" s="185" t="s">
        <v>889</v>
      </c>
      <c r="G337" s="186" t="s">
        <v>813</v>
      </c>
      <c r="H337" s="187">
        <v>56.7</v>
      </c>
      <c r="I337" s="188"/>
      <c r="J337" s="187">
        <f t="shared" si="80"/>
        <v>0</v>
      </c>
      <c r="K337" s="185" t="s">
        <v>1</v>
      </c>
      <c r="L337" s="34"/>
      <c r="M337" s="189" t="s">
        <v>1</v>
      </c>
      <c r="N337" s="190" t="s">
        <v>41</v>
      </c>
      <c r="O337" s="62"/>
      <c r="P337" s="191">
        <f t="shared" si="81"/>
        <v>0</v>
      </c>
      <c r="Q337" s="191">
        <v>5.0000000000000002E-5</v>
      </c>
      <c r="R337" s="191">
        <f t="shared" si="82"/>
        <v>2.8350000000000003E-3</v>
      </c>
      <c r="S337" s="191">
        <v>1E-3</v>
      </c>
      <c r="T337" s="192">
        <f t="shared" si="83"/>
        <v>5.6700000000000007E-2</v>
      </c>
      <c r="AR337" s="193" t="s">
        <v>194</v>
      </c>
      <c r="AT337" s="193" t="s">
        <v>130</v>
      </c>
      <c r="AU337" s="193" t="s">
        <v>135</v>
      </c>
      <c r="AY337" s="13" t="s">
        <v>127</v>
      </c>
      <c r="BE337" s="194">
        <f t="shared" si="84"/>
        <v>0</v>
      </c>
      <c r="BF337" s="194">
        <f t="shared" si="85"/>
        <v>0</v>
      </c>
      <c r="BG337" s="194">
        <f t="shared" si="86"/>
        <v>0</v>
      </c>
      <c r="BH337" s="194">
        <f t="shared" si="87"/>
        <v>0</v>
      </c>
      <c r="BI337" s="194">
        <f t="shared" si="88"/>
        <v>0</v>
      </c>
      <c r="BJ337" s="13" t="s">
        <v>135</v>
      </c>
      <c r="BK337" s="195">
        <f t="shared" si="89"/>
        <v>0</v>
      </c>
      <c r="BL337" s="13" t="s">
        <v>194</v>
      </c>
      <c r="BM337" s="193" t="s">
        <v>890</v>
      </c>
    </row>
    <row r="338" spans="2:65" s="1" customFormat="1" ht="24" customHeight="1">
      <c r="B338" s="30"/>
      <c r="C338" s="183" t="s">
        <v>891</v>
      </c>
      <c r="D338" s="183" t="s">
        <v>130</v>
      </c>
      <c r="E338" s="184" t="s">
        <v>892</v>
      </c>
      <c r="F338" s="185" t="s">
        <v>893</v>
      </c>
      <c r="G338" s="186" t="s">
        <v>163</v>
      </c>
      <c r="H338" s="187">
        <v>28.831</v>
      </c>
      <c r="I338" s="188"/>
      <c r="J338" s="187">
        <f t="shared" si="80"/>
        <v>0</v>
      </c>
      <c r="K338" s="185" t="s">
        <v>1</v>
      </c>
      <c r="L338" s="34"/>
      <c r="M338" s="189" t="s">
        <v>1</v>
      </c>
      <c r="N338" s="190" t="s">
        <v>41</v>
      </c>
      <c r="O338" s="62"/>
      <c r="P338" s="191">
        <f t="shared" si="81"/>
        <v>0</v>
      </c>
      <c r="Q338" s="191">
        <v>0</v>
      </c>
      <c r="R338" s="191">
        <f t="shared" si="82"/>
        <v>0</v>
      </c>
      <c r="S338" s="191">
        <v>0</v>
      </c>
      <c r="T338" s="192">
        <f t="shared" si="83"/>
        <v>0</v>
      </c>
      <c r="AR338" s="193" t="s">
        <v>194</v>
      </c>
      <c r="AT338" s="193" t="s">
        <v>130</v>
      </c>
      <c r="AU338" s="193" t="s">
        <v>135</v>
      </c>
      <c r="AY338" s="13" t="s">
        <v>127</v>
      </c>
      <c r="BE338" s="194">
        <f t="shared" si="84"/>
        <v>0</v>
      </c>
      <c r="BF338" s="194">
        <f t="shared" si="85"/>
        <v>0</v>
      </c>
      <c r="BG338" s="194">
        <f t="shared" si="86"/>
        <v>0</v>
      </c>
      <c r="BH338" s="194">
        <f t="shared" si="87"/>
        <v>0</v>
      </c>
      <c r="BI338" s="194">
        <f t="shared" si="88"/>
        <v>0</v>
      </c>
      <c r="BJ338" s="13" t="s">
        <v>135</v>
      </c>
      <c r="BK338" s="195">
        <f t="shared" si="89"/>
        <v>0</v>
      </c>
      <c r="BL338" s="13" t="s">
        <v>194</v>
      </c>
      <c r="BM338" s="193" t="s">
        <v>894</v>
      </c>
    </row>
    <row r="339" spans="2:65" s="1" customFormat="1" ht="24" customHeight="1">
      <c r="B339" s="30"/>
      <c r="C339" s="183" t="s">
        <v>895</v>
      </c>
      <c r="D339" s="183" t="s">
        <v>130</v>
      </c>
      <c r="E339" s="184" t="s">
        <v>896</v>
      </c>
      <c r="F339" s="185" t="s">
        <v>897</v>
      </c>
      <c r="G339" s="186" t="s">
        <v>163</v>
      </c>
      <c r="H339" s="187">
        <v>28.831</v>
      </c>
      <c r="I339" s="188"/>
      <c r="J339" s="187">
        <f t="shared" si="80"/>
        <v>0</v>
      </c>
      <c r="K339" s="185" t="s">
        <v>1</v>
      </c>
      <c r="L339" s="34"/>
      <c r="M339" s="189" t="s">
        <v>1</v>
      </c>
      <c r="N339" s="190" t="s">
        <v>41</v>
      </c>
      <c r="O339" s="62"/>
      <c r="P339" s="191">
        <f t="shared" si="81"/>
        <v>0</v>
      </c>
      <c r="Q339" s="191">
        <v>0</v>
      </c>
      <c r="R339" s="191">
        <f t="shared" si="82"/>
        <v>0</v>
      </c>
      <c r="S339" s="191">
        <v>0</v>
      </c>
      <c r="T339" s="192">
        <f t="shared" si="83"/>
        <v>0</v>
      </c>
      <c r="AR339" s="193" t="s">
        <v>194</v>
      </c>
      <c r="AT339" s="193" t="s">
        <v>130</v>
      </c>
      <c r="AU339" s="193" t="s">
        <v>135</v>
      </c>
      <c r="AY339" s="13" t="s">
        <v>127</v>
      </c>
      <c r="BE339" s="194">
        <f t="shared" si="84"/>
        <v>0</v>
      </c>
      <c r="BF339" s="194">
        <f t="shared" si="85"/>
        <v>0</v>
      </c>
      <c r="BG339" s="194">
        <f t="shared" si="86"/>
        <v>0</v>
      </c>
      <c r="BH339" s="194">
        <f t="shared" si="87"/>
        <v>0</v>
      </c>
      <c r="BI339" s="194">
        <f t="shared" si="88"/>
        <v>0</v>
      </c>
      <c r="BJ339" s="13" t="s">
        <v>135</v>
      </c>
      <c r="BK339" s="195">
        <f t="shared" si="89"/>
        <v>0</v>
      </c>
      <c r="BL339" s="13" t="s">
        <v>194</v>
      </c>
      <c r="BM339" s="193" t="s">
        <v>898</v>
      </c>
    </row>
    <row r="340" spans="2:65" s="1" customFormat="1" ht="24" customHeight="1">
      <c r="B340" s="30"/>
      <c r="C340" s="183" t="s">
        <v>899</v>
      </c>
      <c r="D340" s="183" t="s">
        <v>130</v>
      </c>
      <c r="E340" s="184" t="s">
        <v>900</v>
      </c>
      <c r="F340" s="185" t="s">
        <v>901</v>
      </c>
      <c r="G340" s="186" t="s">
        <v>163</v>
      </c>
      <c r="H340" s="187">
        <v>317.14100000000002</v>
      </c>
      <c r="I340" s="188"/>
      <c r="J340" s="187">
        <f t="shared" si="80"/>
        <v>0</v>
      </c>
      <c r="K340" s="185" t="s">
        <v>1</v>
      </c>
      <c r="L340" s="34"/>
      <c r="M340" s="189" t="s">
        <v>1</v>
      </c>
      <c r="N340" s="190" t="s">
        <v>41</v>
      </c>
      <c r="O340" s="62"/>
      <c r="P340" s="191">
        <f t="shared" si="81"/>
        <v>0</v>
      </c>
      <c r="Q340" s="191">
        <v>0</v>
      </c>
      <c r="R340" s="191">
        <f t="shared" si="82"/>
        <v>0</v>
      </c>
      <c r="S340" s="191">
        <v>0</v>
      </c>
      <c r="T340" s="192">
        <f t="shared" si="83"/>
        <v>0</v>
      </c>
      <c r="AR340" s="193" t="s">
        <v>194</v>
      </c>
      <c r="AT340" s="193" t="s">
        <v>130</v>
      </c>
      <c r="AU340" s="193" t="s">
        <v>135</v>
      </c>
      <c r="AY340" s="13" t="s">
        <v>127</v>
      </c>
      <c r="BE340" s="194">
        <f t="shared" si="84"/>
        <v>0</v>
      </c>
      <c r="BF340" s="194">
        <f t="shared" si="85"/>
        <v>0</v>
      </c>
      <c r="BG340" s="194">
        <f t="shared" si="86"/>
        <v>0</v>
      </c>
      <c r="BH340" s="194">
        <f t="shared" si="87"/>
        <v>0</v>
      </c>
      <c r="BI340" s="194">
        <f t="shared" si="88"/>
        <v>0</v>
      </c>
      <c r="BJ340" s="13" t="s">
        <v>135</v>
      </c>
      <c r="BK340" s="195">
        <f t="shared" si="89"/>
        <v>0</v>
      </c>
      <c r="BL340" s="13" t="s">
        <v>194</v>
      </c>
      <c r="BM340" s="193" t="s">
        <v>902</v>
      </c>
    </row>
    <row r="341" spans="2:65" s="11" customFormat="1" ht="22.9" customHeight="1">
      <c r="B341" s="167"/>
      <c r="C341" s="168"/>
      <c r="D341" s="169" t="s">
        <v>74</v>
      </c>
      <c r="E341" s="181" t="s">
        <v>903</v>
      </c>
      <c r="F341" s="181" t="s">
        <v>904</v>
      </c>
      <c r="G341" s="168"/>
      <c r="H341" s="168"/>
      <c r="I341" s="171"/>
      <c r="J341" s="182">
        <f>BK341</f>
        <v>0</v>
      </c>
      <c r="K341" s="168"/>
      <c r="L341" s="173"/>
      <c r="M341" s="174"/>
      <c r="N341" s="175"/>
      <c r="O341" s="175"/>
      <c r="P341" s="176">
        <f>P342</f>
        <v>0</v>
      </c>
      <c r="Q341" s="175"/>
      <c r="R341" s="176">
        <f>R342</f>
        <v>0</v>
      </c>
      <c r="S341" s="175"/>
      <c r="T341" s="177">
        <f>T342</f>
        <v>0</v>
      </c>
      <c r="AR341" s="178" t="s">
        <v>135</v>
      </c>
      <c r="AT341" s="179" t="s">
        <v>74</v>
      </c>
      <c r="AU341" s="179" t="s">
        <v>80</v>
      </c>
      <c r="AY341" s="178" t="s">
        <v>127</v>
      </c>
      <c r="BK341" s="180">
        <f>BK342</f>
        <v>0</v>
      </c>
    </row>
    <row r="342" spans="2:65" s="1" customFormat="1" ht="24" customHeight="1">
      <c r="B342" s="30"/>
      <c r="C342" s="183" t="s">
        <v>905</v>
      </c>
      <c r="D342" s="183" t="s">
        <v>130</v>
      </c>
      <c r="E342" s="184" t="s">
        <v>906</v>
      </c>
      <c r="F342" s="185" t="s">
        <v>907</v>
      </c>
      <c r="G342" s="186" t="s">
        <v>568</v>
      </c>
      <c r="H342" s="187">
        <v>1</v>
      </c>
      <c r="I342" s="188"/>
      <c r="J342" s="187">
        <f>ROUND(I342*H342,3)</f>
        <v>0</v>
      </c>
      <c r="K342" s="185" t="s">
        <v>1</v>
      </c>
      <c r="L342" s="34"/>
      <c r="M342" s="189" t="s">
        <v>1</v>
      </c>
      <c r="N342" s="190" t="s">
        <v>41</v>
      </c>
      <c r="O342" s="62"/>
      <c r="P342" s="191">
        <f>O342*H342</f>
        <v>0</v>
      </c>
      <c r="Q342" s="191">
        <v>0</v>
      </c>
      <c r="R342" s="191">
        <f>Q342*H342</f>
        <v>0</v>
      </c>
      <c r="S342" s="191">
        <v>0</v>
      </c>
      <c r="T342" s="192">
        <f>S342*H342</f>
        <v>0</v>
      </c>
      <c r="AR342" s="193" t="s">
        <v>194</v>
      </c>
      <c r="AT342" s="193" t="s">
        <v>130</v>
      </c>
      <c r="AU342" s="193" t="s">
        <v>135</v>
      </c>
      <c r="AY342" s="13" t="s">
        <v>127</v>
      </c>
      <c r="BE342" s="194">
        <f>IF(N342="základná",J342,0)</f>
        <v>0</v>
      </c>
      <c r="BF342" s="194">
        <f>IF(N342="znížená",J342,0)</f>
        <v>0</v>
      </c>
      <c r="BG342" s="194">
        <f>IF(N342="zákl. prenesená",J342,0)</f>
        <v>0</v>
      </c>
      <c r="BH342" s="194">
        <f>IF(N342="zníž. prenesená",J342,0)</f>
        <v>0</v>
      </c>
      <c r="BI342" s="194">
        <f>IF(N342="nulová",J342,0)</f>
        <v>0</v>
      </c>
      <c r="BJ342" s="13" t="s">
        <v>135</v>
      </c>
      <c r="BK342" s="195">
        <f>ROUND(I342*H342,3)</f>
        <v>0</v>
      </c>
      <c r="BL342" s="13" t="s">
        <v>194</v>
      </c>
      <c r="BM342" s="193" t="s">
        <v>908</v>
      </c>
    </row>
    <row r="343" spans="2:65" s="11" customFormat="1" ht="22.9" customHeight="1">
      <c r="B343" s="167"/>
      <c r="C343" s="168"/>
      <c r="D343" s="169" t="s">
        <v>74</v>
      </c>
      <c r="E343" s="181" t="s">
        <v>909</v>
      </c>
      <c r="F343" s="181" t="s">
        <v>910</v>
      </c>
      <c r="G343" s="168"/>
      <c r="H343" s="168"/>
      <c r="I343" s="171"/>
      <c r="J343" s="182">
        <f>BK343</f>
        <v>0</v>
      </c>
      <c r="K343" s="168"/>
      <c r="L343" s="173"/>
      <c r="M343" s="174"/>
      <c r="N343" s="175"/>
      <c r="O343" s="175"/>
      <c r="P343" s="176">
        <f>SUM(P344:P347)</f>
        <v>0</v>
      </c>
      <c r="Q343" s="175"/>
      <c r="R343" s="176">
        <f>SUM(R344:R347)</f>
        <v>3.2031087</v>
      </c>
      <c r="S343" s="175"/>
      <c r="T343" s="177">
        <f>SUM(T344:T347)</f>
        <v>0</v>
      </c>
      <c r="AR343" s="178" t="s">
        <v>135</v>
      </c>
      <c r="AT343" s="179" t="s">
        <v>74</v>
      </c>
      <c r="AU343" s="179" t="s">
        <v>80</v>
      </c>
      <c r="AY343" s="178" t="s">
        <v>127</v>
      </c>
      <c r="BK343" s="180">
        <f>SUM(BK344:BK347)</f>
        <v>0</v>
      </c>
    </row>
    <row r="344" spans="2:65" s="1" customFormat="1" ht="24" customHeight="1">
      <c r="B344" s="30"/>
      <c r="C344" s="183" t="s">
        <v>911</v>
      </c>
      <c r="D344" s="183" t="s">
        <v>130</v>
      </c>
      <c r="E344" s="184" t="s">
        <v>912</v>
      </c>
      <c r="F344" s="185" t="s">
        <v>913</v>
      </c>
      <c r="G344" s="186" t="s">
        <v>341</v>
      </c>
      <c r="H344" s="187">
        <v>11.25</v>
      </c>
      <c r="I344" s="188"/>
      <c r="J344" s="187">
        <f>ROUND(I344*H344,3)</f>
        <v>0</v>
      </c>
      <c r="K344" s="185" t="s">
        <v>1</v>
      </c>
      <c r="L344" s="34"/>
      <c r="M344" s="189" t="s">
        <v>1</v>
      </c>
      <c r="N344" s="190" t="s">
        <v>41</v>
      </c>
      <c r="O344" s="62"/>
      <c r="P344" s="191">
        <f>O344*H344</f>
        <v>0</v>
      </c>
      <c r="Q344" s="191">
        <v>3.4299999999999999E-3</v>
      </c>
      <c r="R344" s="191">
        <f>Q344*H344</f>
        <v>3.8587499999999997E-2</v>
      </c>
      <c r="S344" s="191">
        <v>0</v>
      </c>
      <c r="T344" s="192">
        <f>S344*H344</f>
        <v>0</v>
      </c>
      <c r="AR344" s="193" t="s">
        <v>194</v>
      </c>
      <c r="AT344" s="193" t="s">
        <v>130</v>
      </c>
      <c r="AU344" s="193" t="s">
        <v>135</v>
      </c>
      <c r="AY344" s="13" t="s">
        <v>127</v>
      </c>
      <c r="BE344" s="194">
        <f>IF(N344="základná",J344,0)</f>
        <v>0</v>
      </c>
      <c r="BF344" s="194">
        <f>IF(N344="znížená",J344,0)</f>
        <v>0</v>
      </c>
      <c r="BG344" s="194">
        <f>IF(N344="zákl. prenesená",J344,0)</f>
        <v>0</v>
      </c>
      <c r="BH344" s="194">
        <f>IF(N344="zníž. prenesená",J344,0)</f>
        <v>0</v>
      </c>
      <c r="BI344" s="194">
        <f>IF(N344="nulová",J344,0)</f>
        <v>0</v>
      </c>
      <c r="BJ344" s="13" t="s">
        <v>135</v>
      </c>
      <c r="BK344" s="195">
        <f>ROUND(I344*H344,3)</f>
        <v>0</v>
      </c>
      <c r="BL344" s="13" t="s">
        <v>194</v>
      </c>
      <c r="BM344" s="193" t="s">
        <v>914</v>
      </c>
    </row>
    <row r="345" spans="2:65" s="1" customFormat="1" ht="24" customHeight="1">
      <c r="B345" s="30"/>
      <c r="C345" s="183" t="s">
        <v>915</v>
      </c>
      <c r="D345" s="183" t="s">
        <v>130</v>
      </c>
      <c r="E345" s="184" t="s">
        <v>916</v>
      </c>
      <c r="F345" s="185" t="s">
        <v>917</v>
      </c>
      <c r="G345" s="186" t="s">
        <v>142</v>
      </c>
      <c r="H345" s="187">
        <v>43</v>
      </c>
      <c r="I345" s="188"/>
      <c r="J345" s="187">
        <f>ROUND(I345*H345,3)</f>
        <v>0</v>
      </c>
      <c r="K345" s="185" t="s">
        <v>1</v>
      </c>
      <c r="L345" s="34"/>
      <c r="M345" s="189" t="s">
        <v>1</v>
      </c>
      <c r="N345" s="190" t="s">
        <v>41</v>
      </c>
      <c r="O345" s="62"/>
      <c r="P345" s="191">
        <f>O345*H345</f>
        <v>0</v>
      </c>
      <c r="Q345" s="191">
        <v>4.4490000000000002E-2</v>
      </c>
      <c r="R345" s="191">
        <f>Q345*H345</f>
        <v>1.91307</v>
      </c>
      <c r="S345" s="191">
        <v>0</v>
      </c>
      <c r="T345" s="192">
        <f>S345*H345</f>
        <v>0</v>
      </c>
      <c r="AR345" s="193" t="s">
        <v>194</v>
      </c>
      <c r="AT345" s="193" t="s">
        <v>130</v>
      </c>
      <c r="AU345" s="193" t="s">
        <v>135</v>
      </c>
      <c r="AY345" s="13" t="s">
        <v>127</v>
      </c>
      <c r="BE345" s="194">
        <f>IF(N345="základná",J345,0)</f>
        <v>0</v>
      </c>
      <c r="BF345" s="194">
        <f>IF(N345="znížená",J345,0)</f>
        <v>0</v>
      </c>
      <c r="BG345" s="194">
        <f>IF(N345="zákl. prenesená",J345,0)</f>
        <v>0</v>
      </c>
      <c r="BH345" s="194">
        <f>IF(N345="zníž. prenesená",J345,0)</f>
        <v>0</v>
      </c>
      <c r="BI345" s="194">
        <f>IF(N345="nulová",J345,0)</f>
        <v>0</v>
      </c>
      <c r="BJ345" s="13" t="s">
        <v>135</v>
      </c>
      <c r="BK345" s="195">
        <f>ROUND(I345*H345,3)</f>
        <v>0</v>
      </c>
      <c r="BL345" s="13" t="s">
        <v>194</v>
      </c>
      <c r="BM345" s="193" t="s">
        <v>918</v>
      </c>
    </row>
    <row r="346" spans="2:65" s="1" customFormat="1" ht="24" customHeight="1">
      <c r="B346" s="30"/>
      <c r="C346" s="196" t="s">
        <v>919</v>
      </c>
      <c r="D346" s="196" t="s">
        <v>214</v>
      </c>
      <c r="E346" s="197" t="s">
        <v>920</v>
      </c>
      <c r="F346" s="198" t="s">
        <v>921</v>
      </c>
      <c r="G346" s="199" t="s">
        <v>142</v>
      </c>
      <c r="H346" s="200">
        <v>50.872</v>
      </c>
      <c r="I346" s="201"/>
      <c r="J346" s="200">
        <f>ROUND(I346*H346,3)</f>
        <v>0</v>
      </c>
      <c r="K346" s="198" t="s">
        <v>1</v>
      </c>
      <c r="L346" s="202"/>
      <c r="M346" s="203" t="s">
        <v>1</v>
      </c>
      <c r="N346" s="204" t="s">
        <v>41</v>
      </c>
      <c r="O346" s="62"/>
      <c r="P346" s="191">
        <f>O346*H346</f>
        <v>0</v>
      </c>
      <c r="Q346" s="191">
        <v>2.46E-2</v>
      </c>
      <c r="R346" s="191">
        <f>Q346*H346</f>
        <v>1.2514512</v>
      </c>
      <c r="S346" s="191">
        <v>0</v>
      </c>
      <c r="T346" s="192">
        <f>S346*H346</f>
        <v>0</v>
      </c>
      <c r="AR346" s="193" t="s">
        <v>259</v>
      </c>
      <c r="AT346" s="193" t="s">
        <v>214</v>
      </c>
      <c r="AU346" s="193" t="s">
        <v>135</v>
      </c>
      <c r="AY346" s="13" t="s">
        <v>127</v>
      </c>
      <c r="BE346" s="194">
        <f>IF(N346="základná",J346,0)</f>
        <v>0</v>
      </c>
      <c r="BF346" s="194">
        <f>IF(N346="znížená",J346,0)</f>
        <v>0</v>
      </c>
      <c r="BG346" s="194">
        <f>IF(N346="zákl. prenesená",J346,0)</f>
        <v>0</v>
      </c>
      <c r="BH346" s="194">
        <f>IF(N346="zníž. prenesená",J346,0)</f>
        <v>0</v>
      </c>
      <c r="BI346" s="194">
        <f>IF(N346="nulová",J346,0)</f>
        <v>0</v>
      </c>
      <c r="BJ346" s="13" t="s">
        <v>135</v>
      </c>
      <c r="BK346" s="195">
        <f>ROUND(I346*H346,3)</f>
        <v>0</v>
      </c>
      <c r="BL346" s="13" t="s">
        <v>194</v>
      </c>
      <c r="BM346" s="193" t="s">
        <v>922</v>
      </c>
    </row>
    <row r="347" spans="2:65" s="1" customFormat="1" ht="24" customHeight="1">
      <c r="B347" s="30"/>
      <c r="C347" s="183" t="s">
        <v>923</v>
      </c>
      <c r="D347" s="183" t="s">
        <v>130</v>
      </c>
      <c r="E347" s="184" t="s">
        <v>924</v>
      </c>
      <c r="F347" s="185" t="s">
        <v>925</v>
      </c>
      <c r="G347" s="186" t="s">
        <v>163</v>
      </c>
      <c r="H347" s="187">
        <v>3.2029999999999998</v>
      </c>
      <c r="I347" s="188"/>
      <c r="J347" s="187">
        <f>ROUND(I347*H347,3)</f>
        <v>0</v>
      </c>
      <c r="K347" s="185" t="s">
        <v>1</v>
      </c>
      <c r="L347" s="34"/>
      <c r="M347" s="189" t="s">
        <v>1</v>
      </c>
      <c r="N347" s="190" t="s">
        <v>41</v>
      </c>
      <c r="O347" s="62"/>
      <c r="P347" s="191">
        <f>O347*H347</f>
        <v>0</v>
      </c>
      <c r="Q347" s="191">
        <v>0</v>
      </c>
      <c r="R347" s="191">
        <f>Q347*H347</f>
        <v>0</v>
      </c>
      <c r="S347" s="191">
        <v>0</v>
      </c>
      <c r="T347" s="192">
        <f>S347*H347</f>
        <v>0</v>
      </c>
      <c r="AR347" s="193" t="s">
        <v>194</v>
      </c>
      <c r="AT347" s="193" t="s">
        <v>130</v>
      </c>
      <c r="AU347" s="193" t="s">
        <v>135</v>
      </c>
      <c r="AY347" s="13" t="s">
        <v>127</v>
      </c>
      <c r="BE347" s="194">
        <f>IF(N347="základná",J347,0)</f>
        <v>0</v>
      </c>
      <c r="BF347" s="194">
        <f>IF(N347="znížená",J347,0)</f>
        <v>0</v>
      </c>
      <c r="BG347" s="194">
        <f>IF(N347="zákl. prenesená",J347,0)</f>
        <v>0</v>
      </c>
      <c r="BH347" s="194">
        <f>IF(N347="zníž. prenesená",J347,0)</f>
        <v>0</v>
      </c>
      <c r="BI347" s="194">
        <f>IF(N347="nulová",J347,0)</f>
        <v>0</v>
      </c>
      <c r="BJ347" s="13" t="s">
        <v>135</v>
      </c>
      <c r="BK347" s="195">
        <f>ROUND(I347*H347,3)</f>
        <v>0</v>
      </c>
      <c r="BL347" s="13" t="s">
        <v>194</v>
      </c>
      <c r="BM347" s="193" t="s">
        <v>926</v>
      </c>
    </row>
    <row r="348" spans="2:65" s="11" customFormat="1" ht="22.9" customHeight="1">
      <c r="B348" s="167"/>
      <c r="C348" s="168"/>
      <c r="D348" s="169" t="s">
        <v>74</v>
      </c>
      <c r="E348" s="181" t="s">
        <v>927</v>
      </c>
      <c r="F348" s="181" t="s">
        <v>928</v>
      </c>
      <c r="G348" s="168"/>
      <c r="H348" s="168"/>
      <c r="I348" s="171"/>
      <c r="J348" s="182">
        <f>BK348</f>
        <v>0</v>
      </c>
      <c r="K348" s="168"/>
      <c r="L348" s="173"/>
      <c r="M348" s="174"/>
      <c r="N348" s="175"/>
      <c r="O348" s="175"/>
      <c r="P348" s="176">
        <f>SUM(P349:P351)</f>
        <v>0</v>
      </c>
      <c r="Q348" s="175"/>
      <c r="R348" s="176">
        <f>SUM(R349:R351)</f>
        <v>3.8999999999999998E-3</v>
      </c>
      <c r="S348" s="175"/>
      <c r="T348" s="177">
        <f>SUM(T349:T351)</f>
        <v>0</v>
      </c>
      <c r="AR348" s="178" t="s">
        <v>135</v>
      </c>
      <c r="AT348" s="179" t="s">
        <v>74</v>
      </c>
      <c r="AU348" s="179" t="s">
        <v>80</v>
      </c>
      <c r="AY348" s="178" t="s">
        <v>127</v>
      </c>
      <c r="BK348" s="180">
        <f>SUM(BK349:BK351)</f>
        <v>0</v>
      </c>
    </row>
    <row r="349" spans="2:65" s="1" customFormat="1" ht="16.5" customHeight="1">
      <c r="B349" s="30"/>
      <c r="C349" s="183" t="s">
        <v>929</v>
      </c>
      <c r="D349" s="183" t="s">
        <v>130</v>
      </c>
      <c r="E349" s="184" t="s">
        <v>930</v>
      </c>
      <c r="F349" s="185" t="s">
        <v>931</v>
      </c>
      <c r="G349" s="186" t="s">
        <v>341</v>
      </c>
      <c r="H349" s="187">
        <v>31.2</v>
      </c>
      <c r="I349" s="188"/>
      <c r="J349" s="187">
        <f>ROUND(I349*H349,3)</f>
        <v>0</v>
      </c>
      <c r="K349" s="185" t="s">
        <v>1</v>
      </c>
      <c r="L349" s="34"/>
      <c r="M349" s="189" t="s">
        <v>1</v>
      </c>
      <c r="N349" s="190" t="s">
        <v>41</v>
      </c>
      <c r="O349" s="62"/>
      <c r="P349" s="191">
        <f>O349*H349</f>
        <v>0</v>
      </c>
      <c r="Q349" s="191">
        <v>2.0000000000000002E-5</v>
      </c>
      <c r="R349" s="191">
        <f>Q349*H349</f>
        <v>6.2399999999999999E-4</v>
      </c>
      <c r="S349" s="191">
        <v>0</v>
      </c>
      <c r="T349" s="192">
        <f>S349*H349</f>
        <v>0</v>
      </c>
      <c r="AR349" s="193" t="s">
        <v>194</v>
      </c>
      <c r="AT349" s="193" t="s">
        <v>130</v>
      </c>
      <c r="AU349" s="193" t="s">
        <v>135</v>
      </c>
      <c r="AY349" s="13" t="s">
        <v>127</v>
      </c>
      <c r="BE349" s="194">
        <f>IF(N349="základná",J349,0)</f>
        <v>0</v>
      </c>
      <c r="BF349" s="194">
        <f>IF(N349="znížená",J349,0)</f>
        <v>0</v>
      </c>
      <c r="BG349" s="194">
        <f>IF(N349="zákl. prenesená",J349,0)</f>
        <v>0</v>
      </c>
      <c r="BH349" s="194">
        <f>IF(N349="zníž. prenesená",J349,0)</f>
        <v>0</v>
      </c>
      <c r="BI349" s="194">
        <f>IF(N349="nulová",J349,0)</f>
        <v>0</v>
      </c>
      <c r="BJ349" s="13" t="s">
        <v>135</v>
      </c>
      <c r="BK349" s="195">
        <f>ROUND(I349*H349,3)</f>
        <v>0</v>
      </c>
      <c r="BL349" s="13" t="s">
        <v>194</v>
      </c>
      <c r="BM349" s="193" t="s">
        <v>932</v>
      </c>
    </row>
    <row r="350" spans="2:65" s="1" customFormat="1" ht="16.5" customHeight="1">
      <c r="B350" s="30"/>
      <c r="C350" s="196" t="s">
        <v>933</v>
      </c>
      <c r="D350" s="196" t="s">
        <v>214</v>
      </c>
      <c r="E350" s="197" t="s">
        <v>934</v>
      </c>
      <c r="F350" s="198" t="s">
        <v>935</v>
      </c>
      <c r="G350" s="199" t="s">
        <v>341</v>
      </c>
      <c r="H350" s="200">
        <v>32.76</v>
      </c>
      <c r="I350" s="201"/>
      <c r="J350" s="200">
        <f>ROUND(I350*H350,3)</f>
        <v>0</v>
      </c>
      <c r="K350" s="198" t="s">
        <v>1</v>
      </c>
      <c r="L350" s="202"/>
      <c r="M350" s="203" t="s">
        <v>1</v>
      </c>
      <c r="N350" s="204" t="s">
        <v>41</v>
      </c>
      <c r="O350" s="62"/>
      <c r="P350" s="191">
        <f>O350*H350</f>
        <v>0</v>
      </c>
      <c r="Q350" s="191">
        <v>1E-4</v>
      </c>
      <c r="R350" s="191">
        <f>Q350*H350</f>
        <v>3.2759999999999998E-3</v>
      </c>
      <c r="S350" s="191">
        <v>0</v>
      </c>
      <c r="T350" s="192">
        <f>S350*H350</f>
        <v>0</v>
      </c>
      <c r="AR350" s="193" t="s">
        <v>259</v>
      </c>
      <c r="AT350" s="193" t="s">
        <v>214</v>
      </c>
      <c r="AU350" s="193" t="s">
        <v>135</v>
      </c>
      <c r="AY350" s="13" t="s">
        <v>127</v>
      </c>
      <c r="BE350" s="194">
        <f>IF(N350="základná",J350,0)</f>
        <v>0</v>
      </c>
      <c r="BF350" s="194">
        <f>IF(N350="znížená",J350,0)</f>
        <v>0</v>
      </c>
      <c r="BG350" s="194">
        <f>IF(N350="zákl. prenesená",J350,0)</f>
        <v>0</v>
      </c>
      <c r="BH350" s="194">
        <f>IF(N350="zníž. prenesená",J350,0)</f>
        <v>0</v>
      </c>
      <c r="BI350" s="194">
        <f>IF(N350="nulová",J350,0)</f>
        <v>0</v>
      </c>
      <c r="BJ350" s="13" t="s">
        <v>135</v>
      </c>
      <c r="BK350" s="195">
        <f>ROUND(I350*H350,3)</f>
        <v>0</v>
      </c>
      <c r="BL350" s="13" t="s">
        <v>194</v>
      </c>
      <c r="BM350" s="193" t="s">
        <v>936</v>
      </c>
    </row>
    <row r="351" spans="2:65" s="1" customFormat="1" ht="24" customHeight="1">
      <c r="B351" s="30"/>
      <c r="C351" s="183" t="s">
        <v>937</v>
      </c>
      <c r="D351" s="183" t="s">
        <v>130</v>
      </c>
      <c r="E351" s="184" t="s">
        <v>938</v>
      </c>
      <c r="F351" s="185" t="s">
        <v>939</v>
      </c>
      <c r="G351" s="186" t="s">
        <v>163</v>
      </c>
      <c r="H351" s="187">
        <v>4.0000000000000001E-3</v>
      </c>
      <c r="I351" s="188"/>
      <c r="J351" s="187">
        <f>ROUND(I351*H351,3)</f>
        <v>0</v>
      </c>
      <c r="K351" s="185" t="s">
        <v>1</v>
      </c>
      <c r="L351" s="34"/>
      <c r="M351" s="189" t="s">
        <v>1</v>
      </c>
      <c r="N351" s="190" t="s">
        <v>41</v>
      </c>
      <c r="O351" s="62"/>
      <c r="P351" s="191">
        <f>O351*H351</f>
        <v>0</v>
      </c>
      <c r="Q351" s="191">
        <v>0</v>
      </c>
      <c r="R351" s="191">
        <f>Q351*H351</f>
        <v>0</v>
      </c>
      <c r="S351" s="191">
        <v>0</v>
      </c>
      <c r="T351" s="192">
        <f>S351*H351</f>
        <v>0</v>
      </c>
      <c r="AR351" s="193" t="s">
        <v>194</v>
      </c>
      <c r="AT351" s="193" t="s">
        <v>130</v>
      </c>
      <c r="AU351" s="193" t="s">
        <v>135</v>
      </c>
      <c r="AY351" s="13" t="s">
        <v>127</v>
      </c>
      <c r="BE351" s="194">
        <f>IF(N351="základná",J351,0)</f>
        <v>0</v>
      </c>
      <c r="BF351" s="194">
        <f>IF(N351="znížená",J351,0)</f>
        <v>0</v>
      </c>
      <c r="BG351" s="194">
        <f>IF(N351="zákl. prenesená",J351,0)</f>
        <v>0</v>
      </c>
      <c r="BH351" s="194">
        <f>IF(N351="zníž. prenesená",J351,0)</f>
        <v>0</v>
      </c>
      <c r="BI351" s="194">
        <f>IF(N351="nulová",J351,0)</f>
        <v>0</v>
      </c>
      <c r="BJ351" s="13" t="s">
        <v>135</v>
      </c>
      <c r="BK351" s="195">
        <f>ROUND(I351*H351,3)</f>
        <v>0</v>
      </c>
      <c r="BL351" s="13" t="s">
        <v>194</v>
      </c>
      <c r="BM351" s="193" t="s">
        <v>940</v>
      </c>
    </row>
    <row r="352" spans="2:65" s="11" customFormat="1" ht="22.9" customHeight="1">
      <c r="B352" s="167"/>
      <c r="C352" s="168"/>
      <c r="D352" s="169" t="s">
        <v>74</v>
      </c>
      <c r="E352" s="181" t="s">
        <v>941</v>
      </c>
      <c r="F352" s="181" t="s">
        <v>942</v>
      </c>
      <c r="G352" s="168"/>
      <c r="H352" s="168"/>
      <c r="I352" s="171"/>
      <c r="J352" s="182">
        <f>BK352</f>
        <v>0</v>
      </c>
      <c r="K352" s="168"/>
      <c r="L352" s="173"/>
      <c r="M352" s="174"/>
      <c r="N352" s="175"/>
      <c r="O352" s="175"/>
      <c r="P352" s="176">
        <f>SUM(P353:P361)</f>
        <v>0</v>
      </c>
      <c r="Q352" s="175"/>
      <c r="R352" s="176">
        <f>SUM(R353:R361)</f>
        <v>0.52739977999999998</v>
      </c>
      <c r="S352" s="175"/>
      <c r="T352" s="177">
        <f>SUM(T353:T361)</f>
        <v>0</v>
      </c>
      <c r="AR352" s="178" t="s">
        <v>135</v>
      </c>
      <c r="AT352" s="179" t="s">
        <v>74</v>
      </c>
      <c r="AU352" s="179" t="s">
        <v>80</v>
      </c>
      <c r="AY352" s="178" t="s">
        <v>127</v>
      </c>
      <c r="BK352" s="180">
        <f>SUM(BK353:BK361)</f>
        <v>0</v>
      </c>
    </row>
    <row r="353" spans="2:65" s="1" customFormat="1" ht="24" customHeight="1">
      <c r="B353" s="30"/>
      <c r="C353" s="183" t="s">
        <v>943</v>
      </c>
      <c r="D353" s="183" t="s">
        <v>130</v>
      </c>
      <c r="E353" s="184" t="s">
        <v>944</v>
      </c>
      <c r="F353" s="185" t="s">
        <v>945</v>
      </c>
      <c r="G353" s="186" t="s">
        <v>341</v>
      </c>
      <c r="H353" s="187">
        <v>9.36</v>
      </c>
      <c r="I353" s="188"/>
      <c r="J353" s="187">
        <f t="shared" ref="J353:J361" si="90">ROUND(I353*H353,3)</f>
        <v>0</v>
      </c>
      <c r="K353" s="185" t="s">
        <v>1</v>
      </c>
      <c r="L353" s="34"/>
      <c r="M353" s="189" t="s">
        <v>1</v>
      </c>
      <c r="N353" s="190" t="s">
        <v>41</v>
      </c>
      <c r="O353" s="62"/>
      <c r="P353" s="191">
        <f t="shared" ref="P353:P361" si="91">O353*H353</f>
        <v>0</v>
      </c>
      <c r="Q353" s="191">
        <v>1E-4</v>
      </c>
      <c r="R353" s="191">
        <f t="shared" ref="R353:R361" si="92">Q353*H353</f>
        <v>9.3599999999999998E-4</v>
      </c>
      <c r="S353" s="191">
        <v>0</v>
      </c>
      <c r="T353" s="192">
        <f t="shared" ref="T353:T361" si="93">S353*H353</f>
        <v>0</v>
      </c>
      <c r="AR353" s="193" t="s">
        <v>194</v>
      </c>
      <c r="AT353" s="193" t="s">
        <v>130</v>
      </c>
      <c r="AU353" s="193" t="s">
        <v>135</v>
      </c>
      <c r="AY353" s="13" t="s">
        <v>127</v>
      </c>
      <c r="BE353" s="194">
        <f t="shared" ref="BE353:BE361" si="94">IF(N353="základná",J353,0)</f>
        <v>0</v>
      </c>
      <c r="BF353" s="194">
        <f t="shared" ref="BF353:BF361" si="95">IF(N353="znížená",J353,0)</f>
        <v>0</v>
      </c>
      <c r="BG353" s="194">
        <f t="shared" ref="BG353:BG361" si="96">IF(N353="zákl. prenesená",J353,0)</f>
        <v>0</v>
      </c>
      <c r="BH353" s="194">
        <f t="shared" ref="BH353:BH361" si="97">IF(N353="zníž. prenesená",J353,0)</f>
        <v>0</v>
      </c>
      <c r="BI353" s="194">
        <f t="shared" ref="BI353:BI361" si="98">IF(N353="nulová",J353,0)</f>
        <v>0</v>
      </c>
      <c r="BJ353" s="13" t="s">
        <v>135</v>
      </c>
      <c r="BK353" s="195">
        <f t="shared" ref="BK353:BK361" si="99">ROUND(I353*H353,3)</f>
        <v>0</v>
      </c>
      <c r="BL353" s="13" t="s">
        <v>194</v>
      </c>
      <c r="BM353" s="193" t="s">
        <v>946</v>
      </c>
    </row>
    <row r="354" spans="2:65" s="1" customFormat="1" ht="24" customHeight="1">
      <c r="B354" s="30"/>
      <c r="C354" s="183" t="s">
        <v>947</v>
      </c>
      <c r="D354" s="183" t="s">
        <v>130</v>
      </c>
      <c r="E354" s="184" t="s">
        <v>948</v>
      </c>
      <c r="F354" s="185" t="s">
        <v>949</v>
      </c>
      <c r="G354" s="186" t="s">
        <v>341</v>
      </c>
      <c r="H354" s="187">
        <v>4.8099999999999996</v>
      </c>
      <c r="I354" s="188"/>
      <c r="J354" s="187">
        <f t="shared" si="90"/>
        <v>0</v>
      </c>
      <c r="K354" s="185" t="s">
        <v>1</v>
      </c>
      <c r="L354" s="34"/>
      <c r="M354" s="189" t="s">
        <v>1</v>
      </c>
      <c r="N354" s="190" t="s">
        <v>41</v>
      </c>
      <c r="O354" s="62"/>
      <c r="P354" s="191">
        <f t="shared" si="91"/>
        <v>0</v>
      </c>
      <c r="Q354" s="191">
        <v>6.9999999999999994E-5</v>
      </c>
      <c r="R354" s="191">
        <f t="shared" si="92"/>
        <v>3.3669999999999994E-4</v>
      </c>
      <c r="S354" s="191">
        <v>0</v>
      </c>
      <c r="T354" s="192">
        <f t="shared" si="93"/>
        <v>0</v>
      </c>
      <c r="AR354" s="193" t="s">
        <v>194</v>
      </c>
      <c r="AT354" s="193" t="s">
        <v>130</v>
      </c>
      <c r="AU354" s="193" t="s">
        <v>135</v>
      </c>
      <c r="AY354" s="13" t="s">
        <v>127</v>
      </c>
      <c r="BE354" s="194">
        <f t="shared" si="94"/>
        <v>0</v>
      </c>
      <c r="BF354" s="194">
        <f t="shared" si="95"/>
        <v>0</v>
      </c>
      <c r="BG354" s="194">
        <f t="shared" si="96"/>
        <v>0</v>
      </c>
      <c r="BH354" s="194">
        <f t="shared" si="97"/>
        <v>0</v>
      </c>
      <c r="BI354" s="194">
        <f t="shared" si="98"/>
        <v>0</v>
      </c>
      <c r="BJ354" s="13" t="s">
        <v>135</v>
      </c>
      <c r="BK354" s="195">
        <f t="shared" si="99"/>
        <v>0</v>
      </c>
      <c r="BL354" s="13" t="s">
        <v>194</v>
      </c>
      <c r="BM354" s="193" t="s">
        <v>950</v>
      </c>
    </row>
    <row r="355" spans="2:65" s="1" customFormat="1" ht="16.5" customHeight="1">
      <c r="B355" s="30"/>
      <c r="C355" s="183" t="s">
        <v>951</v>
      </c>
      <c r="D355" s="183" t="s">
        <v>130</v>
      </c>
      <c r="E355" s="184" t="s">
        <v>952</v>
      </c>
      <c r="F355" s="185" t="s">
        <v>953</v>
      </c>
      <c r="G355" s="186" t="s">
        <v>341</v>
      </c>
      <c r="H355" s="187">
        <v>345.27699999999999</v>
      </c>
      <c r="I355" s="188"/>
      <c r="J355" s="187">
        <f t="shared" si="90"/>
        <v>0</v>
      </c>
      <c r="K355" s="185" t="s">
        <v>1</v>
      </c>
      <c r="L355" s="34"/>
      <c r="M355" s="189" t="s">
        <v>1</v>
      </c>
      <c r="N355" s="190" t="s">
        <v>41</v>
      </c>
      <c r="O355" s="62"/>
      <c r="P355" s="191">
        <f t="shared" si="91"/>
        <v>0</v>
      </c>
      <c r="Q355" s="191">
        <v>4.0000000000000003E-5</v>
      </c>
      <c r="R355" s="191">
        <f t="shared" si="92"/>
        <v>1.381108E-2</v>
      </c>
      <c r="S355" s="191">
        <v>0</v>
      </c>
      <c r="T355" s="192">
        <f t="shared" si="93"/>
        <v>0</v>
      </c>
      <c r="AR355" s="193" t="s">
        <v>194</v>
      </c>
      <c r="AT355" s="193" t="s">
        <v>130</v>
      </c>
      <c r="AU355" s="193" t="s">
        <v>135</v>
      </c>
      <c r="AY355" s="13" t="s">
        <v>127</v>
      </c>
      <c r="BE355" s="194">
        <f t="shared" si="94"/>
        <v>0</v>
      </c>
      <c r="BF355" s="194">
        <f t="shared" si="95"/>
        <v>0</v>
      </c>
      <c r="BG355" s="194">
        <f t="shared" si="96"/>
        <v>0</v>
      </c>
      <c r="BH355" s="194">
        <f t="shared" si="97"/>
        <v>0</v>
      </c>
      <c r="BI355" s="194">
        <f t="shared" si="98"/>
        <v>0</v>
      </c>
      <c r="BJ355" s="13" t="s">
        <v>135</v>
      </c>
      <c r="BK355" s="195">
        <f t="shared" si="99"/>
        <v>0</v>
      </c>
      <c r="BL355" s="13" t="s">
        <v>194</v>
      </c>
      <c r="BM355" s="193" t="s">
        <v>954</v>
      </c>
    </row>
    <row r="356" spans="2:65" s="1" customFormat="1" ht="24" customHeight="1">
      <c r="B356" s="30"/>
      <c r="C356" s="183" t="s">
        <v>955</v>
      </c>
      <c r="D356" s="183" t="s">
        <v>130</v>
      </c>
      <c r="E356" s="184" t="s">
        <v>956</v>
      </c>
      <c r="F356" s="185" t="s">
        <v>957</v>
      </c>
      <c r="G356" s="186" t="s">
        <v>142</v>
      </c>
      <c r="H356" s="187">
        <v>536.04999999999995</v>
      </c>
      <c r="I356" s="188"/>
      <c r="J356" s="187">
        <f t="shared" si="90"/>
        <v>0</v>
      </c>
      <c r="K356" s="185" t="s">
        <v>1</v>
      </c>
      <c r="L356" s="34"/>
      <c r="M356" s="189" t="s">
        <v>1</v>
      </c>
      <c r="N356" s="190" t="s">
        <v>41</v>
      </c>
      <c r="O356" s="62"/>
      <c r="P356" s="191">
        <f t="shared" si="91"/>
        <v>0</v>
      </c>
      <c r="Q356" s="191">
        <v>2.9999999999999997E-4</v>
      </c>
      <c r="R356" s="191">
        <f t="shared" si="92"/>
        <v>0.16081499999999999</v>
      </c>
      <c r="S356" s="191">
        <v>0</v>
      </c>
      <c r="T356" s="192">
        <f t="shared" si="93"/>
        <v>0</v>
      </c>
      <c r="AR356" s="193" t="s">
        <v>194</v>
      </c>
      <c r="AT356" s="193" t="s">
        <v>130</v>
      </c>
      <c r="AU356" s="193" t="s">
        <v>135</v>
      </c>
      <c r="AY356" s="13" t="s">
        <v>127</v>
      </c>
      <c r="BE356" s="194">
        <f t="shared" si="94"/>
        <v>0</v>
      </c>
      <c r="BF356" s="194">
        <f t="shared" si="95"/>
        <v>0</v>
      </c>
      <c r="BG356" s="194">
        <f t="shared" si="96"/>
        <v>0</v>
      </c>
      <c r="BH356" s="194">
        <f t="shared" si="97"/>
        <v>0</v>
      </c>
      <c r="BI356" s="194">
        <f t="shared" si="98"/>
        <v>0</v>
      </c>
      <c r="BJ356" s="13" t="s">
        <v>135</v>
      </c>
      <c r="BK356" s="195">
        <f t="shared" si="99"/>
        <v>0</v>
      </c>
      <c r="BL356" s="13" t="s">
        <v>194</v>
      </c>
      <c r="BM356" s="193" t="s">
        <v>958</v>
      </c>
    </row>
    <row r="357" spans="2:65" s="1" customFormat="1" ht="16.5" customHeight="1">
      <c r="B357" s="30"/>
      <c r="C357" s="196" t="s">
        <v>959</v>
      </c>
      <c r="D357" s="196" t="s">
        <v>214</v>
      </c>
      <c r="E357" s="197" t="s">
        <v>960</v>
      </c>
      <c r="F357" s="198" t="s">
        <v>961</v>
      </c>
      <c r="G357" s="199" t="s">
        <v>142</v>
      </c>
      <c r="H357" s="200">
        <v>617.23400000000004</v>
      </c>
      <c r="I357" s="201"/>
      <c r="J357" s="200">
        <f t="shared" si="90"/>
        <v>0</v>
      </c>
      <c r="K357" s="198" t="s">
        <v>1</v>
      </c>
      <c r="L357" s="202"/>
      <c r="M357" s="203" t="s">
        <v>1</v>
      </c>
      <c r="N357" s="204" t="s">
        <v>41</v>
      </c>
      <c r="O357" s="62"/>
      <c r="P357" s="191">
        <f t="shared" si="91"/>
        <v>0</v>
      </c>
      <c r="Q357" s="191">
        <v>5.0000000000000001E-4</v>
      </c>
      <c r="R357" s="191">
        <f t="shared" si="92"/>
        <v>0.30861700000000003</v>
      </c>
      <c r="S357" s="191">
        <v>0</v>
      </c>
      <c r="T357" s="192">
        <f t="shared" si="93"/>
        <v>0</v>
      </c>
      <c r="AR357" s="193" t="s">
        <v>259</v>
      </c>
      <c r="AT357" s="193" t="s">
        <v>214</v>
      </c>
      <c r="AU357" s="193" t="s">
        <v>135</v>
      </c>
      <c r="AY357" s="13" t="s">
        <v>127</v>
      </c>
      <c r="BE357" s="194">
        <f t="shared" si="94"/>
        <v>0</v>
      </c>
      <c r="BF357" s="194">
        <f t="shared" si="95"/>
        <v>0</v>
      </c>
      <c r="BG357" s="194">
        <f t="shared" si="96"/>
        <v>0</v>
      </c>
      <c r="BH357" s="194">
        <f t="shared" si="97"/>
        <v>0</v>
      </c>
      <c r="BI357" s="194">
        <f t="shared" si="98"/>
        <v>0</v>
      </c>
      <c r="BJ357" s="13" t="s">
        <v>135</v>
      </c>
      <c r="BK357" s="195">
        <f t="shared" si="99"/>
        <v>0</v>
      </c>
      <c r="BL357" s="13" t="s">
        <v>194</v>
      </c>
      <c r="BM357" s="193" t="s">
        <v>962</v>
      </c>
    </row>
    <row r="358" spans="2:65" s="1" customFormat="1" ht="24" customHeight="1">
      <c r="B358" s="30"/>
      <c r="C358" s="183" t="s">
        <v>963</v>
      </c>
      <c r="D358" s="183" t="s">
        <v>130</v>
      </c>
      <c r="E358" s="184" t="s">
        <v>964</v>
      </c>
      <c r="F358" s="185" t="s">
        <v>965</v>
      </c>
      <c r="G358" s="186" t="s">
        <v>142</v>
      </c>
      <c r="H358" s="187">
        <v>536.04999999999995</v>
      </c>
      <c r="I358" s="188"/>
      <c r="J358" s="187">
        <f t="shared" si="90"/>
        <v>0</v>
      </c>
      <c r="K358" s="185" t="s">
        <v>1</v>
      </c>
      <c r="L358" s="34"/>
      <c r="M358" s="189" t="s">
        <v>1</v>
      </c>
      <c r="N358" s="190" t="s">
        <v>41</v>
      </c>
      <c r="O358" s="62"/>
      <c r="P358" s="191">
        <f t="shared" si="91"/>
        <v>0</v>
      </c>
      <c r="Q358" s="191">
        <v>8.0000000000000007E-5</v>
      </c>
      <c r="R358" s="191">
        <f t="shared" si="92"/>
        <v>4.2883999999999999E-2</v>
      </c>
      <c r="S358" s="191">
        <v>0</v>
      </c>
      <c r="T358" s="192">
        <f t="shared" si="93"/>
        <v>0</v>
      </c>
      <c r="AR358" s="193" t="s">
        <v>194</v>
      </c>
      <c r="AT358" s="193" t="s">
        <v>130</v>
      </c>
      <c r="AU358" s="193" t="s">
        <v>135</v>
      </c>
      <c r="AY358" s="13" t="s">
        <v>127</v>
      </c>
      <c r="BE358" s="194">
        <f t="shared" si="94"/>
        <v>0</v>
      </c>
      <c r="BF358" s="194">
        <f t="shared" si="95"/>
        <v>0</v>
      </c>
      <c r="BG358" s="194">
        <f t="shared" si="96"/>
        <v>0</v>
      </c>
      <c r="BH358" s="194">
        <f t="shared" si="97"/>
        <v>0</v>
      </c>
      <c r="BI358" s="194">
        <f t="shared" si="98"/>
        <v>0</v>
      </c>
      <c r="BJ358" s="13" t="s">
        <v>135</v>
      </c>
      <c r="BK358" s="195">
        <f t="shared" si="99"/>
        <v>0</v>
      </c>
      <c r="BL358" s="13" t="s">
        <v>194</v>
      </c>
      <c r="BM358" s="193" t="s">
        <v>966</v>
      </c>
    </row>
    <row r="359" spans="2:65" s="1" customFormat="1" ht="24" customHeight="1">
      <c r="B359" s="30"/>
      <c r="C359" s="183" t="s">
        <v>967</v>
      </c>
      <c r="D359" s="183" t="s">
        <v>130</v>
      </c>
      <c r="E359" s="184" t="s">
        <v>968</v>
      </c>
      <c r="F359" s="185" t="s">
        <v>969</v>
      </c>
      <c r="G359" s="186" t="s">
        <v>504</v>
      </c>
      <c r="H359" s="188"/>
      <c r="I359" s="188"/>
      <c r="J359" s="187">
        <f t="shared" si="90"/>
        <v>0</v>
      </c>
      <c r="K359" s="185" t="s">
        <v>1</v>
      </c>
      <c r="L359" s="34"/>
      <c r="M359" s="189" t="s">
        <v>1</v>
      </c>
      <c r="N359" s="190" t="s">
        <v>41</v>
      </c>
      <c r="O359" s="62"/>
      <c r="P359" s="191">
        <f t="shared" si="91"/>
        <v>0</v>
      </c>
      <c r="Q359" s="191">
        <v>0</v>
      </c>
      <c r="R359" s="191">
        <f t="shared" si="92"/>
        <v>0</v>
      </c>
      <c r="S359" s="191">
        <v>0</v>
      </c>
      <c r="T359" s="192">
        <f t="shared" si="93"/>
        <v>0</v>
      </c>
      <c r="AR359" s="193" t="s">
        <v>194</v>
      </c>
      <c r="AT359" s="193" t="s">
        <v>130</v>
      </c>
      <c r="AU359" s="193" t="s">
        <v>135</v>
      </c>
      <c r="AY359" s="13" t="s">
        <v>127</v>
      </c>
      <c r="BE359" s="194">
        <f t="shared" si="94"/>
        <v>0</v>
      </c>
      <c r="BF359" s="194">
        <f t="shared" si="95"/>
        <v>0</v>
      </c>
      <c r="BG359" s="194">
        <f t="shared" si="96"/>
        <v>0</v>
      </c>
      <c r="BH359" s="194">
        <f t="shared" si="97"/>
        <v>0</v>
      </c>
      <c r="BI359" s="194">
        <f t="shared" si="98"/>
        <v>0</v>
      </c>
      <c r="BJ359" s="13" t="s">
        <v>135</v>
      </c>
      <c r="BK359" s="195">
        <f t="shared" si="99"/>
        <v>0</v>
      </c>
      <c r="BL359" s="13" t="s">
        <v>194</v>
      </c>
      <c r="BM359" s="193" t="s">
        <v>970</v>
      </c>
    </row>
    <row r="360" spans="2:65" s="1" customFormat="1" ht="24" customHeight="1">
      <c r="B360" s="30"/>
      <c r="C360" s="183" t="s">
        <v>971</v>
      </c>
      <c r="D360" s="183" t="s">
        <v>130</v>
      </c>
      <c r="E360" s="184" t="s">
        <v>972</v>
      </c>
      <c r="F360" s="185" t="s">
        <v>973</v>
      </c>
      <c r="G360" s="186" t="s">
        <v>504</v>
      </c>
      <c r="H360" s="188"/>
      <c r="I360" s="188"/>
      <c r="J360" s="187">
        <f t="shared" si="90"/>
        <v>0</v>
      </c>
      <c r="K360" s="185" t="s">
        <v>1</v>
      </c>
      <c r="L360" s="34"/>
      <c r="M360" s="189" t="s">
        <v>1</v>
      </c>
      <c r="N360" s="190" t="s">
        <v>41</v>
      </c>
      <c r="O360" s="62"/>
      <c r="P360" s="191">
        <f t="shared" si="91"/>
        <v>0</v>
      </c>
      <c r="Q360" s="191">
        <v>0</v>
      </c>
      <c r="R360" s="191">
        <f t="shared" si="92"/>
        <v>0</v>
      </c>
      <c r="S360" s="191">
        <v>0</v>
      </c>
      <c r="T360" s="192">
        <f t="shared" si="93"/>
        <v>0</v>
      </c>
      <c r="AR360" s="193" t="s">
        <v>194</v>
      </c>
      <c r="AT360" s="193" t="s">
        <v>130</v>
      </c>
      <c r="AU360" s="193" t="s">
        <v>135</v>
      </c>
      <c r="AY360" s="13" t="s">
        <v>127</v>
      </c>
      <c r="BE360" s="194">
        <f t="shared" si="94"/>
        <v>0</v>
      </c>
      <c r="BF360" s="194">
        <f t="shared" si="95"/>
        <v>0</v>
      </c>
      <c r="BG360" s="194">
        <f t="shared" si="96"/>
        <v>0</v>
      </c>
      <c r="BH360" s="194">
        <f t="shared" si="97"/>
        <v>0</v>
      </c>
      <c r="BI360" s="194">
        <f t="shared" si="98"/>
        <v>0</v>
      </c>
      <c r="BJ360" s="13" t="s">
        <v>135</v>
      </c>
      <c r="BK360" s="195">
        <f t="shared" si="99"/>
        <v>0</v>
      </c>
      <c r="BL360" s="13" t="s">
        <v>194</v>
      </c>
      <c r="BM360" s="193" t="s">
        <v>974</v>
      </c>
    </row>
    <row r="361" spans="2:65" s="1" customFormat="1" ht="24" customHeight="1">
      <c r="B361" s="30"/>
      <c r="C361" s="183" t="s">
        <v>975</v>
      </c>
      <c r="D361" s="183" t="s">
        <v>130</v>
      </c>
      <c r="E361" s="184" t="s">
        <v>976</v>
      </c>
      <c r="F361" s="185" t="s">
        <v>977</v>
      </c>
      <c r="G361" s="186" t="s">
        <v>504</v>
      </c>
      <c r="H361" s="188"/>
      <c r="I361" s="188"/>
      <c r="J361" s="187">
        <f t="shared" si="90"/>
        <v>0</v>
      </c>
      <c r="K361" s="185" t="s">
        <v>1</v>
      </c>
      <c r="L361" s="34"/>
      <c r="M361" s="189" t="s">
        <v>1</v>
      </c>
      <c r="N361" s="190" t="s">
        <v>41</v>
      </c>
      <c r="O361" s="62"/>
      <c r="P361" s="191">
        <f t="shared" si="91"/>
        <v>0</v>
      </c>
      <c r="Q361" s="191">
        <v>0</v>
      </c>
      <c r="R361" s="191">
        <f t="shared" si="92"/>
        <v>0</v>
      </c>
      <c r="S361" s="191">
        <v>0</v>
      </c>
      <c r="T361" s="192">
        <f t="shared" si="93"/>
        <v>0</v>
      </c>
      <c r="AR361" s="193" t="s">
        <v>194</v>
      </c>
      <c r="AT361" s="193" t="s">
        <v>130</v>
      </c>
      <c r="AU361" s="193" t="s">
        <v>135</v>
      </c>
      <c r="AY361" s="13" t="s">
        <v>127</v>
      </c>
      <c r="BE361" s="194">
        <f t="shared" si="94"/>
        <v>0</v>
      </c>
      <c r="BF361" s="194">
        <f t="shared" si="95"/>
        <v>0</v>
      </c>
      <c r="BG361" s="194">
        <f t="shared" si="96"/>
        <v>0</v>
      </c>
      <c r="BH361" s="194">
        <f t="shared" si="97"/>
        <v>0</v>
      </c>
      <c r="BI361" s="194">
        <f t="shared" si="98"/>
        <v>0</v>
      </c>
      <c r="BJ361" s="13" t="s">
        <v>135</v>
      </c>
      <c r="BK361" s="195">
        <f t="shared" si="99"/>
        <v>0</v>
      </c>
      <c r="BL361" s="13" t="s">
        <v>194</v>
      </c>
      <c r="BM361" s="193" t="s">
        <v>978</v>
      </c>
    </row>
    <row r="362" spans="2:65" s="11" customFormat="1" ht="22.9" customHeight="1">
      <c r="B362" s="167"/>
      <c r="C362" s="168"/>
      <c r="D362" s="169" t="s">
        <v>74</v>
      </c>
      <c r="E362" s="181" t="s">
        <v>979</v>
      </c>
      <c r="F362" s="181" t="s">
        <v>980</v>
      </c>
      <c r="G362" s="168"/>
      <c r="H362" s="168"/>
      <c r="I362" s="171"/>
      <c r="J362" s="182">
        <f>BK362</f>
        <v>0</v>
      </c>
      <c r="K362" s="168"/>
      <c r="L362" s="173"/>
      <c r="M362" s="174"/>
      <c r="N362" s="175"/>
      <c r="O362" s="175"/>
      <c r="P362" s="176">
        <f>SUM(P363:P366)</f>
        <v>0</v>
      </c>
      <c r="Q362" s="175"/>
      <c r="R362" s="176">
        <f>SUM(R363:R366)</f>
        <v>3.3632790000000004</v>
      </c>
      <c r="S362" s="175"/>
      <c r="T362" s="177">
        <f>SUM(T363:T366)</f>
        <v>0</v>
      </c>
      <c r="AR362" s="178" t="s">
        <v>135</v>
      </c>
      <c r="AT362" s="179" t="s">
        <v>74</v>
      </c>
      <c r="AU362" s="179" t="s">
        <v>80</v>
      </c>
      <c r="AY362" s="178" t="s">
        <v>127</v>
      </c>
      <c r="BK362" s="180">
        <f>SUM(BK363:BK366)</f>
        <v>0</v>
      </c>
    </row>
    <row r="363" spans="2:65" s="1" customFormat="1" ht="24" customHeight="1">
      <c r="B363" s="30"/>
      <c r="C363" s="183" t="s">
        <v>981</v>
      </c>
      <c r="D363" s="183" t="s">
        <v>130</v>
      </c>
      <c r="E363" s="184" t="s">
        <v>982</v>
      </c>
      <c r="F363" s="185" t="s">
        <v>983</v>
      </c>
      <c r="G363" s="186" t="s">
        <v>142</v>
      </c>
      <c r="H363" s="187">
        <v>88.194000000000003</v>
      </c>
      <c r="I363" s="188"/>
      <c r="J363" s="187">
        <f>ROUND(I363*H363,3)</f>
        <v>0</v>
      </c>
      <c r="K363" s="185" t="s">
        <v>1</v>
      </c>
      <c r="L363" s="34"/>
      <c r="M363" s="189" t="s">
        <v>1</v>
      </c>
      <c r="N363" s="190" t="s">
        <v>41</v>
      </c>
      <c r="O363" s="62"/>
      <c r="P363" s="191">
        <f>O363*H363</f>
        <v>0</v>
      </c>
      <c r="Q363" s="191">
        <v>3.3500000000000001E-3</v>
      </c>
      <c r="R363" s="191">
        <f>Q363*H363</f>
        <v>0.29544990000000004</v>
      </c>
      <c r="S363" s="191">
        <v>0</v>
      </c>
      <c r="T363" s="192">
        <f>S363*H363</f>
        <v>0</v>
      </c>
      <c r="AR363" s="193" t="s">
        <v>194</v>
      </c>
      <c r="AT363" s="193" t="s">
        <v>130</v>
      </c>
      <c r="AU363" s="193" t="s">
        <v>135</v>
      </c>
      <c r="AY363" s="13" t="s">
        <v>127</v>
      </c>
      <c r="BE363" s="194">
        <f>IF(N363="základná",J363,0)</f>
        <v>0</v>
      </c>
      <c r="BF363" s="194">
        <f>IF(N363="znížená",J363,0)</f>
        <v>0</v>
      </c>
      <c r="BG363" s="194">
        <f>IF(N363="zákl. prenesená",J363,0)</f>
        <v>0</v>
      </c>
      <c r="BH363" s="194">
        <f>IF(N363="zníž. prenesená",J363,0)</f>
        <v>0</v>
      </c>
      <c r="BI363" s="194">
        <f>IF(N363="nulová",J363,0)</f>
        <v>0</v>
      </c>
      <c r="BJ363" s="13" t="s">
        <v>135</v>
      </c>
      <c r="BK363" s="195">
        <f>ROUND(I363*H363,3)</f>
        <v>0</v>
      </c>
      <c r="BL363" s="13" t="s">
        <v>194</v>
      </c>
      <c r="BM363" s="193" t="s">
        <v>984</v>
      </c>
    </row>
    <row r="364" spans="2:65" s="1" customFormat="1" ht="24" customHeight="1">
      <c r="B364" s="30"/>
      <c r="C364" s="196" t="s">
        <v>985</v>
      </c>
      <c r="D364" s="196" t="s">
        <v>214</v>
      </c>
      <c r="E364" s="197" t="s">
        <v>986</v>
      </c>
      <c r="F364" s="198" t="s">
        <v>987</v>
      </c>
      <c r="G364" s="199" t="s">
        <v>142</v>
      </c>
      <c r="H364" s="200">
        <v>138.49600000000001</v>
      </c>
      <c r="I364" s="201"/>
      <c r="J364" s="200">
        <f>ROUND(I364*H364,3)</f>
        <v>0</v>
      </c>
      <c r="K364" s="198" t="s">
        <v>1</v>
      </c>
      <c r="L364" s="202"/>
      <c r="M364" s="203" t="s">
        <v>1</v>
      </c>
      <c r="N364" s="204" t="s">
        <v>41</v>
      </c>
      <c r="O364" s="62"/>
      <c r="P364" s="191">
        <f>O364*H364</f>
        <v>0</v>
      </c>
      <c r="Q364" s="191">
        <v>2.1000000000000001E-2</v>
      </c>
      <c r="R364" s="191">
        <f>Q364*H364</f>
        <v>2.9084160000000003</v>
      </c>
      <c r="S364" s="191">
        <v>0</v>
      </c>
      <c r="T364" s="192">
        <f>S364*H364</f>
        <v>0</v>
      </c>
      <c r="AR364" s="193" t="s">
        <v>259</v>
      </c>
      <c r="AT364" s="193" t="s">
        <v>214</v>
      </c>
      <c r="AU364" s="193" t="s">
        <v>135</v>
      </c>
      <c r="AY364" s="13" t="s">
        <v>127</v>
      </c>
      <c r="BE364" s="194">
        <f>IF(N364="základná",J364,0)</f>
        <v>0</v>
      </c>
      <c r="BF364" s="194">
        <f>IF(N364="znížená",J364,0)</f>
        <v>0</v>
      </c>
      <c r="BG364" s="194">
        <f>IF(N364="zákl. prenesená",J364,0)</f>
        <v>0</v>
      </c>
      <c r="BH364" s="194">
        <f>IF(N364="zníž. prenesená",J364,0)</f>
        <v>0</v>
      </c>
      <c r="BI364" s="194">
        <f>IF(N364="nulová",J364,0)</f>
        <v>0</v>
      </c>
      <c r="BJ364" s="13" t="s">
        <v>135</v>
      </c>
      <c r="BK364" s="195">
        <f>ROUND(I364*H364,3)</f>
        <v>0</v>
      </c>
      <c r="BL364" s="13" t="s">
        <v>194</v>
      </c>
      <c r="BM364" s="193" t="s">
        <v>988</v>
      </c>
    </row>
    <row r="365" spans="2:65" s="1" customFormat="1" ht="24" customHeight="1">
      <c r="B365" s="30"/>
      <c r="C365" s="183" t="s">
        <v>989</v>
      </c>
      <c r="D365" s="183" t="s">
        <v>130</v>
      </c>
      <c r="E365" s="184" t="s">
        <v>990</v>
      </c>
      <c r="F365" s="185" t="s">
        <v>991</v>
      </c>
      <c r="G365" s="186" t="s">
        <v>142</v>
      </c>
      <c r="H365" s="187">
        <v>47.585999999999999</v>
      </c>
      <c r="I365" s="188"/>
      <c r="J365" s="187">
        <f>ROUND(I365*H365,3)</f>
        <v>0</v>
      </c>
      <c r="K365" s="185" t="s">
        <v>1</v>
      </c>
      <c r="L365" s="34"/>
      <c r="M365" s="189" t="s">
        <v>1</v>
      </c>
      <c r="N365" s="190" t="s">
        <v>41</v>
      </c>
      <c r="O365" s="62"/>
      <c r="P365" s="191">
        <f>O365*H365</f>
        <v>0</v>
      </c>
      <c r="Q365" s="191">
        <v>3.3500000000000001E-3</v>
      </c>
      <c r="R365" s="191">
        <f>Q365*H365</f>
        <v>0.1594131</v>
      </c>
      <c r="S365" s="191">
        <v>0</v>
      </c>
      <c r="T365" s="192">
        <f>S365*H365</f>
        <v>0</v>
      </c>
      <c r="AR365" s="193" t="s">
        <v>194</v>
      </c>
      <c r="AT365" s="193" t="s">
        <v>130</v>
      </c>
      <c r="AU365" s="193" t="s">
        <v>135</v>
      </c>
      <c r="AY365" s="13" t="s">
        <v>127</v>
      </c>
      <c r="BE365" s="194">
        <f>IF(N365="základná",J365,0)</f>
        <v>0</v>
      </c>
      <c r="BF365" s="194">
        <f>IF(N365="znížená",J365,0)</f>
        <v>0</v>
      </c>
      <c r="BG365" s="194">
        <f>IF(N365="zákl. prenesená",J365,0)</f>
        <v>0</v>
      </c>
      <c r="BH365" s="194">
        <f>IF(N365="zníž. prenesená",J365,0)</f>
        <v>0</v>
      </c>
      <c r="BI365" s="194">
        <f>IF(N365="nulová",J365,0)</f>
        <v>0</v>
      </c>
      <c r="BJ365" s="13" t="s">
        <v>135</v>
      </c>
      <c r="BK365" s="195">
        <f>ROUND(I365*H365,3)</f>
        <v>0</v>
      </c>
      <c r="BL365" s="13" t="s">
        <v>194</v>
      </c>
      <c r="BM365" s="193" t="s">
        <v>992</v>
      </c>
    </row>
    <row r="366" spans="2:65" s="1" customFormat="1" ht="24" customHeight="1">
      <c r="B366" s="30"/>
      <c r="C366" s="183" t="s">
        <v>993</v>
      </c>
      <c r="D366" s="183" t="s">
        <v>130</v>
      </c>
      <c r="E366" s="184" t="s">
        <v>994</v>
      </c>
      <c r="F366" s="185" t="s">
        <v>995</v>
      </c>
      <c r="G366" s="186" t="s">
        <v>163</v>
      </c>
      <c r="H366" s="187">
        <v>3.363</v>
      </c>
      <c r="I366" s="188"/>
      <c r="J366" s="187">
        <f>ROUND(I366*H366,3)</f>
        <v>0</v>
      </c>
      <c r="K366" s="185" t="s">
        <v>1</v>
      </c>
      <c r="L366" s="34"/>
      <c r="M366" s="189" t="s">
        <v>1</v>
      </c>
      <c r="N366" s="190" t="s">
        <v>41</v>
      </c>
      <c r="O366" s="62"/>
      <c r="P366" s="191">
        <f>O366*H366</f>
        <v>0</v>
      </c>
      <c r="Q366" s="191">
        <v>0</v>
      </c>
      <c r="R366" s="191">
        <f>Q366*H366</f>
        <v>0</v>
      </c>
      <c r="S366" s="191">
        <v>0</v>
      </c>
      <c r="T366" s="192">
        <f>S366*H366</f>
        <v>0</v>
      </c>
      <c r="AR366" s="193" t="s">
        <v>194</v>
      </c>
      <c r="AT366" s="193" t="s">
        <v>130</v>
      </c>
      <c r="AU366" s="193" t="s">
        <v>135</v>
      </c>
      <c r="AY366" s="13" t="s">
        <v>127</v>
      </c>
      <c r="BE366" s="194">
        <f>IF(N366="základná",J366,0)</f>
        <v>0</v>
      </c>
      <c r="BF366" s="194">
        <f>IF(N366="znížená",J366,0)</f>
        <v>0</v>
      </c>
      <c r="BG366" s="194">
        <f>IF(N366="zákl. prenesená",J366,0)</f>
        <v>0</v>
      </c>
      <c r="BH366" s="194">
        <f>IF(N366="zníž. prenesená",J366,0)</f>
        <v>0</v>
      </c>
      <c r="BI366" s="194">
        <f>IF(N366="nulová",J366,0)</f>
        <v>0</v>
      </c>
      <c r="BJ366" s="13" t="s">
        <v>135</v>
      </c>
      <c r="BK366" s="195">
        <f>ROUND(I366*H366,3)</f>
        <v>0</v>
      </c>
      <c r="BL366" s="13" t="s">
        <v>194</v>
      </c>
      <c r="BM366" s="193" t="s">
        <v>996</v>
      </c>
    </row>
    <row r="367" spans="2:65" s="11" customFormat="1" ht="22.9" customHeight="1">
      <c r="B367" s="167"/>
      <c r="C367" s="168"/>
      <c r="D367" s="169" t="s">
        <v>74</v>
      </c>
      <c r="E367" s="181" t="s">
        <v>997</v>
      </c>
      <c r="F367" s="181" t="s">
        <v>998</v>
      </c>
      <c r="G367" s="168"/>
      <c r="H367" s="168"/>
      <c r="I367" s="171"/>
      <c r="J367" s="182">
        <f>BK367</f>
        <v>0</v>
      </c>
      <c r="K367" s="168"/>
      <c r="L367" s="173"/>
      <c r="M367" s="174"/>
      <c r="N367" s="175"/>
      <c r="O367" s="175"/>
      <c r="P367" s="176">
        <f>SUM(P368:P369)</f>
        <v>0</v>
      </c>
      <c r="Q367" s="175"/>
      <c r="R367" s="176">
        <f>SUM(R368:R369)</f>
        <v>0.49630955999999998</v>
      </c>
      <c r="S367" s="175"/>
      <c r="T367" s="177">
        <f>SUM(T368:T369)</f>
        <v>0</v>
      </c>
      <c r="AR367" s="178" t="s">
        <v>135</v>
      </c>
      <c r="AT367" s="179" t="s">
        <v>74</v>
      </c>
      <c r="AU367" s="179" t="s">
        <v>80</v>
      </c>
      <c r="AY367" s="178" t="s">
        <v>127</v>
      </c>
      <c r="BK367" s="180">
        <f>SUM(BK368:BK369)</f>
        <v>0</v>
      </c>
    </row>
    <row r="368" spans="2:65" s="1" customFormat="1" ht="36" customHeight="1">
      <c r="B368" s="30"/>
      <c r="C368" s="183" t="s">
        <v>999</v>
      </c>
      <c r="D368" s="183" t="s">
        <v>130</v>
      </c>
      <c r="E368" s="184" t="s">
        <v>1000</v>
      </c>
      <c r="F368" s="185" t="s">
        <v>1001</v>
      </c>
      <c r="G368" s="186" t="s">
        <v>142</v>
      </c>
      <c r="H368" s="187">
        <v>632.00699999999995</v>
      </c>
      <c r="I368" s="188"/>
      <c r="J368" s="187">
        <f>ROUND(I368*H368,3)</f>
        <v>0</v>
      </c>
      <c r="K368" s="185" t="s">
        <v>1</v>
      </c>
      <c r="L368" s="34"/>
      <c r="M368" s="189" t="s">
        <v>1</v>
      </c>
      <c r="N368" s="190" t="s">
        <v>41</v>
      </c>
      <c r="O368" s="62"/>
      <c r="P368" s="191">
        <f>O368*H368</f>
        <v>0</v>
      </c>
      <c r="Q368" s="191">
        <v>6.8000000000000005E-4</v>
      </c>
      <c r="R368" s="191">
        <f>Q368*H368</f>
        <v>0.42976475999999997</v>
      </c>
      <c r="S368" s="191">
        <v>0</v>
      </c>
      <c r="T368" s="192">
        <f>S368*H368</f>
        <v>0</v>
      </c>
      <c r="AR368" s="193" t="s">
        <v>194</v>
      </c>
      <c r="AT368" s="193" t="s">
        <v>130</v>
      </c>
      <c r="AU368" s="193" t="s">
        <v>135</v>
      </c>
      <c r="AY368" s="13" t="s">
        <v>127</v>
      </c>
      <c r="BE368" s="194">
        <f>IF(N368="základná",J368,0)</f>
        <v>0</v>
      </c>
      <c r="BF368" s="194">
        <f>IF(N368="znížená",J368,0)</f>
        <v>0</v>
      </c>
      <c r="BG368" s="194">
        <f>IF(N368="zákl. prenesená",J368,0)</f>
        <v>0</v>
      </c>
      <c r="BH368" s="194">
        <f>IF(N368="zníž. prenesená",J368,0)</f>
        <v>0</v>
      </c>
      <c r="BI368" s="194">
        <f>IF(N368="nulová",J368,0)</f>
        <v>0</v>
      </c>
      <c r="BJ368" s="13" t="s">
        <v>135</v>
      </c>
      <c r="BK368" s="195">
        <f>ROUND(I368*H368,3)</f>
        <v>0</v>
      </c>
      <c r="BL368" s="13" t="s">
        <v>194</v>
      </c>
      <c r="BM368" s="193" t="s">
        <v>1002</v>
      </c>
    </row>
    <row r="369" spans="2:65" s="1" customFormat="1" ht="36" customHeight="1">
      <c r="B369" s="30"/>
      <c r="C369" s="183" t="s">
        <v>1003</v>
      </c>
      <c r="D369" s="183" t="s">
        <v>130</v>
      </c>
      <c r="E369" s="184" t="s">
        <v>1004</v>
      </c>
      <c r="F369" s="185" t="s">
        <v>1005</v>
      </c>
      <c r="G369" s="186" t="s">
        <v>142</v>
      </c>
      <c r="H369" s="187">
        <v>97.86</v>
      </c>
      <c r="I369" s="188"/>
      <c r="J369" s="187">
        <f>ROUND(I369*H369,3)</f>
        <v>0</v>
      </c>
      <c r="K369" s="185" t="s">
        <v>1</v>
      </c>
      <c r="L369" s="34"/>
      <c r="M369" s="189" t="s">
        <v>1</v>
      </c>
      <c r="N369" s="190" t="s">
        <v>41</v>
      </c>
      <c r="O369" s="62"/>
      <c r="P369" s="191">
        <f>O369*H369</f>
        <v>0</v>
      </c>
      <c r="Q369" s="191">
        <v>6.8000000000000005E-4</v>
      </c>
      <c r="R369" s="191">
        <f>Q369*H369</f>
        <v>6.6544800000000001E-2</v>
      </c>
      <c r="S369" s="191">
        <v>0</v>
      </c>
      <c r="T369" s="192">
        <f>S369*H369</f>
        <v>0</v>
      </c>
      <c r="AR369" s="193" t="s">
        <v>194</v>
      </c>
      <c r="AT369" s="193" t="s">
        <v>130</v>
      </c>
      <c r="AU369" s="193" t="s">
        <v>135</v>
      </c>
      <c r="AY369" s="13" t="s">
        <v>127</v>
      </c>
      <c r="BE369" s="194">
        <f>IF(N369="základná",J369,0)</f>
        <v>0</v>
      </c>
      <c r="BF369" s="194">
        <f>IF(N369="znížená",J369,0)</f>
        <v>0</v>
      </c>
      <c r="BG369" s="194">
        <f>IF(N369="zákl. prenesená",J369,0)</f>
        <v>0</v>
      </c>
      <c r="BH369" s="194">
        <f>IF(N369="zníž. prenesená",J369,0)</f>
        <v>0</v>
      </c>
      <c r="BI369" s="194">
        <f>IF(N369="nulová",J369,0)</f>
        <v>0</v>
      </c>
      <c r="BJ369" s="13" t="s">
        <v>135</v>
      </c>
      <c r="BK369" s="195">
        <f>ROUND(I369*H369,3)</f>
        <v>0</v>
      </c>
      <c r="BL369" s="13" t="s">
        <v>194</v>
      </c>
      <c r="BM369" s="193" t="s">
        <v>1006</v>
      </c>
    </row>
    <row r="370" spans="2:65" s="11" customFormat="1" ht="22.9" customHeight="1">
      <c r="B370" s="167"/>
      <c r="C370" s="168"/>
      <c r="D370" s="169" t="s">
        <v>74</v>
      </c>
      <c r="E370" s="181" t="s">
        <v>1007</v>
      </c>
      <c r="F370" s="181" t="s">
        <v>998</v>
      </c>
      <c r="G370" s="168"/>
      <c r="H370" s="168"/>
      <c r="I370" s="171"/>
      <c r="J370" s="182">
        <f>BK370</f>
        <v>0</v>
      </c>
      <c r="K370" s="168"/>
      <c r="L370" s="173"/>
      <c r="M370" s="174"/>
      <c r="N370" s="175"/>
      <c r="O370" s="175"/>
      <c r="P370" s="176">
        <f>SUM(P371:P374)</f>
        <v>0</v>
      </c>
      <c r="Q370" s="175"/>
      <c r="R370" s="176">
        <f>SUM(R371:R374)</f>
        <v>0.41629867000000004</v>
      </c>
      <c r="S370" s="175"/>
      <c r="T370" s="177">
        <f>SUM(T371:T374)</f>
        <v>0</v>
      </c>
      <c r="AR370" s="178" t="s">
        <v>135</v>
      </c>
      <c r="AT370" s="179" t="s">
        <v>74</v>
      </c>
      <c r="AU370" s="179" t="s">
        <v>80</v>
      </c>
      <c r="AY370" s="178" t="s">
        <v>127</v>
      </c>
      <c r="BK370" s="180">
        <f>SUM(BK371:BK374)</f>
        <v>0</v>
      </c>
    </row>
    <row r="371" spans="2:65" s="1" customFormat="1" ht="36" customHeight="1">
      <c r="B371" s="30"/>
      <c r="C371" s="183" t="s">
        <v>1008</v>
      </c>
      <c r="D371" s="183" t="s">
        <v>130</v>
      </c>
      <c r="E371" s="184" t="s">
        <v>1009</v>
      </c>
      <c r="F371" s="185" t="s">
        <v>1010</v>
      </c>
      <c r="G371" s="186" t="s">
        <v>142</v>
      </c>
      <c r="H371" s="187">
        <v>1218.5360000000001</v>
      </c>
      <c r="I371" s="188"/>
      <c r="J371" s="187">
        <f>ROUND(I371*H371,3)</f>
        <v>0</v>
      </c>
      <c r="K371" s="185" t="s">
        <v>1</v>
      </c>
      <c r="L371" s="34"/>
      <c r="M371" s="189" t="s">
        <v>1</v>
      </c>
      <c r="N371" s="190" t="s">
        <v>41</v>
      </c>
      <c r="O371" s="62"/>
      <c r="P371" s="191">
        <f>O371*H371</f>
        <v>0</v>
      </c>
      <c r="Q371" s="191">
        <v>2.2000000000000001E-4</v>
      </c>
      <c r="R371" s="191">
        <f>Q371*H371</f>
        <v>0.26807792000000003</v>
      </c>
      <c r="S371" s="191">
        <v>0</v>
      </c>
      <c r="T371" s="192">
        <f>S371*H371</f>
        <v>0</v>
      </c>
      <c r="AR371" s="193" t="s">
        <v>194</v>
      </c>
      <c r="AT371" s="193" t="s">
        <v>130</v>
      </c>
      <c r="AU371" s="193" t="s">
        <v>135</v>
      </c>
      <c r="AY371" s="13" t="s">
        <v>127</v>
      </c>
      <c r="BE371" s="194">
        <f>IF(N371="základná",J371,0)</f>
        <v>0</v>
      </c>
      <c r="BF371" s="194">
        <f>IF(N371="znížená",J371,0)</f>
        <v>0</v>
      </c>
      <c r="BG371" s="194">
        <f>IF(N371="zákl. prenesená",J371,0)</f>
        <v>0</v>
      </c>
      <c r="BH371" s="194">
        <f>IF(N371="zníž. prenesená",J371,0)</f>
        <v>0</v>
      </c>
      <c r="BI371" s="194">
        <f>IF(N371="nulová",J371,0)</f>
        <v>0</v>
      </c>
      <c r="BJ371" s="13" t="s">
        <v>135</v>
      </c>
      <c r="BK371" s="195">
        <f>ROUND(I371*H371,3)</f>
        <v>0</v>
      </c>
      <c r="BL371" s="13" t="s">
        <v>194</v>
      </c>
      <c r="BM371" s="193" t="s">
        <v>1011</v>
      </c>
    </row>
    <row r="372" spans="2:65" s="1" customFormat="1" ht="24" customHeight="1">
      <c r="B372" s="30"/>
      <c r="C372" s="183" t="s">
        <v>1012</v>
      </c>
      <c r="D372" s="183" t="s">
        <v>130</v>
      </c>
      <c r="E372" s="184" t="s">
        <v>1013</v>
      </c>
      <c r="F372" s="185" t="s">
        <v>1014</v>
      </c>
      <c r="G372" s="186" t="s">
        <v>142</v>
      </c>
      <c r="H372" s="187">
        <v>1218.5360000000001</v>
      </c>
      <c r="I372" s="188"/>
      <c r="J372" s="187">
        <f>ROUND(I372*H372,3)</f>
        <v>0</v>
      </c>
      <c r="K372" s="185" t="s">
        <v>1</v>
      </c>
      <c r="L372" s="34"/>
      <c r="M372" s="189" t="s">
        <v>1</v>
      </c>
      <c r="N372" s="190" t="s">
        <v>41</v>
      </c>
      <c r="O372" s="62"/>
      <c r="P372" s="191">
        <f>O372*H372</f>
        <v>0</v>
      </c>
      <c r="Q372" s="191">
        <v>1E-4</v>
      </c>
      <c r="R372" s="191">
        <f>Q372*H372</f>
        <v>0.12185360000000001</v>
      </c>
      <c r="S372" s="191">
        <v>0</v>
      </c>
      <c r="T372" s="192">
        <f>S372*H372</f>
        <v>0</v>
      </c>
      <c r="AR372" s="193" t="s">
        <v>194</v>
      </c>
      <c r="AT372" s="193" t="s">
        <v>130</v>
      </c>
      <c r="AU372" s="193" t="s">
        <v>135</v>
      </c>
      <c r="AY372" s="13" t="s">
        <v>127</v>
      </c>
      <c r="BE372" s="194">
        <f>IF(N372="základná",J372,0)</f>
        <v>0</v>
      </c>
      <c r="BF372" s="194">
        <f>IF(N372="znížená",J372,0)</f>
        <v>0</v>
      </c>
      <c r="BG372" s="194">
        <f>IF(N372="zákl. prenesená",J372,0)</f>
        <v>0</v>
      </c>
      <c r="BH372" s="194">
        <f>IF(N372="zníž. prenesená",J372,0)</f>
        <v>0</v>
      </c>
      <c r="BI372" s="194">
        <f>IF(N372="nulová",J372,0)</f>
        <v>0</v>
      </c>
      <c r="BJ372" s="13" t="s">
        <v>135</v>
      </c>
      <c r="BK372" s="195">
        <f>ROUND(I372*H372,3)</f>
        <v>0</v>
      </c>
      <c r="BL372" s="13" t="s">
        <v>194</v>
      </c>
      <c r="BM372" s="193" t="s">
        <v>1015</v>
      </c>
    </row>
    <row r="373" spans="2:65" s="1" customFormat="1" ht="24" customHeight="1">
      <c r="B373" s="30"/>
      <c r="C373" s="183" t="s">
        <v>1016</v>
      </c>
      <c r="D373" s="183" t="s">
        <v>130</v>
      </c>
      <c r="E373" s="184" t="s">
        <v>1017</v>
      </c>
      <c r="F373" s="185" t="s">
        <v>1018</v>
      </c>
      <c r="G373" s="186" t="s">
        <v>142</v>
      </c>
      <c r="H373" s="187">
        <v>175.78100000000001</v>
      </c>
      <c r="I373" s="188"/>
      <c r="J373" s="187">
        <f>ROUND(I373*H373,3)</f>
        <v>0</v>
      </c>
      <c r="K373" s="185" t="s">
        <v>1</v>
      </c>
      <c r="L373" s="34"/>
      <c r="M373" s="189" t="s">
        <v>1</v>
      </c>
      <c r="N373" s="190" t="s">
        <v>41</v>
      </c>
      <c r="O373" s="62"/>
      <c r="P373" s="191">
        <f>O373*H373</f>
        <v>0</v>
      </c>
      <c r="Q373" s="191">
        <v>1.4999999999999999E-4</v>
      </c>
      <c r="R373" s="191">
        <f>Q373*H373</f>
        <v>2.6367149999999999E-2</v>
      </c>
      <c r="S373" s="191">
        <v>0</v>
      </c>
      <c r="T373" s="192">
        <f>S373*H373</f>
        <v>0</v>
      </c>
      <c r="AR373" s="193" t="s">
        <v>194</v>
      </c>
      <c r="AT373" s="193" t="s">
        <v>130</v>
      </c>
      <c r="AU373" s="193" t="s">
        <v>135</v>
      </c>
      <c r="AY373" s="13" t="s">
        <v>127</v>
      </c>
      <c r="BE373" s="194">
        <f>IF(N373="základná",J373,0)</f>
        <v>0</v>
      </c>
      <c r="BF373" s="194">
        <f>IF(N373="znížená",J373,0)</f>
        <v>0</v>
      </c>
      <c r="BG373" s="194">
        <f>IF(N373="zákl. prenesená",J373,0)</f>
        <v>0</v>
      </c>
      <c r="BH373" s="194">
        <f>IF(N373="zníž. prenesená",J373,0)</f>
        <v>0</v>
      </c>
      <c r="BI373" s="194">
        <f>IF(N373="nulová",J373,0)</f>
        <v>0</v>
      </c>
      <c r="BJ373" s="13" t="s">
        <v>135</v>
      </c>
      <c r="BK373" s="195">
        <f>ROUND(I373*H373,3)</f>
        <v>0</v>
      </c>
      <c r="BL373" s="13" t="s">
        <v>194</v>
      </c>
      <c r="BM373" s="193" t="s">
        <v>1019</v>
      </c>
    </row>
    <row r="374" spans="2:65" s="1" customFormat="1" ht="16.5" customHeight="1">
      <c r="B374" s="30"/>
      <c r="C374" s="196" t="s">
        <v>1020</v>
      </c>
      <c r="D374" s="196" t="s">
        <v>214</v>
      </c>
      <c r="E374" s="197" t="s">
        <v>1021</v>
      </c>
      <c r="F374" s="198" t="s">
        <v>1022</v>
      </c>
      <c r="G374" s="199" t="s">
        <v>146</v>
      </c>
      <c r="H374" s="200">
        <v>4</v>
      </c>
      <c r="I374" s="201"/>
      <c r="J374" s="200">
        <f>ROUND(I374*H374,3)</f>
        <v>0</v>
      </c>
      <c r="K374" s="198" t="s">
        <v>1</v>
      </c>
      <c r="L374" s="202"/>
      <c r="M374" s="203" t="s">
        <v>1</v>
      </c>
      <c r="N374" s="204" t="s">
        <v>41</v>
      </c>
      <c r="O374" s="62"/>
      <c r="P374" s="191">
        <f>O374*H374</f>
        <v>0</v>
      </c>
      <c r="Q374" s="191">
        <v>0</v>
      </c>
      <c r="R374" s="191">
        <f>Q374*H374</f>
        <v>0</v>
      </c>
      <c r="S374" s="191">
        <v>0</v>
      </c>
      <c r="T374" s="192">
        <f>S374*H374</f>
        <v>0</v>
      </c>
      <c r="AR374" s="193" t="s">
        <v>259</v>
      </c>
      <c r="AT374" s="193" t="s">
        <v>214</v>
      </c>
      <c r="AU374" s="193" t="s">
        <v>135</v>
      </c>
      <c r="AY374" s="13" t="s">
        <v>127</v>
      </c>
      <c r="BE374" s="194">
        <f>IF(N374="základná",J374,0)</f>
        <v>0</v>
      </c>
      <c r="BF374" s="194">
        <f>IF(N374="znížená",J374,0)</f>
        <v>0</v>
      </c>
      <c r="BG374" s="194">
        <f>IF(N374="zákl. prenesená",J374,0)</f>
        <v>0</v>
      </c>
      <c r="BH374" s="194">
        <f>IF(N374="zníž. prenesená",J374,0)</f>
        <v>0</v>
      </c>
      <c r="BI374" s="194">
        <f>IF(N374="nulová",J374,0)</f>
        <v>0</v>
      </c>
      <c r="BJ374" s="13" t="s">
        <v>135</v>
      </c>
      <c r="BK374" s="195">
        <f>ROUND(I374*H374,3)</f>
        <v>0</v>
      </c>
      <c r="BL374" s="13" t="s">
        <v>194</v>
      </c>
      <c r="BM374" s="193" t="s">
        <v>1023</v>
      </c>
    </row>
    <row r="375" spans="2:65" s="11" customFormat="1" ht="25.9" customHeight="1">
      <c r="B375" s="167"/>
      <c r="C375" s="168"/>
      <c r="D375" s="169" t="s">
        <v>74</v>
      </c>
      <c r="E375" s="170" t="s">
        <v>214</v>
      </c>
      <c r="F375" s="170" t="s">
        <v>1024</v>
      </c>
      <c r="G375" s="168"/>
      <c r="H375" s="168"/>
      <c r="I375" s="171"/>
      <c r="J375" s="172">
        <f>BK375</f>
        <v>0</v>
      </c>
      <c r="K375" s="168"/>
      <c r="L375" s="173"/>
      <c r="M375" s="174"/>
      <c r="N375" s="175"/>
      <c r="O375" s="175"/>
      <c r="P375" s="176">
        <f>P376</f>
        <v>0</v>
      </c>
      <c r="Q375" s="175"/>
      <c r="R375" s="176">
        <f>R376</f>
        <v>0</v>
      </c>
      <c r="S375" s="175"/>
      <c r="T375" s="177">
        <f>T376</f>
        <v>0</v>
      </c>
      <c r="AR375" s="178" t="s">
        <v>128</v>
      </c>
      <c r="AT375" s="179" t="s">
        <v>74</v>
      </c>
      <c r="AU375" s="179" t="s">
        <v>75</v>
      </c>
      <c r="AY375" s="178" t="s">
        <v>127</v>
      </c>
      <c r="BK375" s="180">
        <f>BK376</f>
        <v>0</v>
      </c>
    </row>
    <row r="376" spans="2:65" s="11" customFormat="1" ht="22.9" customHeight="1">
      <c r="B376" s="167"/>
      <c r="C376" s="168"/>
      <c r="D376" s="169" t="s">
        <v>74</v>
      </c>
      <c r="E376" s="181" t="s">
        <v>1025</v>
      </c>
      <c r="F376" s="181" t="s">
        <v>1026</v>
      </c>
      <c r="G376" s="168"/>
      <c r="H376" s="168"/>
      <c r="I376" s="171"/>
      <c r="J376" s="182">
        <f>BK376</f>
        <v>0</v>
      </c>
      <c r="K376" s="168"/>
      <c r="L376" s="173"/>
      <c r="M376" s="174"/>
      <c r="N376" s="175"/>
      <c r="O376" s="175"/>
      <c r="P376" s="176">
        <f>SUM(P377:P378)</f>
        <v>0</v>
      </c>
      <c r="Q376" s="175"/>
      <c r="R376" s="176">
        <f>SUM(R377:R378)</f>
        <v>0</v>
      </c>
      <c r="S376" s="175"/>
      <c r="T376" s="177">
        <f>SUM(T377:T378)</f>
        <v>0</v>
      </c>
      <c r="AR376" s="178" t="s">
        <v>128</v>
      </c>
      <c r="AT376" s="179" t="s">
        <v>74</v>
      </c>
      <c r="AU376" s="179" t="s">
        <v>80</v>
      </c>
      <c r="AY376" s="178" t="s">
        <v>127</v>
      </c>
      <c r="BK376" s="180">
        <f>SUM(BK377:BK378)</f>
        <v>0</v>
      </c>
    </row>
    <row r="377" spans="2:65" s="1" customFormat="1" ht="24" customHeight="1">
      <c r="B377" s="30"/>
      <c r="C377" s="183" t="s">
        <v>1027</v>
      </c>
      <c r="D377" s="183" t="s">
        <v>130</v>
      </c>
      <c r="E377" s="184" t="s">
        <v>1028</v>
      </c>
      <c r="F377" s="185" t="s">
        <v>1029</v>
      </c>
      <c r="G377" s="186" t="s">
        <v>568</v>
      </c>
      <c r="H377" s="187">
        <v>1</v>
      </c>
      <c r="I377" s="188"/>
      <c r="J377" s="187">
        <f>ROUND(I377*H377,3)</f>
        <v>0</v>
      </c>
      <c r="K377" s="185" t="s">
        <v>1</v>
      </c>
      <c r="L377" s="34"/>
      <c r="M377" s="189" t="s">
        <v>1</v>
      </c>
      <c r="N377" s="190" t="s">
        <v>41</v>
      </c>
      <c r="O377" s="62"/>
      <c r="P377" s="191">
        <f>O377*H377</f>
        <v>0</v>
      </c>
      <c r="Q377" s="191">
        <v>0</v>
      </c>
      <c r="R377" s="191">
        <f>Q377*H377</f>
        <v>0</v>
      </c>
      <c r="S377" s="191">
        <v>0</v>
      </c>
      <c r="T377" s="192">
        <f>S377*H377</f>
        <v>0</v>
      </c>
      <c r="AR377" s="193" t="s">
        <v>389</v>
      </c>
      <c r="AT377" s="193" t="s">
        <v>130</v>
      </c>
      <c r="AU377" s="193" t="s">
        <v>135</v>
      </c>
      <c r="AY377" s="13" t="s">
        <v>127</v>
      </c>
      <c r="BE377" s="194">
        <f>IF(N377="základná",J377,0)</f>
        <v>0</v>
      </c>
      <c r="BF377" s="194">
        <f>IF(N377="znížená",J377,0)</f>
        <v>0</v>
      </c>
      <c r="BG377" s="194">
        <f>IF(N377="zákl. prenesená",J377,0)</f>
        <v>0</v>
      </c>
      <c r="BH377" s="194">
        <f>IF(N377="zníž. prenesená",J377,0)</f>
        <v>0</v>
      </c>
      <c r="BI377" s="194">
        <f>IF(N377="nulová",J377,0)</f>
        <v>0</v>
      </c>
      <c r="BJ377" s="13" t="s">
        <v>135</v>
      </c>
      <c r="BK377" s="195">
        <f>ROUND(I377*H377,3)</f>
        <v>0</v>
      </c>
      <c r="BL377" s="13" t="s">
        <v>389</v>
      </c>
      <c r="BM377" s="193" t="s">
        <v>1030</v>
      </c>
    </row>
    <row r="378" spans="2:65" s="1" customFormat="1" ht="24" customHeight="1">
      <c r="B378" s="30"/>
      <c r="C378" s="183" t="s">
        <v>1031</v>
      </c>
      <c r="D378" s="183" t="s">
        <v>130</v>
      </c>
      <c r="E378" s="184" t="s">
        <v>1032</v>
      </c>
      <c r="F378" s="185" t="s">
        <v>1033</v>
      </c>
      <c r="G378" s="186" t="s">
        <v>568</v>
      </c>
      <c r="H378" s="187">
        <v>1</v>
      </c>
      <c r="I378" s="188"/>
      <c r="J378" s="187">
        <f>ROUND(I378*H378,3)</f>
        <v>0</v>
      </c>
      <c r="K378" s="185" t="s">
        <v>1</v>
      </c>
      <c r="L378" s="34"/>
      <c r="M378" s="205" t="s">
        <v>1</v>
      </c>
      <c r="N378" s="206" t="s">
        <v>41</v>
      </c>
      <c r="O378" s="207"/>
      <c r="P378" s="208">
        <f>O378*H378</f>
        <v>0</v>
      </c>
      <c r="Q378" s="208">
        <v>0</v>
      </c>
      <c r="R378" s="208">
        <f>Q378*H378</f>
        <v>0</v>
      </c>
      <c r="S378" s="208">
        <v>0</v>
      </c>
      <c r="T378" s="209">
        <f>S378*H378</f>
        <v>0</v>
      </c>
      <c r="AR378" s="193" t="s">
        <v>389</v>
      </c>
      <c r="AT378" s="193" t="s">
        <v>130</v>
      </c>
      <c r="AU378" s="193" t="s">
        <v>135</v>
      </c>
      <c r="AY378" s="13" t="s">
        <v>127</v>
      </c>
      <c r="BE378" s="194">
        <f>IF(N378="základná",J378,0)</f>
        <v>0</v>
      </c>
      <c r="BF378" s="194">
        <f>IF(N378="znížená",J378,0)</f>
        <v>0</v>
      </c>
      <c r="BG378" s="194">
        <f>IF(N378="zákl. prenesená",J378,0)</f>
        <v>0</v>
      </c>
      <c r="BH378" s="194">
        <f>IF(N378="zníž. prenesená",J378,0)</f>
        <v>0</v>
      </c>
      <c r="BI378" s="194">
        <f>IF(N378="nulová",J378,0)</f>
        <v>0</v>
      </c>
      <c r="BJ378" s="13" t="s">
        <v>135</v>
      </c>
      <c r="BK378" s="195">
        <f>ROUND(I378*H378,3)</f>
        <v>0</v>
      </c>
      <c r="BL378" s="13" t="s">
        <v>389</v>
      </c>
      <c r="BM378" s="193" t="s">
        <v>1034</v>
      </c>
    </row>
    <row r="379" spans="2:65" s="1" customFormat="1" ht="6.95" customHeight="1">
      <c r="B379" s="45"/>
      <c r="C379" s="46"/>
      <c r="D379" s="46"/>
      <c r="E379" s="46"/>
      <c r="F379" s="46"/>
      <c r="G379" s="46"/>
      <c r="H379" s="46"/>
      <c r="I379" s="133"/>
      <c r="J379" s="46"/>
      <c r="K379" s="46"/>
      <c r="L379" s="34"/>
    </row>
  </sheetData>
  <sheetProtection algorithmName="SHA-512" hashValue="oms0nsA+dX6D8t63SwohhwU/mwVc+s9jSDObCmlPEWpZ/b1zihtMfhCYqyYm5JH0zqlQzCpGPwmmsgLD7Ja4kQ==" saltValue="ks6W78ei956AJ9FTdRoGCQSqNoP1eB9k9m5qzyl7G4QIlVRbr4b81XbDQlTqf8AMx0nKOgbhR/IInHgq5Yv89Q==" spinCount="100000" sheet="1" objects="1" scenarios="1" formatColumns="0" formatRows="0" autoFilter="0"/>
  <autoFilter ref="C136:K378"/>
  <mergeCells count="6">
    <mergeCell ref="L2:V2"/>
    <mergeCell ref="E7:H7"/>
    <mergeCell ref="E16:H16"/>
    <mergeCell ref="E25:H25"/>
    <mergeCell ref="E85:H85"/>
    <mergeCell ref="E129:H1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11-2017 - Nadstavba SOŠHS...</vt:lpstr>
      <vt:lpstr>'11-2017 - Nadstavba SOŠHS...'!Názvy_tlače</vt:lpstr>
      <vt:lpstr>'Rekapitulácia stavby'!Názvy_tlače</vt:lpstr>
      <vt:lpstr>'11-2017 - Nadstavba SOŠHS...'!Oblasť_tlače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Dušan Kozák</dc:creator>
  <cp:lastModifiedBy>Fulnečková Beáta</cp:lastModifiedBy>
  <dcterms:created xsi:type="dcterms:W3CDTF">2019-06-21T07:35:09Z</dcterms:created>
  <dcterms:modified xsi:type="dcterms:W3CDTF">2019-06-21T12:39:11Z</dcterms:modified>
</cp:coreProperties>
</file>