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020"/>
  </bookViews>
  <sheets>
    <sheet name="SO 03 - Rekonštrukcia výť..." sheetId="2" r:id="rId1"/>
  </sheets>
  <externalReferences>
    <externalReference r:id="rId2"/>
  </externalReferences>
  <definedNames>
    <definedName name="_xlnm.Print_Titles" localSheetId="0">'SO 03 - Rekonštrukcia výť...'!$119:$119</definedName>
    <definedName name="_xlnm.Print_Area" localSheetId="0">'SO 03 - Rekonštrukcia výť...'!$C$4:$Q$70,'SO 03 - Rekonštrukcia výť...'!$C$76:$Q$103,'SO 03 - Rekonštrukcia výť...'!$C$109:$Q$181</definedName>
  </definedNames>
  <calcPr calcId="152511"/>
</workbook>
</file>

<file path=xl/calcChain.xml><?xml version="1.0" encoding="utf-8"?>
<calcChain xmlns="http://schemas.openxmlformats.org/spreadsheetml/2006/main">
  <c r="M28" i="2" l="1"/>
  <c r="N176" i="2"/>
  <c r="N94" i="2"/>
  <c r="N97" i="2"/>
  <c r="N96" i="2"/>
  <c r="N91" i="2"/>
  <c r="N92" i="2"/>
  <c r="N93" i="2"/>
  <c r="N99" i="2"/>
  <c r="N95" i="2"/>
  <c r="N98" i="2"/>
  <c r="N178" i="2"/>
  <c r="N123" i="2"/>
  <c r="N180" i="2"/>
  <c r="N179" i="2"/>
  <c r="N177" i="2"/>
  <c r="BF177" i="2" s="1"/>
  <c r="N175" i="2"/>
  <c r="N174" i="2"/>
  <c r="N173" i="2"/>
  <c r="N172" i="2"/>
  <c r="N171" i="2"/>
  <c r="N170" i="2"/>
  <c r="N169" i="2"/>
  <c r="N168" i="2"/>
  <c r="N167" i="2"/>
  <c r="N166" i="2"/>
  <c r="N165" i="2"/>
  <c r="BF165" i="2" s="1"/>
  <c r="N164" i="2"/>
  <c r="N163" i="2"/>
  <c r="N162" i="2"/>
  <c r="N161" i="2"/>
  <c r="BF161" i="2" s="1"/>
  <c r="N160" i="2"/>
  <c r="N159" i="2"/>
  <c r="N158" i="2"/>
  <c r="BF158" i="2" s="1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BF129" i="2" s="1"/>
  <c r="N128" i="2"/>
  <c r="N127" i="2"/>
  <c r="N126" i="2"/>
  <c r="N125" i="2"/>
  <c r="BF125" i="2" s="1"/>
  <c r="M33" i="2" s="1"/>
  <c r="N124" i="2"/>
  <c r="F6" i="2"/>
  <c r="F78" i="2" s="1"/>
  <c r="O11" i="2"/>
  <c r="E12" i="2"/>
  <c r="F83" i="2" s="1"/>
  <c r="O12" i="2"/>
  <c r="O14" i="2"/>
  <c r="E15" i="2"/>
  <c r="F117" i="2" s="1"/>
  <c r="O15" i="2"/>
  <c r="O17" i="2"/>
  <c r="E18" i="2"/>
  <c r="M116" i="2" s="1"/>
  <c r="O18" i="2"/>
  <c r="O20" i="2"/>
  <c r="E21" i="2"/>
  <c r="M117" i="2" s="1"/>
  <c r="O21" i="2"/>
  <c r="F79" i="2"/>
  <c r="F81" i="2"/>
  <c r="M81" i="2"/>
  <c r="M83" i="2"/>
  <c r="M84" i="2"/>
  <c r="F112" i="2"/>
  <c r="F114" i="2"/>
  <c r="M114" i="2"/>
  <c r="W123" i="2"/>
  <c r="Y123" i="2"/>
  <c r="AA123" i="2"/>
  <c r="BE123" i="2"/>
  <c r="BF123" i="2"/>
  <c r="BG123" i="2"/>
  <c r="BH123" i="2"/>
  <c r="BI123" i="2"/>
  <c r="BK123" i="2"/>
  <c r="W124" i="2"/>
  <c r="Y124" i="2"/>
  <c r="AA124" i="2"/>
  <c r="BE124" i="2"/>
  <c r="BF124" i="2"/>
  <c r="BG124" i="2"/>
  <c r="BH124" i="2"/>
  <c r="BI124" i="2"/>
  <c r="BK124" i="2"/>
  <c r="W125" i="2"/>
  <c r="Y125" i="2"/>
  <c r="AA125" i="2"/>
  <c r="BE125" i="2"/>
  <c r="M32" i="2" s="1"/>
  <c r="BG125" i="2"/>
  <c r="BH125" i="2"/>
  <c r="BI125" i="2"/>
  <c r="BK125" i="2"/>
  <c r="W126" i="2"/>
  <c r="Y126" i="2"/>
  <c r="AA126" i="2"/>
  <c r="BE126" i="2"/>
  <c r="BF126" i="2"/>
  <c r="BG126" i="2"/>
  <c r="BH126" i="2"/>
  <c r="BI126" i="2"/>
  <c r="BK126" i="2"/>
  <c r="W127" i="2"/>
  <c r="Y127" i="2"/>
  <c r="AA127" i="2"/>
  <c r="BE127" i="2"/>
  <c r="BF127" i="2"/>
  <c r="BG127" i="2"/>
  <c r="BH127" i="2"/>
  <c r="BI127" i="2"/>
  <c r="BK127" i="2"/>
  <c r="W128" i="2"/>
  <c r="Y128" i="2"/>
  <c r="AA128" i="2"/>
  <c r="BE128" i="2"/>
  <c r="BF128" i="2"/>
  <c r="BG128" i="2"/>
  <c r="BH128" i="2"/>
  <c r="BI128" i="2"/>
  <c r="BK128" i="2"/>
  <c r="W129" i="2"/>
  <c r="Y129" i="2"/>
  <c r="AA129" i="2"/>
  <c r="BE129" i="2"/>
  <c r="BG129" i="2"/>
  <c r="BH129" i="2"/>
  <c r="BI129" i="2"/>
  <c r="BK129" i="2"/>
  <c r="W130" i="2"/>
  <c r="Y130" i="2"/>
  <c r="AA130" i="2"/>
  <c r="BE130" i="2"/>
  <c r="BF130" i="2"/>
  <c r="BG130" i="2"/>
  <c r="BH130" i="2"/>
  <c r="BI130" i="2"/>
  <c r="BK130" i="2"/>
  <c r="W132" i="2"/>
  <c r="Y132" i="2"/>
  <c r="AA132" i="2"/>
  <c r="BE132" i="2"/>
  <c r="BF132" i="2"/>
  <c r="BG132" i="2"/>
  <c r="BH132" i="2"/>
  <c r="BI132" i="2"/>
  <c r="BK132" i="2"/>
  <c r="BF133" i="2"/>
  <c r="W133" i="2"/>
  <c r="Y133" i="2"/>
  <c r="AA133" i="2"/>
  <c r="AA131" i="2" s="1"/>
  <c r="BE133" i="2"/>
  <c r="BG133" i="2"/>
  <c r="BH133" i="2"/>
  <c r="BI133" i="2"/>
  <c r="BK133" i="2"/>
  <c r="W134" i="2"/>
  <c r="Y134" i="2"/>
  <c r="AA134" i="2"/>
  <c r="BE134" i="2"/>
  <c r="BF134" i="2"/>
  <c r="BG134" i="2"/>
  <c r="BH134" i="2"/>
  <c r="BI134" i="2"/>
  <c r="BK134" i="2"/>
  <c r="BF135" i="2"/>
  <c r="W135" i="2"/>
  <c r="Y135" i="2"/>
  <c r="AA135" i="2"/>
  <c r="BE135" i="2"/>
  <c r="BG135" i="2"/>
  <c r="BH135" i="2"/>
  <c r="BI135" i="2"/>
  <c r="BK135" i="2"/>
  <c r="W136" i="2"/>
  <c r="Y136" i="2"/>
  <c r="AA136" i="2"/>
  <c r="BE136" i="2"/>
  <c r="BF136" i="2"/>
  <c r="BG136" i="2"/>
  <c r="BH136" i="2"/>
  <c r="BI136" i="2"/>
  <c r="BK136" i="2"/>
  <c r="BF137" i="2"/>
  <c r="W137" i="2"/>
  <c r="Y137" i="2"/>
  <c r="AA137" i="2"/>
  <c r="BE137" i="2"/>
  <c r="BG137" i="2"/>
  <c r="BH137" i="2"/>
  <c r="BI137" i="2"/>
  <c r="BK137" i="2"/>
  <c r="W138" i="2"/>
  <c r="Y138" i="2"/>
  <c r="AA138" i="2"/>
  <c r="BE138" i="2"/>
  <c r="BF138" i="2"/>
  <c r="BG138" i="2"/>
  <c r="BH138" i="2"/>
  <c r="BI138" i="2"/>
  <c r="BK138" i="2"/>
  <c r="BF139" i="2"/>
  <c r="W139" i="2"/>
  <c r="Y139" i="2"/>
  <c r="AA139" i="2"/>
  <c r="BE139" i="2"/>
  <c r="BG139" i="2"/>
  <c r="BH139" i="2"/>
  <c r="BI139" i="2"/>
  <c r="BK139" i="2"/>
  <c r="W140" i="2"/>
  <c r="Y140" i="2"/>
  <c r="AA140" i="2"/>
  <c r="BE140" i="2"/>
  <c r="BF140" i="2"/>
  <c r="BG140" i="2"/>
  <c r="BH140" i="2"/>
  <c r="BI140" i="2"/>
  <c r="BK140" i="2"/>
  <c r="BF141" i="2"/>
  <c r="W141" i="2"/>
  <c r="Y141" i="2"/>
  <c r="AA141" i="2"/>
  <c r="BE141" i="2"/>
  <c r="BG141" i="2"/>
  <c r="BH141" i="2"/>
  <c r="BI141" i="2"/>
  <c r="BK141" i="2"/>
  <c r="W142" i="2"/>
  <c r="Y142" i="2"/>
  <c r="AA142" i="2"/>
  <c r="BE142" i="2"/>
  <c r="BF142" i="2"/>
  <c r="BG142" i="2"/>
  <c r="BH142" i="2"/>
  <c r="BI142" i="2"/>
  <c r="BK142" i="2"/>
  <c r="BF143" i="2"/>
  <c r="W143" i="2"/>
  <c r="Y143" i="2"/>
  <c r="AA143" i="2"/>
  <c r="BE143" i="2"/>
  <c r="BG143" i="2"/>
  <c r="BH143" i="2"/>
  <c r="BI143" i="2"/>
  <c r="BK143" i="2"/>
  <c r="W144" i="2"/>
  <c r="Y144" i="2"/>
  <c r="AA144" i="2"/>
  <c r="BE144" i="2"/>
  <c r="BF144" i="2"/>
  <c r="BG144" i="2"/>
  <c r="BH144" i="2"/>
  <c r="BI144" i="2"/>
  <c r="BK144" i="2"/>
  <c r="BF145" i="2"/>
  <c r="W145" i="2"/>
  <c r="Y145" i="2"/>
  <c r="AA145" i="2"/>
  <c r="BE145" i="2"/>
  <c r="BG145" i="2"/>
  <c r="BH145" i="2"/>
  <c r="BI145" i="2"/>
  <c r="BK145" i="2"/>
  <c r="W146" i="2"/>
  <c r="Y146" i="2"/>
  <c r="AA146" i="2"/>
  <c r="BE146" i="2"/>
  <c r="BF146" i="2"/>
  <c r="BG146" i="2"/>
  <c r="BH146" i="2"/>
  <c r="BI146" i="2"/>
  <c r="BK146" i="2"/>
  <c r="BF147" i="2"/>
  <c r="W147" i="2"/>
  <c r="Y147" i="2"/>
  <c r="AA147" i="2"/>
  <c r="BE147" i="2"/>
  <c r="BG147" i="2"/>
  <c r="BH147" i="2"/>
  <c r="BI147" i="2"/>
  <c r="BK147" i="2"/>
  <c r="W148" i="2"/>
  <c r="Y148" i="2"/>
  <c r="AA148" i="2"/>
  <c r="BE148" i="2"/>
  <c r="BF148" i="2"/>
  <c r="BG148" i="2"/>
  <c r="BH148" i="2"/>
  <c r="BI148" i="2"/>
  <c r="BK148" i="2"/>
  <c r="BF149" i="2"/>
  <c r="W149" i="2"/>
  <c r="Y149" i="2"/>
  <c r="AA149" i="2"/>
  <c r="BE149" i="2"/>
  <c r="BG149" i="2"/>
  <c r="BH149" i="2"/>
  <c r="BI149" i="2"/>
  <c r="BK149" i="2"/>
  <c r="W150" i="2"/>
  <c r="Y150" i="2"/>
  <c r="AA150" i="2"/>
  <c r="BE150" i="2"/>
  <c r="BF150" i="2"/>
  <c r="BG150" i="2"/>
  <c r="BH150" i="2"/>
  <c r="BI150" i="2"/>
  <c r="BK150" i="2"/>
  <c r="BF151" i="2"/>
  <c r="W151" i="2"/>
  <c r="Y151" i="2"/>
  <c r="AA151" i="2"/>
  <c r="BE151" i="2"/>
  <c r="BG151" i="2"/>
  <c r="BH151" i="2"/>
  <c r="BI151" i="2"/>
  <c r="BK151" i="2"/>
  <c r="W152" i="2"/>
  <c r="Y152" i="2"/>
  <c r="AA152" i="2"/>
  <c r="BE152" i="2"/>
  <c r="BF152" i="2"/>
  <c r="BG152" i="2"/>
  <c r="BH152" i="2"/>
  <c r="BI152" i="2"/>
  <c r="BK152" i="2"/>
  <c r="BF153" i="2"/>
  <c r="W153" i="2"/>
  <c r="Y153" i="2"/>
  <c r="AA153" i="2"/>
  <c r="BE153" i="2"/>
  <c r="BG153" i="2"/>
  <c r="BH153" i="2"/>
  <c r="BI153" i="2"/>
  <c r="BK153" i="2"/>
  <c r="W154" i="2"/>
  <c r="Y154" i="2"/>
  <c r="AA154" i="2"/>
  <c r="BE154" i="2"/>
  <c r="BF154" i="2"/>
  <c r="BG154" i="2"/>
  <c r="BH154" i="2"/>
  <c r="BI154" i="2"/>
  <c r="BK154" i="2"/>
  <c r="BF155" i="2"/>
  <c r="W155" i="2"/>
  <c r="Y155" i="2"/>
  <c r="AA155" i="2"/>
  <c r="BE155" i="2"/>
  <c r="BG155" i="2"/>
  <c r="BH155" i="2"/>
  <c r="BI155" i="2"/>
  <c r="BK155" i="2"/>
  <c r="W156" i="2"/>
  <c r="Y156" i="2"/>
  <c r="AA156" i="2"/>
  <c r="BE156" i="2"/>
  <c r="BF156" i="2"/>
  <c r="BG156" i="2"/>
  <c r="BH156" i="2"/>
  <c r="BI156" i="2"/>
  <c r="BK156" i="2"/>
  <c r="W158" i="2"/>
  <c r="W157" i="2" s="1"/>
  <c r="Y158" i="2"/>
  <c r="Y157" i="2" s="1"/>
  <c r="AA158" i="2"/>
  <c r="AA157" i="2" s="1"/>
  <c r="BE158" i="2"/>
  <c r="BG158" i="2"/>
  <c r="BH158" i="2"/>
  <c r="BI158" i="2"/>
  <c r="BK158" i="2"/>
  <c r="BK157" i="2" s="1"/>
  <c r="N157" i="2" s="1"/>
  <c r="W161" i="2"/>
  <c r="Y161" i="2"/>
  <c r="AA161" i="2"/>
  <c r="BE161" i="2"/>
  <c r="BG161" i="2"/>
  <c r="BH161" i="2"/>
  <c r="BI161" i="2"/>
  <c r="BK161" i="2"/>
  <c r="W162" i="2"/>
  <c r="Y162" i="2"/>
  <c r="AA162" i="2"/>
  <c r="BE162" i="2"/>
  <c r="BF162" i="2"/>
  <c r="BG162" i="2"/>
  <c r="BH162" i="2"/>
  <c r="BI162" i="2"/>
  <c r="BK162" i="2"/>
  <c r="W163" i="2"/>
  <c r="Y163" i="2"/>
  <c r="AA163" i="2"/>
  <c r="BE163" i="2"/>
  <c r="BF163" i="2"/>
  <c r="BG163" i="2"/>
  <c r="BH163" i="2"/>
  <c r="BI163" i="2"/>
  <c r="BK163" i="2"/>
  <c r="W164" i="2"/>
  <c r="W165" i="2"/>
  <c r="Y165" i="2"/>
  <c r="AA165" i="2"/>
  <c r="BE165" i="2"/>
  <c r="BG165" i="2"/>
  <c r="BH165" i="2"/>
  <c r="BI165" i="2"/>
  <c r="BK165" i="2"/>
  <c r="W166" i="2"/>
  <c r="Y166" i="2"/>
  <c r="AA166" i="2"/>
  <c r="BE166" i="2"/>
  <c r="BF166" i="2"/>
  <c r="BG166" i="2"/>
  <c r="BH166" i="2"/>
  <c r="BI166" i="2"/>
  <c r="BK166" i="2"/>
  <c r="BK164" i="2" s="1"/>
  <c r="W168" i="2"/>
  <c r="Y168" i="2"/>
  <c r="AA168" i="2"/>
  <c r="BE168" i="2"/>
  <c r="BF168" i="2"/>
  <c r="BG168" i="2"/>
  <c r="BH168" i="2"/>
  <c r="BI168" i="2"/>
  <c r="BK168" i="2"/>
  <c r="W169" i="2"/>
  <c r="Y169" i="2"/>
  <c r="AA169" i="2"/>
  <c r="BE169" i="2"/>
  <c r="BF169" i="2"/>
  <c r="BG169" i="2"/>
  <c r="BH169" i="2"/>
  <c r="BI169" i="2"/>
  <c r="BK169" i="2"/>
  <c r="W170" i="2"/>
  <c r="Y170" i="2"/>
  <c r="AA170" i="2"/>
  <c r="BE170" i="2"/>
  <c r="BF170" i="2"/>
  <c r="BG170" i="2"/>
  <c r="BH170" i="2"/>
  <c r="BI170" i="2"/>
  <c r="BK170" i="2"/>
  <c r="W171" i="2"/>
  <c r="Y171" i="2"/>
  <c r="AA171" i="2"/>
  <c r="BE171" i="2"/>
  <c r="BF171" i="2"/>
  <c r="BG171" i="2"/>
  <c r="BH171" i="2"/>
  <c r="BI171" i="2"/>
  <c r="BK171" i="2"/>
  <c r="W172" i="2"/>
  <c r="Y172" i="2"/>
  <c r="AA172" i="2"/>
  <c r="BE172" i="2"/>
  <c r="BF172" i="2"/>
  <c r="BG172" i="2"/>
  <c r="BH172" i="2"/>
  <c r="BI172" i="2"/>
  <c r="BK172" i="2"/>
  <c r="BF174" i="2"/>
  <c r="W174" i="2"/>
  <c r="Y174" i="2"/>
  <c r="AA174" i="2"/>
  <c r="BE174" i="2"/>
  <c r="BG174" i="2"/>
  <c r="BH174" i="2"/>
  <c r="BI174" i="2"/>
  <c r="BK174" i="2"/>
  <c r="W175" i="2"/>
  <c r="Y175" i="2"/>
  <c r="AA175" i="2"/>
  <c r="BE175" i="2"/>
  <c r="BF175" i="2"/>
  <c r="BG175" i="2"/>
  <c r="BH175" i="2"/>
  <c r="BI175" i="2"/>
  <c r="BK175" i="2"/>
  <c r="BF176" i="2"/>
  <c r="W176" i="2"/>
  <c r="W173" i="2" s="1"/>
  <c r="Y176" i="2"/>
  <c r="AA176" i="2"/>
  <c r="BE176" i="2"/>
  <c r="BG176" i="2"/>
  <c r="BH176" i="2"/>
  <c r="BI176" i="2"/>
  <c r="BK176" i="2"/>
  <c r="W177" i="2"/>
  <c r="Y177" i="2"/>
  <c r="AA177" i="2"/>
  <c r="BE177" i="2"/>
  <c r="BG177" i="2"/>
  <c r="BH177" i="2"/>
  <c r="BI177" i="2"/>
  <c r="BK177" i="2"/>
  <c r="W180" i="2"/>
  <c r="W179" i="2" s="1"/>
  <c r="W178" i="2" s="1"/>
  <c r="Y180" i="2"/>
  <c r="Y179" i="2" s="1"/>
  <c r="Y178" i="2" s="1"/>
  <c r="AA180" i="2"/>
  <c r="AA179" i="2" s="1"/>
  <c r="AA178" i="2" s="1"/>
  <c r="BE180" i="2"/>
  <c r="BF180" i="2"/>
  <c r="BG180" i="2"/>
  <c r="BH180" i="2"/>
  <c r="BI180" i="2"/>
  <c r="BK180" i="2"/>
  <c r="BK179" i="2" s="1"/>
  <c r="H32" i="2" l="1"/>
  <c r="H33" i="2"/>
  <c r="AA173" i="2"/>
  <c r="Y173" i="2"/>
  <c r="W167" i="2"/>
  <c r="Y164" i="2"/>
  <c r="AA160" i="2"/>
  <c r="W131" i="2"/>
  <c r="W121" i="2" s="1"/>
  <c r="W120" i="2" s="1"/>
  <c r="Y122" i="2"/>
  <c r="Y121" i="2" s="1"/>
  <c r="Y160" i="2"/>
  <c r="W122" i="2"/>
  <c r="AA167" i="2"/>
  <c r="W160" i="2"/>
  <c r="W159" i="2" s="1"/>
  <c r="Y167" i="2"/>
  <c r="AA164" i="2"/>
  <c r="Y131" i="2"/>
  <c r="AA122" i="2"/>
  <c r="BK173" i="2"/>
  <c r="BK167" i="2"/>
  <c r="BK160" i="2"/>
  <c r="BK131" i="2"/>
  <c r="BK122" i="2"/>
  <c r="H34" i="2"/>
  <c r="H35" i="2"/>
  <c r="H36" i="2"/>
  <c r="F84" i="2"/>
  <c r="BK178" i="2"/>
  <c r="AA121" i="2"/>
  <c r="AA159" i="2"/>
  <c r="F116" i="2"/>
  <c r="F111" i="2"/>
  <c r="BK121" i="2" l="1"/>
  <c r="N121" i="2" s="1"/>
  <c r="N89" i="2" s="1"/>
  <c r="N122" i="2"/>
  <c r="N90" i="2" s="1"/>
  <c r="Y159" i="2"/>
  <c r="Y120" i="2" s="1"/>
  <c r="AA120" i="2"/>
  <c r="BK159" i="2"/>
  <c r="BK120" i="2" l="1"/>
  <c r="N120" i="2" s="1"/>
  <c r="N88" i="2" s="1"/>
  <c r="M27" i="2" l="1"/>
  <c r="M30" i="2" s="1"/>
  <c r="L38" i="2" s="1"/>
  <c r="L103" i="2"/>
</calcChain>
</file>

<file path=xl/sharedStrings.xml><?xml version="1.0" encoding="utf-8"?>
<sst xmlns="http://schemas.openxmlformats.org/spreadsheetml/2006/main" count="871" uniqueCount="292">
  <si>
    <t>2</t>
  </si>
  <si>
    <t>P</t>
  </si>
  <si>
    <t xml:space="preserve">Podrobná špecifikácia je uvedená v projektovej dokumentácii (pri ekvivalentnej náhrade výrobku je podrebné dodržať špecifikované vlastnosti výrobku a dodávky a montáže vrátane elektroinštalácie a osvetlenia výťahovej šachty). 
VÝŤAH B1- Základné parametre- Druh výťahu :  elektrický osobno-nákladný so samoobsluhou, Skupina :   Ac1, Nosnosť :   1600 kg/ 21 osôb, Men.rýchlosť : 1 m/s , počet Staníc/nákl. : 7/7, Kabína výťahu 1400 x 2400, Súčasťou dodávky výťahu je: -Kompletná elektroinštalácia pre výťah, -Stroj s rýchlosť 1 m/s, s rekuperáciou elektrickej energie, -Sústava plochých pásov, -Elektroinštalácia strojovne, -mikroprocesorový rozvádzač so záložným zdrojom, -Automatický núdzový zjazd pri výpadku elektrickej energie, -uzamykateľný hlavný vypínač, -inštalácia strojovne
-lemovanie otvorov v podlahe strojovne, -Výmena elektrických dielov v šachte, -pozičný systém (snímače polohy), -ploché závesné káble, -koncové spínače, -elektrická inštalácia v šachte, -inštalácia spínača STOP do priehlbne, -osvetlenie šachty žiarivkovými svietidlami tak ako to predpisuje norma 81/20-50, vrchné  a spodné svietidlo vzdialené 500mm od stropu a dna šachty, ostatné svietidlá sú umiestnené medzi nimi tak, aby bola zabezpečená intenzita osvetlenia min.50lx. dľa.čl.5.9., -zásuvka do priehlbne 230V, - Elektroinštalácia kabíny, -inštalácia ovládačovej kombinácie revíznej jazdy, -inštalácia svorkovnice kabíny, -zvonček pod a na kabínu pre signalizáciu uviaznutej osoby v šachte, -doplnkový inštalačný materiál, -Frekvenčné riadenie, -zníženie úrovne hodnoty prúdovej špičky pri rozjazde výťahu (Iz= max. 2,5 x Ijm A), -pohon umožňujúci vrátenie elektrickej energie pri brzdení, -uvolnené teplo premieňané do rekuperačnej jednotky, -predlženie životnosti motoru - nie je tak zaťažovaný (180 jázd/ hodina), -predlženie životnosti lán a lanovnice (ploché pásy), garancia počas celej životnosti výťahu, -presnosť zastavenia výťahu v stanici  3 mm, -plynulý rozjazd a dojazd kabíny výťahu do stanice, -sklopný rebrík umiestnený v priehlbni šachty, -v priehlbni- šachte v mieste dosahu od šachtových dverí umiestnený vypínač STOP a vypínač osvetlenia šachty, -revízna jazda- ovládačová kombinácia na tento druh jazdy je umiestnená na streche kabíny a slúži pre jazdu pri servisnej činnosti. - Riadenie výťahu: -jednosmerné zberné , ovládačová kombinácia v antivandalnom vyhotovení s ukazovateľom polohy  a smeru jazdy kabíny umiestnená v kabíne výťahu s tlačidlami všetkých staníc + s tlačidlom otvárania dverí,  tlačidlom pre zvukovú signalizáciu privolania dozorcu výťahu pre prípad zaseknutia výťahu, tlačidlom pre otvorenie - zatvorenie dverí. Súčasťou ovladč. kombinácie je klúčikový ovládač- parkovanie v stanici s otvorenými dverami, signalizácia preťaženia a obojstranné komunikačné zariadenie  výťahu pre prípad zaseknutia výťahu aktivuje sa stlačením tlačidla so symbolom zvončeka, tým sa do 5-ich sekúnd vytočí tel.číslo na stálu vyslobodzovaciu službu, ktorá zabezpečí vyslobodenie.  V jednotlivých staniciach je umiestnené tlačidlo v antivandalnom vyhotovení slúžiace na privolanie výťahu do stanice. Dverná uzávierka- Zabezpečuje neotvorenie dverí, pokiaľ za nimi nestojí kabína výťahu.
-Stavebné práce pre výťah:
a- Búranie betónových konštrukcií- búranie základu v strojovni, podstavec pod rozvádzač, búranie protiváhy, pätky v priehlbni, odvoz na skládku, b- Vysekanie otvorov v strojovni pre laná, c- Osvetlenie strojovne podla EN- kabeláž, svietidlá, vypínač, istenie montáž, d- Doplnenie zámku dverí podla EN, e- Vyspravenie nástupíšt- skryté debnenie, betonáž, dilatačná prahová lišta, f- Vyspravenie špaliet okolo šachtových dverí, vyspravenie ostení po osadení nových dverí, g- demontáž pôvodného výťahu- kabína, zariadenia miestnené v šachte a v strojovni, h- doprava, prevádzkové vplyvy
</t>
  </si>
  <si>
    <t>-561677297</t>
  </si>
  <si>
    <t>64</t>
  </si>
  <si>
    <t>ROZPOCET</t>
  </si>
  <si>
    <t>K</t>
  </si>
  <si>
    <t>znížená</t>
  </si>
  <si>
    <t/>
  </si>
  <si>
    <t>ks</t>
  </si>
  <si>
    <t>VÝŤAH- Dodávka a montáž nového výťahu- podľa podrobnej špecifikácie uvedenej v projektovej dokumentácii (alebo ekvivalentný výrobok). Demontáž jestvujúceho výťahu vrátane jeho príslušenstva, odvoz a uloženie demontovaných prvkov na skládku.</t>
  </si>
  <si>
    <t>33-2</t>
  </si>
  <si>
    <t>49</t>
  </si>
  <si>
    <t>1</t>
  </si>
  <si>
    <t>D</t>
  </si>
  <si>
    <t>3</t>
  </si>
  <si>
    <t xml:space="preserve">    33-M - Montáže dopr.zariad.sklad.zar.a váh</t>
  </si>
  <si>
    <t>0</t>
  </si>
  <si>
    <t>M - Práce a dodávky M</t>
  </si>
  <si>
    <t>-1286686048</t>
  </si>
  <si>
    <t>16</t>
  </si>
  <si>
    <t>m2</t>
  </si>
  <si>
    <t>Maľby z maliarskych zmesí, ručne nanášané tónované dvojnásobné na jemnozrnný podklad výšky do 3, 80 m (alebo ekvivalent)</t>
  </si>
  <si>
    <t>784452371</t>
  </si>
  <si>
    <t>48</t>
  </si>
  <si>
    <t>1110677984</t>
  </si>
  <si>
    <t>Maľby z maliarskych zmesí, ručne nanášané dvojnásobné základné na podklad jemnozrnný výšky do 3, 80 m (alebo ekvivalent)</t>
  </si>
  <si>
    <t>784452271</t>
  </si>
  <si>
    <t>47</t>
  </si>
  <si>
    <t>1446625081</t>
  </si>
  <si>
    <t>Odstránenie malieb obrúsením a oprášením, výšky nad 3,80 m</t>
  </si>
  <si>
    <t>784401802</t>
  </si>
  <si>
    <t>46</t>
  </si>
  <si>
    <t>275241503</t>
  </si>
  <si>
    <t>Odstránenie malieb obrúsením a oprášením, výšky do 3, 80 m</t>
  </si>
  <si>
    <t>784401801</t>
  </si>
  <si>
    <t>45</t>
  </si>
  <si>
    <t xml:space="preserve">    784 - Dokončovacie práce - maľby</t>
  </si>
  <si>
    <t>653868496</t>
  </si>
  <si>
    <t>%</t>
  </si>
  <si>
    <t>Presun hmôt pre obklady keramické v objektoch výšky do 6 m</t>
  </si>
  <si>
    <t>998781201</t>
  </si>
  <si>
    <t>44</t>
  </si>
  <si>
    <t>-1543753004</t>
  </si>
  <si>
    <t>M</t>
  </si>
  <si>
    <t>32</t>
  </si>
  <si>
    <t>m</t>
  </si>
  <si>
    <t>plastová rohová lišta k obkladu</t>
  </si>
  <si>
    <t>5628471000,1</t>
  </si>
  <si>
    <t>43</t>
  </si>
  <si>
    <t>-1228460623</t>
  </si>
  <si>
    <t>Montáž plastových profilov pre obklad do tmelu - roh steny</t>
  </si>
  <si>
    <t>781491111</t>
  </si>
  <si>
    <t>42</t>
  </si>
  <si>
    <t>1026183290</t>
  </si>
  <si>
    <t>Obkladačky keramické glazované jednofarebné hladké B 200-333 x 200-333, trieda Ia</t>
  </si>
  <si>
    <t>5976574000</t>
  </si>
  <si>
    <t>41</t>
  </si>
  <si>
    <t>-175097287</t>
  </si>
  <si>
    <t>Montáž obkladov vnútor. stien z obkladačiek kladených do tmelu vekosti  do: 333x333 mm</t>
  </si>
  <si>
    <t>781445018</t>
  </si>
  <si>
    <t>40</t>
  </si>
  <si>
    <t xml:space="preserve">    781 - Dokončovacie práce a obklady</t>
  </si>
  <si>
    <t>459250811</t>
  </si>
  <si>
    <t>Náter podláh disperzným penetračným náterom</t>
  </si>
  <si>
    <t>777651901,1</t>
  </si>
  <si>
    <t>39</t>
  </si>
  <si>
    <t>587539010</t>
  </si>
  <si>
    <t>Izol. náter podláh betonových epoxidový, systém- penetrácia s maskou</t>
  </si>
  <si>
    <t>777610061</t>
  </si>
  <si>
    <t>38</t>
  </si>
  <si>
    <t xml:space="preserve">    777 - Podlahy syntetické</t>
  </si>
  <si>
    <t>-708177183</t>
  </si>
  <si>
    <t>t</t>
  </si>
  <si>
    <t>Presun hmôt pre podlahy z dlaždíc v objektoch výšky nad 12 do 24 m</t>
  </si>
  <si>
    <t>998771103</t>
  </si>
  <si>
    <t>37</t>
  </si>
  <si>
    <t>-82288251</t>
  </si>
  <si>
    <t xml:space="preserve">Dlaždice keramické s protišmykovým povrchom líca úprava 1 </t>
  </si>
  <si>
    <t>59764571001</t>
  </si>
  <si>
    <t>36</t>
  </si>
  <si>
    <t>-433098391</t>
  </si>
  <si>
    <t>Montáž podláh z dlaždíc keramických do tmelu</t>
  </si>
  <si>
    <t>771575109</t>
  </si>
  <si>
    <t>35</t>
  </si>
  <si>
    <t xml:space="preserve">    771 - Podlahy z dlaždíc</t>
  </si>
  <si>
    <t>PSV - Práce a dodávky PSV</t>
  </si>
  <si>
    <t>-958090476</t>
  </si>
  <si>
    <t>4</t>
  </si>
  <si>
    <t>Presun hmôt pre opravy a údržbu objektov vrátane vonkajších plášťov výšky do 25 m</t>
  </si>
  <si>
    <t>999281111</t>
  </si>
  <si>
    <t>34</t>
  </si>
  <si>
    <t xml:space="preserve">    99 - Presun hmôt HSV</t>
  </si>
  <si>
    <t>-116145813</t>
  </si>
  <si>
    <t>Poplatok za skladovanie - betón, tehly, dlaždice (17 01 ), ostatné</t>
  </si>
  <si>
    <t>979089012</t>
  </si>
  <si>
    <t>33</t>
  </si>
  <si>
    <t>1134909400</t>
  </si>
  <si>
    <t>Vnútrostavenisková doprava sutiny a vybúraných hmôt za každých ďalších 5 m</t>
  </si>
  <si>
    <t>979082121</t>
  </si>
  <si>
    <t>2002082605</t>
  </si>
  <si>
    <t>Vnútrostavenisková doprava sutiny a vybúraných hmôt do 10 m</t>
  </si>
  <si>
    <t>979082111</t>
  </si>
  <si>
    <t>31</t>
  </si>
  <si>
    <t>1119590473</t>
  </si>
  <si>
    <t>Odvoz sutiny a vybúraných hmôt na skládku za každý ďalší 1 km</t>
  </si>
  <si>
    <t>979081121</t>
  </si>
  <si>
    <t>30</t>
  </si>
  <si>
    <t>-1686227051</t>
  </si>
  <si>
    <t>Odvoz sutiny a vybúraných hmôt na skládku do 1 km</t>
  </si>
  <si>
    <t>979081111</t>
  </si>
  <si>
    <t>29</t>
  </si>
  <si>
    <t>-1854562563</t>
  </si>
  <si>
    <t>Odsekanie a odobratie stien z obkladačiek vnútorných do 2 m2,  -0,06800t</t>
  </si>
  <si>
    <t>978059511</t>
  </si>
  <si>
    <t>28</t>
  </si>
  <si>
    <t>1633037638</t>
  </si>
  <si>
    <t>Otlčenie omietok vnútorných vápenných alebo vápennocementových v rozsahu do 50 %,  -0,02000t</t>
  </si>
  <si>
    <t>978011161</t>
  </si>
  <si>
    <t>27</t>
  </si>
  <si>
    <t>1151052008</t>
  </si>
  <si>
    <t>Vysekanie kapsy v murive betónovom veľkosti do 100/100mm, hl. do 80 mm,  -0,00200t</t>
  </si>
  <si>
    <t>973049111</t>
  </si>
  <si>
    <t>26</t>
  </si>
  <si>
    <t>-569529293</t>
  </si>
  <si>
    <t>Vybúranie kovových dverových zárubní,  -0,08200t</t>
  </si>
  <si>
    <t>968063455</t>
  </si>
  <si>
    <t>25</t>
  </si>
  <si>
    <t>-1528563538</t>
  </si>
  <si>
    <t>Prikresanie rovných ostení, bez odstupu, po hrubomvybúraní otvorov, v murive tehl. na maltu,  -0,05700t</t>
  </si>
  <si>
    <t>967031132</t>
  </si>
  <si>
    <t>24</t>
  </si>
  <si>
    <t>1922806398</t>
  </si>
  <si>
    <t>Búranie dlažieb, z kamen., cement., terazzových, čadičových alebo keram. dĺžky , hr.nad 10 mm,  -0,06500t</t>
  </si>
  <si>
    <t>965081812</t>
  </si>
  <si>
    <t>23</t>
  </si>
  <si>
    <t>-521280580</t>
  </si>
  <si>
    <t>m3</t>
  </si>
  <si>
    <t>Búranie podkladov pod dlažby, liatych dlažieb a mazanín,betón s poterom,teracom hr.do 150 mm,  plochy nad 4 m2 -2,20000t</t>
  </si>
  <si>
    <t>965043441</t>
  </si>
  <si>
    <t>22</t>
  </si>
  <si>
    <t>-745465627</t>
  </si>
  <si>
    <t>Vyčistenie budov pri výške podlaží do 4m</t>
  </si>
  <si>
    <t>952901111</t>
  </si>
  <si>
    <t>21</t>
  </si>
  <si>
    <t>1333340620</t>
  </si>
  <si>
    <t>Demontáž lešeňovej podlahy s priečnikmi alebo pozdľžnikmi výšky nad 20 do 40 m</t>
  </si>
  <si>
    <t>943955823</t>
  </si>
  <si>
    <t>20</t>
  </si>
  <si>
    <t>822390158</t>
  </si>
  <si>
    <t>Demontáž lešeňovej podlahy s priečnikmi alebo pozdľžnikmi výšky nad 10 do 20 m</t>
  </si>
  <si>
    <t>943955822</t>
  </si>
  <si>
    <t>19</t>
  </si>
  <si>
    <t>685131424</t>
  </si>
  <si>
    <t>Demontáž lešeňovej podlahy s priečnikmi alebo pozdľžnikmi výšky do 10 m</t>
  </si>
  <si>
    <t>943955821</t>
  </si>
  <si>
    <t>18</t>
  </si>
  <si>
    <t>-771726040</t>
  </si>
  <si>
    <t>Príplatok za prvý a každý i začatý mesiac použitia lešeňovej podlahy pre všetky výšky do 40 m</t>
  </si>
  <si>
    <t>943955191</t>
  </si>
  <si>
    <t>17</t>
  </si>
  <si>
    <t>1116622629</t>
  </si>
  <si>
    <t>Montáž lešeňovej podlahy  s priečnikmi alebo pozdĺžnikmi výšky nad 20 do 40 m</t>
  </si>
  <si>
    <t>943955023</t>
  </si>
  <si>
    <t>1240118057</t>
  </si>
  <si>
    <t>Montáž lešeňovej podlahy s priečnikmi alebo pozdľžnikmi výšky nad 10 do 20 m</t>
  </si>
  <si>
    <t>943955022</t>
  </si>
  <si>
    <t>15</t>
  </si>
  <si>
    <t>1125351280</t>
  </si>
  <si>
    <t>Montáž lešeňovej podlahy s priečnikmi alebo pozdĺžnikmi výšky do do 10 m</t>
  </si>
  <si>
    <t>943955021</t>
  </si>
  <si>
    <t>14</t>
  </si>
  <si>
    <t>1679709137</t>
  </si>
  <si>
    <t>Demontáž lešenia priestorového ťažkého pracovného alebo podperného bez podláh pri zaťažení do 3 kPa</t>
  </si>
  <si>
    <t>943944821.1</t>
  </si>
  <si>
    <t>13</t>
  </si>
  <si>
    <t>917320809</t>
  </si>
  <si>
    <t>Príplatok za prvý a každý ďalší i začatý mesiac použitia lešenia priestorového ťažkého prac. alebo podperného výšky do 40 m, zaťaženia do 3 kPa</t>
  </si>
  <si>
    <t>943944291.1</t>
  </si>
  <si>
    <t>12</t>
  </si>
  <si>
    <t>1614514294</t>
  </si>
  <si>
    <t>Príplatok za každých ďalších i začatých 5 m výšky lešenia priestorového ťažkého prac. alebo podperného výšky nad 20 do 40 m, zaťaženia do 3 kPa</t>
  </si>
  <si>
    <t>943944181</t>
  </si>
  <si>
    <t>11</t>
  </si>
  <si>
    <t>70852208</t>
  </si>
  <si>
    <t>Montáž lešenia priestorového ťažkého pracovného alebo podperného bez podláh do výšky 20 m pri zaťažení do 3 kPa</t>
  </si>
  <si>
    <t>943944121</t>
  </si>
  <si>
    <t>10</t>
  </si>
  <si>
    <t>-1886210156</t>
  </si>
  <si>
    <t>Rezanie existujúcej podlahy a podkladu hĺbky nad 50 do 100 mm</t>
  </si>
  <si>
    <t>919735112.1</t>
  </si>
  <si>
    <t>9</t>
  </si>
  <si>
    <t xml:space="preserve">    9 - Ostatné konštrukcie a práce-búranie</t>
  </si>
  <si>
    <t>-206133633</t>
  </si>
  <si>
    <t>Príplatok za osadenie oceľ.rámu výťahových dverí do murovanej alebo betónovej výťahovej šachty</t>
  </si>
  <si>
    <t>642943119</t>
  </si>
  <si>
    <t>8</t>
  </si>
  <si>
    <t>814266912</t>
  </si>
  <si>
    <t>Osadenie oceľ.dverných zárubní lisov.alebo z uhol.s vybet.prahu, dodatočne,s plochou do 2,5 m2</t>
  </si>
  <si>
    <t>642944121</t>
  </si>
  <si>
    <t>7</t>
  </si>
  <si>
    <t>-728979473</t>
  </si>
  <si>
    <t>Poter pieskovocementový 400 kg/m3, hladený oceľovým hladidlom,hr.nad 10 do 20 mm</t>
  </si>
  <si>
    <t>632451221</t>
  </si>
  <si>
    <t>6</t>
  </si>
  <si>
    <t>1286688876</t>
  </si>
  <si>
    <t>Vyrovnávací poter stropov MC 15 v ploche hr. nad 40 do 50 mm (podkladný)</t>
  </si>
  <si>
    <t>632451034</t>
  </si>
  <si>
    <t>5</t>
  </si>
  <si>
    <t>-1393008362</t>
  </si>
  <si>
    <t>Cementový poter, finálna vrstva s požiadavkou na vyššiu pevnosť, Cementový poter hrubý 30 MPa, ozn. 030h, hr. 100 mm</t>
  </si>
  <si>
    <t>632450435</t>
  </si>
  <si>
    <t>-1577218739</t>
  </si>
  <si>
    <t>Oprava omietok váp. a vápennoc. štuk. v šachtách a svetlíkoch v množstve opravovanej plochy 30-50 %</t>
  </si>
  <si>
    <t>617421411</t>
  </si>
  <si>
    <t>-1805174963</t>
  </si>
  <si>
    <t xml:space="preserve">Príprava vnútorného podkladu stien, Regulátor nasiakavosti </t>
  </si>
  <si>
    <t>612465114</t>
  </si>
  <si>
    <t>158334530</t>
  </si>
  <si>
    <t>Omietka rýh v stenách maltou vápennou šírky ryhy nad 150 do 300 mm omietkou hladkou</t>
  </si>
  <si>
    <t>612423621</t>
  </si>
  <si>
    <t xml:space="preserve">    6 - Úpravy povrchov, podlahy, osadenie</t>
  </si>
  <si>
    <t>HSV - Práce a dodávky HSV</t>
  </si>
  <si>
    <t>-1</t>
  </si>
  <si>
    <t>Náklady z rozpočtu</t>
  </si>
  <si>
    <t>Suť Celkom [t]</t>
  </si>
  <si>
    <t>J. suť [t]</t>
  </si>
  <si>
    <t>Hmotnosť_x000D_
celkom [t]</t>
  </si>
  <si>
    <t>J. hmotnosť_x000D_
[t]</t>
  </si>
  <si>
    <t>Nh celkom [h]</t>
  </si>
  <si>
    <t>J. Nh [h]</t>
  </si>
  <si>
    <t>DPH</t>
  </si>
  <si>
    <t>Poznámka</t>
  </si>
  <si>
    <t>Cena celkom [EUR]</t>
  </si>
  <si>
    <t>J.cena [EUR]</t>
  </si>
  <si>
    <t>Množstvo</t>
  </si>
  <si>
    <t>MJ</t>
  </si>
  <si>
    <t>Popis</t>
  </si>
  <si>
    <t>Kód</t>
  </si>
  <si>
    <t>Typ</t>
  </si>
  <si>
    <t>PČ</t>
  </si>
  <si>
    <t>Spracovateľ:</t>
  </si>
  <si>
    <t>Zhotoviteľ:</t>
  </si>
  <si>
    <t>Projektant:</t>
  </si>
  <si>
    <t>Objednávateľ:</t>
  </si>
  <si>
    <t>Dátum:</t>
  </si>
  <si>
    <t>Miesto:</t>
  </si>
  <si>
    <t>Objekt:</t>
  </si>
  <si>
    <t>Stavba:</t>
  </si>
  <si>
    <t>ROZPOČET</t>
  </si>
  <si>
    <t>Celkové náklady za stavbu 1) + 2)</t>
  </si>
  <si>
    <t>2) Ostatné náklady</t>
  </si>
  <si>
    <t>1) Náklady z rozpočtu</t>
  </si>
  <si>
    <t>Kód - Popis</t>
  </si>
  <si>
    <t>REKAPITULÁCIA ROZPOČTU</t>
  </si>
  <si>
    <t>Pečiatka</t>
  </si>
  <si>
    <t>Dátum a podpis:</t>
  </si>
  <si>
    <t>Zhotoviteľ</t>
  </si>
  <si>
    <t>Objednávateľ</t>
  </si>
  <si>
    <t>Spracovateľ</t>
  </si>
  <si>
    <t>Projektant</t>
  </si>
  <si>
    <t>EUR</t>
  </si>
  <si>
    <t>v</t>
  </si>
  <si>
    <t>Cena s DPH</t>
  </si>
  <si>
    <t>z</t>
  </si>
  <si>
    <t>nulová</t>
  </si>
  <si>
    <t>zníž. prenesená</t>
  </si>
  <si>
    <t>zákl. prenesená</t>
  </si>
  <si>
    <t>základná</t>
  </si>
  <si>
    <t>Cena bez DPH</t>
  </si>
  <si>
    <t>Ostatné náklady</t>
  </si>
  <si>
    <t>Poznámka:</t>
  </si>
  <si>
    <t>IČO DPH:</t>
  </si>
  <si>
    <t>IČO:</t>
  </si>
  <si>
    <t xml:space="preserve"> </t>
  </si>
  <si>
    <t>KS:</t>
  </si>
  <si>
    <t>JKSO:</t>
  </si>
  <si>
    <t>SO 03 - Rekonštrukcia výťahu Urgentného príjmu</t>
  </si>
  <si>
    <t>False</t>
  </si>
  <si>
    <t>v ---  nižšie sa nachádzajú doplnkové a pomocné údaje k zostavám  --- v</t>
  </si>
  <si>
    <t>KRYCÍ LIST ROZPOČTU</t>
  </si>
  <si>
    <t>{61039d42-3453-4f5f-8aa6-6e08ee68a220}</t>
  </si>
  <si>
    <t>&gt;&gt;  skryté stĺpce  &lt;&lt;</t>
  </si>
  <si>
    <t>optimalizované pre tlač zostáv vo formáte A4 - na výšku</t>
  </si>
  <si>
    <t>Rekapitulácia stavby</t>
  </si>
  <si>
    <t>Späť na hárok:</t>
  </si>
  <si>
    <t>3) Rozpočet</t>
  </si>
  <si>
    <t>2) Rekapitulácia rozpočtu</t>
  </si>
  <si>
    <t>1) Krycí list rozpočtu</t>
  </si>
  <si>
    <t>Hárok obsahuje:</t>
  </si>
  <si>
    <t>Poznámky</t>
  </si>
  <si>
    <t>doplniť výrobcu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</si>
</sst>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#,##0.00000"/>
    <numFmt numFmtId="166" formatCode="dd\.mm\.yyyy"/>
    <numFmt numFmtId="167" formatCode="#,##0.00%"/>
  </numFmts>
  <fonts count="27" x14ac:knownFonts="1">
    <font>
      <sz val="11"/>
      <color theme="1"/>
      <name val="Calibri"/>
      <family val="2"/>
      <scheme val="minor"/>
    </font>
    <font>
      <sz val="8"/>
      <name val="Trebuchet MS"/>
      <family val="2"/>
    </font>
    <font>
      <i/>
      <sz val="7"/>
      <color indexed="55"/>
      <name val="Trebuchet MS"/>
      <family val="2"/>
      <charset val="238"/>
    </font>
    <font>
      <i/>
      <sz val="7"/>
      <color rgb="FF969696"/>
      <name val="Trebuchet MS"/>
      <family val="2"/>
      <charset val="238"/>
    </font>
    <font>
      <sz val="8"/>
      <color rgb="FF969696"/>
      <name val="Trebuchet MS"/>
    </font>
    <font>
      <sz val="8"/>
      <color rgb="FF003366"/>
      <name val="Trebuchet MS"/>
    </font>
    <font>
      <sz val="10"/>
      <color rgb="FF003366"/>
      <name val="Trebuchet MS"/>
    </font>
    <font>
      <sz val="12"/>
      <color rgb="FF003366"/>
      <name val="Trebuchet MS"/>
    </font>
    <font>
      <i/>
      <sz val="8"/>
      <color rgb="FF0000FF"/>
      <name val="Trebuchet MS"/>
    </font>
    <font>
      <b/>
      <sz val="8"/>
      <name val="Trebuchet MS"/>
    </font>
    <font>
      <sz val="8"/>
      <color rgb="FF960000"/>
      <name val="Trebuchet MS"/>
    </font>
    <font>
      <b/>
      <sz val="12"/>
      <name val="Trebuchet MS"/>
    </font>
    <font>
      <b/>
      <sz val="12"/>
      <color rgb="FF960000"/>
      <name val="Trebuchet MS"/>
    </font>
    <font>
      <sz val="9"/>
      <color rgb="FF969696"/>
      <name val="Trebuchet MS"/>
    </font>
    <font>
      <sz val="9"/>
      <name val="Trebuchet MS"/>
    </font>
    <font>
      <b/>
      <sz val="16"/>
      <name val="Trebuchet MS"/>
    </font>
    <font>
      <b/>
      <sz val="8"/>
      <color rgb="FF800000"/>
      <name val="Trebuchet MS"/>
    </font>
    <font>
      <b/>
      <sz val="12"/>
      <color rgb="FF800000"/>
      <name val="Trebuchet MS"/>
    </font>
    <font>
      <sz val="10"/>
      <color rgb="FF969696"/>
      <name val="Trebuchet MS"/>
    </font>
    <font>
      <b/>
      <sz val="10"/>
      <color rgb="FF464646"/>
      <name val="Trebuchet MS"/>
    </font>
    <font>
      <b/>
      <sz val="10"/>
      <name val="Trebuchet MS"/>
    </font>
    <font>
      <sz val="10"/>
      <name val="Trebuchet MS"/>
    </font>
    <font>
      <sz val="10"/>
      <color rgb="FF464646"/>
      <name val="Trebuchet MS"/>
    </font>
    <font>
      <sz val="8"/>
      <color rgb="FF3366FF"/>
      <name val="Trebuchet MS"/>
    </font>
    <font>
      <u/>
      <sz val="11"/>
      <color theme="10"/>
      <name val="Calibri"/>
      <scheme val="minor"/>
    </font>
    <font>
      <u/>
      <sz val="10"/>
      <color theme="10"/>
      <name val="Trebuchet MS"/>
    </font>
    <font>
      <sz val="10"/>
      <color rgb="FF960000"/>
      <name val="Trebuchet MS"/>
    </font>
  </fonts>
  <fills count="6">
    <fill>
      <patternFill patternType="none"/>
    </fill>
    <fill>
      <patternFill patternType="gray125"/>
    </fill>
    <fill>
      <patternFill patternType="solid">
        <fgColor rgb="FFD2D2D2"/>
      </patternFill>
    </fill>
    <fill>
      <patternFill patternType="solid">
        <fgColor rgb="FFC0C0C0"/>
      </patternFill>
    </fill>
    <fill>
      <patternFill patternType="solid">
        <fgColor rgb="FFFAE682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969696"/>
      </top>
      <bottom style="hair">
        <color indexed="55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/>
      <diagonal/>
    </border>
    <border>
      <left/>
      <right/>
      <top style="hair">
        <color rgb="FF969696"/>
      </top>
      <bottom/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</borders>
  <cellStyleXfs count="3">
    <xf numFmtId="0" fontId="0" fillId="0" borderId="0"/>
    <xf numFmtId="0" fontId="1" fillId="0" borderId="0"/>
    <xf numFmtId="0" fontId="24" fillId="0" borderId="0" applyNumberFormat="0" applyFill="0" applyBorder="0" applyAlignment="0" applyProtection="0"/>
  </cellStyleXfs>
  <cellXfs count="177">
    <xf numFmtId="0" fontId="0" fillId="0" borderId="0" xfId="0"/>
    <xf numFmtId="0" fontId="1" fillId="4" borderId="0" xfId="1" applyFill="1" applyProtection="1"/>
    <xf numFmtId="0" fontId="25" fillId="4" borderId="0" xfId="2" applyFont="1" applyFill="1" applyAlignment="1" applyProtection="1">
      <alignment vertical="center"/>
    </xf>
    <xf numFmtId="0" fontId="21" fillId="4" borderId="0" xfId="1" applyFont="1" applyFill="1" applyAlignment="1" applyProtection="1">
      <alignment vertical="center"/>
    </xf>
    <xf numFmtId="0" fontId="26" fillId="4" borderId="0" xfId="1" applyFont="1" applyFill="1" applyAlignment="1" applyProtection="1">
      <alignment horizontal="left" vertical="center"/>
    </xf>
    <xf numFmtId="49" fontId="1" fillId="0" borderId="12" xfId="1" applyNumberFormat="1" applyFont="1" applyBorder="1" applyAlignment="1" applyProtection="1">
      <alignment vertical="center"/>
      <protection locked="0"/>
    </xf>
    <xf numFmtId="0" fontId="1" fillId="0" borderId="0" xfId="1" applyProtection="1"/>
    <xf numFmtId="0" fontId="1" fillId="0" borderId="0" xfId="1" applyFont="1" applyAlignment="1" applyProtection="1">
      <alignment horizontal="left" vertical="center"/>
    </xf>
    <xf numFmtId="0" fontId="1" fillId="0" borderId="22" xfId="1" applyBorder="1" applyProtection="1"/>
    <xf numFmtId="0" fontId="1" fillId="0" borderId="21" xfId="1" applyBorder="1" applyProtection="1"/>
    <xf numFmtId="0" fontId="1" fillId="0" borderId="20" xfId="1" applyBorder="1" applyProtection="1"/>
    <xf numFmtId="0" fontId="1" fillId="0" borderId="10" xfId="1" applyBorder="1" applyProtection="1"/>
    <xf numFmtId="0" fontId="1" fillId="0" borderId="8" xfId="1" applyBorder="1" applyProtection="1"/>
    <xf numFmtId="0" fontId="23" fillId="0" borderId="0" xfId="1" applyFont="1" applyAlignment="1" applyProtection="1">
      <alignment horizontal="left" vertical="center"/>
    </xf>
    <xf numFmtId="0" fontId="13" fillId="0" borderId="0" xfId="1" applyFont="1" applyBorder="1" applyAlignment="1" applyProtection="1">
      <alignment horizontal="left" vertical="center"/>
    </xf>
    <xf numFmtId="0" fontId="1" fillId="0" borderId="0" xfId="1" applyFont="1" applyAlignment="1" applyProtection="1">
      <alignment vertical="center"/>
    </xf>
    <xf numFmtId="0" fontId="1" fillId="0" borderId="10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1" fillId="0" borderId="8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horizontal="left" vertical="center"/>
    </xf>
    <xf numFmtId="0" fontId="1" fillId="0" borderId="14" xfId="1" applyFont="1" applyBorder="1" applyAlignment="1" applyProtection="1">
      <alignment vertical="center"/>
    </xf>
    <xf numFmtId="0" fontId="1" fillId="0" borderId="6" xfId="1" applyFont="1" applyBorder="1" applyAlignment="1" applyProtection="1">
      <alignment vertical="center"/>
    </xf>
    <xf numFmtId="0" fontId="1" fillId="0" borderId="5" xfId="1" applyFont="1" applyBorder="1" applyAlignment="1" applyProtection="1">
      <alignment vertical="center"/>
    </xf>
    <xf numFmtId="0" fontId="1" fillId="0" borderId="4" xfId="1" applyFont="1" applyBorder="1" applyAlignment="1" applyProtection="1">
      <alignment vertical="center"/>
    </xf>
    <xf numFmtId="0" fontId="1" fillId="0" borderId="2" xfId="1" applyFont="1" applyBorder="1" applyAlignment="1" applyProtection="1">
      <alignment vertical="center"/>
    </xf>
    <xf numFmtId="0" fontId="1" fillId="0" borderId="1" xfId="1" applyFont="1" applyBorder="1" applyAlignment="1" applyProtection="1">
      <alignment vertical="center"/>
    </xf>
    <xf numFmtId="0" fontId="1" fillId="0" borderId="22" xfId="1" applyFont="1" applyBorder="1" applyAlignment="1" applyProtection="1">
      <alignment vertical="center"/>
    </xf>
    <xf numFmtId="0" fontId="1" fillId="0" borderId="21" xfId="1" applyFont="1" applyBorder="1" applyAlignment="1" applyProtection="1">
      <alignment vertical="center"/>
    </xf>
    <xf numFmtId="0" fontId="1" fillId="0" borderId="2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horizontal="left" vertical="center"/>
    </xf>
    <xf numFmtId="0" fontId="7" fillId="0" borderId="10" xfId="1" applyFont="1" applyBorder="1" applyAlignment="1" applyProtection="1">
      <alignment vertical="center"/>
    </xf>
    <xf numFmtId="0" fontId="7" fillId="0" borderId="8" xfId="1" applyFont="1" applyBorder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6" fillId="0" borderId="10" xfId="1" applyFont="1" applyBorder="1" applyAlignment="1" applyProtection="1">
      <alignment vertic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1" fillId="0" borderId="12" xfId="1" applyFont="1" applyBorder="1" applyAlignment="1" applyProtection="1">
      <alignment vertical="center"/>
    </xf>
    <xf numFmtId="0" fontId="13" fillId="0" borderId="12" xfId="1" applyFont="1" applyBorder="1" applyAlignment="1" applyProtection="1">
      <alignment horizontal="center" vertical="center"/>
    </xf>
    <xf numFmtId="0" fontId="1" fillId="0" borderId="10" xfId="1" applyFont="1" applyBorder="1" applyAlignment="1" applyProtection="1">
      <alignment horizontal="center" vertical="center" wrapText="1"/>
    </xf>
    <xf numFmtId="0" fontId="14" fillId="2" borderId="19" xfId="1" applyFont="1" applyFill="1" applyBorder="1" applyAlignment="1" applyProtection="1">
      <alignment horizontal="center" vertical="center" wrapText="1"/>
    </xf>
    <xf numFmtId="0" fontId="14" fillId="2" borderId="15" xfId="1" applyFont="1" applyFill="1" applyBorder="1" applyAlignment="1" applyProtection="1">
      <alignment horizontal="center" vertical="center" wrapText="1"/>
    </xf>
    <xf numFmtId="0" fontId="1" fillId="0" borderId="8" xfId="1" applyFont="1" applyBorder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0" fontId="13" fillId="0" borderId="19" xfId="1" applyFont="1" applyBorder="1" applyAlignment="1" applyProtection="1">
      <alignment horizontal="center" vertical="center" wrapText="1"/>
    </xf>
    <xf numFmtId="0" fontId="13" fillId="0" borderId="15" xfId="1" applyFont="1" applyBorder="1" applyAlignment="1" applyProtection="1">
      <alignment horizontal="center" vertical="center" wrapText="1"/>
    </xf>
    <xf numFmtId="0" fontId="13" fillId="0" borderId="18" xfId="1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left" vertical="center"/>
    </xf>
    <xf numFmtId="0" fontId="1" fillId="0" borderId="17" xfId="1" applyFont="1" applyBorder="1" applyAlignment="1" applyProtection="1">
      <alignment vertical="center"/>
    </xf>
    <xf numFmtId="165" fontId="10" fillId="0" borderId="14" xfId="1" applyNumberFormat="1" applyFont="1" applyBorder="1" applyAlignment="1" applyProtection="1"/>
    <xf numFmtId="165" fontId="10" fillId="0" borderId="16" xfId="1" applyNumberFormat="1" applyFont="1" applyBorder="1" applyAlignment="1" applyProtection="1"/>
    <xf numFmtId="164" fontId="9" fillId="0" borderId="0" xfId="1" applyNumberFormat="1" applyFont="1" applyAlignment="1" applyProtection="1">
      <alignment vertical="center"/>
    </xf>
    <xf numFmtId="0" fontId="5" fillId="0" borderId="10" xfId="1" applyFont="1" applyBorder="1" applyAlignment="1" applyProtection="1"/>
    <xf numFmtId="0" fontId="5" fillId="0" borderId="0" xfId="1" applyFont="1" applyBorder="1" applyAlignment="1" applyProtection="1"/>
    <xf numFmtId="0" fontId="7" fillId="0" borderId="0" xfId="1" applyFont="1" applyBorder="1" applyAlignment="1" applyProtection="1">
      <alignment horizontal="left"/>
    </xf>
    <xf numFmtId="0" fontId="5" fillId="0" borderId="8" xfId="1" applyFont="1" applyBorder="1" applyAlignment="1" applyProtection="1"/>
    <xf numFmtId="0" fontId="5" fillId="0" borderId="0" xfId="1" applyFont="1" applyAlignment="1" applyProtection="1"/>
    <xf numFmtId="0" fontId="5" fillId="0" borderId="13" xfId="1" applyFont="1" applyBorder="1" applyAlignment="1" applyProtection="1"/>
    <xf numFmtId="165" fontId="5" fillId="0" borderId="0" xfId="1" applyNumberFormat="1" applyFont="1" applyBorder="1" applyAlignment="1" applyProtection="1"/>
    <xf numFmtId="165" fontId="5" fillId="0" borderId="11" xfId="1" applyNumberFormat="1" applyFont="1" applyBorder="1" applyAlignment="1" applyProtection="1"/>
    <xf numFmtId="0" fontId="5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center"/>
    </xf>
    <xf numFmtId="164" fontId="5" fillId="0" borderId="0" xfId="1" applyNumberFormat="1" applyFont="1" applyAlignment="1" applyProtection="1">
      <alignment vertical="center"/>
    </xf>
    <xf numFmtId="0" fontId="6" fillId="0" borderId="0" xfId="1" applyFont="1" applyBorder="1" applyAlignment="1" applyProtection="1">
      <alignment horizontal="left"/>
    </xf>
    <xf numFmtId="0" fontId="1" fillId="0" borderId="12" xfId="1" applyFont="1" applyBorder="1" applyAlignment="1" applyProtection="1">
      <alignment horizontal="center" vertical="center"/>
    </xf>
    <xf numFmtId="49" fontId="1" fillId="0" borderId="12" xfId="1" applyNumberFormat="1" applyFont="1" applyBorder="1" applyAlignment="1" applyProtection="1">
      <alignment horizontal="left" vertical="center" wrapText="1"/>
    </xf>
    <xf numFmtId="0" fontId="1" fillId="0" borderId="12" xfId="1" applyFont="1" applyBorder="1" applyAlignment="1" applyProtection="1">
      <alignment horizontal="center" vertical="center" wrapText="1"/>
    </xf>
    <xf numFmtId="164" fontId="1" fillId="0" borderId="12" xfId="1" applyNumberFormat="1" applyFont="1" applyBorder="1" applyAlignment="1" applyProtection="1">
      <alignment vertical="center"/>
    </xf>
    <xf numFmtId="0" fontId="4" fillId="0" borderId="12" xfId="1" applyFont="1" applyBorder="1" applyAlignment="1" applyProtection="1">
      <alignment horizontal="left" vertical="center"/>
    </xf>
    <xf numFmtId="0" fontId="4" fillId="0" borderId="0" xfId="1" applyFont="1" applyBorder="1" applyAlignment="1" applyProtection="1">
      <alignment horizontal="center" vertical="center"/>
    </xf>
    <xf numFmtId="165" fontId="4" fillId="0" borderId="0" xfId="1" applyNumberFormat="1" applyFont="1" applyBorder="1" applyAlignment="1" applyProtection="1">
      <alignment vertical="center"/>
    </xf>
    <xf numFmtId="165" fontId="4" fillId="0" borderId="11" xfId="1" applyNumberFormat="1" applyFont="1" applyBorder="1" applyAlignment="1" applyProtection="1">
      <alignment vertical="center"/>
    </xf>
    <xf numFmtId="4" fontId="1" fillId="0" borderId="0" xfId="1" applyNumberFormat="1" applyFont="1" applyAlignment="1" applyProtection="1">
      <alignment vertical="center"/>
    </xf>
    <xf numFmtId="164" fontId="1" fillId="0" borderId="0" xfId="1" applyNumberFormat="1" applyFont="1" applyAlignment="1" applyProtection="1">
      <alignment vertical="center"/>
    </xf>
    <xf numFmtId="0" fontId="8" fillId="0" borderId="12" xfId="1" applyFont="1" applyBorder="1" applyAlignment="1" applyProtection="1">
      <alignment horizontal="center" vertical="center"/>
    </xf>
    <xf numFmtId="49" fontId="8" fillId="0" borderId="12" xfId="1" applyNumberFormat="1" applyFont="1" applyBorder="1" applyAlignment="1" applyProtection="1">
      <alignment horizontal="left" vertical="center" wrapText="1"/>
    </xf>
    <xf numFmtId="0" fontId="8" fillId="0" borderId="12" xfId="1" applyFont="1" applyBorder="1" applyAlignment="1" applyProtection="1">
      <alignment horizontal="center" vertical="center" wrapText="1"/>
    </xf>
    <xf numFmtId="164" fontId="8" fillId="0" borderId="12" xfId="1" applyNumberFormat="1" applyFont="1" applyBorder="1" applyAlignment="1" applyProtection="1">
      <alignment vertical="center"/>
    </xf>
    <xf numFmtId="0" fontId="1" fillId="0" borderId="0" xfId="1" applyFont="1" applyFill="1" applyAlignment="1" applyProtection="1">
      <alignment vertical="center"/>
    </xf>
    <xf numFmtId="0" fontId="1" fillId="0" borderId="7" xfId="1" applyFont="1" applyBorder="1" applyAlignment="1" applyProtection="1">
      <alignment vertical="center"/>
    </xf>
    <xf numFmtId="0" fontId="1" fillId="0" borderId="0" xfId="1" applyFont="1" applyAlignment="1" applyProtection="1">
      <alignment vertical="center"/>
      <protection locked="0"/>
    </xf>
    <xf numFmtId="0" fontId="6" fillId="0" borderId="0" xfId="1" applyFont="1" applyBorder="1" applyAlignment="1" applyProtection="1">
      <alignment horizontal="left"/>
      <protection locked="0"/>
    </xf>
    <xf numFmtId="0" fontId="7" fillId="0" borderId="0" xfId="1" applyFont="1" applyBorder="1" applyAlignment="1" applyProtection="1">
      <alignment horizontal="left"/>
      <protection locked="0"/>
    </xf>
    <xf numFmtId="0" fontId="1" fillId="0" borderId="0" xfId="1" applyBorder="1" applyProtection="1">
      <protection locked="0"/>
    </xf>
    <xf numFmtId="0" fontId="13" fillId="0" borderId="0" xfId="1" applyFont="1" applyBorder="1" applyAlignment="1" applyProtection="1">
      <alignment horizontal="left" vertical="center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horizontal="left" vertical="top"/>
      <protection locked="0"/>
    </xf>
    <xf numFmtId="0" fontId="14" fillId="0" borderId="0" xfId="1" applyFont="1" applyBorder="1" applyAlignment="1" applyProtection="1">
      <alignment horizontal="left" vertical="center"/>
      <protection locked="0"/>
    </xf>
    <xf numFmtId="0" fontId="1" fillId="0" borderId="14" xfId="1" applyFont="1" applyBorder="1" applyAlignment="1" applyProtection="1">
      <alignment vertical="center"/>
      <protection locked="0"/>
    </xf>
    <xf numFmtId="0" fontId="21" fillId="0" borderId="0" xfId="1" applyFont="1" applyBorder="1" applyAlignment="1" applyProtection="1">
      <alignment horizontal="left" vertical="center"/>
      <protection locked="0"/>
    </xf>
    <xf numFmtId="0" fontId="22" fillId="0" borderId="0" xfId="1" applyFont="1" applyBorder="1" applyAlignment="1" applyProtection="1">
      <alignment horizontal="left" vertical="center"/>
      <protection locked="0"/>
    </xf>
    <xf numFmtId="0" fontId="20" fillId="0" borderId="0" xfId="1" applyFont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167" fontId="4" fillId="0" borderId="0" xfId="1" applyNumberFormat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horizontal="right" vertical="center"/>
      <protection locked="0"/>
    </xf>
    <xf numFmtId="0" fontId="1" fillId="2" borderId="0" xfId="1" applyFont="1" applyFill="1" applyBorder="1" applyAlignment="1" applyProtection="1">
      <alignment vertical="center"/>
      <protection locked="0"/>
    </xf>
    <xf numFmtId="0" fontId="11" fillId="2" borderId="25" xfId="1" applyFont="1" applyFill="1" applyBorder="1" applyAlignment="1" applyProtection="1">
      <alignment horizontal="left" vertical="center"/>
      <protection locked="0"/>
    </xf>
    <xf numFmtId="0" fontId="1" fillId="2" borderId="24" xfId="1" applyFont="1" applyFill="1" applyBorder="1" applyAlignment="1" applyProtection="1">
      <alignment vertical="center"/>
      <protection locked="0"/>
    </xf>
    <xf numFmtId="0" fontId="11" fillId="2" borderId="24" xfId="1" applyFont="1" applyFill="1" applyBorder="1" applyAlignment="1" applyProtection="1">
      <alignment horizontal="right" vertical="center"/>
      <protection locked="0"/>
    </xf>
    <xf numFmtId="0" fontId="11" fillId="2" borderId="24" xfId="1" applyFont="1" applyFill="1" applyBorder="1" applyAlignment="1" applyProtection="1">
      <alignment horizontal="center" vertical="center"/>
      <protection locked="0"/>
    </xf>
    <xf numFmtId="0" fontId="19" fillId="0" borderId="17" xfId="1" applyFont="1" applyBorder="1" applyAlignment="1" applyProtection="1">
      <alignment horizontal="left" vertical="center"/>
      <protection locked="0"/>
    </xf>
    <xf numFmtId="0" fontId="1" fillId="0" borderId="16" xfId="1" applyFont="1" applyBorder="1" applyAlignment="1" applyProtection="1">
      <alignment vertical="center"/>
      <protection locked="0"/>
    </xf>
    <xf numFmtId="0" fontId="1" fillId="0" borderId="13" xfId="1" applyBorder="1" applyProtection="1">
      <protection locked="0"/>
    </xf>
    <xf numFmtId="0" fontId="1" fillId="0" borderId="11" xfId="1" applyBorder="1" applyProtection="1">
      <protection locked="0"/>
    </xf>
    <xf numFmtId="0" fontId="18" fillId="0" borderId="7" xfId="1" applyFont="1" applyBorder="1" applyAlignment="1" applyProtection="1">
      <alignment horizontal="left" vertical="center"/>
      <protection locked="0"/>
    </xf>
    <xf numFmtId="0" fontId="1" fillId="0" borderId="6" xfId="1" applyFont="1" applyBorder="1" applyAlignment="1" applyProtection="1">
      <alignment vertical="center"/>
      <protection locked="0"/>
    </xf>
    <xf numFmtId="0" fontId="18" fillId="0" borderId="6" xfId="1" applyFont="1" applyBorder="1" applyAlignment="1" applyProtection="1">
      <alignment horizontal="left" vertical="center"/>
      <protection locked="0"/>
    </xf>
    <xf numFmtId="0" fontId="1" fillId="0" borderId="5" xfId="1" applyFont="1" applyBorder="1" applyAlignment="1" applyProtection="1">
      <alignment vertical="center"/>
      <protection locked="0"/>
    </xf>
    <xf numFmtId="0" fontId="1" fillId="0" borderId="2" xfId="1" applyFont="1" applyBorder="1" applyAlignment="1" applyProtection="1">
      <alignment vertical="center"/>
      <protection locked="0"/>
    </xf>
    <xf numFmtId="0" fontId="1" fillId="0" borderId="0" xfId="1" applyProtection="1">
      <protection locked="0"/>
    </xf>
    <xf numFmtId="0" fontId="1" fillId="0" borderId="21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horizontal="left" vertical="center"/>
      <protection locked="0"/>
    </xf>
    <xf numFmtId="0" fontId="17" fillId="0" borderId="0" xfId="1" applyFont="1" applyBorder="1" applyAlignment="1" applyProtection="1">
      <alignment horizontal="left"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horizontal="left" vertical="center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6" fillId="0" borderId="0" xfId="1" applyFont="1" applyBorder="1" applyAlignment="1" applyProtection="1">
      <alignment horizontal="left" vertical="center"/>
      <protection locked="0"/>
    </xf>
    <xf numFmtId="0" fontId="12" fillId="2" borderId="0" xfId="1" applyFont="1" applyFill="1" applyBorder="1" applyAlignment="1" applyProtection="1">
      <alignment horizontal="left" vertical="center"/>
      <protection locked="0"/>
    </xf>
    <xf numFmtId="4" fontId="21" fillId="0" borderId="0" xfId="1" applyNumberFormat="1" applyFont="1" applyBorder="1" applyAlignment="1" applyProtection="1">
      <alignment vertical="center"/>
      <protection locked="0"/>
    </xf>
    <xf numFmtId="4" fontId="20" fillId="0" borderId="0" xfId="1" applyNumberFormat="1" applyFont="1" applyBorder="1" applyAlignment="1" applyProtection="1">
      <alignment vertical="center"/>
      <protection locked="0"/>
    </xf>
    <xf numFmtId="0" fontId="1" fillId="0" borderId="0" xfId="1" applyFont="1" applyBorder="1" applyAlignment="1" applyProtection="1">
      <alignment vertical="center"/>
      <protection locked="0"/>
    </xf>
    <xf numFmtId="4" fontId="11" fillId="2" borderId="24" xfId="1" applyNumberFormat="1" applyFont="1" applyFill="1" applyBorder="1" applyAlignment="1" applyProtection="1">
      <alignment vertical="center"/>
      <protection locked="0"/>
    </xf>
    <xf numFmtId="4" fontId="11" fillId="2" borderId="23" xfId="1" applyNumberFormat="1" applyFont="1" applyFill="1" applyBorder="1" applyAlignment="1" applyProtection="1">
      <alignment vertical="center"/>
      <protection locked="0"/>
    </xf>
    <xf numFmtId="4" fontId="17" fillId="0" borderId="0" xfId="1" applyNumberFormat="1" applyFont="1" applyBorder="1" applyAlignment="1" applyProtection="1">
      <alignment vertical="center"/>
      <protection locked="0"/>
    </xf>
    <xf numFmtId="4" fontId="16" fillId="0" borderId="0" xfId="1" applyNumberFormat="1" applyFont="1" applyBorder="1" applyAlignment="1" applyProtection="1">
      <alignment vertical="center"/>
      <protection locked="0"/>
    </xf>
    <xf numFmtId="166" fontId="14" fillId="0" borderId="0" xfId="1" applyNumberFormat="1" applyFont="1" applyBorder="1" applyAlignment="1" applyProtection="1">
      <alignment horizontal="left" vertical="center"/>
      <protection locked="0"/>
    </xf>
    <xf numFmtId="0" fontId="14" fillId="0" borderId="0" xfId="1" applyFont="1" applyBorder="1" applyAlignment="1" applyProtection="1">
      <alignment horizontal="left" vertical="center"/>
      <protection locked="0"/>
    </xf>
    <xf numFmtId="0" fontId="14" fillId="2" borderId="0" xfId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 applyAlignment="1" applyProtection="1">
      <alignment vertical="center"/>
      <protection locked="0"/>
    </xf>
    <xf numFmtId="4" fontId="12" fillId="0" borderId="0" xfId="1" applyNumberFormat="1" applyFont="1" applyBorder="1" applyAlignment="1" applyProtection="1">
      <alignment vertical="center"/>
      <protection locked="0"/>
    </xf>
    <xf numFmtId="4" fontId="7" fillId="0" borderId="0" xfId="1" applyNumberFormat="1" applyFont="1" applyBorder="1" applyAlignment="1" applyProtection="1">
      <alignment vertical="center"/>
      <protection locked="0"/>
    </xf>
    <xf numFmtId="4" fontId="6" fillId="0" borderId="0" xfId="1" applyNumberFormat="1" applyFont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horizontal="center" vertical="center"/>
      <protection locked="0"/>
    </xf>
    <xf numFmtId="0" fontId="15" fillId="0" borderId="0" xfId="1" applyFont="1" applyBorder="1" applyAlignment="1" applyProtection="1">
      <alignment horizontal="left" vertical="center"/>
      <protection locked="0"/>
    </xf>
    <xf numFmtId="0" fontId="13" fillId="0" borderId="0" xfId="1" applyFont="1" applyBorder="1" applyAlignment="1" applyProtection="1">
      <alignment horizontal="left" vertical="center" wrapText="1"/>
      <protection locked="0"/>
    </xf>
    <xf numFmtId="0" fontId="13" fillId="0" borderId="0" xfId="1" applyFont="1" applyBorder="1" applyAlignment="1" applyProtection="1">
      <alignment horizontal="left" vertical="center"/>
      <protection locked="0"/>
    </xf>
    <xf numFmtId="0" fontId="11" fillId="0" borderId="0" xfId="1" applyFont="1" applyBorder="1" applyAlignment="1" applyProtection="1">
      <alignment horizontal="left" vertical="center" wrapText="1"/>
      <protection locked="0"/>
    </xf>
    <xf numFmtId="0" fontId="6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23" fillId="0" borderId="0" xfId="1" applyFont="1" applyAlignment="1" applyProtection="1">
      <alignment horizontal="center" vertical="center"/>
    </xf>
    <xf numFmtId="0" fontId="23" fillId="0" borderId="0" xfId="1" applyFont="1" applyAlignment="1" applyProtection="1">
      <alignment horizontal="left" vertical="center"/>
    </xf>
    <xf numFmtId="0" fontId="11" fillId="0" borderId="0" xfId="1" applyFont="1" applyBorder="1" applyAlignment="1" applyProtection="1">
      <alignment horizontal="left" vertical="top" wrapText="1"/>
      <protection locked="0"/>
    </xf>
    <xf numFmtId="4" fontId="4" fillId="0" borderId="0" xfId="1" applyNumberFormat="1" applyFont="1" applyBorder="1" applyAlignment="1" applyProtection="1">
      <alignment vertical="center"/>
      <protection locked="0"/>
    </xf>
    <xf numFmtId="0" fontId="14" fillId="0" borderId="0" xfId="1" applyFont="1" applyBorder="1" applyAlignment="1" applyProtection="1">
      <alignment horizontal="left" vertical="center" wrapText="1"/>
      <protection locked="0"/>
    </xf>
    <xf numFmtId="0" fontId="2" fillId="0" borderId="3" xfId="1" applyFont="1" applyBorder="1" applyAlignment="1" applyProtection="1">
      <alignment horizontal="left" vertical="top" wrapText="1"/>
    </xf>
    <xf numFmtId="0" fontId="3" fillId="0" borderId="9" xfId="1" applyFont="1" applyBorder="1" applyAlignment="1" applyProtection="1">
      <alignment vertical="top" wrapText="1"/>
    </xf>
    <xf numFmtId="0" fontId="1" fillId="0" borderId="9" xfId="1" applyBorder="1" applyAlignment="1" applyProtection="1"/>
    <xf numFmtId="0" fontId="14" fillId="2" borderId="15" xfId="1" applyFont="1" applyFill="1" applyBorder="1" applyAlignment="1" applyProtection="1">
      <alignment horizontal="center" vertical="center" wrapText="1"/>
    </xf>
    <xf numFmtId="4" fontId="12" fillId="2" borderId="0" xfId="1" applyNumberFormat="1" applyFont="1" applyFill="1" applyBorder="1" applyAlignment="1" applyProtection="1">
      <alignment vertical="center"/>
      <protection locked="0"/>
    </xf>
    <xf numFmtId="0" fontId="15" fillId="0" borderId="0" xfId="1" applyFont="1" applyBorder="1" applyAlignment="1" applyProtection="1">
      <alignment horizontal="center" vertical="center"/>
    </xf>
    <xf numFmtId="0" fontId="1" fillId="0" borderId="0" xfId="1" applyFont="1" applyBorder="1" applyAlignment="1" applyProtection="1">
      <alignment vertical="center"/>
    </xf>
    <xf numFmtId="0" fontId="13" fillId="0" borderId="0" xfId="1" applyFont="1" applyBorder="1" applyAlignment="1" applyProtection="1">
      <alignment horizontal="left" vertical="center" wrapText="1"/>
    </xf>
    <xf numFmtId="0" fontId="13" fillId="0" borderId="0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left" vertical="center" wrapText="1"/>
    </xf>
    <xf numFmtId="166" fontId="14" fillId="0" borderId="0" xfId="1" applyNumberFormat="1" applyFont="1" applyBorder="1" applyAlignment="1" applyProtection="1">
      <alignment horizontal="left" vertical="center"/>
    </xf>
    <xf numFmtId="0" fontId="14" fillId="0" borderId="0" xfId="1" applyFont="1" applyBorder="1" applyAlignment="1" applyProtection="1">
      <alignment horizontal="left" vertical="center"/>
    </xf>
    <xf numFmtId="4" fontId="6" fillId="0" borderId="6" xfId="1" applyNumberFormat="1" applyFont="1" applyBorder="1" applyAlignment="1" applyProtection="1"/>
    <xf numFmtId="4" fontId="6" fillId="0" borderId="6" xfId="1" applyNumberFormat="1" applyFont="1" applyBorder="1" applyAlignment="1" applyProtection="1">
      <alignment vertical="center"/>
    </xf>
    <xf numFmtId="0" fontId="14" fillId="2" borderId="18" xfId="1" applyFont="1" applyFill="1" applyBorder="1" applyAlignment="1" applyProtection="1">
      <alignment horizontal="center" vertical="center" wrapText="1"/>
    </xf>
    <xf numFmtId="0" fontId="1" fillId="0" borderId="12" xfId="1" applyFont="1" applyBorder="1" applyAlignment="1" applyProtection="1">
      <alignment horizontal="left" vertical="center" wrapText="1"/>
    </xf>
    <xf numFmtId="164" fontId="1" fillId="0" borderId="12" xfId="1" applyNumberFormat="1" applyFont="1" applyBorder="1" applyAlignment="1" applyProtection="1">
      <alignment vertical="center"/>
      <protection locked="0"/>
    </xf>
    <xf numFmtId="4" fontId="1" fillId="0" borderId="12" xfId="1" applyNumberFormat="1" applyFont="1" applyBorder="1" applyAlignment="1" applyProtection="1">
      <alignment vertical="center"/>
    </xf>
    <xf numFmtId="0" fontId="1" fillId="0" borderId="12" xfId="1" applyBorder="1" applyAlignment="1" applyProtection="1">
      <alignment horizontal="left" vertical="center" wrapText="1"/>
    </xf>
    <xf numFmtId="4" fontId="6" fillId="0" borderId="15" xfId="1" applyNumberFormat="1" applyFont="1" applyBorder="1" applyAlignment="1" applyProtection="1"/>
    <xf numFmtId="4" fontId="6" fillId="0" borderId="15" xfId="1" applyNumberFormat="1" applyFont="1" applyBorder="1" applyAlignment="1" applyProtection="1">
      <alignment vertical="center"/>
    </xf>
    <xf numFmtId="0" fontId="8" fillId="0" borderId="12" xfId="1" applyFont="1" applyBorder="1" applyAlignment="1" applyProtection="1">
      <alignment horizontal="left" vertical="center" wrapText="1"/>
    </xf>
    <xf numFmtId="164" fontId="8" fillId="0" borderId="12" xfId="1" applyNumberFormat="1" applyFont="1" applyBorder="1" applyAlignment="1" applyProtection="1">
      <alignment vertical="center"/>
      <protection locked="0"/>
    </xf>
    <xf numFmtId="0" fontId="25" fillId="4" borderId="0" xfId="2" applyFont="1" applyFill="1" applyAlignment="1" applyProtection="1">
      <alignment horizontal="center" vertical="center"/>
    </xf>
    <xf numFmtId="4" fontId="8" fillId="0" borderId="12" xfId="1" applyNumberFormat="1" applyFont="1" applyBorder="1" applyAlignment="1" applyProtection="1">
      <alignment vertical="center"/>
    </xf>
    <xf numFmtId="4" fontId="7" fillId="0" borderId="14" xfId="1" applyNumberFormat="1" applyFont="1" applyBorder="1" applyAlignment="1" applyProtection="1"/>
    <xf numFmtId="4" fontId="7" fillId="0" borderId="14" xfId="1" applyNumberFormat="1" applyFont="1" applyBorder="1" applyAlignment="1" applyProtection="1">
      <alignment vertical="center"/>
    </xf>
    <xf numFmtId="0" fontId="23" fillId="3" borderId="0" xfId="1" applyFont="1" applyFill="1" applyAlignment="1" applyProtection="1">
      <alignment horizontal="center" vertical="center"/>
    </xf>
    <xf numFmtId="0" fontId="1" fillId="0" borderId="0" xfId="1" applyProtection="1"/>
    <xf numFmtId="4" fontId="12" fillId="0" borderId="14" xfId="1" applyNumberFormat="1" applyFont="1" applyBorder="1" applyAlignment="1" applyProtection="1"/>
    <xf numFmtId="4" fontId="11" fillId="0" borderId="14" xfId="1" applyNumberFormat="1" applyFont="1" applyBorder="1" applyAlignment="1" applyProtection="1">
      <alignment vertical="center"/>
    </xf>
    <xf numFmtId="4" fontId="7" fillId="0" borderId="0" xfId="1" applyNumberFormat="1" applyFont="1" applyBorder="1" applyAlignment="1" applyProtection="1"/>
    <xf numFmtId="4" fontId="7" fillId="0" borderId="0" xfId="1" applyNumberFormat="1" applyFont="1" applyBorder="1" applyAlignment="1" applyProtection="1">
      <alignment vertical="center"/>
    </xf>
    <xf numFmtId="49" fontId="1" fillId="5" borderId="12" xfId="1" applyNumberFormat="1" applyFont="1" applyFill="1" applyBorder="1" applyAlignment="1" applyProtection="1">
      <alignment vertical="center"/>
      <protection locked="0"/>
    </xf>
  </cellXfs>
  <cellStyles count="3">
    <cellStyle name="Hypertextové prepojenie" xfId="2" builtinId="8"/>
    <cellStyle name="Normálne" xfId="0" builtinId="0"/>
    <cellStyle name="Normáln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76860" cy="276860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\RV\UP\CD-%20PD-%20RP-%20RV%20UP-%203\F2.%20ROZPO&#268;ET\F2%20ROZPO&#268;ET-%20Urgentn&#253;%20pr&#237;jem%20NsP%20Ro&#382;&#328;a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E 01 - Architektonicko st..."/>
      <sheetName val="E 02 - Zdravotnícko- tech..."/>
      <sheetName val="E 03 - ELEKTROINŠTALÁCIA"/>
      <sheetName val="E 04 - DÁTOVÉ A TV ROZVODY"/>
      <sheetName val="E 05 - Medicinálne plyny"/>
      <sheetName val="E 06 - Vykurovanie"/>
      <sheetName val="E 07 - VZT"/>
      <sheetName val="E 08 - EPS"/>
      <sheetName val="SO 02 - Rampa pre osoby s..."/>
      <sheetName val="SO 03 - Rekonštrukcia výť..."/>
    </sheetNames>
    <sheetDataSet>
      <sheetData sheetId="0">
        <row r="6">
          <cell r="K6" t="str">
            <v>Urgentný príjem, zmena dokončenej stavby v NsP Rožňava</v>
          </cell>
        </row>
        <row r="10">
          <cell r="AN10" t="str">
            <v/>
          </cell>
        </row>
        <row r="11">
          <cell r="E11" t="str">
            <v>Nemocnica s poliklinikou sv. Barbory Rožňava, a.s.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Architekt Dzurco s.r.o.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Architekt Dzurco s.r.o.</v>
          </cell>
          <cell r="AN20" t="str">
            <v/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182"/>
  <sheetViews>
    <sheetView showGridLines="0" tabSelected="1" workbookViewId="0">
      <pane ySplit="1" topLeftCell="A172" activePane="bottomLeft" state="frozen"/>
      <selection pane="bottomLeft" activeCell="BO181" sqref="BO181"/>
    </sheetView>
  </sheetViews>
  <sheetFormatPr defaultColWidth="9.140625" defaultRowHeight="13.5" x14ac:dyDescent="0.3"/>
  <cols>
    <col min="1" max="1" width="7.140625" style="6" customWidth="1"/>
    <col min="2" max="2" width="1.42578125" style="6" customWidth="1"/>
    <col min="3" max="3" width="3.5703125" style="6" customWidth="1"/>
    <col min="4" max="4" width="3.7109375" style="6" customWidth="1"/>
    <col min="5" max="5" width="14.7109375" style="6" customWidth="1"/>
    <col min="6" max="7" width="9.5703125" style="6" customWidth="1"/>
    <col min="8" max="8" width="10.7109375" style="6" customWidth="1"/>
    <col min="9" max="9" width="6" style="6" customWidth="1"/>
    <col min="10" max="10" width="4.42578125" style="6" customWidth="1"/>
    <col min="11" max="11" width="9.85546875" style="6" customWidth="1"/>
    <col min="12" max="12" width="10.28515625" style="6" customWidth="1"/>
    <col min="13" max="14" width="5.140625" style="6" customWidth="1"/>
    <col min="15" max="15" width="1.7109375" style="6" customWidth="1"/>
    <col min="16" max="16" width="10.7109375" style="6" customWidth="1"/>
    <col min="17" max="17" width="3.5703125" style="6" customWidth="1"/>
    <col min="18" max="18" width="1.42578125" style="6" customWidth="1"/>
    <col min="19" max="19" width="7" style="6" hidden="1" customWidth="1"/>
    <col min="20" max="20" width="25.42578125" style="6" hidden="1" customWidth="1"/>
    <col min="21" max="21" width="14" style="6" hidden="1" customWidth="1"/>
    <col min="22" max="22" width="10.5703125" style="6" hidden="1" customWidth="1"/>
    <col min="23" max="23" width="14" style="6" hidden="1" customWidth="1"/>
    <col min="24" max="24" width="10.42578125" style="6" hidden="1" customWidth="1"/>
    <col min="25" max="25" width="12.85546875" style="6" hidden="1" customWidth="1"/>
    <col min="26" max="26" width="9.42578125" style="6" hidden="1" customWidth="1"/>
    <col min="27" max="27" width="12.85546875" style="6" hidden="1" customWidth="1"/>
    <col min="28" max="28" width="14" style="6" hidden="1" customWidth="1"/>
    <col min="29" max="29" width="9.42578125" style="6" hidden="1" customWidth="1"/>
    <col min="30" max="30" width="12.85546875" style="6" hidden="1" customWidth="1"/>
    <col min="31" max="31" width="14" style="6" hidden="1" customWidth="1"/>
    <col min="32" max="66" width="0" style="6" hidden="1" customWidth="1"/>
    <col min="67" max="67" width="31.42578125" style="6" customWidth="1"/>
    <col min="68" max="16384" width="9.140625" style="6"/>
  </cols>
  <sheetData>
    <row r="1" spans="1:66" ht="21.75" customHeight="1" x14ac:dyDescent="0.3">
      <c r="A1" s="1"/>
      <c r="B1" s="3"/>
      <c r="C1" s="3"/>
      <c r="D1" s="4" t="s">
        <v>289</v>
      </c>
      <c r="E1" s="3"/>
      <c r="F1" s="2" t="s">
        <v>288</v>
      </c>
      <c r="G1" s="2"/>
      <c r="H1" s="166" t="s">
        <v>287</v>
      </c>
      <c r="I1" s="166"/>
      <c r="J1" s="166"/>
      <c r="K1" s="166"/>
      <c r="L1" s="2" t="s">
        <v>286</v>
      </c>
      <c r="M1" s="3"/>
      <c r="N1" s="3"/>
      <c r="O1" s="4" t="s">
        <v>285</v>
      </c>
      <c r="P1" s="3"/>
      <c r="Q1" s="3"/>
      <c r="R1" s="3"/>
      <c r="S1" s="2" t="s">
        <v>284</v>
      </c>
      <c r="T1" s="2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</row>
    <row r="2" spans="1:66" ht="36.950000000000003" customHeight="1" x14ac:dyDescent="0.3">
      <c r="C2" s="138" t="s">
        <v>283</v>
      </c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S2" s="170" t="s">
        <v>282</v>
      </c>
      <c r="T2" s="171"/>
      <c r="U2" s="171"/>
      <c r="V2" s="171"/>
      <c r="W2" s="171"/>
      <c r="X2" s="171"/>
      <c r="Y2" s="171"/>
      <c r="Z2" s="171"/>
      <c r="AA2" s="171"/>
      <c r="AB2" s="171"/>
      <c r="AC2" s="171"/>
      <c r="AT2" s="7" t="s">
        <v>281</v>
      </c>
    </row>
    <row r="3" spans="1:66" ht="6.95" customHeight="1" x14ac:dyDescent="0.3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AT3" s="7" t="s">
        <v>17</v>
      </c>
    </row>
    <row r="4" spans="1:66" ht="36.950000000000003" customHeight="1" x14ac:dyDescent="0.3">
      <c r="B4" s="11"/>
      <c r="C4" s="131" t="s">
        <v>280</v>
      </c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2"/>
      <c r="T4" s="13" t="s">
        <v>279</v>
      </c>
      <c r="AT4" s="7" t="s">
        <v>278</v>
      </c>
    </row>
    <row r="5" spans="1:66" ht="6.95" customHeight="1" x14ac:dyDescent="0.3">
      <c r="B5" s="11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12"/>
    </row>
    <row r="6" spans="1:66" ht="25.35" customHeight="1" x14ac:dyDescent="0.3">
      <c r="B6" s="11"/>
      <c r="C6" s="82"/>
      <c r="D6" s="83" t="s">
        <v>248</v>
      </c>
      <c r="E6" s="82"/>
      <c r="F6" s="133" t="str">
        <f>'[1]Rekapitulácia stavby'!K6</f>
        <v>Urgentný príjem, zmena dokončenej stavby v NsP Rožňava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82"/>
      <c r="R6" s="12"/>
    </row>
    <row r="7" spans="1:66" s="15" customFormat="1" ht="32.85" customHeight="1" x14ac:dyDescent="0.25">
      <c r="B7" s="16"/>
      <c r="C7" s="84"/>
      <c r="D7" s="85" t="s">
        <v>247</v>
      </c>
      <c r="E7" s="84"/>
      <c r="F7" s="140" t="s">
        <v>277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84"/>
      <c r="R7" s="18"/>
    </row>
    <row r="8" spans="1:66" s="15" customFormat="1" ht="14.45" customHeight="1" x14ac:dyDescent="0.25">
      <c r="B8" s="16"/>
      <c r="C8" s="84"/>
      <c r="D8" s="83" t="s">
        <v>276</v>
      </c>
      <c r="E8" s="84"/>
      <c r="F8" s="86" t="s">
        <v>8</v>
      </c>
      <c r="G8" s="84"/>
      <c r="H8" s="84"/>
      <c r="I8" s="84"/>
      <c r="J8" s="84"/>
      <c r="K8" s="84"/>
      <c r="L8" s="84"/>
      <c r="M8" s="83" t="s">
        <v>275</v>
      </c>
      <c r="N8" s="84"/>
      <c r="O8" s="86" t="s">
        <v>8</v>
      </c>
      <c r="P8" s="84"/>
      <c r="Q8" s="84"/>
      <c r="R8" s="18"/>
    </row>
    <row r="9" spans="1:66" s="15" customFormat="1" ht="14.45" customHeight="1" x14ac:dyDescent="0.25">
      <c r="B9" s="16"/>
      <c r="C9" s="84"/>
      <c r="D9" s="83" t="s">
        <v>246</v>
      </c>
      <c r="E9" s="84"/>
      <c r="F9" s="86" t="s">
        <v>274</v>
      </c>
      <c r="G9" s="84"/>
      <c r="H9" s="84"/>
      <c r="I9" s="84"/>
      <c r="J9" s="84"/>
      <c r="K9" s="84"/>
      <c r="L9" s="84"/>
      <c r="M9" s="83" t="s">
        <v>245</v>
      </c>
      <c r="N9" s="84"/>
      <c r="O9" s="124"/>
      <c r="P9" s="124"/>
      <c r="Q9" s="84"/>
      <c r="R9" s="18"/>
    </row>
    <row r="10" spans="1:66" s="15" customFormat="1" ht="10.9" customHeight="1" x14ac:dyDescent="0.25">
      <c r="B10" s="16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18"/>
    </row>
    <row r="11" spans="1:66" s="15" customFormat="1" ht="14.45" customHeight="1" x14ac:dyDescent="0.25">
      <c r="B11" s="16"/>
      <c r="C11" s="84"/>
      <c r="D11" s="83" t="s">
        <v>244</v>
      </c>
      <c r="E11" s="84"/>
      <c r="F11" s="84"/>
      <c r="G11" s="84"/>
      <c r="H11" s="84"/>
      <c r="I11" s="84"/>
      <c r="J11" s="84"/>
      <c r="K11" s="84"/>
      <c r="L11" s="84"/>
      <c r="M11" s="83" t="s">
        <v>273</v>
      </c>
      <c r="N11" s="84"/>
      <c r="O11" s="125" t="str">
        <f>IF('[1]Rekapitulácia stavby'!AN10="","",'[1]Rekapitulácia stavby'!AN10)</f>
        <v/>
      </c>
      <c r="P11" s="125"/>
      <c r="Q11" s="84"/>
      <c r="R11" s="18"/>
    </row>
    <row r="12" spans="1:66" s="15" customFormat="1" ht="18" customHeight="1" x14ac:dyDescent="0.25">
      <c r="B12" s="16"/>
      <c r="C12" s="84"/>
      <c r="D12" s="84"/>
      <c r="E12" s="86" t="str">
        <f>IF('[1]Rekapitulácia stavby'!E11="","",'[1]Rekapitulácia stavby'!E11)</f>
        <v>Nemocnica s poliklinikou sv. Barbory Rožňava, a.s.</v>
      </c>
      <c r="F12" s="84"/>
      <c r="G12" s="84"/>
      <c r="H12" s="84"/>
      <c r="I12" s="84"/>
      <c r="J12" s="84"/>
      <c r="K12" s="84"/>
      <c r="L12" s="84"/>
      <c r="M12" s="83" t="s">
        <v>272</v>
      </c>
      <c r="N12" s="84"/>
      <c r="O12" s="125" t="str">
        <f>IF('[1]Rekapitulácia stavby'!AN11="","",'[1]Rekapitulácia stavby'!AN11)</f>
        <v/>
      </c>
      <c r="P12" s="125"/>
      <c r="Q12" s="84"/>
      <c r="R12" s="18"/>
    </row>
    <row r="13" spans="1:66" s="15" customFormat="1" ht="6.95" customHeight="1" x14ac:dyDescent="0.25">
      <c r="B13" s="16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18"/>
    </row>
    <row r="14" spans="1:66" s="15" customFormat="1" ht="14.45" customHeight="1" x14ac:dyDescent="0.25">
      <c r="B14" s="16"/>
      <c r="C14" s="84"/>
      <c r="D14" s="83" t="s">
        <v>242</v>
      </c>
      <c r="E14" s="84"/>
      <c r="F14" s="84"/>
      <c r="G14" s="84"/>
      <c r="H14" s="84"/>
      <c r="I14" s="84"/>
      <c r="J14" s="84"/>
      <c r="K14" s="84"/>
      <c r="L14" s="84"/>
      <c r="M14" s="83" t="s">
        <v>273</v>
      </c>
      <c r="N14" s="84"/>
      <c r="O14" s="125" t="str">
        <f>IF('[1]Rekapitulácia stavby'!AN13="","",'[1]Rekapitulácia stavby'!AN13)</f>
        <v/>
      </c>
      <c r="P14" s="125"/>
      <c r="Q14" s="84"/>
      <c r="R14" s="18"/>
    </row>
    <row r="15" spans="1:66" s="15" customFormat="1" ht="18" customHeight="1" x14ac:dyDescent="0.25">
      <c r="B15" s="16"/>
      <c r="C15" s="84"/>
      <c r="D15" s="84"/>
      <c r="E15" s="86" t="str">
        <f>IF('[1]Rekapitulácia stavby'!E14="","",'[1]Rekapitulácia stavby'!E14)</f>
        <v xml:space="preserve"> </v>
      </c>
      <c r="F15" s="84"/>
      <c r="G15" s="84"/>
      <c r="H15" s="84"/>
      <c r="I15" s="84"/>
      <c r="J15" s="84"/>
      <c r="K15" s="84"/>
      <c r="L15" s="84"/>
      <c r="M15" s="83" t="s">
        <v>272</v>
      </c>
      <c r="N15" s="84"/>
      <c r="O15" s="125" t="str">
        <f>IF('[1]Rekapitulácia stavby'!AN14="","",'[1]Rekapitulácia stavby'!AN14)</f>
        <v/>
      </c>
      <c r="P15" s="125"/>
      <c r="Q15" s="84"/>
      <c r="R15" s="18"/>
    </row>
    <row r="16" spans="1:66" s="15" customFormat="1" ht="6.95" customHeight="1" x14ac:dyDescent="0.25">
      <c r="B16" s="16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18"/>
    </row>
    <row r="17" spans="2:18" s="15" customFormat="1" ht="14.45" customHeight="1" x14ac:dyDescent="0.25">
      <c r="B17" s="16"/>
      <c r="C17" s="84"/>
      <c r="D17" s="83" t="s">
        <v>243</v>
      </c>
      <c r="E17" s="84"/>
      <c r="F17" s="84"/>
      <c r="G17" s="84"/>
      <c r="H17" s="84"/>
      <c r="I17" s="84"/>
      <c r="J17" s="84"/>
      <c r="K17" s="84"/>
      <c r="L17" s="84"/>
      <c r="M17" s="83" t="s">
        <v>273</v>
      </c>
      <c r="N17" s="84"/>
      <c r="O17" s="125" t="str">
        <f>IF('[1]Rekapitulácia stavby'!AN16="","",'[1]Rekapitulácia stavby'!AN16)</f>
        <v/>
      </c>
      <c r="P17" s="125"/>
      <c r="Q17" s="84"/>
      <c r="R17" s="18"/>
    </row>
    <row r="18" spans="2:18" s="15" customFormat="1" ht="18" customHeight="1" x14ac:dyDescent="0.25">
      <c r="B18" s="16"/>
      <c r="C18" s="84"/>
      <c r="D18" s="84"/>
      <c r="E18" s="86" t="str">
        <f>IF('[1]Rekapitulácia stavby'!E17="","",'[1]Rekapitulácia stavby'!E17)</f>
        <v>Architekt Dzurco s.r.o.</v>
      </c>
      <c r="F18" s="84"/>
      <c r="G18" s="84"/>
      <c r="H18" s="84"/>
      <c r="I18" s="84"/>
      <c r="J18" s="84"/>
      <c r="K18" s="84"/>
      <c r="L18" s="84"/>
      <c r="M18" s="83" t="s">
        <v>272</v>
      </c>
      <c r="N18" s="84"/>
      <c r="O18" s="125" t="str">
        <f>IF('[1]Rekapitulácia stavby'!AN17="","",'[1]Rekapitulácia stavby'!AN17)</f>
        <v/>
      </c>
      <c r="P18" s="125"/>
      <c r="Q18" s="84"/>
      <c r="R18" s="18"/>
    </row>
    <row r="19" spans="2:18" s="15" customFormat="1" ht="6.95" customHeight="1" x14ac:dyDescent="0.25">
      <c r="B19" s="16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18"/>
    </row>
    <row r="20" spans="2:18" s="15" customFormat="1" ht="14.45" customHeight="1" x14ac:dyDescent="0.25">
      <c r="B20" s="16"/>
      <c r="C20" s="84"/>
      <c r="D20" s="83" t="s">
        <v>241</v>
      </c>
      <c r="E20" s="84"/>
      <c r="F20" s="84"/>
      <c r="G20" s="84"/>
      <c r="H20" s="84"/>
      <c r="I20" s="84"/>
      <c r="J20" s="84"/>
      <c r="K20" s="84"/>
      <c r="L20" s="84"/>
      <c r="M20" s="83" t="s">
        <v>273</v>
      </c>
      <c r="N20" s="84"/>
      <c r="O20" s="125" t="str">
        <f>IF('[1]Rekapitulácia stavby'!AN19="","",'[1]Rekapitulácia stavby'!AN19)</f>
        <v/>
      </c>
      <c r="P20" s="125"/>
      <c r="Q20" s="84"/>
      <c r="R20" s="18"/>
    </row>
    <row r="21" spans="2:18" s="15" customFormat="1" ht="18" customHeight="1" x14ac:dyDescent="0.25">
      <c r="B21" s="16"/>
      <c r="C21" s="84"/>
      <c r="D21" s="84"/>
      <c r="E21" s="86" t="str">
        <f>IF('[1]Rekapitulácia stavby'!E20="","",'[1]Rekapitulácia stavby'!E20)</f>
        <v>Architekt Dzurco s.r.o.</v>
      </c>
      <c r="F21" s="84"/>
      <c r="G21" s="84"/>
      <c r="H21" s="84"/>
      <c r="I21" s="84"/>
      <c r="J21" s="84"/>
      <c r="K21" s="84"/>
      <c r="L21" s="84"/>
      <c r="M21" s="83" t="s">
        <v>272</v>
      </c>
      <c r="N21" s="84"/>
      <c r="O21" s="125" t="str">
        <f>IF('[1]Rekapitulácia stavby'!AN20="","",'[1]Rekapitulácia stavby'!AN20)</f>
        <v/>
      </c>
      <c r="P21" s="125"/>
      <c r="Q21" s="84"/>
      <c r="R21" s="18"/>
    </row>
    <row r="22" spans="2:18" s="15" customFormat="1" ht="6.95" customHeight="1" x14ac:dyDescent="0.25">
      <c r="B22" s="16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18"/>
    </row>
    <row r="23" spans="2:18" s="15" customFormat="1" ht="14.45" customHeight="1" x14ac:dyDescent="0.25">
      <c r="B23" s="16"/>
      <c r="C23" s="84"/>
      <c r="D23" s="83" t="s">
        <v>271</v>
      </c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18"/>
    </row>
    <row r="24" spans="2:18" s="15" customFormat="1" ht="16.5" customHeight="1" x14ac:dyDescent="0.25">
      <c r="B24" s="16"/>
      <c r="C24" s="84"/>
      <c r="D24" s="84"/>
      <c r="E24" s="142" t="s">
        <v>8</v>
      </c>
      <c r="F24" s="142"/>
      <c r="G24" s="142"/>
      <c r="H24" s="142"/>
      <c r="I24" s="142"/>
      <c r="J24" s="142"/>
      <c r="K24" s="142"/>
      <c r="L24" s="142"/>
      <c r="M24" s="84"/>
      <c r="N24" s="84"/>
      <c r="O24" s="84"/>
      <c r="P24" s="84"/>
      <c r="Q24" s="84"/>
      <c r="R24" s="18"/>
    </row>
    <row r="25" spans="2:18" s="15" customFormat="1" ht="6.95" customHeight="1" x14ac:dyDescent="0.25">
      <c r="B25" s="16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18"/>
    </row>
    <row r="26" spans="2:18" s="15" customFormat="1" ht="6.95" customHeight="1" x14ac:dyDescent="0.25">
      <c r="B26" s="16"/>
      <c r="C26" s="84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4"/>
      <c r="R26" s="18"/>
    </row>
    <row r="27" spans="2:18" s="15" customFormat="1" ht="14.45" customHeight="1" x14ac:dyDescent="0.25">
      <c r="B27" s="16"/>
      <c r="C27" s="84"/>
      <c r="D27" s="88" t="s">
        <v>224</v>
      </c>
      <c r="E27" s="84"/>
      <c r="F27" s="84"/>
      <c r="G27" s="84"/>
      <c r="H27" s="84"/>
      <c r="I27" s="84"/>
      <c r="J27" s="84"/>
      <c r="K27" s="84"/>
      <c r="L27" s="84"/>
      <c r="M27" s="117">
        <f>N88</f>
        <v>0</v>
      </c>
      <c r="N27" s="117"/>
      <c r="O27" s="117"/>
      <c r="P27" s="117"/>
      <c r="Q27" s="84"/>
      <c r="R27" s="18"/>
    </row>
    <row r="28" spans="2:18" s="15" customFormat="1" ht="14.45" customHeight="1" x14ac:dyDescent="0.25">
      <c r="B28" s="16"/>
      <c r="C28" s="84"/>
      <c r="D28" s="89" t="s">
        <v>270</v>
      </c>
      <c r="E28" s="84"/>
      <c r="F28" s="84"/>
      <c r="G28" s="84"/>
      <c r="H28" s="84"/>
      <c r="I28" s="84"/>
      <c r="J28" s="84"/>
      <c r="K28" s="84"/>
      <c r="L28" s="84"/>
      <c r="M28" s="117">
        <f>N101</f>
        <v>0</v>
      </c>
      <c r="N28" s="117"/>
      <c r="O28" s="117"/>
      <c r="P28" s="117"/>
      <c r="Q28" s="84"/>
      <c r="R28" s="18"/>
    </row>
    <row r="29" spans="2:18" s="15" customFormat="1" ht="6.95" customHeight="1" x14ac:dyDescent="0.25">
      <c r="B29" s="16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18"/>
    </row>
    <row r="30" spans="2:18" s="15" customFormat="1" ht="25.35" customHeight="1" x14ac:dyDescent="0.25">
      <c r="B30" s="16"/>
      <c r="C30" s="84"/>
      <c r="D30" s="90" t="s">
        <v>269</v>
      </c>
      <c r="E30" s="84"/>
      <c r="F30" s="84"/>
      <c r="G30" s="84"/>
      <c r="H30" s="84"/>
      <c r="I30" s="84"/>
      <c r="J30" s="84"/>
      <c r="K30" s="84"/>
      <c r="L30" s="84"/>
      <c r="M30" s="118">
        <f>ROUND(M27+M28,2)</f>
        <v>0</v>
      </c>
      <c r="N30" s="119"/>
      <c r="O30" s="119"/>
      <c r="P30" s="119"/>
      <c r="Q30" s="84"/>
      <c r="R30" s="18"/>
    </row>
    <row r="31" spans="2:18" s="15" customFormat="1" ht="6.95" customHeight="1" x14ac:dyDescent="0.25">
      <c r="B31" s="16"/>
      <c r="C31" s="84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4"/>
      <c r="R31" s="18"/>
    </row>
    <row r="32" spans="2:18" s="15" customFormat="1" ht="14.45" customHeight="1" x14ac:dyDescent="0.25">
      <c r="B32" s="16"/>
      <c r="C32" s="84"/>
      <c r="D32" s="91" t="s">
        <v>231</v>
      </c>
      <c r="E32" s="91" t="s">
        <v>268</v>
      </c>
      <c r="F32" s="92">
        <v>0.2</v>
      </c>
      <c r="G32" s="93" t="s">
        <v>264</v>
      </c>
      <c r="H32" s="141">
        <f>ROUND((SUM(BE102:BE103)+SUM(BE121:BE182)), 2)</f>
        <v>0</v>
      </c>
      <c r="I32" s="119"/>
      <c r="J32" s="119"/>
      <c r="K32" s="84"/>
      <c r="L32" s="84"/>
      <c r="M32" s="141">
        <f>ROUND(ROUND((SUM(BE102:BE103)+SUM(BE121:BE182)), 2)*F32, 2)</f>
        <v>0</v>
      </c>
      <c r="N32" s="119"/>
      <c r="O32" s="119"/>
      <c r="P32" s="119"/>
      <c r="Q32" s="84"/>
      <c r="R32" s="18"/>
    </row>
    <row r="33" spans="2:18" s="15" customFormat="1" ht="14.45" customHeight="1" x14ac:dyDescent="0.25">
      <c r="B33" s="16"/>
      <c r="C33" s="84"/>
      <c r="D33" s="84"/>
      <c r="E33" s="91" t="s">
        <v>7</v>
      </c>
      <c r="F33" s="92">
        <v>0.2</v>
      </c>
      <c r="G33" s="93" t="s">
        <v>264</v>
      </c>
      <c r="H33" s="141">
        <f>ROUND((SUM(BF102:BF103)+SUM(BF121:BF182)), 2)</f>
        <v>0</v>
      </c>
      <c r="I33" s="119"/>
      <c r="J33" s="119"/>
      <c r="K33" s="84"/>
      <c r="L33" s="84"/>
      <c r="M33" s="141">
        <f>ROUND(ROUND((SUM(BF102:BF103)+SUM(BF121:BF182)), 2)*F33, 2)</f>
        <v>0</v>
      </c>
      <c r="N33" s="119"/>
      <c r="O33" s="119"/>
      <c r="P33" s="119"/>
      <c r="Q33" s="84"/>
      <c r="R33" s="18"/>
    </row>
    <row r="34" spans="2:18" s="15" customFormat="1" ht="14.45" hidden="1" customHeight="1" x14ac:dyDescent="0.25">
      <c r="B34" s="16"/>
      <c r="C34" s="84"/>
      <c r="D34" s="84"/>
      <c r="E34" s="91" t="s">
        <v>267</v>
      </c>
      <c r="F34" s="92">
        <v>0.2</v>
      </c>
      <c r="G34" s="93" t="s">
        <v>264</v>
      </c>
      <c r="H34" s="141">
        <f>ROUND((SUM(BG101:BG102)+SUM(BG120:BG181)), 2)</f>
        <v>0</v>
      </c>
      <c r="I34" s="119"/>
      <c r="J34" s="119"/>
      <c r="K34" s="84"/>
      <c r="L34" s="84"/>
      <c r="M34" s="141">
        <v>0</v>
      </c>
      <c r="N34" s="119"/>
      <c r="O34" s="119"/>
      <c r="P34" s="119"/>
      <c r="Q34" s="84"/>
      <c r="R34" s="18"/>
    </row>
    <row r="35" spans="2:18" s="15" customFormat="1" ht="14.45" hidden="1" customHeight="1" x14ac:dyDescent="0.25">
      <c r="B35" s="16"/>
      <c r="C35" s="84"/>
      <c r="D35" s="84"/>
      <c r="E35" s="91" t="s">
        <v>266</v>
      </c>
      <c r="F35" s="92">
        <v>0.2</v>
      </c>
      <c r="G35" s="93" t="s">
        <v>264</v>
      </c>
      <c r="H35" s="141">
        <f>ROUND((SUM(BH101:BH102)+SUM(BH120:BH181)), 2)</f>
        <v>0</v>
      </c>
      <c r="I35" s="119"/>
      <c r="J35" s="119"/>
      <c r="K35" s="84"/>
      <c r="L35" s="84"/>
      <c r="M35" s="141">
        <v>0</v>
      </c>
      <c r="N35" s="119"/>
      <c r="O35" s="119"/>
      <c r="P35" s="119"/>
      <c r="Q35" s="84"/>
      <c r="R35" s="18"/>
    </row>
    <row r="36" spans="2:18" s="15" customFormat="1" ht="14.45" hidden="1" customHeight="1" x14ac:dyDescent="0.25">
      <c r="B36" s="16"/>
      <c r="C36" s="84"/>
      <c r="D36" s="84"/>
      <c r="E36" s="91" t="s">
        <v>265</v>
      </c>
      <c r="F36" s="92">
        <v>0</v>
      </c>
      <c r="G36" s="93" t="s">
        <v>264</v>
      </c>
      <c r="H36" s="141">
        <f>ROUND((SUM(BI101:BI102)+SUM(BI120:BI181)), 2)</f>
        <v>0</v>
      </c>
      <c r="I36" s="119"/>
      <c r="J36" s="119"/>
      <c r="K36" s="84"/>
      <c r="L36" s="84"/>
      <c r="M36" s="141">
        <v>0</v>
      </c>
      <c r="N36" s="119"/>
      <c r="O36" s="119"/>
      <c r="P36" s="119"/>
      <c r="Q36" s="84"/>
      <c r="R36" s="18"/>
    </row>
    <row r="37" spans="2:18" s="15" customFormat="1" ht="6.95" customHeight="1" x14ac:dyDescent="0.25">
      <c r="B37" s="16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18"/>
    </row>
    <row r="38" spans="2:18" s="15" customFormat="1" ht="25.35" customHeight="1" x14ac:dyDescent="0.25">
      <c r="B38" s="16"/>
      <c r="C38" s="94"/>
      <c r="D38" s="95" t="s">
        <v>263</v>
      </c>
      <c r="E38" s="96"/>
      <c r="F38" s="96"/>
      <c r="G38" s="97" t="s">
        <v>262</v>
      </c>
      <c r="H38" s="98" t="s">
        <v>261</v>
      </c>
      <c r="I38" s="96"/>
      <c r="J38" s="96"/>
      <c r="K38" s="96"/>
      <c r="L38" s="120">
        <f>SUM(M30:M36)</f>
        <v>0</v>
      </c>
      <c r="M38" s="120"/>
      <c r="N38" s="120"/>
      <c r="O38" s="120"/>
      <c r="P38" s="121"/>
      <c r="Q38" s="94"/>
      <c r="R38" s="18"/>
    </row>
    <row r="39" spans="2:18" s="15" customFormat="1" ht="14.45" customHeight="1" x14ac:dyDescent="0.25">
      <c r="B39" s="16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18"/>
    </row>
    <row r="40" spans="2:18" s="15" customFormat="1" ht="14.45" customHeight="1" x14ac:dyDescent="0.25">
      <c r="B40" s="16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18"/>
    </row>
    <row r="41" spans="2:18" x14ac:dyDescent="0.3">
      <c r="B41" s="1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12"/>
    </row>
    <row r="42" spans="2:18" x14ac:dyDescent="0.3">
      <c r="B42" s="1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12"/>
    </row>
    <row r="43" spans="2:18" x14ac:dyDescent="0.3">
      <c r="B43" s="1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12"/>
    </row>
    <row r="44" spans="2:18" x14ac:dyDescent="0.3">
      <c r="B44" s="11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12"/>
    </row>
    <row r="45" spans="2:18" x14ac:dyDescent="0.3">
      <c r="B45" s="11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12"/>
    </row>
    <row r="46" spans="2:18" x14ac:dyDescent="0.3">
      <c r="B46" s="1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12"/>
    </row>
    <row r="47" spans="2:18" x14ac:dyDescent="0.3">
      <c r="B47" s="11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12"/>
    </row>
    <row r="48" spans="2:18" x14ac:dyDescent="0.3">
      <c r="B48" s="11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12"/>
    </row>
    <row r="49" spans="2:18" x14ac:dyDescent="0.3">
      <c r="B49" s="1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12"/>
    </row>
    <row r="50" spans="2:18" s="15" customFormat="1" ht="15" x14ac:dyDescent="0.25">
      <c r="B50" s="16"/>
      <c r="C50" s="84"/>
      <c r="D50" s="99" t="s">
        <v>260</v>
      </c>
      <c r="E50" s="87"/>
      <c r="F50" s="87"/>
      <c r="G50" s="87"/>
      <c r="H50" s="100"/>
      <c r="I50" s="84"/>
      <c r="J50" s="99" t="s">
        <v>259</v>
      </c>
      <c r="K50" s="87"/>
      <c r="L50" s="87"/>
      <c r="M50" s="87"/>
      <c r="N50" s="87"/>
      <c r="O50" s="87"/>
      <c r="P50" s="100"/>
      <c r="Q50" s="84"/>
      <c r="R50" s="18"/>
    </row>
    <row r="51" spans="2:18" x14ac:dyDescent="0.3">
      <c r="B51" s="11"/>
      <c r="C51" s="82"/>
      <c r="D51" s="101"/>
      <c r="E51" s="82"/>
      <c r="F51" s="82"/>
      <c r="G51" s="82"/>
      <c r="H51" s="102"/>
      <c r="I51" s="82"/>
      <c r="J51" s="101"/>
      <c r="K51" s="82"/>
      <c r="L51" s="82"/>
      <c r="M51" s="82"/>
      <c r="N51" s="82"/>
      <c r="O51" s="82"/>
      <c r="P51" s="102"/>
      <c r="Q51" s="82"/>
      <c r="R51" s="12"/>
    </row>
    <row r="52" spans="2:18" x14ac:dyDescent="0.3">
      <c r="B52" s="11"/>
      <c r="C52" s="82"/>
      <c r="D52" s="101"/>
      <c r="E52" s="82"/>
      <c r="F52" s="82"/>
      <c r="G52" s="82"/>
      <c r="H52" s="102"/>
      <c r="I52" s="82"/>
      <c r="J52" s="101"/>
      <c r="K52" s="82"/>
      <c r="L52" s="82"/>
      <c r="M52" s="82"/>
      <c r="N52" s="82"/>
      <c r="O52" s="82"/>
      <c r="P52" s="102"/>
      <c r="Q52" s="82"/>
      <c r="R52" s="12"/>
    </row>
    <row r="53" spans="2:18" x14ac:dyDescent="0.3">
      <c r="B53" s="11"/>
      <c r="C53" s="82"/>
      <c r="D53" s="101"/>
      <c r="E53" s="82"/>
      <c r="F53" s="82"/>
      <c r="G53" s="82"/>
      <c r="H53" s="102"/>
      <c r="I53" s="82"/>
      <c r="J53" s="101"/>
      <c r="K53" s="82"/>
      <c r="L53" s="82"/>
      <c r="M53" s="82"/>
      <c r="N53" s="82"/>
      <c r="O53" s="82"/>
      <c r="P53" s="102"/>
      <c r="Q53" s="82"/>
      <c r="R53" s="12"/>
    </row>
    <row r="54" spans="2:18" x14ac:dyDescent="0.3">
      <c r="B54" s="11"/>
      <c r="C54" s="82"/>
      <c r="D54" s="101"/>
      <c r="E54" s="82"/>
      <c r="F54" s="82"/>
      <c r="G54" s="82"/>
      <c r="H54" s="102"/>
      <c r="I54" s="82"/>
      <c r="J54" s="101"/>
      <c r="K54" s="82"/>
      <c r="L54" s="82"/>
      <c r="M54" s="82"/>
      <c r="N54" s="82"/>
      <c r="O54" s="82"/>
      <c r="P54" s="102"/>
      <c r="Q54" s="82"/>
      <c r="R54" s="12"/>
    </row>
    <row r="55" spans="2:18" x14ac:dyDescent="0.3">
      <c r="B55" s="11"/>
      <c r="C55" s="82"/>
      <c r="D55" s="101"/>
      <c r="E55" s="82"/>
      <c r="F55" s="82"/>
      <c r="G55" s="82"/>
      <c r="H55" s="102"/>
      <c r="I55" s="82"/>
      <c r="J55" s="101"/>
      <c r="K55" s="82"/>
      <c r="L55" s="82"/>
      <c r="M55" s="82"/>
      <c r="N55" s="82"/>
      <c r="O55" s="82"/>
      <c r="P55" s="102"/>
      <c r="Q55" s="82"/>
      <c r="R55" s="12"/>
    </row>
    <row r="56" spans="2:18" x14ac:dyDescent="0.3">
      <c r="B56" s="11"/>
      <c r="C56" s="82"/>
      <c r="D56" s="101"/>
      <c r="E56" s="82"/>
      <c r="F56" s="82"/>
      <c r="G56" s="82"/>
      <c r="H56" s="102"/>
      <c r="I56" s="82"/>
      <c r="J56" s="101"/>
      <c r="K56" s="82"/>
      <c r="L56" s="82"/>
      <c r="M56" s="82"/>
      <c r="N56" s="82"/>
      <c r="O56" s="82"/>
      <c r="P56" s="102"/>
      <c r="Q56" s="82"/>
      <c r="R56" s="12"/>
    </row>
    <row r="57" spans="2:18" x14ac:dyDescent="0.3">
      <c r="B57" s="11"/>
      <c r="C57" s="82"/>
      <c r="D57" s="101"/>
      <c r="E57" s="82"/>
      <c r="F57" s="82"/>
      <c r="G57" s="82"/>
      <c r="H57" s="102"/>
      <c r="I57" s="82"/>
      <c r="J57" s="101"/>
      <c r="K57" s="82"/>
      <c r="L57" s="82"/>
      <c r="M57" s="82"/>
      <c r="N57" s="82"/>
      <c r="O57" s="82"/>
      <c r="P57" s="102"/>
      <c r="Q57" s="82"/>
      <c r="R57" s="12"/>
    </row>
    <row r="58" spans="2:18" x14ac:dyDescent="0.3">
      <c r="B58" s="11"/>
      <c r="C58" s="82"/>
      <c r="D58" s="101"/>
      <c r="E58" s="82"/>
      <c r="F58" s="82"/>
      <c r="G58" s="82"/>
      <c r="H58" s="102"/>
      <c r="I58" s="82"/>
      <c r="J58" s="101"/>
      <c r="K58" s="82"/>
      <c r="L58" s="82"/>
      <c r="M58" s="82"/>
      <c r="N58" s="82"/>
      <c r="O58" s="82"/>
      <c r="P58" s="102"/>
      <c r="Q58" s="82"/>
      <c r="R58" s="12"/>
    </row>
    <row r="59" spans="2:18" s="15" customFormat="1" ht="15" x14ac:dyDescent="0.25">
      <c r="B59" s="16"/>
      <c r="C59" s="84"/>
      <c r="D59" s="103" t="s">
        <v>256</v>
      </c>
      <c r="E59" s="104"/>
      <c r="F59" s="104"/>
      <c r="G59" s="105" t="s">
        <v>255</v>
      </c>
      <c r="H59" s="106"/>
      <c r="I59" s="84"/>
      <c r="J59" s="103" t="s">
        <v>256</v>
      </c>
      <c r="K59" s="104"/>
      <c r="L59" s="104"/>
      <c r="M59" s="104"/>
      <c r="N59" s="105" t="s">
        <v>255</v>
      </c>
      <c r="O59" s="104"/>
      <c r="P59" s="106"/>
      <c r="Q59" s="84"/>
      <c r="R59" s="18"/>
    </row>
    <row r="60" spans="2:18" x14ac:dyDescent="0.3">
      <c r="B60" s="11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12"/>
    </row>
    <row r="61" spans="2:18" s="15" customFormat="1" ht="15" x14ac:dyDescent="0.25">
      <c r="B61" s="16"/>
      <c r="C61" s="84"/>
      <c r="D61" s="99" t="s">
        <v>258</v>
      </c>
      <c r="E61" s="87"/>
      <c r="F61" s="87"/>
      <c r="G61" s="87"/>
      <c r="H61" s="100"/>
      <c r="I61" s="84"/>
      <c r="J61" s="99" t="s">
        <v>257</v>
      </c>
      <c r="K61" s="87"/>
      <c r="L61" s="87"/>
      <c r="M61" s="87"/>
      <c r="N61" s="87"/>
      <c r="O61" s="87"/>
      <c r="P61" s="100"/>
      <c r="Q61" s="84"/>
      <c r="R61" s="18"/>
    </row>
    <row r="62" spans="2:18" x14ac:dyDescent="0.3">
      <c r="B62" s="11"/>
      <c r="C62" s="82"/>
      <c r="D62" s="101"/>
      <c r="E62" s="82"/>
      <c r="F62" s="82"/>
      <c r="G62" s="82"/>
      <c r="H62" s="102"/>
      <c r="I62" s="82"/>
      <c r="J62" s="101"/>
      <c r="K62" s="82"/>
      <c r="L62" s="82"/>
      <c r="M62" s="82"/>
      <c r="N62" s="82"/>
      <c r="O62" s="82"/>
      <c r="P62" s="102"/>
      <c r="Q62" s="82"/>
      <c r="R62" s="12"/>
    </row>
    <row r="63" spans="2:18" x14ac:dyDescent="0.3">
      <c r="B63" s="11"/>
      <c r="C63" s="82"/>
      <c r="D63" s="101"/>
      <c r="E63" s="82"/>
      <c r="F63" s="82"/>
      <c r="G63" s="82"/>
      <c r="H63" s="102"/>
      <c r="I63" s="82"/>
      <c r="J63" s="101"/>
      <c r="K63" s="82"/>
      <c r="L63" s="82"/>
      <c r="M63" s="82"/>
      <c r="N63" s="82"/>
      <c r="O63" s="82"/>
      <c r="P63" s="102"/>
      <c r="Q63" s="82"/>
      <c r="R63" s="12"/>
    </row>
    <row r="64" spans="2:18" x14ac:dyDescent="0.3">
      <c r="B64" s="11"/>
      <c r="C64" s="82"/>
      <c r="D64" s="101"/>
      <c r="E64" s="82"/>
      <c r="F64" s="82"/>
      <c r="G64" s="82"/>
      <c r="H64" s="102"/>
      <c r="I64" s="82"/>
      <c r="J64" s="101"/>
      <c r="K64" s="82"/>
      <c r="L64" s="82"/>
      <c r="M64" s="82"/>
      <c r="N64" s="82"/>
      <c r="O64" s="82"/>
      <c r="P64" s="102"/>
      <c r="Q64" s="82"/>
      <c r="R64" s="12"/>
    </row>
    <row r="65" spans="2:18" x14ac:dyDescent="0.3">
      <c r="B65" s="11"/>
      <c r="C65" s="82"/>
      <c r="D65" s="101"/>
      <c r="E65" s="82"/>
      <c r="F65" s="82"/>
      <c r="G65" s="82"/>
      <c r="H65" s="102"/>
      <c r="I65" s="82"/>
      <c r="J65" s="101"/>
      <c r="K65" s="82"/>
      <c r="L65" s="82"/>
      <c r="M65" s="82"/>
      <c r="N65" s="82"/>
      <c r="O65" s="82"/>
      <c r="P65" s="102"/>
      <c r="Q65" s="82"/>
      <c r="R65" s="12"/>
    </row>
    <row r="66" spans="2:18" x14ac:dyDescent="0.3">
      <c r="B66" s="11"/>
      <c r="C66" s="82"/>
      <c r="D66" s="101"/>
      <c r="E66" s="82"/>
      <c r="F66" s="82"/>
      <c r="G66" s="82"/>
      <c r="H66" s="102"/>
      <c r="I66" s="82"/>
      <c r="J66" s="101"/>
      <c r="K66" s="82"/>
      <c r="L66" s="82"/>
      <c r="M66" s="82"/>
      <c r="N66" s="82"/>
      <c r="O66" s="82"/>
      <c r="P66" s="102"/>
      <c r="Q66" s="82"/>
      <c r="R66" s="12"/>
    </row>
    <row r="67" spans="2:18" x14ac:dyDescent="0.3">
      <c r="B67" s="11"/>
      <c r="C67" s="82"/>
      <c r="D67" s="101"/>
      <c r="E67" s="82"/>
      <c r="F67" s="82"/>
      <c r="G67" s="82"/>
      <c r="H67" s="102"/>
      <c r="I67" s="82"/>
      <c r="J67" s="101"/>
      <c r="K67" s="82"/>
      <c r="L67" s="82"/>
      <c r="M67" s="82"/>
      <c r="N67" s="82"/>
      <c r="O67" s="82"/>
      <c r="P67" s="102"/>
      <c r="Q67" s="82"/>
      <c r="R67" s="12"/>
    </row>
    <row r="68" spans="2:18" x14ac:dyDescent="0.3">
      <c r="B68" s="11"/>
      <c r="C68" s="82"/>
      <c r="D68" s="101"/>
      <c r="E68" s="82"/>
      <c r="F68" s="82"/>
      <c r="G68" s="82"/>
      <c r="H68" s="102"/>
      <c r="I68" s="82"/>
      <c r="J68" s="101"/>
      <c r="K68" s="82"/>
      <c r="L68" s="82"/>
      <c r="M68" s="82"/>
      <c r="N68" s="82"/>
      <c r="O68" s="82"/>
      <c r="P68" s="102"/>
      <c r="Q68" s="82"/>
      <c r="R68" s="12"/>
    </row>
    <row r="69" spans="2:18" x14ac:dyDescent="0.3">
      <c r="B69" s="11"/>
      <c r="C69" s="82"/>
      <c r="D69" s="101"/>
      <c r="E69" s="82"/>
      <c r="F69" s="82"/>
      <c r="G69" s="82"/>
      <c r="H69" s="102"/>
      <c r="I69" s="82"/>
      <c r="J69" s="101"/>
      <c r="K69" s="82"/>
      <c r="L69" s="82"/>
      <c r="M69" s="82"/>
      <c r="N69" s="82"/>
      <c r="O69" s="82"/>
      <c r="P69" s="102"/>
      <c r="Q69" s="82"/>
      <c r="R69" s="12"/>
    </row>
    <row r="70" spans="2:18" s="15" customFormat="1" ht="15" x14ac:dyDescent="0.25">
      <c r="B70" s="16"/>
      <c r="C70" s="84"/>
      <c r="D70" s="103" t="s">
        <v>256</v>
      </c>
      <c r="E70" s="104"/>
      <c r="F70" s="104"/>
      <c r="G70" s="105" t="s">
        <v>255</v>
      </c>
      <c r="H70" s="106"/>
      <c r="I70" s="84"/>
      <c r="J70" s="103" t="s">
        <v>256</v>
      </c>
      <c r="K70" s="104"/>
      <c r="L70" s="104"/>
      <c r="M70" s="104"/>
      <c r="N70" s="105" t="s">
        <v>255</v>
      </c>
      <c r="O70" s="104"/>
      <c r="P70" s="106"/>
      <c r="Q70" s="84"/>
      <c r="R70" s="18"/>
    </row>
    <row r="71" spans="2:18" s="15" customFormat="1" ht="14.45" customHeight="1" x14ac:dyDescent="0.25">
      <c r="B71" s="23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25"/>
    </row>
    <row r="72" spans="2:18" x14ac:dyDescent="0.3"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</row>
    <row r="73" spans="2:18" x14ac:dyDescent="0.3"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</row>
    <row r="74" spans="2:18" x14ac:dyDescent="0.3"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</row>
    <row r="75" spans="2:18" s="15" customFormat="1" ht="6.95" customHeight="1" x14ac:dyDescent="0.25">
      <c r="B75" s="26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28"/>
    </row>
    <row r="76" spans="2:18" s="15" customFormat="1" ht="36.950000000000003" customHeight="1" x14ac:dyDescent="0.25">
      <c r="B76" s="16"/>
      <c r="C76" s="131" t="s">
        <v>254</v>
      </c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8"/>
    </row>
    <row r="77" spans="2:18" s="15" customFormat="1" ht="6.95" customHeight="1" x14ac:dyDescent="0.25">
      <c r="B77" s="16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18"/>
    </row>
    <row r="78" spans="2:18" s="15" customFormat="1" ht="30" customHeight="1" x14ac:dyDescent="0.25">
      <c r="B78" s="16"/>
      <c r="C78" s="83" t="s">
        <v>248</v>
      </c>
      <c r="D78" s="84"/>
      <c r="E78" s="84"/>
      <c r="F78" s="133" t="str">
        <f>F6</f>
        <v>Urgentný príjem, zmena dokončenej stavby v NsP Rožňava</v>
      </c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84"/>
      <c r="R78" s="18"/>
    </row>
    <row r="79" spans="2:18" s="15" customFormat="1" ht="36.950000000000003" customHeight="1" x14ac:dyDescent="0.25">
      <c r="B79" s="16"/>
      <c r="C79" s="110" t="s">
        <v>247</v>
      </c>
      <c r="D79" s="84"/>
      <c r="E79" s="84"/>
      <c r="F79" s="135" t="str">
        <f>F7</f>
        <v>SO 03 - Rekonštrukcia výťahu Urgentného príjmu</v>
      </c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84"/>
      <c r="R79" s="18"/>
    </row>
    <row r="80" spans="2:18" s="15" customFormat="1" ht="6.95" customHeight="1" x14ac:dyDescent="0.25">
      <c r="B80" s="16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18"/>
    </row>
    <row r="81" spans="2:47" s="15" customFormat="1" ht="18" customHeight="1" x14ac:dyDescent="0.25">
      <c r="B81" s="16"/>
      <c r="C81" s="83" t="s">
        <v>246</v>
      </c>
      <c r="D81" s="84"/>
      <c r="E81" s="84"/>
      <c r="F81" s="86" t="str">
        <f>F9</f>
        <v xml:space="preserve"> </v>
      </c>
      <c r="G81" s="84"/>
      <c r="H81" s="84"/>
      <c r="I81" s="84"/>
      <c r="J81" s="84"/>
      <c r="K81" s="83" t="s">
        <v>245</v>
      </c>
      <c r="L81" s="84"/>
      <c r="M81" s="124" t="str">
        <f>IF(O9="","",O9)</f>
        <v/>
      </c>
      <c r="N81" s="124"/>
      <c r="O81" s="124"/>
      <c r="P81" s="124"/>
      <c r="Q81" s="84"/>
      <c r="R81" s="18"/>
    </row>
    <row r="82" spans="2:47" s="15" customFormat="1" ht="6.95" customHeight="1" x14ac:dyDescent="0.25">
      <c r="B82" s="16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18"/>
    </row>
    <row r="83" spans="2:47" s="15" customFormat="1" ht="15" x14ac:dyDescent="0.25">
      <c r="B83" s="16"/>
      <c r="C83" s="83" t="s">
        <v>244</v>
      </c>
      <c r="D83" s="84"/>
      <c r="E83" s="84"/>
      <c r="F83" s="86" t="str">
        <f>E12</f>
        <v>Nemocnica s poliklinikou sv. Barbory Rožňava, a.s.</v>
      </c>
      <c r="G83" s="84"/>
      <c r="H83" s="84"/>
      <c r="I83" s="84"/>
      <c r="J83" s="84"/>
      <c r="K83" s="83" t="s">
        <v>243</v>
      </c>
      <c r="L83" s="84"/>
      <c r="M83" s="125" t="str">
        <f>E18</f>
        <v>Architekt Dzurco s.r.o.</v>
      </c>
      <c r="N83" s="125"/>
      <c r="O83" s="125"/>
      <c r="P83" s="125"/>
      <c r="Q83" s="125"/>
      <c r="R83" s="18"/>
    </row>
    <row r="84" spans="2:47" s="15" customFormat="1" ht="14.45" customHeight="1" x14ac:dyDescent="0.25">
      <c r="B84" s="16"/>
      <c r="C84" s="83" t="s">
        <v>242</v>
      </c>
      <c r="D84" s="84"/>
      <c r="E84" s="84"/>
      <c r="F84" s="86" t="str">
        <f>IF(E15="","",E15)</f>
        <v xml:space="preserve"> </v>
      </c>
      <c r="G84" s="84"/>
      <c r="H84" s="84"/>
      <c r="I84" s="84"/>
      <c r="J84" s="84"/>
      <c r="K84" s="83" t="s">
        <v>241</v>
      </c>
      <c r="L84" s="84"/>
      <c r="M84" s="125" t="str">
        <f>E21</f>
        <v>Architekt Dzurco s.r.o.</v>
      </c>
      <c r="N84" s="125"/>
      <c r="O84" s="125"/>
      <c r="P84" s="125"/>
      <c r="Q84" s="125"/>
      <c r="R84" s="18"/>
    </row>
    <row r="85" spans="2:47" s="15" customFormat="1" ht="10.35" customHeight="1" x14ac:dyDescent="0.25">
      <c r="B85" s="16"/>
      <c r="C85" s="84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18"/>
    </row>
    <row r="86" spans="2:47" s="15" customFormat="1" ht="29.25" customHeight="1" x14ac:dyDescent="0.25">
      <c r="B86" s="16"/>
      <c r="C86" s="126" t="s">
        <v>253</v>
      </c>
      <c r="D86" s="127"/>
      <c r="E86" s="127"/>
      <c r="F86" s="127"/>
      <c r="G86" s="127"/>
      <c r="H86" s="94"/>
      <c r="I86" s="94"/>
      <c r="J86" s="94"/>
      <c r="K86" s="94"/>
      <c r="L86" s="94"/>
      <c r="M86" s="94"/>
      <c r="N86" s="126" t="s">
        <v>233</v>
      </c>
      <c r="O86" s="127"/>
      <c r="P86" s="127"/>
      <c r="Q86" s="127"/>
      <c r="R86" s="18"/>
    </row>
    <row r="87" spans="2:47" s="15" customFormat="1" ht="10.35" customHeight="1" x14ac:dyDescent="0.25">
      <c r="B87" s="16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18"/>
    </row>
    <row r="88" spans="2:47" s="15" customFormat="1" ht="29.25" customHeight="1" x14ac:dyDescent="0.25">
      <c r="B88" s="16"/>
      <c r="C88" s="111" t="s">
        <v>252</v>
      </c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128">
        <f>N120</f>
        <v>0</v>
      </c>
      <c r="O88" s="128"/>
      <c r="P88" s="128"/>
      <c r="Q88" s="128"/>
      <c r="R88" s="18"/>
      <c r="AU88" s="7" t="s">
        <v>223</v>
      </c>
    </row>
    <row r="89" spans="2:47" s="32" customFormat="1" ht="24.95" customHeight="1" x14ac:dyDescent="0.25">
      <c r="B89" s="30"/>
      <c r="C89" s="112"/>
      <c r="D89" s="113" t="s">
        <v>222</v>
      </c>
      <c r="E89" s="112"/>
      <c r="F89" s="112"/>
      <c r="G89" s="112"/>
      <c r="H89" s="112"/>
      <c r="I89" s="112"/>
      <c r="J89" s="112"/>
      <c r="K89" s="112"/>
      <c r="L89" s="112"/>
      <c r="M89" s="112"/>
      <c r="N89" s="129">
        <f>N121</f>
        <v>0</v>
      </c>
      <c r="O89" s="129"/>
      <c r="P89" s="129"/>
      <c r="Q89" s="129"/>
      <c r="R89" s="31"/>
    </row>
    <row r="90" spans="2:47" s="35" customFormat="1" ht="19.899999999999999" customHeight="1" x14ac:dyDescent="0.25">
      <c r="B90" s="33"/>
      <c r="C90" s="114"/>
      <c r="D90" s="115" t="s">
        <v>221</v>
      </c>
      <c r="E90" s="114"/>
      <c r="F90" s="114"/>
      <c r="G90" s="114"/>
      <c r="H90" s="114"/>
      <c r="I90" s="114"/>
      <c r="J90" s="114"/>
      <c r="K90" s="114"/>
      <c r="L90" s="114"/>
      <c r="M90" s="114"/>
      <c r="N90" s="130">
        <f>N122</f>
        <v>0</v>
      </c>
      <c r="O90" s="130"/>
      <c r="P90" s="130"/>
      <c r="Q90" s="130"/>
      <c r="R90" s="34"/>
    </row>
    <row r="91" spans="2:47" s="35" customFormat="1" ht="19.899999999999999" customHeight="1" x14ac:dyDescent="0.25">
      <c r="B91" s="33"/>
      <c r="C91" s="114"/>
      <c r="D91" s="115" t="s">
        <v>192</v>
      </c>
      <c r="E91" s="114"/>
      <c r="F91" s="114"/>
      <c r="G91" s="114"/>
      <c r="H91" s="114"/>
      <c r="I91" s="114"/>
      <c r="J91" s="114"/>
      <c r="K91" s="114"/>
      <c r="L91" s="114"/>
      <c r="M91" s="114"/>
      <c r="N91" s="130">
        <f>N131</f>
        <v>0</v>
      </c>
      <c r="O91" s="130"/>
      <c r="P91" s="130"/>
      <c r="Q91" s="130"/>
      <c r="R91" s="34"/>
    </row>
    <row r="92" spans="2:47" s="35" customFormat="1" ht="19.899999999999999" customHeight="1" x14ac:dyDescent="0.25">
      <c r="B92" s="33"/>
      <c r="C92" s="114"/>
      <c r="D92" s="115" t="s">
        <v>92</v>
      </c>
      <c r="E92" s="114"/>
      <c r="F92" s="114"/>
      <c r="G92" s="114"/>
      <c r="H92" s="114"/>
      <c r="I92" s="114"/>
      <c r="J92" s="114"/>
      <c r="K92" s="114"/>
      <c r="L92" s="114"/>
      <c r="M92" s="114"/>
      <c r="N92" s="130">
        <f>N157</f>
        <v>0</v>
      </c>
      <c r="O92" s="130"/>
      <c r="P92" s="130"/>
      <c r="Q92" s="130"/>
      <c r="R92" s="34"/>
    </row>
    <row r="93" spans="2:47" s="32" customFormat="1" ht="24.95" customHeight="1" x14ac:dyDescent="0.25">
      <c r="B93" s="30"/>
      <c r="C93" s="112"/>
      <c r="D93" s="113" t="s">
        <v>86</v>
      </c>
      <c r="E93" s="112"/>
      <c r="F93" s="112"/>
      <c r="G93" s="112"/>
      <c r="H93" s="112"/>
      <c r="I93" s="112"/>
      <c r="J93" s="112"/>
      <c r="K93" s="112"/>
      <c r="L93" s="112"/>
      <c r="M93" s="112"/>
      <c r="N93" s="129">
        <f>N159</f>
        <v>0</v>
      </c>
      <c r="O93" s="129"/>
      <c r="P93" s="129"/>
      <c r="Q93" s="129"/>
      <c r="R93" s="31"/>
    </row>
    <row r="94" spans="2:47" s="35" customFormat="1" ht="19.899999999999999" customHeight="1" x14ac:dyDescent="0.25">
      <c r="B94" s="33"/>
      <c r="C94" s="114"/>
      <c r="D94" s="115" t="s">
        <v>85</v>
      </c>
      <c r="E94" s="114"/>
      <c r="F94" s="114"/>
      <c r="G94" s="114"/>
      <c r="H94" s="114"/>
      <c r="I94" s="114"/>
      <c r="J94" s="114"/>
      <c r="K94" s="114"/>
      <c r="L94" s="114"/>
      <c r="M94" s="114"/>
      <c r="N94" s="130">
        <f>N160</f>
        <v>0</v>
      </c>
      <c r="O94" s="136"/>
      <c r="P94" s="136"/>
      <c r="Q94" s="136"/>
      <c r="R94" s="34"/>
    </row>
    <row r="95" spans="2:47" s="35" customFormat="1" ht="19.899999999999999" customHeight="1" x14ac:dyDescent="0.25">
      <c r="B95" s="33"/>
      <c r="C95" s="114"/>
      <c r="D95" s="115" t="s">
        <v>71</v>
      </c>
      <c r="E95" s="114"/>
      <c r="F95" s="114"/>
      <c r="G95" s="114"/>
      <c r="H95" s="114"/>
      <c r="I95" s="114"/>
      <c r="J95" s="114"/>
      <c r="K95" s="114"/>
      <c r="L95" s="114"/>
      <c r="M95" s="114"/>
      <c r="N95" s="130">
        <f>N164</f>
        <v>0</v>
      </c>
      <c r="O95" s="136"/>
      <c r="P95" s="136"/>
      <c r="Q95" s="136"/>
      <c r="R95" s="34"/>
    </row>
    <row r="96" spans="2:47" s="35" customFormat="1" ht="19.899999999999999" customHeight="1" x14ac:dyDescent="0.25">
      <c r="B96" s="33"/>
      <c r="C96" s="114"/>
      <c r="D96" s="115" t="s">
        <v>62</v>
      </c>
      <c r="E96" s="114"/>
      <c r="F96" s="114"/>
      <c r="G96" s="114"/>
      <c r="H96" s="114"/>
      <c r="I96" s="114"/>
      <c r="J96" s="114"/>
      <c r="K96" s="114"/>
      <c r="L96" s="114"/>
      <c r="M96" s="114"/>
      <c r="N96" s="130">
        <f>N167</f>
        <v>0</v>
      </c>
      <c r="O96" s="136"/>
      <c r="P96" s="136"/>
      <c r="Q96" s="136"/>
      <c r="R96" s="34"/>
    </row>
    <row r="97" spans="2:21" s="35" customFormat="1" ht="19.899999999999999" customHeight="1" x14ac:dyDescent="0.25">
      <c r="B97" s="33"/>
      <c r="C97" s="114"/>
      <c r="D97" s="115" t="s">
        <v>37</v>
      </c>
      <c r="E97" s="114"/>
      <c r="F97" s="114"/>
      <c r="G97" s="114"/>
      <c r="H97" s="114"/>
      <c r="I97" s="114"/>
      <c r="J97" s="114"/>
      <c r="K97" s="114"/>
      <c r="L97" s="114"/>
      <c r="M97" s="114"/>
      <c r="N97" s="130">
        <f>N173</f>
        <v>0</v>
      </c>
      <c r="O97" s="136"/>
      <c r="P97" s="136"/>
      <c r="Q97" s="136"/>
      <c r="R97" s="34"/>
    </row>
    <row r="98" spans="2:21" s="32" customFormat="1" ht="24.95" customHeight="1" x14ac:dyDescent="0.25">
      <c r="B98" s="30"/>
      <c r="C98" s="112"/>
      <c r="D98" s="113" t="s">
        <v>18</v>
      </c>
      <c r="E98" s="112"/>
      <c r="F98" s="112"/>
      <c r="G98" s="112"/>
      <c r="H98" s="112"/>
      <c r="I98" s="112"/>
      <c r="J98" s="112"/>
      <c r="K98" s="112"/>
      <c r="L98" s="112"/>
      <c r="M98" s="112"/>
      <c r="N98" s="129">
        <f>N178</f>
        <v>0</v>
      </c>
      <c r="O98" s="137"/>
      <c r="P98" s="137"/>
      <c r="Q98" s="137"/>
      <c r="R98" s="31"/>
    </row>
    <row r="99" spans="2:21" s="35" customFormat="1" ht="19.899999999999999" customHeight="1" x14ac:dyDescent="0.25">
      <c r="B99" s="33"/>
      <c r="C99" s="114"/>
      <c r="D99" s="115" t="s">
        <v>16</v>
      </c>
      <c r="E99" s="114"/>
      <c r="F99" s="114"/>
      <c r="G99" s="114"/>
      <c r="H99" s="114"/>
      <c r="I99" s="114"/>
      <c r="J99" s="114"/>
      <c r="K99" s="114"/>
      <c r="L99" s="114"/>
      <c r="M99" s="114"/>
      <c r="N99" s="130">
        <f>N179</f>
        <v>0</v>
      </c>
      <c r="O99" s="136"/>
      <c r="P99" s="136"/>
      <c r="Q99" s="136"/>
      <c r="R99" s="34"/>
    </row>
    <row r="100" spans="2:21" s="15" customFormat="1" ht="21.75" customHeight="1" x14ac:dyDescent="0.25">
      <c r="B100" s="16"/>
      <c r="C100" s="84"/>
      <c r="D100" s="84"/>
      <c r="E100" s="84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18"/>
    </row>
    <row r="101" spans="2:21" s="15" customFormat="1" ht="29.25" customHeight="1" x14ac:dyDescent="0.25">
      <c r="B101" s="16"/>
      <c r="C101" s="111" t="s">
        <v>251</v>
      </c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122">
        <v>0</v>
      </c>
      <c r="O101" s="123"/>
      <c r="P101" s="123"/>
      <c r="Q101" s="123"/>
      <c r="R101" s="18"/>
      <c r="T101" s="36"/>
      <c r="U101" s="37" t="s">
        <v>231</v>
      </c>
    </row>
    <row r="102" spans="2:21" s="15" customFormat="1" ht="18" customHeight="1" x14ac:dyDescent="0.25">
      <c r="B102" s="16"/>
      <c r="C102" s="84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18"/>
    </row>
    <row r="103" spans="2:21" s="15" customFormat="1" ht="29.25" customHeight="1" x14ac:dyDescent="0.25">
      <c r="B103" s="16"/>
      <c r="C103" s="116" t="s">
        <v>250</v>
      </c>
      <c r="D103" s="94"/>
      <c r="E103" s="94"/>
      <c r="F103" s="94"/>
      <c r="G103" s="94"/>
      <c r="H103" s="94"/>
      <c r="I103" s="94"/>
      <c r="J103" s="94"/>
      <c r="K103" s="94"/>
      <c r="L103" s="147">
        <f>ROUND(SUM(N88+N101),2)</f>
        <v>0</v>
      </c>
      <c r="M103" s="147"/>
      <c r="N103" s="147"/>
      <c r="O103" s="147"/>
      <c r="P103" s="147"/>
      <c r="Q103" s="147"/>
      <c r="R103" s="18"/>
    </row>
    <row r="104" spans="2:21" s="15" customFormat="1" ht="6.95" customHeight="1" x14ac:dyDescent="0.25">
      <c r="B104" s="23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5"/>
    </row>
    <row r="108" spans="2:21" s="15" customFormat="1" ht="6.95" customHeight="1" x14ac:dyDescent="0.25">
      <c r="B108" s="26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8"/>
    </row>
    <row r="109" spans="2:21" s="15" customFormat="1" ht="36.950000000000003" customHeight="1" x14ac:dyDescent="0.25">
      <c r="B109" s="16"/>
      <c r="C109" s="148" t="s">
        <v>249</v>
      </c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8"/>
    </row>
    <row r="110" spans="2:21" s="15" customFormat="1" ht="6.95" customHeight="1" x14ac:dyDescent="0.25">
      <c r="B110" s="16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8"/>
    </row>
    <row r="111" spans="2:21" s="15" customFormat="1" ht="30" customHeight="1" x14ac:dyDescent="0.25">
      <c r="B111" s="16"/>
      <c r="C111" s="14" t="s">
        <v>248</v>
      </c>
      <c r="D111" s="17"/>
      <c r="E111" s="17"/>
      <c r="F111" s="150" t="str">
        <f>F6</f>
        <v>Urgentný príjem, zmena dokončenej stavby v NsP Rožňava</v>
      </c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7"/>
      <c r="R111" s="18"/>
    </row>
    <row r="112" spans="2:21" s="15" customFormat="1" ht="36.950000000000003" customHeight="1" x14ac:dyDescent="0.25">
      <c r="B112" s="16"/>
      <c r="C112" s="29" t="s">
        <v>247</v>
      </c>
      <c r="D112" s="17"/>
      <c r="E112" s="17"/>
      <c r="F112" s="152" t="str">
        <f>F7</f>
        <v>SO 03 - Rekonštrukcia výťahu Urgentného príjmu</v>
      </c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7"/>
      <c r="R112" s="18"/>
    </row>
    <row r="113" spans="2:67" s="15" customFormat="1" ht="6.95" customHeight="1" x14ac:dyDescent="0.25">
      <c r="B113" s="1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8"/>
    </row>
    <row r="114" spans="2:67" s="15" customFormat="1" ht="18" customHeight="1" x14ac:dyDescent="0.25">
      <c r="B114" s="16"/>
      <c r="C114" s="14" t="s">
        <v>246</v>
      </c>
      <c r="D114" s="17"/>
      <c r="E114" s="17"/>
      <c r="F114" s="19" t="str">
        <f>F9</f>
        <v xml:space="preserve"> </v>
      </c>
      <c r="G114" s="17"/>
      <c r="H114" s="17"/>
      <c r="I114" s="17"/>
      <c r="J114" s="17"/>
      <c r="K114" s="14" t="s">
        <v>245</v>
      </c>
      <c r="L114" s="17"/>
      <c r="M114" s="153" t="str">
        <f>IF(O9="","",O9)</f>
        <v/>
      </c>
      <c r="N114" s="153"/>
      <c r="O114" s="153"/>
      <c r="P114" s="153"/>
      <c r="Q114" s="17"/>
      <c r="R114" s="18"/>
    </row>
    <row r="115" spans="2:67" s="15" customFormat="1" ht="6.95" customHeight="1" x14ac:dyDescent="0.25">
      <c r="B115" s="16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8"/>
    </row>
    <row r="116" spans="2:67" s="15" customFormat="1" ht="15" x14ac:dyDescent="0.25">
      <c r="B116" s="16"/>
      <c r="C116" s="14" t="s">
        <v>244</v>
      </c>
      <c r="D116" s="17"/>
      <c r="E116" s="17"/>
      <c r="F116" s="19" t="str">
        <f>E12</f>
        <v>Nemocnica s poliklinikou sv. Barbory Rožňava, a.s.</v>
      </c>
      <c r="G116" s="17"/>
      <c r="H116" s="17"/>
      <c r="I116" s="17"/>
      <c r="J116" s="17"/>
      <c r="K116" s="14" t="s">
        <v>243</v>
      </c>
      <c r="L116" s="17"/>
      <c r="M116" s="154" t="str">
        <f>E18</f>
        <v>Architekt Dzurco s.r.o.</v>
      </c>
      <c r="N116" s="154"/>
      <c r="O116" s="154"/>
      <c r="P116" s="154"/>
      <c r="Q116" s="154"/>
      <c r="R116" s="18"/>
    </row>
    <row r="117" spans="2:67" s="15" customFormat="1" ht="14.45" customHeight="1" x14ac:dyDescent="0.25">
      <c r="B117" s="16"/>
      <c r="C117" s="14" t="s">
        <v>242</v>
      </c>
      <c r="D117" s="17"/>
      <c r="E117" s="17"/>
      <c r="F117" s="19" t="str">
        <f>IF(E15="","",E15)</f>
        <v xml:space="preserve"> </v>
      </c>
      <c r="G117" s="17"/>
      <c r="H117" s="17"/>
      <c r="I117" s="17"/>
      <c r="J117" s="17"/>
      <c r="K117" s="14" t="s">
        <v>241</v>
      </c>
      <c r="L117" s="17"/>
      <c r="M117" s="154" t="str">
        <f>E21</f>
        <v>Architekt Dzurco s.r.o.</v>
      </c>
      <c r="N117" s="154"/>
      <c r="O117" s="154"/>
      <c r="P117" s="154"/>
      <c r="Q117" s="154"/>
      <c r="R117" s="18"/>
    </row>
    <row r="118" spans="2:67" s="15" customFormat="1" ht="10.35" customHeight="1" x14ac:dyDescent="0.25">
      <c r="B118" s="16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8"/>
    </row>
    <row r="119" spans="2:67" s="42" customFormat="1" ht="29.25" customHeight="1" x14ac:dyDescent="0.25">
      <c r="B119" s="38"/>
      <c r="C119" s="39" t="s">
        <v>240</v>
      </c>
      <c r="D119" s="40" t="s">
        <v>239</v>
      </c>
      <c r="E119" s="40" t="s">
        <v>238</v>
      </c>
      <c r="F119" s="146" t="s">
        <v>237</v>
      </c>
      <c r="G119" s="146"/>
      <c r="H119" s="146"/>
      <c r="I119" s="146"/>
      <c r="J119" s="40" t="s">
        <v>236</v>
      </c>
      <c r="K119" s="40" t="s">
        <v>235</v>
      </c>
      <c r="L119" s="146" t="s">
        <v>234</v>
      </c>
      <c r="M119" s="146"/>
      <c r="N119" s="146" t="s">
        <v>233</v>
      </c>
      <c r="O119" s="146"/>
      <c r="P119" s="146"/>
      <c r="Q119" s="157"/>
      <c r="R119" s="41"/>
      <c r="T119" s="43" t="s">
        <v>232</v>
      </c>
      <c r="U119" s="44" t="s">
        <v>231</v>
      </c>
      <c r="V119" s="44" t="s">
        <v>230</v>
      </c>
      <c r="W119" s="44" t="s">
        <v>229</v>
      </c>
      <c r="X119" s="44" t="s">
        <v>228</v>
      </c>
      <c r="Y119" s="44" t="s">
        <v>227</v>
      </c>
      <c r="Z119" s="44" t="s">
        <v>226</v>
      </c>
      <c r="AA119" s="45" t="s">
        <v>225</v>
      </c>
      <c r="BO119" s="40" t="s">
        <v>290</v>
      </c>
    </row>
    <row r="120" spans="2:67" s="15" customFormat="1" ht="29.25" customHeight="1" x14ac:dyDescent="0.35">
      <c r="B120" s="16"/>
      <c r="C120" s="46" t="s">
        <v>224</v>
      </c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2">
        <f>BK120</f>
        <v>0</v>
      </c>
      <c r="O120" s="173"/>
      <c r="P120" s="173"/>
      <c r="Q120" s="173"/>
      <c r="R120" s="18"/>
      <c r="T120" s="47"/>
      <c r="U120" s="20"/>
      <c r="V120" s="20"/>
      <c r="W120" s="48">
        <f>W121+W159+W178</f>
        <v>434.19989224</v>
      </c>
      <c r="X120" s="20"/>
      <c r="Y120" s="48">
        <f>Y121+Y159+Y178</f>
        <v>19.301269560000001</v>
      </c>
      <c r="Z120" s="20"/>
      <c r="AA120" s="49">
        <f>AA121+AA159+AA178</f>
        <v>15.110959999999999</v>
      </c>
      <c r="AT120" s="7" t="s">
        <v>14</v>
      </c>
      <c r="AU120" s="7" t="s">
        <v>223</v>
      </c>
      <c r="BK120" s="50">
        <f>BK121+BK159+BK178</f>
        <v>0</v>
      </c>
    </row>
    <row r="121" spans="2:67" s="55" customFormat="1" ht="37.35" customHeight="1" x14ac:dyDescent="0.35">
      <c r="B121" s="51"/>
      <c r="C121" s="52"/>
      <c r="D121" s="53" t="s">
        <v>222</v>
      </c>
      <c r="E121" s="53"/>
      <c r="F121" s="53"/>
      <c r="G121" s="53"/>
      <c r="H121" s="53"/>
      <c r="I121" s="53"/>
      <c r="J121" s="53"/>
      <c r="K121" s="53"/>
      <c r="L121" s="53"/>
      <c r="M121" s="53"/>
      <c r="N121" s="174">
        <f>BK121</f>
        <v>0</v>
      </c>
      <c r="O121" s="175"/>
      <c r="P121" s="175"/>
      <c r="Q121" s="175"/>
      <c r="R121" s="54"/>
      <c r="T121" s="56"/>
      <c r="U121" s="52"/>
      <c r="V121" s="52"/>
      <c r="W121" s="57">
        <f>W122+W131+W157</f>
        <v>355.24052624000001</v>
      </c>
      <c r="X121" s="52"/>
      <c r="Y121" s="57">
        <f>Y122+Y131+Y157</f>
        <v>14.1925975</v>
      </c>
      <c r="Z121" s="52"/>
      <c r="AA121" s="58">
        <f>AA122+AA131+AA157</f>
        <v>10.510959999999999</v>
      </c>
      <c r="AR121" s="59" t="s">
        <v>13</v>
      </c>
      <c r="AT121" s="60" t="s">
        <v>14</v>
      </c>
      <c r="AU121" s="60" t="s">
        <v>17</v>
      </c>
      <c r="AY121" s="59" t="s">
        <v>5</v>
      </c>
      <c r="BK121" s="61">
        <f>BK122+BK131+BK157</f>
        <v>0</v>
      </c>
    </row>
    <row r="122" spans="2:67" s="55" customFormat="1" ht="19.899999999999999" customHeight="1" x14ac:dyDescent="0.3">
      <c r="B122" s="51"/>
      <c r="C122" s="52"/>
      <c r="D122" s="62" t="s">
        <v>221</v>
      </c>
      <c r="E122" s="62"/>
      <c r="F122" s="62"/>
      <c r="G122" s="62"/>
      <c r="H122" s="62"/>
      <c r="I122" s="62"/>
      <c r="J122" s="62"/>
      <c r="K122" s="62"/>
      <c r="L122" s="62"/>
      <c r="M122" s="62"/>
      <c r="N122" s="155">
        <f>BK122</f>
        <v>0</v>
      </c>
      <c r="O122" s="156"/>
      <c r="P122" s="156"/>
      <c r="Q122" s="156"/>
      <c r="R122" s="54"/>
      <c r="T122" s="56"/>
      <c r="U122" s="52"/>
      <c r="V122" s="52"/>
      <c r="W122" s="57">
        <f>SUM(W123:W130)</f>
        <v>184.85668490000003</v>
      </c>
      <c r="X122" s="52"/>
      <c r="Y122" s="57">
        <f>SUM(Y123:Y130)</f>
        <v>10.24981262</v>
      </c>
      <c r="Z122" s="52"/>
      <c r="AA122" s="58">
        <f>SUM(AA123:AA130)</f>
        <v>0</v>
      </c>
      <c r="AR122" s="59" t="s">
        <v>13</v>
      </c>
      <c r="AT122" s="60" t="s">
        <v>14</v>
      </c>
      <c r="AU122" s="60" t="s">
        <v>13</v>
      </c>
      <c r="AY122" s="59" t="s">
        <v>5</v>
      </c>
      <c r="BK122" s="61">
        <f>SUM(BK123:BK130)</f>
        <v>0</v>
      </c>
    </row>
    <row r="123" spans="2:67" s="15" customFormat="1" ht="38.25" customHeight="1" x14ac:dyDescent="0.25">
      <c r="B123" s="16"/>
      <c r="C123" s="63" t="s">
        <v>13</v>
      </c>
      <c r="D123" s="63" t="s">
        <v>6</v>
      </c>
      <c r="E123" s="64" t="s">
        <v>220</v>
      </c>
      <c r="F123" s="158" t="s">
        <v>219</v>
      </c>
      <c r="G123" s="158"/>
      <c r="H123" s="158"/>
      <c r="I123" s="158"/>
      <c r="J123" s="65" t="s">
        <v>21</v>
      </c>
      <c r="K123" s="66">
        <v>9.4499999999999993</v>
      </c>
      <c r="L123" s="159"/>
      <c r="M123" s="159"/>
      <c r="N123" s="160">
        <f>ROUND(L123*K123,2)</f>
        <v>0</v>
      </c>
      <c r="O123" s="160"/>
      <c r="P123" s="160"/>
      <c r="Q123" s="160"/>
      <c r="R123" s="18"/>
      <c r="T123" s="67" t="s">
        <v>8</v>
      </c>
      <c r="U123" s="68" t="s">
        <v>7</v>
      </c>
      <c r="V123" s="69">
        <v>0.98182000000000003</v>
      </c>
      <c r="W123" s="69">
        <f t="shared" ref="W123:W130" si="0">V123*K123</f>
        <v>9.278198999999999</v>
      </c>
      <c r="X123" s="69">
        <v>5.0709999999999998E-2</v>
      </c>
      <c r="Y123" s="69">
        <f t="shared" ref="Y123:Y130" si="1">X123*K123</f>
        <v>0.47920949999999995</v>
      </c>
      <c r="Z123" s="69">
        <v>0</v>
      </c>
      <c r="AA123" s="70">
        <f t="shared" ref="AA123:AA130" si="2">Z123*K123</f>
        <v>0</v>
      </c>
      <c r="AR123" s="7" t="s">
        <v>88</v>
      </c>
      <c r="AT123" s="7" t="s">
        <v>6</v>
      </c>
      <c r="AU123" s="7" t="s">
        <v>0</v>
      </c>
      <c r="AY123" s="7" t="s">
        <v>5</v>
      </c>
      <c r="BE123" s="71">
        <f t="shared" ref="BE123:BE130" si="3">IF(U123="základná",N123,0)</f>
        <v>0</v>
      </c>
      <c r="BF123" s="71">
        <f t="shared" ref="BF123:BF130" si="4">IF(U123="znížená",N123,0)</f>
        <v>0</v>
      </c>
      <c r="BG123" s="71">
        <f t="shared" ref="BG123:BG130" si="5">IF(U123="zákl. prenesená",N123,0)</f>
        <v>0</v>
      </c>
      <c r="BH123" s="71">
        <f t="shared" ref="BH123:BH130" si="6">IF(U123="zníž. prenesená",N123,0)</f>
        <v>0</v>
      </c>
      <c r="BI123" s="71">
        <f t="shared" ref="BI123:BI130" si="7">IF(U123="nulová",N123,0)</f>
        <v>0</v>
      </c>
      <c r="BJ123" s="7" t="s">
        <v>0</v>
      </c>
      <c r="BK123" s="72">
        <f t="shared" ref="BK123:BK130" si="8">ROUND(L123*K123,3)</f>
        <v>0</v>
      </c>
      <c r="BL123" s="7" t="s">
        <v>88</v>
      </c>
      <c r="BM123" s="7" t="s">
        <v>218</v>
      </c>
      <c r="BO123" s="5"/>
    </row>
    <row r="124" spans="2:67" s="15" customFormat="1" ht="25.5" customHeight="1" x14ac:dyDescent="0.25">
      <c r="B124" s="16"/>
      <c r="C124" s="63" t="s">
        <v>0</v>
      </c>
      <c r="D124" s="63" t="s">
        <v>6</v>
      </c>
      <c r="E124" s="64" t="s">
        <v>217</v>
      </c>
      <c r="F124" s="158" t="s">
        <v>216</v>
      </c>
      <c r="G124" s="158"/>
      <c r="H124" s="158"/>
      <c r="I124" s="158"/>
      <c r="J124" s="65" t="s">
        <v>21</v>
      </c>
      <c r="K124" s="66">
        <v>273.93599999999998</v>
      </c>
      <c r="L124" s="159"/>
      <c r="M124" s="159"/>
      <c r="N124" s="160">
        <f t="shared" ref="N124:N130" si="9">ROUND(L124*K124,2)</f>
        <v>0</v>
      </c>
      <c r="O124" s="160"/>
      <c r="P124" s="160"/>
      <c r="Q124" s="160"/>
      <c r="R124" s="18"/>
      <c r="T124" s="67" t="s">
        <v>8</v>
      </c>
      <c r="U124" s="68" t="s">
        <v>7</v>
      </c>
      <c r="V124" s="69">
        <v>5.0009999999999999E-2</v>
      </c>
      <c r="W124" s="69">
        <f t="shared" si="0"/>
        <v>13.699539359999999</v>
      </c>
      <c r="X124" s="69">
        <v>3.0000000000000001E-5</v>
      </c>
      <c r="Y124" s="69">
        <f t="shared" si="1"/>
        <v>8.2180799999999991E-3</v>
      </c>
      <c r="Z124" s="69">
        <v>0</v>
      </c>
      <c r="AA124" s="70">
        <f t="shared" si="2"/>
        <v>0</v>
      </c>
      <c r="AR124" s="7" t="s">
        <v>88</v>
      </c>
      <c r="AT124" s="7" t="s">
        <v>6</v>
      </c>
      <c r="AU124" s="7" t="s">
        <v>0</v>
      </c>
      <c r="AY124" s="7" t="s">
        <v>5</v>
      </c>
      <c r="BE124" s="71">
        <f t="shared" si="3"/>
        <v>0</v>
      </c>
      <c r="BF124" s="71">
        <f t="shared" si="4"/>
        <v>0</v>
      </c>
      <c r="BG124" s="71">
        <f t="shared" si="5"/>
        <v>0</v>
      </c>
      <c r="BH124" s="71">
        <f t="shared" si="6"/>
        <v>0</v>
      </c>
      <c r="BI124" s="71">
        <f t="shared" si="7"/>
        <v>0</v>
      </c>
      <c r="BJ124" s="7" t="s">
        <v>0</v>
      </c>
      <c r="BK124" s="72">
        <f t="shared" si="8"/>
        <v>0</v>
      </c>
      <c r="BL124" s="7" t="s">
        <v>88</v>
      </c>
      <c r="BM124" s="7" t="s">
        <v>215</v>
      </c>
      <c r="BO124" s="5"/>
    </row>
    <row r="125" spans="2:67" s="15" customFormat="1" ht="38.25" customHeight="1" x14ac:dyDescent="0.25">
      <c r="B125" s="16"/>
      <c r="C125" s="63" t="s">
        <v>15</v>
      </c>
      <c r="D125" s="63" t="s">
        <v>6</v>
      </c>
      <c r="E125" s="64" t="s">
        <v>214</v>
      </c>
      <c r="F125" s="158" t="s">
        <v>213</v>
      </c>
      <c r="G125" s="158"/>
      <c r="H125" s="158"/>
      <c r="I125" s="158"/>
      <c r="J125" s="65" t="s">
        <v>21</v>
      </c>
      <c r="K125" s="66">
        <v>273.93599999999998</v>
      </c>
      <c r="L125" s="159"/>
      <c r="M125" s="159"/>
      <c r="N125" s="160">
        <f t="shared" si="9"/>
        <v>0</v>
      </c>
      <c r="O125" s="160"/>
      <c r="P125" s="160"/>
      <c r="Q125" s="160"/>
      <c r="R125" s="18"/>
      <c r="T125" s="67" t="s">
        <v>8</v>
      </c>
      <c r="U125" s="68" t="s">
        <v>7</v>
      </c>
      <c r="V125" s="69">
        <v>0.53324000000000005</v>
      </c>
      <c r="W125" s="69">
        <f t="shared" si="0"/>
        <v>146.07363264</v>
      </c>
      <c r="X125" s="69">
        <v>2.9080000000000002E-2</v>
      </c>
      <c r="Y125" s="69">
        <f t="shared" si="1"/>
        <v>7.9660588799999994</v>
      </c>
      <c r="Z125" s="69">
        <v>0</v>
      </c>
      <c r="AA125" s="70">
        <f t="shared" si="2"/>
        <v>0</v>
      </c>
      <c r="AR125" s="7" t="s">
        <v>88</v>
      </c>
      <c r="AT125" s="7" t="s">
        <v>6</v>
      </c>
      <c r="AU125" s="7" t="s">
        <v>0</v>
      </c>
      <c r="AY125" s="7" t="s">
        <v>5</v>
      </c>
      <c r="BE125" s="71">
        <f t="shared" si="3"/>
        <v>0</v>
      </c>
      <c r="BF125" s="71">
        <f t="shared" si="4"/>
        <v>0</v>
      </c>
      <c r="BG125" s="71">
        <f t="shared" si="5"/>
        <v>0</v>
      </c>
      <c r="BH125" s="71">
        <f t="shared" si="6"/>
        <v>0</v>
      </c>
      <c r="BI125" s="71">
        <f t="shared" si="7"/>
        <v>0</v>
      </c>
      <c r="BJ125" s="7" t="s">
        <v>0</v>
      </c>
      <c r="BK125" s="72">
        <f t="shared" si="8"/>
        <v>0</v>
      </c>
      <c r="BL125" s="7" t="s">
        <v>88</v>
      </c>
      <c r="BM125" s="7" t="s">
        <v>212</v>
      </c>
      <c r="BO125" s="5"/>
    </row>
    <row r="126" spans="2:67" s="15" customFormat="1" ht="51" customHeight="1" x14ac:dyDescent="0.25">
      <c r="B126" s="16"/>
      <c r="C126" s="63" t="s">
        <v>88</v>
      </c>
      <c r="D126" s="63" t="s">
        <v>6</v>
      </c>
      <c r="E126" s="64" t="s">
        <v>211</v>
      </c>
      <c r="F126" s="161" t="s">
        <v>210</v>
      </c>
      <c r="G126" s="158"/>
      <c r="H126" s="158"/>
      <c r="I126" s="158"/>
      <c r="J126" s="65" t="s">
        <v>21</v>
      </c>
      <c r="K126" s="66">
        <v>2.258</v>
      </c>
      <c r="L126" s="159"/>
      <c r="M126" s="159"/>
      <c r="N126" s="160">
        <f t="shared" si="9"/>
        <v>0</v>
      </c>
      <c r="O126" s="160"/>
      <c r="P126" s="160"/>
      <c r="Q126" s="160"/>
      <c r="R126" s="18"/>
      <c r="T126" s="67" t="s">
        <v>8</v>
      </c>
      <c r="U126" s="68" t="s">
        <v>7</v>
      </c>
      <c r="V126" s="69">
        <v>0.69299999999999995</v>
      </c>
      <c r="W126" s="69">
        <f t="shared" si="0"/>
        <v>1.5647939999999998</v>
      </c>
      <c r="X126" s="69">
        <v>0.2205</v>
      </c>
      <c r="Y126" s="69">
        <f t="shared" si="1"/>
        <v>0.49788900000000003</v>
      </c>
      <c r="Z126" s="69">
        <v>0</v>
      </c>
      <c r="AA126" s="70">
        <f t="shared" si="2"/>
        <v>0</v>
      </c>
      <c r="AR126" s="7" t="s">
        <v>88</v>
      </c>
      <c r="AT126" s="7" t="s">
        <v>6</v>
      </c>
      <c r="AU126" s="7" t="s">
        <v>0</v>
      </c>
      <c r="AY126" s="7" t="s">
        <v>5</v>
      </c>
      <c r="BE126" s="71">
        <f t="shared" si="3"/>
        <v>0</v>
      </c>
      <c r="BF126" s="71">
        <f t="shared" si="4"/>
        <v>0</v>
      </c>
      <c r="BG126" s="71">
        <f t="shared" si="5"/>
        <v>0</v>
      </c>
      <c r="BH126" s="71">
        <f t="shared" si="6"/>
        <v>0</v>
      </c>
      <c r="BI126" s="71">
        <f t="shared" si="7"/>
        <v>0</v>
      </c>
      <c r="BJ126" s="7" t="s">
        <v>0</v>
      </c>
      <c r="BK126" s="72">
        <f t="shared" si="8"/>
        <v>0</v>
      </c>
      <c r="BL126" s="7" t="s">
        <v>88</v>
      </c>
      <c r="BM126" s="7" t="s">
        <v>209</v>
      </c>
      <c r="BO126" s="5"/>
    </row>
    <row r="127" spans="2:67" s="15" customFormat="1" ht="25.5" customHeight="1" x14ac:dyDescent="0.25">
      <c r="B127" s="16"/>
      <c r="C127" s="63" t="s">
        <v>208</v>
      </c>
      <c r="D127" s="63" t="s">
        <v>6</v>
      </c>
      <c r="E127" s="64" t="s">
        <v>207</v>
      </c>
      <c r="F127" s="158" t="s">
        <v>206</v>
      </c>
      <c r="G127" s="158"/>
      <c r="H127" s="158"/>
      <c r="I127" s="158"/>
      <c r="J127" s="65" t="s">
        <v>21</v>
      </c>
      <c r="K127" s="66">
        <v>7.2</v>
      </c>
      <c r="L127" s="159"/>
      <c r="M127" s="159"/>
      <c r="N127" s="160">
        <f t="shared" si="9"/>
        <v>0</v>
      </c>
      <c r="O127" s="160"/>
      <c r="P127" s="160"/>
      <c r="Q127" s="160"/>
      <c r="R127" s="18"/>
      <c r="T127" s="67" t="s">
        <v>8</v>
      </c>
      <c r="U127" s="68" t="s">
        <v>7</v>
      </c>
      <c r="V127" s="69">
        <v>0.3523</v>
      </c>
      <c r="W127" s="69">
        <f t="shared" si="0"/>
        <v>2.5365600000000001</v>
      </c>
      <c r="X127" s="69">
        <v>0.1236</v>
      </c>
      <c r="Y127" s="69">
        <f t="shared" si="1"/>
        <v>0.88992000000000004</v>
      </c>
      <c r="Z127" s="69">
        <v>0</v>
      </c>
      <c r="AA127" s="70">
        <f t="shared" si="2"/>
        <v>0</v>
      </c>
      <c r="AR127" s="7" t="s">
        <v>88</v>
      </c>
      <c r="AT127" s="7" t="s">
        <v>6</v>
      </c>
      <c r="AU127" s="7" t="s">
        <v>0</v>
      </c>
      <c r="AY127" s="7" t="s">
        <v>5</v>
      </c>
      <c r="BE127" s="71">
        <f t="shared" si="3"/>
        <v>0</v>
      </c>
      <c r="BF127" s="71">
        <f t="shared" si="4"/>
        <v>0</v>
      </c>
      <c r="BG127" s="71">
        <f t="shared" si="5"/>
        <v>0</v>
      </c>
      <c r="BH127" s="71">
        <f t="shared" si="6"/>
        <v>0</v>
      </c>
      <c r="BI127" s="71">
        <f t="shared" si="7"/>
        <v>0</v>
      </c>
      <c r="BJ127" s="7" t="s">
        <v>0</v>
      </c>
      <c r="BK127" s="72">
        <f t="shared" si="8"/>
        <v>0</v>
      </c>
      <c r="BL127" s="7" t="s">
        <v>88</v>
      </c>
      <c r="BM127" s="7" t="s">
        <v>205</v>
      </c>
      <c r="BO127" s="5"/>
    </row>
    <row r="128" spans="2:67" s="15" customFormat="1" ht="38.25" customHeight="1" x14ac:dyDescent="0.25">
      <c r="B128" s="16"/>
      <c r="C128" s="63" t="s">
        <v>204</v>
      </c>
      <c r="D128" s="63" t="s">
        <v>6</v>
      </c>
      <c r="E128" s="64" t="s">
        <v>203</v>
      </c>
      <c r="F128" s="158" t="s">
        <v>202</v>
      </c>
      <c r="G128" s="158"/>
      <c r="H128" s="158"/>
      <c r="I128" s="158"/>
      <c r="J128" s="65" t="s">
        <v>21</v>
      </c>
      <c r="K128" s="66">
        <v>2.258</v>
      </c>
      <c r="L128" s="159"/>
      <c r="M128" s="159"/>
      <c r="N128" s="160">
        <f t="shared" si="9"/>
        <v>0</v>
      </c>
      <c r="O128" s="160"/>
      <c r="P128" s="160"/>
      <c r="Q128" s="160"/>
      <c r="R128" s="18"/>
      <c r="T128" s="67" t="s">
        <v>8</v>
      </c>
      <c r="U128" s="68" t="s">
        <v>7</v>
      </c>
      <c r="V128" s="69">
        <v>0.34155000000000002</v>
      </c>
      <c r="W128" s="69">
        <f t="shared" si="0"/>
        <v>0.77121990000000007</v>
      </c>
      <c r="X128" s="69">
        <v>4.4019999999999997E-2</v>
      </c>
      <c r="Y128" s="69">
        <f t="shared" si="1"/>
        <v>9.9397159999999998E-2</v>
      </c>
      <c r="Z128" s="69">
        <v>0</v>
      </c>
      <c r="AA128" s="70">
        <f t="shared" si="2"/>
        <v>0</v>
      </c>
      <c r="AR128" s="7" t="s">
        <v>88</v>
      </c>
      <c r="AT128" s="7" t="s">
        <v>6</v>
      </c>
      <c r="AU128" s="7" t="s">
        <v>0</v>
      </c>
      <c r="AY128" s="7" t="s">
        <v>5</v>
      </c>
      <c r="BE128" s="71">
        <f t="shared" si="3"/>
        <v>0</v>
      </c>
      <c r="BF128" s="71">
        <f t="shared" si="4"/>
        <v>0</v>
      </c>
      <c r="BG128" s="71">
        <f t="shared" si="5"/>
        <v>0</v>
      </c>
      <c r="BH128" s="71">
        <f t="shared" si="6"/>
        <v>0</v>
      </c>
      <c r="BI128" s="71">
        <f t="shared" si="7"/>
        <v>0</v>
      </c>
      <c r="BJ128" s="7" t="s">
        <v>0</v>
      </c>
      <c r="BK128" s="72">
        <f t="shared" si="8"/>
        <v>0</v>
      </c>
      <c r="BL128" s="7" t="s">
        <v>88</v>
      </c>
      <c r="BM128" s="7" t="s">
        <v>201</v>
      </c>
      <c r="BO128" s="5"/>
    </row>
    <row r="129" spans="2:67" s="15" customFormat="1" ht="38.25" customHeight="1" x14ac:dyDescent="0.25">
      <c r="B129" s="16"/>
      <c r="C129" s="63" t="s">
        <v>200</v>
      </c>
      <c r="D129" s="63" t="s">
        <v>6</v>
      </c>
      <c r="E129" s="64" t="s">
        <v>199</v>
      </c>
      <c r="F129" s="158" t="s">
        <v>198</v>
      </c>
      <c r="G129" s="158"/>
      <c r="H129" s="158"/>
      <c r="I129" s="158"/>
      <c r="J129" s="65" t="s">
        <v>9</v>
      </c>
      <c r="K129" s="66">
        <v>7</v>
      </c>
      <c r="L129" s="159"/>
      <c r="M129" s="159"/>
      <c r="N129" s="160">
        <f t="shared" si="9"/>
        <v>0</v>
      </c>
      <c r="O129" s="160"/>
      <c r="P129" s="160"/>
      <c r="Q129" s="160"/>
      <c r="R129" s="18"/>
      <c r="T129" s="67" t="s">
        <v>8</v>
      </c>
      <c r="U129" s="68" t="s">
        <v>7</v>
      </c>
      <c r="V129" s="69">
        <v>1.3548199999999999</v>
      </c>
      <c r="W129" s="69">
        <f t="shared" si="0"/>
        <v>9.4837399999999992</v>
      </c>
      <c r="X129" s="69">
        <v>4.4159999999999998E-2</v>
      </c>
      <c r="Y129" s="69">
        <f t="shared" si="1"/>
        <v>0.30912000000000001</v>
      </c>
      <c r="Z129" s="69">
        <v>0</v>
      </c>
      <c r="AA129" s="70">
        <f t="shared" si="2"/>
        <v>0</v>
      </c>
      <c r="AR129" s="7" t="s">
        <v>88</v>
      </c>
      <c r="AT129" s="7" t="s">
        <v>6</v>
      </c>
      <c r="AU129" s="7" t="s">
        <v>0</v>
      </c>
      <c r="AY129" s="7" t="s">
        <v>5</v>
      </c>
      <c r="BE129" s="71">
        <f t="shared" si="3"/>
        <v>0</v>
      </c>
      <c r="BF129" s="71">
        <f t="shared" si="4"/>
        <v>0</v>
      </c>
      <c r="BG129" s="71">
        <f t="shared" si="5"/>
        <v>0</v>
      </c>
      <c r="BH129" s="71">
        <f t="shared" si="6"/>
        <v>0</v>
      </c>
      <c r="BI129" s="71">
        <f t="shared" si="7"/>
        <v>0</v>
      </c>
      <c r="BJ129" s="7" t="s">
        <v>0</v>
      </c>
      <c r="BK129" s="72">
        <f t="shared" si="8"/>
        <v>0</v>
      </c>
      <c r="BL129" s="7" t="s">
        <v>88</v>
      </c>
      <c r="BM129" s="7" t="s">
        <v>197</v>
      </c>
      <c r="BO129" s="5"/>
    </row>
    <row r="130" spans="2:67" s="15" customFormat="1" ht="38.25" customHeight="1" x14ac:dyDescent="0.25">
      <c r="B130" s="16"/>
      <c r="C130" s="63" t="s">
        <v>196</v>
      </c>
      <c r="D130" s="63" t="s">
        <v>6</v>
      </c>
      <c r="E130" s="64" t="s">
        <v>195</v>
      </c>
      <c r="F130" s="158" t="s">
        <v>194</v>
      </c>
      <c r="G130" s="158"/>
      <c r="H130" s="158"/>
      <c r="I130" s="158"/>
      <c r="J130" s="65" t="s">
        <v>9</v>
      </c>
      <c r="K130" s="66">
        <v>7</v>
      </c>
      <c r="L130" s="159"/>
      <c r="M130" s="159"/>
      <c r="N130" s="160">
        <f t="shared" si="9"/>
        <v>0</v>
      </c>
      <c r="O130" s="160"/>
      <c r="P130" s="160"/>
      <c r="Q130" s="160"/>
      <c r="R130" s="18"/>
      <c r="T130" s="67" t="s">
        <v>8</v>
      </c>
      <c r="U130" s="68" t="s">
        <v>7</v>
      </c>
      <c r="V130" s="69">
        <v>0.20699999999999999</v>
      </c>
      <c r="W130" s="69">
        <f t="shared" si="0"/>
        <v>1.4489999999999998</v>
      </c>
      <c r="X130" s="69">
        <v>0</v>
      </c>
      <c r="Y130" s="69">
        <f t="shared" si="1"/>
        <v>0</v>
      </c>
      <c r="Z130" s="69">
        <v>0</v>
      </c>
      <c r="AA130" s="70">
        <f t="shared" si="2"/>
        <v>0</v>
      </c>
      <c r="AR130" s="7" t="s">
        <v>4</v>
      </c>
      <c r="AT130" s="7" t="s">
        <v>6</v>
      </c>
      <c r="AU130" s="7" t="s">
        <v>0</v>
      </c>
      <c r="AY130" s="7" t="s">
        <v>5</v>
      </c>
      <c r="BE130" s="71">
        <f t="shared" si="3"/>
        <v>0</v>
      </c>
      <c r="BF130" s="71">
        <f t="shared" si="4"/>
        <v>0</v>
      </c>
      <c r="BG130" s="71">
        <f t="shared" si="5"/>
        <v>0</v>
      </c>
      <c r="BH130" s="71">
        <f t="shared" si="6"/>
        <v>0</v>
      </c>
      <c r="BI130" s="71">
        <f t="shared" si="7"/>
        <v>0</v>
      </c>
      <c r="BJ130" s="7" t="s">
        <v>0</v>
      </c>
      <c r="BK130" s="72">
        <f t="shared" si="8"/>
        <v>0</v>
      </c>
      <c r="BL130" s="7" t="s">
        <v>4</v>
      </c>
      <c r="BM130" s="7" t="s">
        <v>193</v>
      </c>
      <c r="BO130" s="5"/>
    </row>
    <row r="131" spans="2:67" s="55" customFormat="1" ht="29.85" customHeight="1" x14ac:dyDescent="0.3">
      <c r="B131" s="51"/>
      <c r="C131" s="52"/>
      <c r="D131" s="62" t="s">
        <v>192</v>
      </c>
      <c r="E131" s="62"/>
      <c r="F131" s="62"/>
      <c r="G131" s="62"/>
      <c r="H131" s="62"/>
      <c r="I131" s="62"/>
      <c r="J131" s="62"/>
      <c r="K131" s="62"/>
      <c r="L131" s="80"/>
      <c r="M131" s="80"/>
      <c r="N131" s="162">
        <f>BK131</f>
        <v>0</v>
      </c>
      <c r="O131" s="163"/>
      <c r="P131" s="163"/>
      <c r="Q131" s="163"/>
      <c r="R131" s="54"/>
      <c r="T131" s="56"/>
      <c r="U131" s="52"/>
      <c r="V131" s="52"/>
      <c r="W131" s="57">
        <f>SUM(W132:W156)</f>
        <v>135.42648234000001</v>
      </c>
      <c r="X131" s="52"/>
      <c r="Y131" s="57">
        <f>SUM(Y132:Y156)</f>
        <v>3.94278488</v>
      </c>
      <c r="Z131" s="52"/>
      <c r="AA131" s="58">
        <f>SUM(AA132:AA156)</f>
        <v>10.510959999999999</v>
      </c>
      <c r="AR131" s="59" t="s">
        <v>13</v>
      </c>
      <c r="AT131" s="60" t="s">
        <v>14</v>
      </c>
      <c r="AU131" s="60" t="s">
        <v>13</v>
      </c>
      <c r="AY131" s="59" t="s">
        <v>5</v>
      </c>
      <c r="BK131" s="61">
        <f>SUM(BK132:BK156)</f>
        <v>0</v>
      </c>
      <c r="BO131" s="5"/>
    </row>
    <row r="132" spans="2:67" s="15" customFormat="1" ht="25.5" customHeight="1" x14ac:dyDescent="0.25">
      <c r="B132" s="16"/>
      <c r="C132" s="63" t="s">
        <v>191</v>
      </c>
      <c r="D132" s="63" t="s">
        <v>6</v>
      </c>
      <c r="E132" s="64" t="s">
        <v>190</v>
      </c>
      <c r="F132" s="158" t="s">
        <v>189</v>
      </c>
      <c r="G132" s="158"/>
      <c r="H132" s="158"/>
      <c r="I132" s="158"/>
      <c r="J132" s="65" t="s">
        <v>46</v>
      </c>
      <c r="K132" s="66">
        <v>9.1</v>
      </c>
      <c r="L132" s="159"/>
      <c r="M132" s="159"/>
      <c r="N132" s="160">
        <f t="shared" ref="N132:N156" si="10">ROUND(L132*K132,2)</f>
        <v>0</v>
      </c>
      <c r="O132" s="160"/>
      <c r="P132" s="160"/>
      <c r="Q132" s="160"/>
      <c r="R132" s="18"/>
      <c r="T132" s="67" t="s">
        <v>8</v>
      </c>
      <c r="U132" s="68" t="s">
        <v>7</v>
      </c>
      <c r="V132" s="69">
        <v>0.185</v>
      </c>
      <c r="W132" s="69">
        <f t="shared" ref="W132:W156" si="11">V132*K132</f>
        <v>1.6835</v>
      </c>
      <c r="X132" s="69">
        <v>4.2520000000000002E-2</v>
      </c>
      <c r="Y132" s="69">
        <f t="shared" ref="Y132:Y156" si="12">X132*K132</f>
        <v>0.386932</v>
      </c>
      <c r="Z132" s="69">
        <v>0</v>
      </c>
      <c r="AA132" s="70">
        <f t="shared" ref="AA132:AA156" si="13">Z132*K132</f>
        <v>0</v>
      </c>
      <c r="AR132" s="7" t="s">
        <v>88</v>
      </c>
      <c r="AT132" s="7" t="s">
        <v>6</v>
      </c>
      <c r="AU132" s="7" t="s">
        <v>0</v>
      </c>
      <c r="AY132" s="7" t="s">
        <v>5</v>
      </c>
      <c r="BE132" s="71">
        <f t="shared" ref="BE132:BE156" si="14">IF(U132="základná",N132,0)</f>
        <v>0</v>
      </c>
      <c r="BF132" s="71">
        <f t="shared" ref="BF132:BF156" si="15">IF(U132="znížená",N132,0)</f>
        <v>0</v>
      </c>
      <c r="BG132" s="71">
        <f t="shared" ref="BG132:BG156" si="16">IF(U132="zákl. prenesená",N132,0)</f>
        <v>0</v>
      </c>
      <c r="BH132" s="71">
        <f t="shared" ref="BH132:BH156" si="17">IF(U132="zníž. prenesená",N132,0)</f>
        <v>0</v>
      </c>
      <c r="BI132" s="71">
        <f t="shared" ref="BI132:BI156" si="18">IF(U132="nulová",N132,0)</f>
        <v>0</v>
      </c>
      <c r="BJ132" s="7" t="s">
        <v>0</v>
      </c>
      <c r="BK132" s="72">
        <f t="shared" ref="BK132:BK156" si="19">ROUND(L132*K132,3)</f>
        <v>0</v>
      </c>
      <c r="BL132" s="7" t="s">
        <v>88</v>
      </c>
      <c r="BM132" s="7" t="s">
        <v>188</v>
      </c>
      <c r="BO132" s="5"/>
    </row>
    <row r="133" spans="2:67" s="15" customFormat="1" ht="38.25" customHeight="1" x14ac:dyDescent="0.25">
      <c r="B133" s="16"/>
      <c r="C133" s="63" t="s">
        <v>187</v>
      </c>
      <c r="D133" s="63" t="s">
        <v>6</v>
      </c>
      <c r="E133" s="64" t="s">
        <v>186</v>
      </c>
      <c r="F133" s="158" t="s">
        <v>185</v>
      </c>
      <c r="G133" s="158"/>
      <c r="H133" s="158"/>
      <c r="I133" s="158"/>
      <c r="J133" s="65" t="s">
        <v>137</v>
      </c>
      <c r="K133" s="66">
        <v>144</v>
      </c>
      <c r="L133" s="159"/>
      <c r="M133" s="159"/>
      <c r="N133" s="160">
        <f t="shared" si="10"/>
        <v>0</v>
      </c>
      <c r="O133" s="160"/>
      <c r="P133" s="160"/>
      <c r="Q133" s="160"/>
      <c r="R133" s="18"/>
      <c r="T133" s="67" t="s">
        <v>8</v>
      </c>
      <c r="U133" s="68" t="s">
        <v>7</v>
      </c>
      <c r="V133" s="69">
        <v>5.0999999999999997E-2</v>
      </c>
      <c r="W133" s="69">
        <f t="shared" si="11"/>
        <v>7.3439999999999994</v>
      </c>
      <c r="X133" s="69">
        <v>0</v>
      </c>
      <c r="Y133" s="69">
        <f t="shared" si="12"/>
        <v>0</v>
      </c>
      <c r="Z133" s="69">
        <v>0</v>
      </c>
      <c r="AA133" s="70">
        <f t="shared" si="13"/>
        <v>0</v>
      </c>
      <c r="AR133" s="7" t="s">
        <v>88</v>
      </c>
      <c r="AT133" s="7" t="s">
        <v>6</v>
      </c>
      <c r="AU133" s="7" t="s">
        <v>0</v>
      </c>
      <c r="AY133" s="7" t="s">
        <v>5</v>
      </c>
      <c r="BE133" s="71">
        <f t="shared" si="14"/>
        <v>0</v>
      </c>
      <c r="BF133" s="71">
        <f t="shared" si="15"/>
        <v>0</v>
      </c>
      <c r="BG133" s="71">
        <f t="shared" si="16"/>
        <v>0</v>
      </c>
      <c r="BH133" s="71">
        <f t="shared" si="17"/>
        <v>0</v>
      </c>
      <c r="BI133" s="71">
        <f t="shared" si="18"/>
        <v>0</v>
      </c>
      <c r="BJ133" s="7" t="s">
        <v>0</v>
      </c>
      <c r="BK133" s="72">
        <f t="shared" si="19"/>
        <v>0</v>
      </c>
      <c r="BL133" s="7" t="s">
        <v>88</v>
      </c>
      <c r="BM133" s="7" t="s">
        <v>184</v>
      </c>
      <c r="BO133" s="5"/>
    </row>
    <row r="134" spans="2:67" s="15" customFormat="1" ht="54.75" customHeight="1" x14ac:dyDescent="0.25">
      <c r="B134" s="16"/>
      <c r="C134" s="63" t="s">
        <v>183</v>
      </c>
      <c r="D134" s="63" t="s">
        <v>6</v>
      </c>
      <c r="E134" s="64" t="s">
        <v>182</v>
      </c>
      <c r="F134" s="158" t="s">
        <v>181</v>
      </c>
      <c r="G134" s="158"/>
      <c r="H134" s="158"/>
      <c r="I134" s="158"/>
      <c r="J134" s="65" t="s">
        <v>137</v>
      </c>
      <c r="K134" s="66">
        <v>48.24</v>
      </c>
      <c r="L134" s="159"/>
      <c r="M134" s="159"/>
      <c r="N134" s="160">
        <f t="shared" si="10"/>
        <v>0</v>
      </c>
      <c r="O134" s="160"/>
      <c r="P134" s="160"/>
      <c r="Q134" s="160"/>
      <c r="R134" s="18"/>
      <c r="T134" s="67" t="s">
        <v>8</v>
      </c>
      <c r="U134" s="68" t="s">
        <v>7</v>
      </c>
      <c r="V134" s="69">
        <v>1.1209999999999999E-2</v>
      </c>
      <c r="W134" s="69">
        <f t="shared" si="11"/>
        <v>0.54077039999999998</v>
      </c>
      <c r="X134" s="69">
        <v>0</v>
      </c>
      <c r="Y134" s="69">
        <f t="shared" si="12"/>
        <v>0</v>
      </c>
      <c r="Z134" s="69">
        <v>0</v>
      </c>
      <c r="AA134" s="70">
        <f t="shared" si="13"/>
        <v>0</v>
      </c>
      <c r="AR134" s="7" t="s">
        <v>88</v>
      </c>
      <c r="AT134" s="7" t="s">
        <v>6</v>
      </c>
      <c r="AU134" s="7" t="s">
        <v>0</v>
      </c>
      <c r="AY134" s="7" t="s">
        <v>5</v>
      </c>
      <c r="BE134" s="71">
        <f t="shared" si="14"/>
        <v>0</v>
      </c>
      <c r="BF134" s="71">
        <f t="shared" si="15"/>
        <v>0</v>
      </c>
      <c r="BG134" s="71">
        <f t="shared" si="16"/>
        <v>0</v>
      </c>
      <c r="BH134" s="71">
        <f t="shared" si="17"/>
        <v>0</v>
      </c>
      <c r="BI134" s="71">
        <f t="shared" si="18"/>
        <v>0</v>
      </c>
      <c r="BJ134" s="7" t="s">
        <v>0</v>
      </c>
      <c r="BK134" s="72">
        <f t="shared" si="19"/>
        <v>0</v>
      </c>
      <c r="BL134" s="7" t="s">
        <v>88</v>
      </c>
      <c r="BM134" s="7" t="s">
        <v>180</v>
      </c>
      <c r="BO134" s="5"/>
    </row>
    <row r="135" spans="2:67" s="15" customFormat="1" ht="51" customHeight="1" x14ac:dyDescent="0.25">
      <c r="B135" s="16"/>
      <c r="C135" s="63" t="s">
        <v>179</v>
      </c>
      <c r="D135" s="63" t="s">
        <v>6</v>
      </c>
      <c r="E135" s="64" t="s">
        <v>178</v>
      </c>
      <c r="F135" s="158" t="s">
        <v>177</v>
      </c>
      <c r="G135" s="158"/>
      <c r="H135" s="158"/>
      <c r="I135" s="158"/>
      <c r="J135" s="65" t="s">
        <v>137</v>
      </c>
      <c r="K135" s="66">
        <v>192.24</v>
      </c>
      <c r="L135" s="159"/>
      <c r="M135" s="159"/>
      <c r="N135" s="160">
        <f t="shared" si="10"/>
        <v>0</v>
      </c>
      <c r="O135" s="160"/>
      <c r="P135" s="160"/>
      <c r="Q135" s="160"/>
      <c r="R135" s="18"/>
      <c r="T135" s="67" t="s">
        <v>8</v>
      </c>
      <c r="U135" s="68" t="s">
        <v>7</v>
      </c>
      <c r="V135" s="69">
        <v>1E-3</v>
      </c>
      <c r="W135" s="69">
        <f t="shared" si="11"/>
        <v>0.19224000000000002</v>
      </c>
      <c r="X135" s="69">
        <v>2.1000000000000001E-4</v>
      </c>
      <c r="Y135" s="69">
        <f t="shared" si="12"/>
        <v>4.0370400000000001E-2</v>
      </c>
      <c r="Z135" s="69">
        <v>0</v>
      </c>
      <c r="AA135" s="70">
        <f t="shared" si="13"/>
        <v>0</v>
      </c>
      <c r="AR135" s="7" t="s">
        <v>88</v>
      </c>
      <c r="AT135" s="7" t="s">
        <v>6</v>
      </c>
      <c r="AU135" s="7" t="s">
        <v>0</v>
      </c>
      <c r="AY135" s="7" t="s">
        <v>5</v>
      </c>
      <c r="BE135" s="71">
        <f t="shared" si="14"/>
        <v>0</v>
      </c>
      <c r="BF135" s="71">
        <f t="shared" si="15"/>
        <v>0</v>
      </c>
      <c r="BG135" s="71">
        <f t="shared" si="16"/>
        <v>0</v>
      </c>
      <c r="BH135" s="71">
        <f t="shared" si="17"/>
        <v>0</v>
      </c>
      <c r="BI135" s="71">
        <f t="shared" si="18"/>
        <v>0</v>
      </c>
      <c r="BJ135" s="7" t="s">
        <v>0</v>
      </c>
      <c r="BK135" s="72">
        <f t="shared" si="19"/>
        <v>0</v>
      </c>
      <c r="BL135" s="7" t="s">
        <v>88</v>
      </c>
      <c r="BM135" s="7" t="s">
        <v>176</v>
      </c>
      <c r="BO135" s="5"/>
    </row>
    <row r="136" spans="2:67" s="15" customFormat="1" ht="41.25" customHeight="1" x14ac:dyDescent="0.25">
      <c r="B136" s="16"/>
      <c r="C136" s="63" t="s">
        <v>175</v>
      </c>
      <c r="D136" s="63" t="s">
        <v>6</v>
      </c>
      <c r="E136" s="64" t="s">
        <v>174</v>
      </c>
      <c r="F136" s="158" t="s">
        <v>173</v>
      </c>
      <c r="G136" s="158"/>
      <c r="H136" s="158"/>
      <c r="I136" s="158"/>
      <c r="J136" s="65" t="s">
        <v>137</v>
      </c>
      <c r="K136" s="66">
        <v>192.24</v>
      </c>
      <c r="L136" s="159"/>
      <c r="M136" s="159"/>
      <c r="N136" s="160">
        <f t="shared" si="10"/>
        <v>0</v>
      </c>
      <c r="O136" s="160"/>
      <c r="P136" s="160"/>
      <c r="Q136" s="160"/>
      <c r="R136" s="18"/>
      <c r="T136" s="67" t="s">
        <v>8</v>
      </c>
      <c r="U136" s="68" t="s">
        <v>7</v>
      </c>
      <c r="V136" s="69">
        <v>3.4000000000000002E-2</v>
      </c>
      <c r="W136" s="69">
        <f t="shared" si="11"/>
        <v>6.5361600000000006</v>
      </c>
      <c r="X136" s="69">
        <v>0</v>
      </c>
      <c r="Y136" s="69">
        <f t="shared" si="12"/>
        <v>0</v>
      </c>
      <c r="Z136" s="69">
        <v>0</v>
      </c>
      <c r="AA136" s="70">
        <f t="shared" si="13"/>
        <v>0</v>
      </c>
      <c r="AR136" s="7" t="s">
        <v>88</v>
      </c>
      <c r="AT136" s="7" t="s">
        <v>6</v>
      </c>
      <c r="AU136" s="7" t="s">
        <v>0</v>
      </c>
      <c r="AY136" s="7" t="s">
        <v>5</v>
      </c>
      <c r="BE136" s="71">
        <f t="shared" si="14"/>
        <v>0</v>
      </c>
      <c r="BF136" s="71">
        <f t="shared" si="15"/>
        <v>0</v>
      </c>
      <c r="BG136" s="71">
        <f t="shared" si="16"/>
        <v>0</v>
      </c>
      <c r="BH136" s="71">
        <f t="shared" si="17"/>
        <v>0</v>
      </c>
      <c r="BI136" s="71">
        <f t="shared" si="18"/>
        <v>0</v>
      </c>
      <c r="BJ136" s="7" t="s">
        <v>0</v>
      </c>
      <c r="BK136" s="72">
        <f t="shared" si="19"/>
        <v>0</v>
      </c>
      <c r="BL136" s="7" t="s">
        <v>88</v>
      </c>
      <c r="BM136" s="7" t="s">
        <v>172</v>
      </c>
      <c r="BO136" s="5"/>
    </row>
    <row r="137" spans="2:67" s="15" customFormat="1" ht="25.5" customHeight="1" x14ac:dyDescent="0.25">
      <c r="B137" s="16"/>
      <c r="C137" s="63" t="s">
        <v>171</v>
      </c>
      <c r="D137" s="63" t="s">
        <v>6</v>
      </c>
      <c r="E137" s="64" t="s">
        <v>170</v>
      </c>
      <c r="F137" s="158" t="s">
        <v>169</v>
      </c>
      <c r="G137" s="158"/>
      <c r="H137" s="158"/>
      <c r="I137" s="158"/>
      <c r="J137" s="65" t="s">
        <v>21</v>
      </c>
      <c r="K137" s="66">
        <v>40</v>
      </c>
      <c r="L137" s="159"/>
      <c r="M137" s="159"/>
      <c r="N137" s="160">
        <f t="shared" si="10"/>
        <v>0</v>
      </c>
      <c r="O137" s="160"/>
      <c r="P137" s="160"/>
      <c r="Q137" s="160"/>
      <c r="R137" s="18"/>
      <c r="T137" s="67" t="s">
        <v>8</v>
      </c>
      <c r="U137" s="68" t="s">
        <v>7</v>
      </c>
      <c r="V137" s="69">
        <v>8.2000000000000003E-2</v>
      </c>
      <c r="W137" s="69">
        <f t="shared" si="11"/>
        <v>3.2800000000000002</v>
      </c>
      <c r="X137" s="69">
        <v>0</v>
      </c>
      <c r="Y137" s="69">
        <f t="shared" si="12"/>
        <v>0</v>
      </c>
      <c r="Z137" s="69">
        <v>0</v>
      </c>
      <c r="AA137" s="70">
        <f t="shared" si="13"/>
        <v>0</v>
      </c>
      <c r="AR137" s="7" t="s">
        <v>88</v>
      </c>
      <c r="AT137" s="7" t="s">
        <v>6</v>
      </c>
      <c r="AU137" s="7" t="s">
        <v>0</v>
      </c>
      <c r="AY137" s="7" t="s">
        <v>5</v>
      </c>
      <c r="BE137" s="71">
        <f t="shared" si="14"/>
        <v>0</v>
      </c>
      <c r="BF137" s="71">
        <f t="shared" si="15"/>
        <v>0</v>
      </c>
      <c r="BG137" s="71">
        <f t="shared" si="16"/>
        <v>0</v>
      </c>
      <c r="BH137" s="71">
        <f t="shared" si="17"/>
        <v>0</v>
      </c>
      <c r="BI137" s="71">
        <f t="shared" si="18"/>
        <v>0</v>
      </c>
      <c r="BJ137" s="7" t="s">
        <v>0</v>
      </c>
      <c r="BK137" s="72">
        <f t="shared" si="19"/>
        <v>0</v>
      </c>
      <c r="BL137" s="7" t="s">
        <v>88</v>
      </c>
      <c r="BM137" s="7" t="s">
        <v>168</v>
      </c>
      <c r="BO137" s="5"/>
    </row>
    <row r="138" spans="2:67" s="15" customFormat="1" ht="25.5" customHeight="1" x14ac:dyDescent="0.25">
      <c r="B138" s="16"/>
      <c r="C138" s="63" t="s">
        <v>167</v>
      </c>
      <c r="D138" s="63" t="s">
        <v>6</v>
      </c>
      <c r="E138" s="64" t="s">
        <v>166</v>
      </c>
      <c r="F138" s="158" t="s">
        <v>165</v>
      </c>
      <c r="G138" s="158"/>
      <c r="H138" s="158"/>
      <c r="I138" s="158"/>
      <c r="J138" s="65" t="s">
        <v>21</v>
      </c>
      <c r="K138" s="66">
        <v>40</v>
      </c>
      <c r="L138" s="159"/>
      <c r="M138" s="159"/>
      <c r="N138" s="160">
        <f t="shared" si="10"/>
        <v>0</v>
      </c>
      <c r="O138" s="160"/>
      <c r="P138" s="160"/>
      <c r="Q138" s="160"/>
      <c r="R138" s="18"/>
      <c r="T138" s="67" t="s">
        <v>8</v>
      </c>
      <c r="U138" s="68" t="s">
        <v>7</v>
      </c>
      <c r="V138" s="69">
        <v>0.08</v>
      </c>
      <c r="W138" s="69">
        <f t="shared" si="11"/>
        <v>3.2</v>
      </c>
      <c r="X138" s="69">
        <v>0</v>
      </c>
      <c r="Y138" s="69">
        <f t="shared" si="12"/>
        <v>0</v>
      </c>
      <c r="Z138" s="69">
        <v>0</v>
      </c>
      <c r="AA138" s="70">
        <f t="shared" si="13"/>
        <v>0</v>
      </c>
      <c r="AR138" s="7" t="s">
        <v>88</v>
      </c>
      <c r="AT138" s="7" t="s">
        <v>6</v>
      </c>
      <c r="AU138" s="7" t="s">
        <v>0</v>
      </c>
      <c r="AY138" s="7" t="s">
        <v>5</v>
      </c>
      <c r="BE138" s="71">
        <f t="shared" si="14"/>
        <v>0</v>
      </c>
      <c r="BF138" s="71">
        <f t="shared" si="15"/>
        <v>0</v>
      </c>
      <c r="BG138" s="71">
        <f t="shared" si="16"/>
        <v>0</v>
      </c>
      <c r="BH138" s="71">
        <f t="shared" si="17"/>
        <v>0</v>
      </c>
      <c r="BI138" s="71">
        <f t="shared" si="18"/>
        <v>0</v>
      </c>
      <c r="BJ138" s="7" t="s">
        <v>0</v>
      </c>
      <c r="BK138" s="72">
        <f t="shared" si="19"/>
        <v>0</v>
      </c>
      <c r="BL138" s="7" t="s">
        <v>88</v>
      </c>
      <c r="BM138" s="7" t="s">
        <v>164</v>
      </c>
      <c r="BO138" s="5"/>
    </row>
    <row r="139" spans="2:67" s="15" customFormat="1" ht="25.5" customHeight="1" x14ac:dyDescent="0.25">
      <c r="B139" s="16"/>
      <c r="C139" s="63" t="s">
        <v>20</v>
      </c>
      <c r="D139" s="63" t="s">
        <v>6</v>
      </c>
      <c r="E139" s="64" t="s">
        <v>163</v>
      </c>
      <c r="F139" s="158" t="s">
        <v>162</v>
      </c>
      <c r="G139" s="158"/>
      <c r="H139" s="158"/>
      <c r="I139" s="158"/>
      <c r="J139" s="65" t="s">
        <v>21</v>
      </c>
      <c r="K139" s="66">
        <v>26.423999999999999</v>
      </c>
      <c r="L139" s="159"/>
      <c r="M139" s="159"/>
      <c r="N139" s="160">
        <f t="shared" si="10"/>
        <v>0</v>
      </c>
      <c r="O139" s="160"/>
      <c r="P139" s="160"/>
      <c r="Q139" s="160"/>
      <c r="R139" s="18"/>
      <c r="T139" s="67" t="s">
        <v>8</v>
      </c>
      <c r="U139" s="68" t="s">
        <v>7</v>
      </c>
      <c r="V139" s="69">
        <v>8.3000000000000004E-2</v>
      </c>
      <c r="W139" s="69">
        <f t="shared" si="11"/>
        <v>2.1931920000000003</v>
      </c>
      <c r="X139" s="69">
        <v>0</v>
      </c>
      <c r="Y139" s="69">
        <f t="shared" si="12"/>
        <v>0</v>
      </c>
      <c r="Z139" s="69">
        <v>0</v>
      </c>
      <c r="AA139" s="70">
        <f t="shared" si="13"/>
        <v>0</v>
      </c>
      <c r="AR139" s="7" t="s">
        <v>88</v>
      </c>
      <c r="AT139" s="7" t="s">
        <v>6</v>
      </c>
      <c r="AU139" s="7" t="s">
        <v>0</v>
      </c>
      <c r="AY139" s="7" t="s">
        <v>5</v>
      </c>
      <c r="BE139" s="71">
        <f t="shared" si="14"/>
        <v>0</v>
      </c>
      <c r="BF139" s="71">
        <f t="shared" si="15"/>
        <v>0</v>
      </c>
      <c r="BG139" s="71">
        <f t="shared" si="16"/>
        <v>0</v>
      </c>
      <c r="BH139" s="71">
        <f t="shared" si="17"/>
        <v>0</v>
      </c>
      <c r="BI139" s="71">
        <f t="shared" si="18"/>
        <v>0</v>
      </c>
      <c r="BJ139" s="7" t="s">
        <v>0</v>
      </c>
      <c r="BK139" s="72">
        <f t="shared" si="19"/>
        <v>0</v>
      </c>
      <c r="BL139" s="7" t="s">
        <v>88</v>
      </c>
      <c r="BM139" s="7" t="s">
        <v>161</v>
      </c>
      <c r="BO139" s="5"/>
    </row>
    <row r="140" spans="2:67" s="15" customFormat="1" ht="38.25" customHeight="1" x14ac:dyDescent="0.25">
      <c r="B140" s="16"/>
      <c r="C140" s="63" t="s">
        <v>160</v>
      </c>
      <c r="D140" s="63" t="s">
        <v>6</v>
      </c>
      <c r="E140" s="64" t="s">
        <v>159</v>
      </c>
      <c r="F140" s="158" t="s">
        <v>158</v>
      </c>
      <c r="G140" s="158"/>
      <c r="H140" s="158"/>
      <c r="I140" s="158"/>
      <c r="J140" s="65" t="s">
        <v>21</v>
      </c>
      <c r="K140" s="66">
        <v>106.42400000000001</v>
      </c>
      <c r="L140" s="159"/>
      <c r="M140" s="159"/>
      <c r="N140" s="160">
        <f t="shared" si="10"/>
        <v>0</v>
      </c>
      <c r="O140" s="160"/>
      <c r="P140" s="160"/>
      <c r="Q140" s="160"/>
      <c r="R140" s="18"/>
      <c r="T140" s="67" t="s">
        <v>8</v>
      </c>
      <c r="U140" s="68" t="s">
        <v>7</v>
      </c>
      <c r="V140" s="69">
        <v>2E-3</v>
      </c>
      <c r="W140" s="69">
        <f t="shared" si="11"/>
        <v>0.21284800000000001</v>
      </c>
      <c r="X140" s="69">
        <v>1.7899999999999999E-3</v>
      </c>
      <c r="Y140" s="69">
        <f t="shared" si="12"/>
        <v>0.19049895999999999</v>
      </c>
      <c r="Z140" s="69">
        <v>0</v>
      </c>
      <c r="AA140" s="70">
        <f t="shared" si="13"/>
        <v>0</v>
      </c>
      <c r="AR140" s="7" t="s">
        <v>88</v>
      </c>
      <c r="AT140" s="7" t="s">
        <v>6</v>
      </c>
      <c r="AU140" s="7" t="s">
        <v>0</v>
      </c>
      <c r="AY140" s="7" t="s">
        <v>5</v>
      </c>
      <c r="BE140" s="71">
        <f t="shared" si="14"/>
        <v>0</v>
      </c>
      <c r="BF140" s="71">
        <f t="shared" si="15"/>
        <v>0</v>
      </c>
      <c r="BG140" s="71">
        <f t="shared" si="16"/>
        <v>0</v>
      </c>
      <c r="BH140" s="71">
        <f t="shared" si="17"/>
        <v>0</v>
      </c>
      <c r="BI140" s="71">
        <f t="shared" si="18"/>
        <v>0</v>
      </c>
      <c r="BJ140" s="7" t="s">
        <v>0</v>
      </c>
      <c r="BK140" s="72">
        <f t="shared" si="19"/>
        <v>0</v>
      </c>
      <c r="BL140" s="7" t="s">
        <v>88</v>
      </c>
      <c r="BM140" s="7" t="s">
        <v>157</v>
      </c>
      <c r="BO140" s="5"/>
    </row>
    <row r="141" spans="2:67" s="15" customFormat="1" ht="25.5" customHeight="1" x14ac:dyDescent="0.25">
      <c r="B141" s="16"/>
      <c r="C141" s="63" t="s">
        <v>156</v>
      </c>
      <c r="D141" s="63" t="s">
        <v>6</v>
      </c>
      <c r="E141" s="64" t="s">
        <v>155</v>
      </c>
      <c r="F141" s="158" t="s">
        <v>154</v>
      </c>
      <c r="G141" s="158"/>
      <c r="H141" s="158"/>
      <c r="I141" s="158"/>
      <c r="J141" s="65" t="s">
        <v>21</v>
      </c>
      <c r="K141" s="66">
        <v>40</v>
      </c>
      <c r="L141" s="159"/>
      <c r="M141" s="159"/>
      <c r="N141" s="160">
        <f t="shared" si="10"/>
        <v>0</v>
      </c>
      <c r="O141" s="160"/>
      <c r="P141" s="160"/>
      <c r="Q141" s="160"/>
      <c r="R141" s="18"/>
      <c r="T141" s="67" t="s">
        <v>8</v>
      </c>
      <c r="U141" s="68" t="s">
        <v>7</v>
      </c>
      <c r="V141" s="69">
        <v>6.4000000000000001E-2</v>
      </c>
      <c r="W141" s="69">
        <f t="shared" si="11"/>
        <v>2.56</v>
      </c>
      <c r="X141" s="69">
        <v>2.743E-2</v>
      </c>
      <c r="Y141" s="69">
        <f t="shared" si="12"/>
        <v>1.0972</v>
      </c>
      <c r="Z141" s="69">
        <v>0</v>
      </c>
      <c r="AA141" s="70">
        <f t="shared" si="13"/>
        <v>0</v>
      </c>
      <c r="AR141" s="7" t="s">
        <v>88</v>
      </c>
      <c r="AT141" s="7" t="s">
        <v>6</v>
      </c>
      <c r="AU141" s="7" t="s">
        <v>0</v>
      </c>
      <c r="AY141" s="7" t="s">
        <v>5</v>
      </c>
      <c r="BE141" s="71">
        <f t="shared" si="14"/>
        <v>0</v>
      </c>
      <c r="BF141" s="71">
        <f t="shared" si="15"/>
        <v>0</v>
      </c>
      <c r="BG141" s="71">
        <f t="shared" si="16"/>
        <v>0</v>
      </c>
      <c r="BH141" s="71">
        <f t="shared" si="17"/>
        <v>0</v>
      </c>
      <c r="BI141" s="71">
        <f t="shared" si="18"/>
        <v>0</v>
      </c>
      <c r="BJ141" s="7" t="s">
        <v>0</v>
      </c>
      <c r="BK141" s="72">
        <f t="shared" si="19"/>
        <v>0</v>
      </c>
      <c r="BL141" s="7" t="s">
        <v>88</v>
      </c>
      <c r="BM141" s="7" t="s">
        <v>153</v>
      </c>
      <c r="BO141" s="5"/>
    </row>
    <row r="142" spans="2:67" s="15" customFormat="1" ht="25.5" customHeight="1" x14ac:dyDescent="0.25">
      <c r="B142" s="16"/>
      <c r="C142" s="63" t="s">
        <v>152</v>
      </c>
      <c r="D142" s="63" t="s">
        <v>6</v>
      </c>
      <c r="E142" s="64" t="s">
        <v>151</v>
      </c>
      <c r="F142" s="158" t="s">
        <v>150</v>
      </c>
      <c r="G142" s="158"/>
      <c r="H142" s="158"/>
      <c r="I142" s="158"/>
      <c r="J142" s="65" t="s">
        <v>21</v>
      </c>
      <c r="K142" s="66">
        <v>40</v>
      </c>
      <c r="L142" s="159"/>
      <c r="M142" s="159"/>
      <c r="N142" s="160">
        <f t="shared" si="10"/>
        <v>0</v>
      </c>
      <c r="O142" s="160"/>
      <c r="P142" s="160"/>
      <c r="Q142" s="160"/>
      <c r="R142" s="18"/>
      <c r="T142" s="67" t="s">
        <v>8</v>
      </c>
      <c r="U142" s="68" t="s">
        <v>7</v>
      </c>
      <c r="V142" s="69">
        <v>7.0999999999999994E-2</v>
      </c>
      <c r="W142" s="69">
        <f t="shared" si="11"/>
        <v>2.84</v>
      </c>
      <c r="X142" s="69">
        <v>2.3990000000000001E-2</v>
      </c>
      <c r="Y142" s="69">
        <f t="shared" si="12"/>
        <v>0.95960000000000001</v>
      </c>
      <c r="Z142" s="69">
        <v>0</v>
      </c>
      <c r="AA142" s="70">
        <f t="shared" si="13"/>
        <v>0</v>
      </c>
      <c r="AR142" s="7" t="s">
        <v>88</v>
      </c>
      <c r="AT142" s="7" t="s">
        <v>6</v>
      </c>
      <c r="AU142" s="7" t="s">
        <v>0</v>
      </c>
      <c r="AY142" s="7" t="s">
        <v>5</v>
      </c>
      <c r="BE142" s="71">
        <f t="shared" si="14"/>
        <v>0</v>
      </c>
      <c r="BF142" s="71">
        <f t="shared" si="15"/>
        <v>0</v>
      </c>
      <c r="BG142" s="71">
        <f t="shared" si="16"/>
        <v>0</v>
      </c>
      <c r="BH142" s="71">
        <f t="shared" si="17"/>
        <v>0</v>
      </c>
      <c r="BI142" s="71">
        <f t="shared" si="18"/>
        <v>0</v>
      </c>
      <c r="BJ142" s="7" t="s">
        <v>0</v>
      </c>
      <c r="BK142" s="72">
        <f t="shared" si="19"/>
        <v>0</v>
      </c>
      <c r="BL142" s="7" t="s">
        <v>88</v>
      </c>
      <c r="BM142" s="7" t="s">
        <v>149</v>
      </c>
      <c r="BO142" s="5"/>
    </row>
    <row r="143" spans="2:67" s="15" customFormat="1" ht="25.5" customHeight="1" x14ac:dyDescent="0.25">
      <c r="B143" s="16"/>
      <c r="C143" s="63" t="s">
        <v>148</v>
      </c>
      <c r="D143" s="63" t="s">
        <v>6</v>
      </c>
      <c r="E143" s="64" t="s">
        <v>147</v>
      </c>
      <c r="F143" s="158" t="s">
        <v>146</v>
      </c>
      <c r="G143" s="158"/>
      <c r="H143" s="158"/>
      <c r="I143" s="158"/>
      <c r="J143" s="65" t="s">
        <v>21</v>
      </c>
      <c r="K143" s="66">
        <v>26.423999999999999</v>
      </c>
      <c r="L143" s="159"/>
      <c r="M143" s="159"/>
      <c r="N143" s="160">
        <f t="shared" si="10"/>
        <v>0</v>
      </c>
      <c r="O143" s="160"/>
      <c r="P143" s="160"/>
      <c r="Q143" s="160"/>
      <c r="R143" s="18"/>
      <c r="T143" s="67" t="s">
        <v>8</v>
      </c>
      <c r="U143" s="68" t="s">
        <v>7</v>
      </c>
      <c r="V143" s="69">
        <v>0.06</v>
      </c>
      <c r="W143" s="69">
        <f t="shared" si="11"/>
        <v>1.58544</v>
      </c>
      <c r="X143" s="69">
        <v>4.7980000000000002E-2</v>
      </c>
      <c r="Y143" s="69">
        <f t="shared" si="12"/>
        <v>1.2678235200000001</v>
      </c>
      <c r="Z143" s="69">
        <v>0</v>
      </c>
      <c r="AA143" s="70">
        <f t="shared" si="13"/>
        <v>0</v>
      </c>
      <c r="AR143" s="7" t="s">
        <v>88</v>
      </c>
      <c r="AT143" s="7" t="s">
        <v>6</v>
      </c>
      <c r="AU143" s="7" t="s">
        <v>0</v>
      </c>
      <c r="AY143" s="7" t="s">
        <v>5</v>
      </c>
      <c r="BE143" s="71">
        <f t="shared" si="14"/>
        <v>0</v>
      </c>
      <c r="BF143" s="71">
        <f t="shared" si="15"/>
        <v>0</v>
      </c>
      <c r="BG143" s="71">
        <f t="shared" si="16"/>
        <v>0</v>
      </c>
      <c r="BH143" s="71">
        <f t="shared" si="17"/>
        <v>0</v>
      </c>
      <c r="BI143" s="71">
        <f t="shared" si="18"/>
        <v>0</v>
      </c>
      <c r="BJ143" s="7" t="s">
        <v>0</v>
      </c>
      <c r="BK143" s="72">
        <f t="shared" si="19"/>
        <v>0</v>
      </c>
      <c r="BL143" s="7" t="s">
        <v>88</v>
      </c>
      <c r="BM143" s="7" t="s">
        <v>145</v>
      </c>
      <c r="BO143" s="5"/>
    </row>
    <row r="144" spans="2:67" s="15" customFormat="1" ht="16.5" customHeight="1" x14ac:dyDescent="0.25">
      <c r="B144" s="16"/>
      <c r="C144" s="63" t="s">
        <v>144</v>
      </c>
      <c r="D144" s="63" t="s">
        <v>6</v>
      </c>
      <c r="E144" s="64" t="s">
        <v>143</v>
      </c>
      <c r="F144" s="158" t="s">
        <v>142</v>
      </c>
      <c r="G144" s="158"/>
      <c r="H144" s="158"/>
      <c r="I144" s="158"/>
      <c r="J144" s="65" t="s">
        <v>21</v>
      </c>
      <c r="K144" s="66">
        <v>7.2</v>
      </c>
      <c r="L144" s="159"/>
      <c r="M144" s="159"/>
      <c r="N144" s="160">
        <f t="shared" si="10"/>
        <v>0</v>
      </c>
      <c r="O144" s="160"/>
      <c r="P144" s="160"/>
      <c r="Q144" s="160"/>
      <c r="R144" s="18"/>
      <c r="T144" s="67" t="s">
        <v>8</v>
      </c>
      <c r="U144" s="68" t="s">
        <v>7</v>
      </c>
      <c r="V144" s="69">
        <v>0.32401000000000002</v>
      </c>
      <c r="W144" s="69">
        <f t="shared" si="11"/>
        <v>2.3328720000000001</v>
      </c>
      <c r="X144" s="69">
        <v>5.0000000000000002E-5</v>
      </c>
      <c r="Y144" s="69">
        <f t="shared" si="12"/>
        <v>3.6000000000000002E-4</v>
      </c>
      <c r="Z144" s="69">
        <v>0</v>
      </c>
      <c r="AA144" s="70">
        <f t="shared" si="13"/>
        <v>0</v>
      </c>
      <c r="AR144" s="7" t="s">
        <v>88</v>
      </c>
      <c r="AT144" s="7" t="s">
        <v>6</v>
      </c>
      <c r="AU144" s="7" t="s">
        <v>0</v>
      </c>
      <c r="AY144" s="7" t="s">
        <v>5</v>
      </c>
      <c r="BE144" s="71">
        <f t="shared" si="14"/>
        <v>0</v>
      </c>
      <c r="BF144" s="71">
        <f t="shared" si="15"/>
        <v>0</v>
      </c>
      <c r="BG144" s="71">
        <f t="shared" si="16"/>
        <v>0</v>
      </c>
      <c r="BH144" s="71">
        <f t="shared" si="17"/>
        <v>0</v>
      </c>
      <c r="BI144" s="71">
        <f t="shared" si="18"/>
        <v>0</v>
      </c>
      <c r="BJ144" s="7" t="s">
        <v>0</v>
      </c>
      <c r="BK144" s="72">
        <f t="shared" si="19"/>
        <v>0</v>
      </c>
      <c r="BL144" s="7" t="s">
        <v>88</v>
      </c>
      <c r="BM144" s="7" t="s">
        <v>141</v>
      </c>
      <c r="BO144" s="5"/>
    </row>
    <row r="145" spans="2:67" s="15" customFormat="1" ht="51" customHeight="1" x14ac:dyDescent="0.25">
      <c r="B145" s="16"/>
      <c r="C145" s="63" t="s">
        <v>140</v>
      </c>
      <c r="D145" s="63" t="s">
        <v>6</v>
      </c>
      <c r="E145" s="64" t="s">
        <v>139</v>
      </c>
      <c r="F145" s="158" t="s">
        <v>138</v>
      </c>
      <c r="G145" s="158"/>
      <c r="H145" s="158"/>
      <c r="I145" s="158"/>
      <c r="J145" s="65" t="s">
        <v>137</v>
      </c>
      <c r="K145" s="66">
        <v>0.94599999999999995</v>
      </c>
      <c r="L145" s="159"/>
      <c r="M145" s="159"/>
      <c r="N145" s="160">
        <f t="shared" si="10"/>
        <v>0</v>
      </c>
      <c r="O145" s="160"/>
      <c r="P145" s="160"/>
      <c r="Q145" s="160"/>
      <c r="R145" s="18"/>
      <c r="T145" s="67" t="s">
        <v>8</v>
      </c>
      <c r="U145" s="68" t="s">
        <v>7</v>
      </c>
      <c r="V145" s="69">
        <v>5.8433900000000003</v>
      </c>
      <c r="W145" s="69">
        <f t="shared" si="11"/>
        <v>5.5278469399999999</v>
      </c>
      <c r="X145" s="69">
        <v>0</v>
      </c>
      <c r="Y145" s="69">
        <f t="shared" si="12"/>
        <v>0</v>
      </c>
      <c r="Z145" s="69">
        <v>2.2000000000000002</v>
      </c>
      <c r="AA145" s="70">
        <f t="shared" si="13"/>
        <v>2.0811999999999999</v>
      </c>
      <c r="AR145" s="7" t="s">
        <v>88</v>
      </c>
      <c r="AT145" s="7" t="s">
        <v>6</v>
      </c>
      <c r="AU145" s="7" t="s">
        <v>0</v>
      </c>
      <c r="AY145" s="7" t="s">
        <v>5</v>
      </c>
      <c r="BE145" s="71">
        <f t="shared" si="14"/>
        <v>0</v>
      </c>
      <c r="BF145" s="71">
        <f t="shared" si="15"/>
        <v>0</v>
      </c>
      <c r="BG145" s="71">
        <f t="shared" si="16"/>
        <v>0</v>
      </c>
      <c r="BH145" s="71">
        <f t="shared" si="17"/>
        <v>0</v>
      </c>
      <c r="BI145" s="71">
        <f t="shared" si="18"/>
        <v>0</v>
      </c>
      <c r="BJ145" s="7" t="s">
        <v>0</v>
      </c>
      <c r="BK145" s="72">
        <f t="shared" si="19"/>
        <v>0</v>
      </c>
      <c r="BL145" s="7" t="s">
        <v>88</v>
      </c>
      <c r="BM145" s="7" t="s">
        <v>136</v>
      </c>
      <c r="BO145" s="5"/>
    </row>
    <row r="146" spans="2:67" s="15" customFormat="1" ht="38.25" customHeight="1" x14ac:dyDescent="0.25">
      <c r="B146" s="16"/>
      <c r="C146" s="63" t="s">
        <v>135</v>
      </c>
      <c r="D146" s="63" t="s">
        <v>6</v>
      </c>
      <c r="E146" s="64" t="s">
        <v>134</v>
      </c>
      <c r="F146" s="158" t="s">
        <v>133</v>
      </c>
      <c r="G146" s="158"/>
      <c r="H146" s="158"/>
      <c r="I146" s="158"/>
      <c r="J146" s="65" t="s">
        <v>21</v>
      </c>
      <c r="K146" s="66">
        <v>2.258</v>
      </c>
      <c r="L146" s="159"/>
      <c r="M146" s="159"/>
      <c r="N146" s="160">
        <f t="shared" si="10"/>
        <v>0</v>
      </c>
      <c r="O146" s="160"/>
      <c r="P146" s="160"/>
      <c r="Q146" s="160"/>
      <c r="R146" s="18"/>
      <c r="T146" s="67" t="s">
        <v>8</v>
      </c>
      <c r="U146" s="68" t="s">
        <v>7</v>
      </c>
      <c r="V146" s="69">
        <v>0.29099999999999998</v>
      </c>
      <c r="W146" s="69">
        <f t="shared" si="11"/>
        <v>0.65707799999999994</v>
      </c>
      <c r="X146" s="69">
        <v>0</v>
      </c>
      <c r="Y146" s="69">
        <f t="shared" si="12"/>
        <v>0</v>
      </c>
      <c r="Z146" s="69">
        <v>6.5000000000000002E-2</v>
      </c>
      <c r="AA146" s="70">
        <f t="shared" si="13"/>
        <v>0.14677000000000001</v>
      </c>
      <c r="AR146" s="7" t="s">
        <v>88</v>
      </c>
      <c r="AT146" s="7" t="s">
        <v>6</v>
      </c>
      <c r="AU146" s="7" t="s">
        <v>0</v>
      </c>
      <c r="AY146" s="7" t="s">
        <v>5</v>
      </c>
      <c r="BE146" s="71">
        <f t="shared" si="14"/>
        <v>0</v>
      </c>
      <c r="BF146" s="71">
        <f t="shared" si="15"/>
        <v>0</v>
      </c>
      <c r="BG146" s="71">
        <f t="shared" si="16"/>
        <v>0</v>
      </c>
      <c r="BH146" s="71">
        <f t="shared" si="17"/>
        <v>0</v>
      </c>
      <c r="BI146" s="71">
        <f t="shared" si="18"/>
        <v>0</v>
      </c>
      <c r="BJ146" s="7" t="s">
        <v>0</v>
      </c>
      <c r="BK146" s="72">
        <f t="shared" si="19"/>
        <v>0</v>
      </c>
      <c r="BL146" s="7" t="s">
        <v>88</v>
      </c>
      <c r="BM146" s="7" t="s">
        <v>132</v>
      </c>
      <c r="BO146" s="5"/>
    </row>
    <row r="147" spans="2:67" s="15" customFormat="1" ht="38.25" customHeight="1" x14ac:dyDescent="0.25">
      <c r="B147" s="16"/>
      <c r="C147" s="63" t="s">
        <v>131</v>
      </c>
      <c r="D147" s="63" t="s">
        <v>6</v>
      </c>
      <c r="E147" s="64" t="s">
        <v>130</v>
      </c>
      <c r="F147" s="158" t="s">
        <v>129</v>
      </c>
      <c r="G147" s="158"/>
      <c r="H147" s="158"/>
      <c r="I147" s="158"/>
      <c r="J147" s="65" t="s">
        <v>21</v>
      </c>
      <c r="K147" s="66">
        <v>9.4499999999999993</v>
      </c>
      <c r="L147" s="159"/>
      <c r="M147" s="159"/>
      <c r="N147" s="160">
        <f t="shared" si="10"/>
        <v>0</v>
      </c>
      <c r="O147" s="160"/>
      <c r="P147" s="160"/>
      <c r="Q147" s="160"/>
      <c r="R147" s="18"/>
      <c r="T147" s="67" t="s">
        <v>8</v>
      </c>
      <c r="U147" s="68" t="s">
        <v>7</v>
      </c>
      <c r="V147" s="69">
        <v>0.48099999999999998</v>
      </c>
      <c r="W147" s="69">
        <f t="shared" si="11"/>
        <v>4.5454499999999998</v>
      </c>
      <c r="X147" s="69">
        <v>0</v>
      </c>
      <c r="Y147" s="69">
        <f t="shared" si="12"/>
        <v>0</v>
      </c>
      <c r="Z147" s="69">
        <v>5.7000000000000002E-2</v>
      </c>
      <c r="AA147" s="70">
        <f t="shared" si="13"/>
        <v>0.53864999999999996</v>
      </c>
      <c r="AR147" s="7" t="s">
        <v>88</v>
      </c>
      <c r="AT147" s="7" t="s">
        <v>6</v>
      </c>
      <c r="AU147" s="7" t="s">
        <v>0</v>
      </c>
      <c r="AY147" s="7" t="s">
        <v>5</v>
      </c>
      <c r="BE147" s="71">
        <f t="shared" si="14"/>
        <v>0</v>
      </c>
      <c r="BF147" s="71">
        <f t="shared" si="15"/>
        <v>0</v>
      </c>
      <c r="BG147" s="71">
        <f t="shared" si="16"/>
        <v>0</v>
      </c>
      <c r="BH147" s="71">
        <f t="shared" si="17"/>
        <v>0</v>
      </c>
      <c r="BI147" s="71">
        <f t="shared" si="18"/>
        <v>0</v>
      </c>
      <c r="BJ147" s="7" t="s">
        <v>0</v>
      </c>
      <c r="BK147" s="72">
        <f t="shared" si="19"/>
        <v>0</v>
      </c>
      <c r="BL147" s="7" t="s">
        <v>88</v>
      </c>
      <c r="BM147" s="7" t="s">
        <v>128</v>
      </c>
      <c r="BO147" s="5"/>
    </row>
    <row r="148" spans="2:67" s="15" customFormat="1" ht="25.5" customHeight="1" x14ac:dyDescent="0.25">
      <c r="B148" s="16"/>
      <c r="C148" s="63" t="s">
        <v>127</v>
      </c>
      <c r="D148" s="63" t="s">
        <v>6</v>
      </c>
      <c r="E148" s="64" t="s">
        <v>126</v>
      </c>
      <c r="F148" s="158" t="s">
        <v>125</v>
      </c>
      <c r="G148" s="158"/>
      <c r="H148" s="158"/>
      <c r="I148" s="158"/>
      <c r="J148" s="65" t="s">
        <v>21</v>
      </c>
      <c r="K148" s="66">
        <v>19.11</v>
      </c>
      <c r="L148" s="159"/>
      <c r="M148" s="159"/>
      <c r="N148" s="160">
        <f t="shared" si="10"/>
        <v>0</v>
      </c>
      <c r="O148" s="160"/>
      <c r="P148" s="160"/>
      <c r="Q148" s="160"/>
      <c r="R148" s="18"/>
      <c r="T148" s="67" t="s">
        <v>8</v>
      </c>
      <c r="U148" s="68" t="s">
        <v>7</v>
      </c>
      <c r="V148" s="69">
        <v>0.42399999999999999</v>
      </c>
      <c r="W148" s="69">
        <f t="shared" si="11"/>
        <v>8.1026399999999992</v>
      </c>
      <c r="X148" s="69">
        <v>0</v>
      </c>
      <c r="Y148" s="69">
        <f t="shared" si="12"/>
        <v>0</v>
      </c>
      <c r="Z148" s="69">
        <v>8.2000000000000003E-2</v>
      </c>
      <c r="AA148" s="70">
        <f t="shared" si="13"/>
        <v>1.5670200000000001</v>
      </c>
      <c r="AR148" s="7" t="s">
        <v>88</v>
      </c>
      <c r="AT148" s="7" t="s">
        <v>6</v>
      </c>
      <c r="AU148" s="7" t="s">
        <v>0</v>
      </c>
      <c r="AY148" s="7" t="s">
        <v>5</v>
      </c>
      <c r="BE148" s="71">
        <f t="shared" si="14"/>
        <v>0</v>
      </c>
      <c r="BF148" s="71">
        <f t="shared" si="15"/>
        <v>0</v>
      </c>
      <c r="BG148" s="71">
        <f t="shared" si="16"/>
        <v>0</v>
      </c>
      <c r="BH148" s="71">
        <f t="shared" si="17"/>
        <v>0</v>
      </c>
      <c r="BI148" s="71">
        <f t="shared" si="18"/>
        <v>0</v>
      </c>
      <c r="BJ148" s="7" t="s">
        <v>0</v>
      </c>
      <c r="BK148" s="72">
        <f t="shared" si="19"/>
        <v>0</v>
      </c>
      <c r="BL148" s="7" t="s">
        <v>88</v>
      </c>
      <c r="BM148" s="7" t="s">
        <v>124</v>
      </c>
      <c r="BO148" s="5"/>
    </row>
    <row r="149" spans="2:67" s="15" customFormat="1" ht="38.25" customHeight="1" x14ac:dyDescent="0.25">
      <c r="B149" s="16"/>
      <c r="C149" s="63" t="s">
        <v>123</v>
      </c>
      <c r="D149" s="63" t="s">
        <v>6</v>
      </c>
      <c r="E149" s="64" t="s">
        <v>122</v>
      </c>
      <c r="F149" s="158" t="s">
        <v>121</v>
      </c>
      <c r="G149" s="158"/>
      <c r="H149" s="158"/>
      <c r="I149" s="158"/>
      <c r="J149" s="65" t="s">
        <v>9</v>
      </c>
      <c r="K149" s="66">
        <v>28</v>
      </c>
      <c r="L149" s="159"/>
      <c r="M149" s="159"/>
      <c r="N149" s="160">
        <f t="shared" si="10"/>
        <v>0</v>
      </c>
      <c r="O149" s="160"/>
      <c r="P149" s="160"/>
      <c r="Q149" s="160"/>
      <c r="R149" s="18"/>
      <c r="T149" s="67" t="s">
        <v>8</v>
      </c>
      <c r="U149" s="68" t="s">
        <v>7</v>
      </c>
      <c r="V149" s="69">
        <v>0.34100000000000003</v>
      </c>
      <c r="W149" s="69">
        <f t="shared" si="11"/>
        <v>9.548</v>
      </c>
      <c r="X149" s="69">
        <v>0</v>
      </c>
      <c r="Y149" s="69">
        <f t="shared" si="12"/>
        <v>0</v>
      </c>
      <c r="Z149" s="69">
        <v>2E-3</v>
      </c>
      <c r="AA149" s="70">
        <f t="shared" si="13"/>
        <v>5.6000000000000001E-2</v>
      </c>
      <c r="AR149" s="7" t="s">
        <v>88</v>
      </c>
      <c r="AT149" s="7" t="s">
        <v>6</v>
      </c>
      <c r="AU149" s="7" t="s">
        <v>0</v>
      </c>
      <c r="AY149" s="7" t="s">
        <v>5</v>
      </c>
      <c r="BE149" s="71">
        <f t="shared" si="14"/>
        <v>0</v>
      </c>
      <c r="BF149" s="71">
        <f t="shared" si="15"/>
        <v>0</v>
      </c>
      <c r="BG149" s="71">
        <f t="shared" si="16"/>
        <v>0</v>
      </c>
      <c r="BH149" s="71">
        <f t="shared" si="17"/>
        <v>0</v>
      </c>
      <c r="BI149" s="71">
        <f t="shared" si="18"/>
        <v>0</v>
      </c>
      <c r="BJ149" s="7" t="s">
        <v>0</v>
      </c>
      <c r="BK149" s="72">
        <f t="shared" si="19"/>
        <v>0</v>
      </c>
      <c r="BL149" s="7" t="s">
        <v>88</v>
      </c>
      <c r="BM149" s="7" t="s">
        <v>120</v>
      </c>
      <c r="BO149" s="5"/>
    </row>
    <row r="150" spans="2:67" s="15" customFormat="1" ht="38.25" customHeight="1" x14ac:dyDescent="0.25">
      <c r="B150" s="16"/>
      <c r="C150" s="63" t="s">
        <v>119</v>
      </c>
      <c r="D150" s="63" t="s">
        <v>6</v>
      </c>
      <c r="E150" s="64" t="s">
        <v>118</v>
      </c>
      <c r="F150" s="158" t="s">
        <v>117</v>
      </c>
      <c r="G150" s="158"/>
      <c r="H150" s="158"/>
      <c r="I150" s="158"/>
      <c r="J150" s="65" t="s">
        <v>21</v>
      </c>
      <c r="K150" s="66">
        <v>273.93599999999998</v>
      </c>
      <c r="L150" s="159"/>
      <c r="M150" s="159"/>
      <c r="N150" s="160">
        <f t="shared" si="10"/>
        <v>0</v>
      </c>
      <c r="O150" s="160"/>
      <c r="P150" s="160"/>
      <c r="Q150" s="160"/>
      <c r="R150" s="18"/>
      <c r="T150" s="67" t="s">
        <v>8</v>
      </c>
      <c r="U150" s="68" t="s">
        <v>7</v>
      </c>
      <c r="V150" s="69">
        <v>0.155</v>
      </c>
      <c r="W150" s="69">
        <f t="shared" si="11"/>
        <v>42.460079999999998</v>
      </c>
      <c r="X150" s="69">
        <v>0</v>
      </c>
      <c r="Y150" s="69">
        <f t="shared" si="12"/>
        <v>0</v>
      </c>
      <c r="Z150" s="69">
        <v>0.02</v>
      </c>
      <c r="AA150" s="70">
        <f t="shared" si="13"/>
        <v>5.47872</v>
      </c>
      <c r="AR150" s="7" t="s">
        <v>88</v>
      </c>
      <c r="AT150" s="7" t="s">
        <v>6</v>
      </c>
      <c r="AU150" s="7" t="s">
        <v>0</v>
      </c>
      <c r="AY150" s="7" t="s">
        <v>5</v>
      </c>
      <c r="BE150" s="71">
        <f t="shared" si="14"/>
        <v>0</v>
      </c>
      <c r="BF150" s="71">
        <f t="shared" si="15"/>
        <v>0</v>
      </c>
      <c r="BG150" s="71">
        <f t="shared" si="16"/>
        <v>0</v>
      </c>
      <c r="BH150" s="71">
        <f t="shared" si="17"/>
        <v>0</v>
      </c>
      <c r="BI150" s="71">
        <f t="shared" si="18"/>
        <v>0</v>
      </c>
      <c r="BJ150" s="7" t="s">
        <v>0</v>
      </c>
      <c r="BK150" s="72">
        <f t="shared" si="19"/>
        <v>0</v>
      </c>
      <c r="BL150" s="7" t="s">
        <v>88</v>
      </c>
      <c r="BM150" s="7" t="s">
        <v>116</v>
      </c>
      <c r="BO150" s="5"/>
    </row>
    <row r="151" spans="2:67" s="15" customFormat="1" ht="25.5" customHeight="1" x14ac:dyDescent="0.25">
      <c r="B151" s="16"/>
      <c r="C151" s="63" t="s">
        <v>115</v>
      </c>
      <c r="D151" s="63" t="s">
        <v>6</v>
      </c>
      <c r="E151" s="64" t="s">
        <v>114</v>
      </c>
      <c r="F151" s="158" t="s">
        <v>113</v>
      </c>
      <c r="G151" s="158"/>
      <c r="H151" s="158"/>
      <c r="I151" s="158"/>
      <c r="J151" s="65" t="s">
        <v>21</v>
      </c>
      <c r="K151" s="66">
        <v>9.4499999999999993</v>
      </c>
      <c r="L151" s="159"/>
      <c r="M151" s="159"/>
      <c r="N151" s="160">
        <f t="shared" si="10"/>
        <v>0</v>
      </c>
      <c r="O151" s="160"/>
      <c r="P151" s="160"/>
      <c r="Q151" s="160"/>
      <c r="R151" s="18"/>
      <c r="T151" s="67" t="s">
        <v>8</v>
      </c>
      <c r="U151" s="68" t="s">
        <v>7</v>
      </c>
      <c r="V151" s="69">
        <v>0.55300000000000005</v>
      </c>
      <c r="W151" s="69">
        <f t="shared" si="11"/>
        <v>5.2258500000000003</v>
      </c>
      <c r="X151" s="69">
        <v>0</v>
      </c>
      <c r="Y151" s="69">
        <f t="shared" si="12"/>
        <v>0</v>
      </c>
      <c r="Z151" s="69">
        <v>6.8000000000000005E-2</v>
      </c>
      <c r="AA151" s="70">
        <f t="shared" si="13"/>
        <v>0.64259999999999995</v>
      </c>
      <c r="AR151" s="7" t="s">
        <v>88</v>
      </c>
      <c r="AT151" s="7" t="s">
        <v>6</v>
      </c>
      <c r="AU151" s="7" t="s">
        <v>0</v>
      </c>
      <c r="AY151" s="7" t="s">
        <v>5</v>
      </c>
      <c r="BE151" s="71">
        <f t="shared" si="14"/>
        <v>0</v>
      </c>
      <c r="BF151" s="71">
        <f t="shared" si="15"/>
        <v>0</v>
      </c>
      <c r="BG151" s="71">
        <f t="shared" si="16"/>
        <v>0</v>
      </c>
      <c r="BH151" s="71">
        <f t="shared" si="17"/>
        <v>0</v>
      </c>
      <c r="BI151" s="71">
        <f t="shared" si="18"/>
        <v>0</v>
      </c>
      <c r="BJ151" s="7" t="s">
        <v>0</v>
      </c>
      <c r="BK151" s="72">
        <f t="shared" si="19"/>
        <v>0</v>
      </c>
      <c r="BL151" s="7" t="s">
        <v>88</v>
      </c>
      <c r="BM151" s="7" t="s">
        <v>112</v>
      </c>
      <c r="BO151" s="5"/>
    </row>
    <row r="152" spans="2:67" s="15" customFormat="1" ht="25.5" customHeight="1" x14ac:dyDescent="0.25">
      <c r="B152" s="16"/>
      <c r="C152" s="63" t="s">
        <v>111</v>
      </c>
      <c r="D152" s="63" t="s">
        <v>6</v>
      </c>
      <c r="E152" s="64" t="s">
        <v>110</v>
      </c>
      <c r="F152" s="158" t="s">
        <v>109</v>
      </c>
      <c r="G152" s="158"/>
      <c r="H152" s="158"/>
      <c r="I152" s="158"/>
      <c r="J152" s="65" t="s">
        <v>73</v>
      </c>
      <c r="K152" s="66">
        <v>10.510999999999999</v>
      </c>
      <c r="L152" s="159"/>
      <c r="M152" s="159"/>
      <c r="N152" s="160">
        <f t="shared" si="10"/>
        <v>0</v>
      </c>
      <c r="O152" s="160"/>
      <c r="P152" s="160"/>
      <c r="Q152" s="160"/>
      <c r="R152" s="18"/>
      <c r="T152" s="67" t="s">
        <v>8</v>
      </c>
      <c r="U152" s="68" t="s">
        <v>7</v>
      </c>
      <c r="V152" s="69">
        <v>0.59799999999999998</v>
      </c>
      <c r="W152" s="69">
        <f t="shared" si="11"/>
        <v>6.2855779999999992</v>
      </c>
      <c r="X152" s="69">
        <v>0</v>
      </c>
      <c r="Y152" s="69">
        <f t="shared" si="12"/>
        <v>0</v>
      </c>
      <c r="Z152" s="69">
        <v>0</v>
      </c>
      <c r="AA152" s="70">
        <f t="shared" si="13"/>
        <v>0</v>
      </c>
      <c r="AR152" s="7" t="s">
        <v>88</v>
      </c>
      <c r="AT152" s="7" t="s">
        <v>6</v>
      </c>
      <c r="AU152" s="7" t="s">
        <v>0</v>
      </c>
      <c r="AY152" s="7" t="s">
        <v>5</v>
      </c>
      <c r="BE152" s="71">
        <f t="shared" si="14"/>
        <v>0</v>
      </c>
      <c r="BF152" s="71">
        <f t="shared" si="15"/>
        <v>0</v>
      </c>
      <c r="BG152" s="71">
        <f t="shared" si="16"/>
        <v>0</v>
      </c>
      <c r="BH152" s="71">
        <f t="shared" si="17"/>
        <v>0</v>
      </c>
      <c r="BI152" s="71">
        <f t="shared" si="18"/>
        <v>0</v>
      </c>
      <c r="BJ152" s="7" t="s">
        <v>0</v>
      </c>
      <c r="BK152" s="72">
        <f t="shared" si="19"/>
        <v>0</v>
      </c>
      <c r="BL152" s="7" t="s">
        <v>88</v>
      </c>
      <c r="BM152" s="7" t="s">
        <v>108</v>
      </c>
      <c r="BO152" s="5"/>
    </row>
    <row r="153" spans="2:67" s="15" customFormat="1" ht="25.5" customHeight="1" x14ac:dyDescent="0.25">
      <c r="B153" s="16"/>
      <c r="C153" s="63" t="s">
        <v>107</v>
      </c>
      <c r="D153" s="63" t="s">
        <v>6</v>
      </c>
      <c r="E153" s="64" t="s">
        <v>106</v>
      </c>
      <c r="F153" s="158" t="s">
        <v>105</v>
      </c>
      <c r="G153" s="158"/>
      <c r="H153" s="158"/>
      <c r="I153" s="158"/>
      <c r="J153" s="65" t="s">
        <v>73</v>
      </c>
      <c r="K153" s="66">
        <v>115.621</v>
      </c>
      <c r="L153" s="159"/>
      <c r="M153" s="159"/>
      <c r="N153" s="160">
        <f t="shared" si="10"/>
        <v>0</v>
      </c>
      <c r="O153" s="160"/>
      <c r="P153" s="160"/>
      <c r="Q153" s="160"/>
      <c r="R153" s="18"/>
      <c r="T153" s="67" t="s">
        <v>8</v>
      </c>
      <c r="U153" s="68" t="s">
        <v>7</v>
      </c>
      <c r="V153" s="69">
        <v>7.0000000000000001E-3</v>
      </c>
      <c r="W153" s="69">
        <f t="shared" si="11"/>
        <v>0.80934699999999993</v>
      </c>
      <c r="X153" s="69">
        <v>0</v>
      </c>
      <c r="Y153" s="69">
        <f t="shared" si="12"/>
        <v>0</v>
      </c>
      <c r="Z153" s="69">
        <v>0</v>
      </c>
      <c r="AA153" s="70">
        <f t="shared" si="13"/>
        <v>0</v>
      </c>
      <c r="AR153" s="7" t="s">
        <v>88</v>
      </c>
      <c r="AT153" s="7" t="s">
        <v>6</v>
      </c>
      <c r="AU153" s="7" t="s">
        <v>0</v>
      </c>
      <c r="AY153" s="7" t="s">
        <v>5</v>
      </c>
      <c r="BE153" s="71">
        <f t="shared" si="14"/>
        <v>0</v>
      </c>
      <c r="BF153" s="71">
        <f t="shared" si="15"/>
        <v>0</v>
      </c>
      <c r="BG153" s="71">
        <f t="shared" si="16"/>
        <v>0</v>
      </c>
      <c r="BH153" s="71">
        <f t="shared" si="17"/>
        <v>0</v>
      </c>
      <c r="BI153" s="71">
        <f t="shared" si="18"/>
        <v>0</v>
      </c>
      <c r="BJ153" s="7" t="s">
        <v>0</v>
      </c>
      <c r="BK153" s="72">
        <f t="shared" si="19"/>
        <v>0</v>
      </c>
      <c r="BL153" s="7" t="s">
        <v>88</v>
      </c>
      <c r="BM153" s="7" t="s">
        <v>104</v>
      </c>
      <c r="BO153" s="5"/>
    </row>
    <row r="154" spans="2:67" s="15" customFormat="1" ht="25.5" customHeight="1" x14ac:dyDescent="0.25">
      <c r="B154" s="16"/>
      <c r="C154" s="63" t="s">
        <v>103</v>
      </c>
      <c r="D154" s="63" t="s">
        <v>6</v>
      </c>
      <c r="E154" s="64" t="s">
        <v>102</v>
      </c>
      <c r="F154" s="158" t="s">
        <v>101</v>
      </c>
      <c r="G154" s="158"/>
      <c r="H154" s="158"/>
      <c r="I154" s="158"/>
      <c r="J154" s="65" t="s">
        <v>73</v>
      </c>
      <c r="K154" s="66">
        <v>10.510999999999999</v>
      </c>
      <c r="L154" s="159"/>
      <c r="M154" s="159"/>
      <c r="N154" s="160">
        <f t="shared" si="10"/>
        <v>0</v>
      </c>
      <c r="O154" s="160"/>
      <c r="P154" s="160"/>
      <c r="Q154" s="160"/>
      <c r="R154" s="18"/>
      <c r="T154" s="67" t="s">
        <v>8</v>
      </c>
      <c r="U154" s="68" t="s">
        <v>7</v>
      </c>
      <c r="V154" s="69">
        <v>0.89</v>
      </c>
      <c r="W154" s="69">
        <f t="shared" si="11"/>
        <v>9.3547899999999995</v>
      </c>
      <c r="X154" s="69">
        <v>0</v>
      </c>
      <c r="Y154" s="69">
        <f t="shared" si="12"/>
        <v>0</v>
      </c>
      <c r="Z154" s="69">
        <v>0</v>
      </c>
      <c r="AA154" s="70">
        <f t="shared" si="13"/>
        <v>0</v>
      </c>
      <c r="AR154" s="7" t="s">
        <v>88</v>
      </c>
      <c r="AT154" s="7" t="s">
        <v>6</v>
      </c>
      <c r="AU154" s="7" t="s">
        <v>0</v>
      </c>
      <c r="AY154" s="7" t="s">
        <v>5</v>
      </c>
      <c r="BE154" s="71">
        <f t="shared" si="14"/>
        <v>0</v>
      </c>
      <c r="BF154" s="71">
        <f t="shared" si="15"/>
        <v>0</v>
      </c>
      <c r="BG154" s="71">
        <f t="shared" si="16"/>
        <v>0</v>
      </c>
      <c r="BH154" s="71">
        <f t="shared" si="17"/>
        <v>0</v>
      </c>
      <c r="BI154" s="71">
        <f t="shared" si="18"/>
        <v>0</v>
      </c>
      <c r="BJ154" s="7" t="s">
        <v>0</v>
      </c>
      <c r="BK154" s="72">
        <f t="shared" si="19"/>
        <v>0</v>
      </c>
      <c r="BL154" s="7" t="s">
        <v>88</v>
      </c>
      <c r="BM154" s="7" t="s">
        <v>100</v>
      </c>
      <c r="BO154" s="5"/>
    </row>
    <row r="155" spans="2:67" s="15" customFormat="1" ht="25.5" customHeight="1" x14ac:dyDescent="0.25">
      <c r="B155" s="16"/>
      <c r="C155" s="63" t="s">
        <v>45</v>
      </c>
      <c r="D155" s="63" t="s">
        <v>6</v>
      </c>
      <c r="E155" s="64" t="s">
        <v>99</v>
      </c>
      <c r="F155" s="158" t="s">
        <v>98</v>
      </c>
      <c r="G155" s="158"/>
      <c r="H155" s="158"/>
      <c r="I155" s="158"/>
      <c r="J155" s="65" t="s">
        <v>73</v>
      </c>
      <c r="K155" s="66">
        <v>84.087999999999994</v>
      </c>
      <c r="L155" s="159"/>
      <c r="M155" s="159"/>
      <c r="N155" s="160">
        <f t="shared" si="10"/>
        <v>0</v>
      </c>
      <c r="O155" s="160"/>
      <c r="P155" s="160"/>
      <c r="Q155" s="160"/>
      <c r="R155" s="18"/>
      <c r="T155" s="67" t="s">
        <v>8</v>
      </c>
      <c r="U155" s="68" t="s">
        <v>7</v>
      </c>
      <c r="V155" s="69">
        <v>0.1</v>
      </c>
      <c r="W155" s="69">
        <f t="shared" si="11"/>
        <v>8.4087999999999994</v>
      </c>
      <c r="X155" s="69">
        <v>0</v>
      </c>
      <c r="Y155" s="69">
        <f t="shared" si="12"/>
        <v>0</v>
      </c>
      <c r="Z155" s="69">
        <v>0</v>
      </c>
      <c r="AA155" s="70">
        <f t="shared" si="13"/>
        <v>0</v>
      </c>
      <c r="AR155" s="7" t="s">
        <v>88</v>
      </c>
      <c r="AT155" s="7" t="s">
        <v>6</v>
      </c>
      <c r="AU155" s="7" t="s">
        <v>0</v>
      </c>
      <c r="AY155" s="7" t="s">
        <v>5</v>
      </c>
      <c r="BE155" s="71">
        <f t="shared" si="14"/>
        <v>0</v>
      </c>
      <c r="BF155" s="71">
        <f t="shared" si="15"/>
        <v>0</v>
      </c>
      <c r="BG155" s="71">
        <f t="shared" si="16"/>
        <v>0</v>
      </c>
      <c r="BH155" s="71">
        <f t="shared" si="17"/>
        <v>0</v>
      </c>
      <c r="BI155" s="71">
        <f t="shared" si="18"/>
        <v>0</v>
      </c>
      <c r="BJ155" s="7" t="s">
        <v>0</v>
      </c>
      <c r="BK155" s="72">
        <f t="shared" si="19"/>
        <v>0</v>
      </c>
      <c r="BL155" s="7" t="s">
        <v>88</v>
      </c>
      <c r="BM155" s="7" t="s">
        <v>97</v>
      </c>
      <c r="BO155" s="5"/>
    </row>
    <row r="156" spans="2:67" s="15" customFormat="1" ht="25.5" customHeight="1" x14ac:dyDescent="0.25">
      <c r="B156" s="16"/>
      <c r="C156" s="63" t="s">
        <v>96</v>
      </c>
      <c r="D156" s="63" t="s">
        <v>6</v>
      </c>
      <c r="E156" s="64" t="s">
        <v>95</v>
      </c>
      <c r="F156" s="158" t="s">
        <v>94</v>
      </c>
      <c r="G156" s="158"/>
      <c r="H156" s="158"/>
      <c r="I156" s="158"/>
      <c r="J156" s="65" t="s">
        <v>73</v>
      </c>
      <c r="K156" s="66">
        <v>10.510999999999999</v>
      </c>
      <c r="L156" s="159"/>
      <c r="M156" s="159"/>
      <c r="N156" s="160">
        <f t="shared" si="10"/>
        <v>0</v>
      </c>
      <c r="O156" s="160"/>
      <c r="P156" s="160"/>
      <c r="Q156" s="160"/>
      <c r="R156" s="18"/>
      <c r="T156" s="67" t="s">
        <v>8</v>
      </c>
      <c r="U156" s="68" t="s">
        <v>7</v>
      </c>
      <c r="V156" s="69">
        <v>0</v>
      </c>
      <c r="W156" s="69">
        <f t="shared" si="11"/>
        <v>0</v>
      </c>
      <c r="X156" s="69">
        <v>0</v>
      </c>
      <c r="Y156" s="69">
        <f t="shared" si="12"/>
        <v>0</v>
      </c>
      <c r="Z156" s="69">
        <v>0</v>
      </c>
      <c r="AA156" s="70">
        <f t="shared" si="13"/>
        <v>0</v>
      </c>
      <c r="AR156" s="7" t="s">
        <v>88</v>
      </c>
      <c r="AT156" s="7" t="s">
        <v>6</v>
      </c>
      <c r="AU156" s="7" t="s">
        <v>0</v>
      </c>
      <c r="AY156" s="7" t="s">
        <v>5</v>
      </c>
      <c r="BE156" s="71">
        <f t="shared" si="14"/>
        <v>0</v>
      </c>
      <c r="BF156" s="71">
        <f t="shared" si="15"/>
        <v>0</v>
      </c>
      <c r="BG156" s="71">
        <f t="shared" si="16"/>
        <v>0</v>
      </c>
      <c r="BH156" s="71">
        <f t="shared" si="17"/>
        <v>0</v>
      </c>
      <c r="BI156" s="71">
        <f t="shared" si="18"/>
        <v>0</v>
      </c>
      <c r="BJ156" s="7" t="s">
        <v>0</v>
      </c>
      <c r="BK156" s="72">
        <f t="shared" si="19"/>
        <v>0</v>
      </c>
      <c r="BL156" s="7" t="s">
        <v>88</v>
      </c>
      <c r="BM156" s="7" t="s">
        <v>93</v>
      </c>
      <c r="BO156" s="5"/>
    </row>
    <row r="157" spans="2:67" s="55" customFormat="1" ht="29.85" customHeight="1" x14ac:dyDescent="0.3">
      <c r="B157" s="51"/>
      <c r="C157" s="52"/>
      <c r="D157" s="62" t="s">
        <v>92</v>
      </c>
      <c r="E157" s="62"/>
      <c r="F157" s="62"/>
      <c r="G157" s="62"/>
      <c r="H157" s="62"/>
      <c r="I157" s="62"/>
      <c r="J157" s="62"/>
      <c r="K157" s="62"/>
      <c r="L157" s="80"/>
      <c r="M157" s="80"/>
      <c r="N157" s="162">
        <f>BK157</f>
        <v>0</v>
      </c>
      <c r="O157" s="163"/>
      <c r="P157" s="163"/>
      <c r="Q157" s="163"/>
      <c r="R157" s="54"/>
      <c r="T157" s="56"/>
      <c r="U157" s="52"/>
      <c r="V157" s="52"/>
      <c r="W157" s="57">
        <f>W158</f>
        <v>34.957358999999997</v>
      </c>
      <c r="X157" s="52"/>
      <c r="Y157" s="57">
        <f>Y158</f>
        <v>0</v>
      </c>
      <c r="Z157" s="52"/>
      <c r="AA157" s="58">
        <f>AA158</f>
        <v>0</v>
      </c>
      <c r="AR157" s="59" t="s">
        <v>13</v>
      </c>
      <c r="AT157" s="60" t="s">
        <v>14</v>
      </c>
      <c r="AU157" s="60" t="s">
        <v>13</v>
      </c>
      <c r="AY157" s="59" t="s">
        <v>5</v>
      </c>
      <c r="BK157" s="61">
        <f>BK158</f>
        <v>0</v>
      </c>
      <c r="BO157" s="5"/>
    </row>
    <row r="158" spans="2:67" s="15" customFormat="1" ht="38.25" customHeight="1" x14ac:dyDescent="0.25">
      <c r="B158" s="16"/>
      <c r="C158" s="63" t="s">
        <v>91</v>
      </c>
      <c r="D158" s="63" t="s">
        <v>6</v>
      </c>
      <c r="E158" s="64" t="s">
        <v>90</v>
      </c>
      <c r="F158" s="158" t="s">
        <v>89</v>
      </c>
      <c r="G158" s="158"/>
      <c r="H158" s="158"/>
      <c r="I158" s="158"/>
      <c r="J158" s="65" t="s">
        <v>73</v>
      </c>
      <c r="K158" s="66">
        <v>14.193</v>
      </c>
      <c r="L158" s="159"/>
      <c r="M158" s="159"/>
      <c r="N158" s="160">
        <f>ROUND(L158*K158,2)</f>
        <v>0</v>
      </c>
      <c r="O158" s="160"/>
      <c r="P158" s="160"/>
      <c r="Q158" s="160"/>
      <c r="R158" s="18"/>
      <c r="T158" s="67" t="s">
        <v>8</v>
      </c>
      <c r="U158" s="68" t="s">
        <v>7</v>
      </c>
      <c r="V158" s="69">
        <v>2.4630000000000001</v>
      </c>
      <c r="W158" s="69">
        <f>V158*K158</f>
        <v>34.957358999999997</v>
      </c>
      <c r="X158" s="69">
        <v>0</v>
      </c>
      <c r="Y158" s="69">
        <f>X158*K158</f>
        <v>0</v>
      </c>
      <c r="Z158" s="69">
        <v>0</v>
      </c>
      <c r="AA158" s="70">
        <f>Z158*K158</f>
        <v>0</v>
      </c>
      <c r="AR158" s="7" t="s">
        <v>88</v>
      </c>
      <c r="AT158" s="7" t="s">
        <v>6</v>
      </c>
      <c r="AU158" s="7" t="s">
        <v>0</v>
      </c>
      <c r="AY158" s="7" t="s">
        <v>5</v>
      </c>
      <c r="BE158" s="71">
        <f>IF(U158="základná",N158,0)</f>
        <v>0</v>
      </c>
      <c r="BF158" s="71">
        <f>IF(U158="znížená",N158,0)</f>
        <v>0</v>
      </c>
      <c r="BG158" s="71">
        <f>IF(U158="zákl. prenesená",N158,0)</f>
        <v>0</v>
      </c>
      <c r="BH158" s="71">
        <f>IF(U158="zníž. prenesená",N158,0)</f>
        <v>0</v>
      </c>
      <c r="BI158" s="71">
        <f>IF(U158="nulová",N158,0)</f>
        <v>0</v>
      </c>
      <c r="BJ158" s="7" t="s">
        <v>0</v>
      </c>
      <c r="BK158" s="72">
        <f>ROUND(L158*K158,3)</f>
        <v>0</v>
      </c>
      <c r="BL158" s="7" t="s">
        <v>88</v>
      </c>
      <c r="BM158" s="7" t="s">
        <v>87</v>
      </c>
      <c r="BO158" s="5"/>
    </row>
    <row r="159" spans="2:67" s="55" customFormat="1" ht="37.35" customHeight="1" x14ac:dyDescent="0.35">
      <c r="B159" s="51"/>
      <c r="C159" s="52"/>
      <c r="D159" s="53" t="s">
        <v>86</v>
      </c>
      <c r="E159" s="53"/>
      <c r="F159" s="53"/>
      <c r="G159" s="53"/>
      <c r="H159" s="53"/>
      <c r="I159" s="53"/>
      <c r="J159" s="53"/>
      <c r="K159" s="53"/>
      <c r="L159" s="81"/>
      <c r="M159" s="81"/>
      <c r="N159" s="168">
        <f>BK159</f>
        <v>0</v>
      </c>
      <c r="O159" s="169"/>
      <c r="P159" s="169"/>
      <c r="Q159" s="169"/>
      <c r="R159" s="54"/>
      <c r="T159" s="56"/>
      <c r="U159" s="52"/>
      <c r="V159" s="52"/>
      <c r="W159" s="57">
        <f>W160+W164+W167+W173</f>
        <v>58.034365999999991</v>
      </c>
      <c r="X159" s="52"/>
      <c r="Y159" s="57">
        <f>Y160+Y164+Y167+Y173</f>
        <v>0.50867206000000009</v>
      </c>
      <c r="Z159" s="52"/>
      <c r="AA159" s="58">
        <f>AA160+AA164+AA167+AA173</f>
        <v>0</v>
      </c>
      <c r="AR159" s="59" t="s">
        <v>0</v>
      </c>
      <c r="AT159" s="60" t="s">
        <v>14</v>
      </c>
      <c r="AU159" s="60" t="s">
        <v>17</v>
      </c>
      <c r="AY159" s="59" t="s">
        <v>5</v>
      </c>
      <c r="BK159" s="61">
        <f>BK160+BK164+BK167+BK173</f>
        <v>0</v>
      </c>
      <c r="BO159" s="5"/>
    </row>
    <row r="160" spans="2:67" s="55" customFormat="1" ht="19.899999999999999" customHeight="1" x14ac:dyDescent="0.3">
      <c r="B160" s="51"/>
      <c r="C160" s="52"/>
      <c r="D160" s="62" t="s">
        <v>85</v>
      </c>
      <c r="E160" s="62"/>
      <c r="F160" s="62"/>
      <c r="G160" s="62"/>
      <c r="H160" s="62"/>
      <c r="I160" s="62"/>
      <c r="J160" s="62"/>
      <c r="K160" s="62"/>
      <c r="L160" s="80"/>
      <c r="M160" s="80"/>
      <c r="N160" s="155">
        <f>BK160</f>
        <v>0</v>
      </c>
      <c r="O160" s="156"/>
      <c r="P160" s="156"/>
      <c r="Q160" s="156"/>
      <c r="R160" s="54"/>
      <c r="T160" s="56"/>
      <c r="U160" s="52"/>
      <c r="V160" s="52"/>
      <c r="W160" s="57">
        <f>SUM(W161:W163)</f>
        <v>1.7985450000000001</v>
      </c>
      <c r="X160" s="52"/>
      <c r="Y160" s="57">
        <f>SUM(Y161:Y163)</f>
        <v>6.874435000000001E-2</v>
      </c>
      <c r="Z160" s="52"/>
      <c r="AA160" s="58">
        <f>SUM(AA161:AA163)</f>
        <v>0</v>
      </c>
      <c r="AR160" s="59" t="s">
        <v>0</v>
      </c>
      <c r="AT160" s="60" t="s">
        <v>14</v>
      </c>
      <c r="AU160" s="60" t="s">
        <v>13</v>
      </c>
      <c r="AY160" s="59" t="s">
        <v>5</v>
      </c>
      <c r="BK160" s="61">
        <f>SUM(BK161:BK163)</f>
        <v>0</v>
      </c>
      <c r="BO160" s="5"/>
    </row>
    <row r="161" spans="2:67" s="15" customFormat="1" ht="25.5" customHeight="1" x14ac:dyDescent="0.25">
      <c r="B161" s="16"/>
      <c r="C161" s="63" t="s">
        <v>84</v>
      </c>
      <c r="D161" s="63" t="s">
        <v>6</v>
      </c>
      <c r="E161" s="64" t="s">
        <v>83</v>
      </c>
      <c r="F161" s="158" t="s">
        <v>82</v>
      </c>
      <c r="G161" s="158"/>
      <c r="H161" s="158"/>
      <c r="I161" s="158"/>
      <c r="J161" s="65" t="s">
        <v>21</v>
      </c>
      <c r="K161" s="66">
        <v>2.371</v>
      </c>
      <c r="L161" s="159"/>
      <c r="M161" s="159"/>
      <c r="N161" s="160">
        <f>ROUND(L161*K161,2)</f>
        <v>0</v>
      </c>
      <c r="O161" s="160"/>
      <c r="P161" s="160"/>
      <c r="Q161" s="160"/>
      <c r="R161" s="18"/>
      <c r="T161" s="67" t="s">
        <v>8</v>
      </c>
      <c r="U161" s="68" t="s">
        <v>7</v>
      </c>
      <c r="V161" s="69">
        <v>0.72</v>
      </c>
      <c r="W161" s="69">
        <f>V161*K161</f>
        <v>1.70712</v>
      </c>
      <c r="X161" s="69">
        <v>3.8500000000000001E-3</v>
      </c>
      <c r="Y161" s="69">
        <f>X161*K161</f>
        <v>9.1283500000000004E-3</v>
      </c>
      <c r="Z161" s="69">
        <v>0</v>
      </c>
      <c r="AA161" s="70">
        <f>Z161*K161</f>
        <v>0</v>
      </c>
      <c r="AR161" s="7" t="s">
        <v>20</v>
      </c>
      <c r="AT161" s="7" t="s">
        <v>6</v>
      </c>
      <c r="AU161" s="7" t="s">
        <v>0</v>
      </c>
      <c r="AY161" s="7" t="s">
        <v>5</v>
      </c>
      <c r="BE161" s="71">
        <f>IF(U161="základná",N161,0)</f>
        <v>0</v>
      </c>
      <c r="BF161" s="71">
        <f>IF(U161="znížená",N161,0)</f>
        <v>0</v>
      </c>
      <c r="BG161" s="71">
        <f>IF(U161="zákl. prenesená",N161,0)</f>
        <v>0</v>
      </c>
      <c r="BH161" s="71">
        <f>IF(U161="zníž. prenesená",N161,0)</f>
        <v>0</v>
      </c>
      <c r="BI161" s="71">
        <f>IF(U161="nulová",N161,0)</f>
        <v>0</v>
      </c>
      <c r="BJ161" s="7" t="s">
        <v>0</v>
      </c>
      <c r="BK161" s="72">
        <f>ROUND(L161*K161,3)</f>
        <v>0</v>
      </c>
      <c r="BL161" s="7" t="s">
        <v>20</v>
      </c>
      <c r="BM161" s="7" t="s">
        <v>81</v>
      </c>
      <c r="BO161" s="5"/>
    </row>
    <row r="162" spans="2:67" s="15" customFormat="1" ht="25.5" customHeight="1" x14ac:dyDescent="0.25">
      <c r="B162" s="16"/>
      <c r="C162" s="73" t="s">
        <v>80</v>
      </c>
      <c r="D162" s="73" t="s">
        <v>44</v>
      </c>
      <c r="E162" s="74" t="s">
        <v>79</v>
      </c>
      <c r="F162" s="164" t="s">
        <v>78</v>
      </c>
      <c r="G162" s="164"/>
      <c r="H162" s="164"/>
      <c r="I162" s="164"/>
      <c r="J162" s="75" t="s">
        <v>21</v>
      </c>
      <c r="K162" s="76">
        <v>2.484</v>
      </c>
      <c r="L162" s="165"/>
      <c r="M162" s="165"/>
      <c r="N162" s="167">
        <f>ROUND(L162*K162,2)</f>
        <v>0</v>
      </c>
      <c r="O162" s="160"/>
      <c r="P162" s="160"/>
      <c r="Q162" s="160"/>
      <c r="R162" s="18"/>
      <c r="T162" s="67" t="s">
        <v>8</v>
      </c>
      <c r="U162" s="68" t="s">
        <v>7</v>
      </c>
      <c r="V162" s="69">
        <v>0</v>
      </c>
      <c r="W162" s="69">
        <f>V162*K162</f>
        <v>0</v>
      </c>
      <c r="X162" s="69">
        <v>2.4E-2</v>
      </c>
      <c r="Y162" s="69">
        <f>X162*K162</f>
        <v>5.9616000000000002E-2</v>
      </c>
      <c r="Z162" s="69">
        <v>0</v>
      </c>
      <c r="AA162" s="70">
        <f>Z162*K162</f>
        <v>0</v>
      </c>
      <c r="AR162" s="7" t="s">
        <v>45</v>
      </c>
      <c r="AT162" s="7" t="s">
        <v>44</v>
      </c>
      <c r="AU162" s="7" t="s">
        <v>0</v>
      </c>
      <c r="AY162" s="7" t="s">
        <v>5</v>
      </c>
      <c r="BE162" s="71">
        <f>IF(U162="základná",N162,0)</f>
        <v>0</v>
      </c>
      <c r="BF162" s="71">
        <f>IF(U162="znížená",N162,0)</f>
        <v>0</v>
      </c>
      <c r="BG162" s="71">
        <f>IF(U162="zákl. prenesená",N162,0)</f>
        <v>0</v>
      </c>
      <c r="BH162" s="71">
        <f>IF(U162="zníž. prenesená",N162,0)</f>
        <v>0</v>
      </c>
      <c r="BI162" s="71">
        <f>IF(U162="nulová",N162,0)</f>
        <v>0</v>
      </c>
      <c r="BJ162" s="7" t="s">
        <v>0</v>
      </c>
      <c r="BK162" s="72">
        <f>ROUND(L162*K162,3)</f>
        <v>0</v>
      </c>
      <c r="BL162" s="7" t="s">
        <v>20</v>
      </c>
      <c r="BM162" s="7" t="s">
        <v>77</v>
      </c>
      <c r="BO162" s="176" t="s">
        <v>291</v>
      </c>
    </row>
    <row r="163" spans="2:67" s="15" customFormat="1" ht="25.5" customHeight="1" x14ac:dyDescent="0.25">
      <c r="B163" s="16"/>
      <c r="C163" s="63" t="s">
        <v>76</v>
      </c>
      <c r="D163" s="63" t="s">
        <v>6</v>
      </c>
      <c r="E163" s="64" t="s">
        <v>75</v>
      </c>
      <c r="F163" s="158" t="s">
        <v>74</v>
      </c>
      <c r="G163" s="158"/>
      <c r="H163" s="158"/>
      <c r="I163" s="158"/>
      <c r="J163" s="65" t="s">
        <v>73</v>
      </c>
      <c r="K163" s="66">
        <v>6.9000000000000006E-2</v>
      </c>
      <c r="L163" s="159"/>
      <c r="M163" s="159"/>
      <c r="N163" s="160">
        <f>ROUND(L163*K163,2)</f>
        <v>0</v>
      </c>
      <c r="O163" s="160"/>
      <c r="P163" s="160"/>
      <c r="Q163" s="160"/>
      <c r="R163" s="18"/>
      <c r="T163" s="67" t="s">
        <v>8</v>
      </c>
      <c r="U163" s="68" t="s">
        <v>7</v>
      </c>
      <c r="V163" s="69">
        <v>1.325</v>
      </c>
      <c r="W163" s="69">
        <f>V163*K163</f>
        <v>9.1425000000000006E-2</v>
      </c>
      <c r="X163" s="69">
        <v>0</v>
      </c>
      <c r="Y163" s="69">
        <f>X163*K163</f>
        <v>0</v>
      </c>
      <c r="Z163" s="69">
        <v>0</v>
      </c>
      <c r="AA163" s="70">
        <f>Z163*K163</f>
        <v>0</v>
      </c>
      <c r="AR163" s="7" t="s">
        <v>20</v>
      </c>
      <c r="AT163" s="7" t="s">
        <v>6</v>
      </c>
      <c r="AU163" s="7" t="s">
        <v>0</v>
      </c>
      <c r="AY163" s="7" t="s">
        <v>5</v>
      </c>
      <c r="BE163" s="71">
        <f>IF(U163="základná",N163,0)</f>
        <v>0</v>
      </c>
      <c r="BF163" s="71">
        <f>IF(U163="znížená",N163,0)</f>
        <v>0</v>
      </c>
      <c r="BG163" s="71">
        <f>IF(U163="zákl. prenesená",N163,0)</f>
        <v>0</v>
      </c>
      <c r="BH163" s="71">
        <f>IF(U163="zníž. prenesená",N163,0)</f>
        <v>0</v>
      </c>
      <c r="BI163" s="71">
        <f>IF(U163="nulová",N163,0)</f>
        <v>0</v>
      </c>
      <c r="BJ163" s="7" t="s">
        <v>0</v>
      </c>
      <c r="BK163" s="72">
        <f>ROUND(L163*K163,3)</f>
        <v>0</v>
      </c>
      <c r="BL163" s="7" t="s">
        <v>20</v>
      </c>
      <c r="BM163" s="7" t="s">
        <v>72</v>
      </c>
      <c r="BO163" s="5"/>
    </row>
    <row r="164" spans="2:67" s="55" customFormat="1" ht="29.85" customHeight="1" x14ac:dyDescent="0.3">
      <c r="B164" s="51"/>
      <c r="C164" s="52"/>
      <c r="D164" s="62" t="s">
        <v>71</v>
      </c>
      <c r="E164" s="62"/>
      <c r="F164" s="62"/>
      <c r="G164" s="62"/>
      <c r="H164" s="62"/>
      <c r="I164" s="62"/>
      <c r="J164" s="62"/>
      <c r="K164" s="62"/>
      <c r="L164" s="80"/>
      <c r="M164" s="80"/>
      <c r="N164" s="162">
        <f>BK164</f>
        <v>0</v>
      </c>
      <c r="O164" s="163"/>
      <c r="P164" s="163"/>
      <c r="Q164" s="163"/>
      <c r="R164" s="54"/>
      <c r="T164" s="56"/>
      <c r="U164" s="52"/>
      <c r="V164" s="52"/>
      <c r="W164" s="57">
        <f>SUM(W165:W166)</f>
        <v>9.850579999999999</v>
      </c>
      <c r="X164" s="52"/>
      <c r="Y164" s="57">
        <f>SUM(Y165:Y166)</f>
        <v>2.65385E-2</v>
      </c>
      <c r="Z164" s="52"/>
      <c r="AA164" s="58">
        <f>SUM(AA165:AA166)</f>
        <v>0</v>
      </c>
      <c r="AR164" s="59" t="s">
        <v>0</v>
      </c>
      <c r="AT164" s="60" t="s">
        <v>14</v>
      </c>
      <c r="AU164" s="60" t="s">
        <v>13</v>
      </c>
      <c r="AY164" s="59" t="s">
        <v>5</v>
      </c>
      <c r="BK164" s="61">
        <f>SUM(BK165:BK166)</f>
        <v>0</v>
      </c>
      <c r="BO164" s="5"/>
    </row>
    <row r="165" spans="2:67" s="15" customFormat="1" ht="38.25" customHeight="1" x14ac:dyDescent="0.25">
      <c r="B165" s="16"/>
      <c r="C165" s="63" t="s">
        <v>70</v>
      </c>
      <c r="D165" s="63" t="s">
        <v>6</v>
      </c>
      <c r="E165" s="64" t="s">
        <v>69</v>
      </c>
      <c r="F165" s="161" t="s">
        <v>68</v>
      </c>
      <c r="G165" s="158"/>
      <c r="H165" s="158"/>
      <c r="I165" s="158"/>
      <c r="J165" s="65" t="s">
        <v>21</v>
      </c>
      <c r="K165" s="66">
        <v>23.4</v>
      </c>
      <c r="L165" s="159"/>
      <c r="M165" s="159"/>
      <c r="N165" s="160">
        <f>ROUND(L165*K165,2)</f>
        <v>0</v>
      </c>
      <c r="O165" s="160"/>
      <c r="P165" s="160"/>
      <c r="Q165" s="160"/>
      <c r="R165" s="18"/>
      <c r="S165" s="77"/>
      <c r="T165" s="67" t="s">
        <v>8</v>
      </c>
      <c r="U165" s="68" t="s">
        <v>7</v>
      </c>
      <c r="V165" s="69">
        <v>0.42</v>
      </c>
      <c r="W165" s="69">
        <f>V165*K165</f>
        <v>9.8279999999999994</v>
      </c>
      <c r="X165" s="69">
        <v>1.1100000000000001E-3</v>
      </c>
      <c r="Y165" s="69">
        <f>X165*K165</f>
        <v>2.5974000000000001E-2</v>
      </c>
      <c r="Z165" s="69">
        <v>0</v>
      </c>
      <c r="AA165" s="70">
        <f>Z165*K165</f>
        <v>0</v>
      </c>
      <c r="AR165" s="7" t="s">
        <v>20</v>
      </c>
      <c r="AT165" s="7" t="s">
        <v>6</v>
      </c>
      <c r="AU165" s="7" t="s">
        <v>0</v>
      </c>
      <c r="AY165" s="7" t="s">
        <v>5</v>
      </c>
      <c r="BE165" s="71">
        <f>IF(U165="základná",N165,0)</f>
        <v>0</v>
      </c>
      <c r="BF165" s="71">
        <f>IF(U165="znížená",N165,0)</f>
        <v>0</v>
      </c>
      <c r="BG165" s="71">
        <f>IF(U165="zákl. prenesená",N165,0)</f>
        <v>0</v>
      </c>
      <c r="BH165" s="71">
        <f>IF(U165="zníž. prenesená",N165,0)</f>
        <v>0</v>
      </c>
      <c r="BI165" s="71">
        <f>IF(U165="nulová",N165,0)</f>
        <v>0</v>
      </c>
      <c r="BJ165" s="7" t="s">
        <v>0</v>
      </c>
      <c r="BK165" s="72">
        <f>ROUND(L165*K165,3)</f>
        <v>0</v>
      </c>
      <c r="BL165" s="7" t="s">
        <v>20</v>
      </c>
      <c r="BM165" s="7" t="s">
        <v>67</v>
      </c>
      <c r="BO165" s="5"/>
    </row>
    <row r="166" spans="2:67" s="15" customFormat="1" ht="25.5" customHeight="1" x14ac:dyDescent="0.25">
      <c r="B166" s="16"/>
      <c r="C166" s="63" t="s">
        <v>66</v>
      </c>
      <c r="D166" s="63" t="s">
        <v>6</v>
      </c>
      <c r="E166" s="64" t="s">
        <v>65</v>
      </c>
      <c r="F166" s="158" t="s">
        <v>64</v>
      </c>
      <c r="G166" s="158"/>
      <c r="H166" s="158"/>
      <c r="I166" s="158"/>
      <c r="J166" s="65" t="s">
        <v>21</v>
      </c>
      <c r="K166" s="66">
        <v>2.258</v>
      </c>
      <c r="L166" s="159"/>
      <c r="M166" s="159"/>
      <c r="N166" s="160">
        <f>ROUND(L166*K166,2)</f>
        <v>0</v>
      </c>
      <c r="O166" s="160"/>
      <c r="P166" s="160"/>
      <c r="Q166" s="160"/>
      <c r="R166" s="18"/>
      <c r="T166" s="67" t="s">
        <v>8</v>
      </c>
      <c r="U166" s="68" t="s">
        <v>7</v>
      </c>
      <c r="V166" s="69">
        <v>0.01</v>
      </c>
      <c r="W166" s="69">
        <f>V166*K166</f>
        <v>2.2579999999999999E-2</v>
      </c>
      <c r="X166" s="69">
        <v>2.5000000000000001E-4</v>
      </c>
      <c r="Y166" s="69">
        <f>X166*K166</f>
        <v>5.6450000000000001E-4</v>
      </c>
      <c r="Z166" s="69">
        <v>0</v>
      </c>
      <c r="AA166" s="70">
        <f>Z166*K166</f>
        <v>0</v>
      </c>
      <c r="AR166" s="7" t="s">
        <v>20</v>
      </c>
      <c r="AT166" s="7" t="s">
        <v>6</v>
      </c>
      <c r="AU166" s="7" t="s">
        <v>0</v>
      </c>
      <c r="AY166" s="7" t="s">
        <v>5</v>
      </c>
      <c r="BE166" s="71">
        <f>IF(U166="základná",N166,0)</f>
        <v>0</v>
      </c>
      <c r="BF166" s="71">
        <f>IF(U166="znížená",N166,0)</f>
        <v>0</v>
      </c>
      <c r="BG166" s="71">
        <f>IF(U166="zákl. prenesená",N166,0)</f>
        <v>0</v>
      </c>
      <c r="BH166" s="71">
        <f>IF(U166="zníž. prenesená",N166,0)</f>
        <v>0</v>
      </c>
      <c r="BI166" s="71">
        <f>IF(U166="nulová",N166,0)</f>
        <v>0</v>
      </c>
      <c r="BJ166" s="7" t="s">
        <v>0</v>
      </c>
      <c r="BK166" s="72">
        <f>ROUND(L166*K166,3)</f>
        <v>0</v>
      </c>
      <c r="BL166" s="7" t="s">
        <v>20</v>
      </c>
      <c r="BM166" s="7" t="s">
        <v>63</v>
      </c>
      <c r="BO166" s="5"/>
    </row>
    <row r="167" spans="2:67" s="55" customFormat="1" ht="29.85" customHeight="1" x14ac:dyDescent="0.3">
      <c r="B167" s="51"/>
      <c r="C167" s="52"/>
      <c r="D167" s="62" t="s">
        <v>62</v>
      </c>
      <c r="E167" s="62"/>
      <c r="F167" s="62"/>
      <c r="G167" s="62"/>
      <c r="H167" s="62"/>
      <c r="I167" s="62"/>
      <c r="J167" s="62"/>
      <c r="K167" s="62"/>
      <c r="L167" s="80"/>
      <c r="M167" s="80"/>
      <c r="N167" s="162">
        <f>BK167</f>
        <v>0</v>
      </c>
      <c r="O167" s="163"/>
      <c r="P167" s="163"/>
      <c r="Q167" s="163"/>
      <c r="R167" s="54"/>
      <c r="T167" s="56"/>
      <c r="U167" s="52"/>
      <c r="V167" s="52"/>
      <c r="W167" s="57">
        <f>SUM(W168:W172)</f>
        <v>9.3474659999999989</v>
      </c>
      <c r="X167" s="52"/>
      <c r="Y167" s="57">
        <f>SUM(Y168:Y172)</f>
        <v>0.26976505000000006</v>
      </c>
      <c r="Z167" s="52"/>
      <c r="AA167" s="58">
        <f>SUM(AA168:AA172)</f>
        <v>0</v>
      </c>
      <c r="AR167" s="59" t="s">
        <v>0</v>
      </c>
      <c r="AT167" s="60" t="s">
        <v>14</v>
      </c>
      <c r="AU167" s="60" t="s">
        <v>13</v>
      </c>
      <c r="AY167" s="59" t="s">
        <v>5</v>
      </c>
      <c r="BK167" s="61">
        <f>SUM(BK168:BK172)</f>
        <v>0</v>
      </c>
      <c r="BO167" s="5"/>
    </row>
    <row r="168" spans="2:67" s="15" customFormat="1" ht="38.25" customHeight="1" x14ac:dyDescent="0.25">
      <c r="B168" s="16"/>
      <c r="C168" s="63" t="s">
        <v>61</v>
      </c>
      <c r="D168" s="63" t="s">
        <v>6</v>
      </c>
      <c r="E168" s="64" t="s">
        <v>60</v>
      </c>
      <c r="F168" s="158" t="s">
        <v>59</v>
      </c>
      <c r="G168" s="158"/>
      <c r="H168" s="158"/>
      <c r="I168" s="158"/>
      <c r="J168" s="65" t="s">
        <v>21</v>
      </c>
      <c r="K168" s="66">
        <v>9.923</v>
      </c>
      <c r="L168" s="159"/>
      <c r="M168" s="159"/>
      <c r="N168" s="160">
        <f>ROUND(L168*K168,2)</f>
        <v>0</v>
      </c>
      <c r="O168" s="160"/>
      <c r="P168" s="160"/>
      <c r="Q168" s="160"/>
      <c r="R168" s="18"/>
      <c r="T168" s="67" t="s">
        <v>8</v>
      </c>
      <c r="U168" s="68" t="s">
        <v>7</v>
      </c>
      <c r="V168" s="69">
        <v>0.94199999999999995</v>
      </c>
      <c r="W168" s="69">
        <f>V168*K168</f>
        <v>9.3474659999999989</v>
      </c>
      <c r="X168" s="69">
        <v>3.3500000000000001E-3</v>
      </c>
      <c r="Y168" s="69">
        <f>X168*K168</f>
        <v>3.3242050000000002E-2</v>
      </c>
      <c r="Z168" s="69">
        <v>0</v>
      </c>
      <c r="AA168" s="70">
        <f>Z168*K168</f>
        <v>0</v>
      </c>
      <c r="AR168" s="7" t="s">
        <v>20</v>
      </c>
      <c r="AT168" s="7" t="s">
        <v>6</v>
      </c>
      <c r="AU168" s="7" t="s">
        <v>0</v>
      </c>
      <c r="AY168" s="7" t="s">
        <v>5</v>
      </c>
      <c r="BE168" s="71">
        <f>IF(U168="základná",N168,0)</f>
        <v>0</v>
      </c>
      <c r="BF168" s="71">
        <f>IF(U168="znížená",N168,0)</f>
        <v>0</v>
      </c>
      <c r="BG168" s="71">
        <f>IF(U168="zákl. prenesená",N168,0)</f>
        <v>0</v>
      </c>
      <c r="BH168" s="71">
        <f>IF(U168="zníž. prenesená",N168,0)</f>
        <v>0</v>
      </c>
      <c r="BI168" s="71">
        <f>IF(U168="nulová",N168,0)</f>
        <v>0</v>
      </c>
      <c r="BJ168" s="7" t="s">
        <v>0</v>
      </c>
      <c r="BK168" s="72">
        <f>ROUND(L168*K168,3)</f>
        <v>0</v>
      </c>
      <c r="BL168" s="7" t="s">
        <v>20</v>
      </c>
      <c r="BM168" s="7" t="s">
        <v>58</v>
      </c>
      <c r="BO168" s="5"/>
    </row>
    <row r="169" spans="2:67" s="15" customFormat="1" ht="38.25" customHeight="1" x14ac:dyDescent="0.25">
      <c r="B169" s="16"/>
      <c r="C169" s="73" t="s">
        <v>57</v>
      </c>
      <c r="D169" s="73" t="s">
        <v>44</v>
      </c>
      <c r="E169" s="74" t="s">
        <v>56</v>
      </c>
      <c r="F169" s="164" t="s">
        <v>55</v>
      </c>
      <c r="G169" s="164"/>
      <c r="H169" s="164"/>
      <c r="I169" s="164"/>
      <c r="J169" s="75" t="s">
        <v>21</v>
      </c>
      <c r="K169" s="76">
        <v>10.363</v>
      </c>
      <c r="L169" s="165"/>
      <c r="M169" s="165"/>
      <c r="N169" s="167">
        <f>ROUND(L169*K169,2)</f>
        <v>0</v>
      </c>
      <c r="O169" s="160"/>
      <c r="P169" s="160"/>
      <c r="Q169" s="160"/>
      <c r="R169" s="18"/>
      <c r="T169" s="67" t="s">
        <v>8</v>
      </c>
      <c r="U169" s="68" t="s">
        <v>7</v>
      </c>
      <c r="V169" s="69">
        <v>0</v>
      </c>
      <c r="W169" s="69">
        <f>V169*K169</f>
        <v>0</v>
      </c>
      <c r="X169" s="69">
        <v>2.1000000000000001E-2</v>
      </c>
      <c r="Y169" s="69">
        <f>X169*K169</f>
        <v>0.21762300000000001</v>
      </c>
      <c r="Z169" s="69">
        <v>0</v>
      </c>
      <c r="AA169" s="70">
        <f>Z169*K169</f>
        <v>0</v>
      </c>
      <c r="AR169" s="7" t="s">
        <v>45</v>
      </c>
      <c r="AT169" s="7" t="s">
        <v>44</v>
      </c>
      <c r="AU169" s="7" t="s">
        <v>0</v>
      </c>
      <c r="AY169" s="7" t="s">
        <v>5</v>
      </c>
      <c r="BE169" s="71">
        <f>IF(U169="základná",N169,0)</f>
        <v>0</v>
      </c>
      <c r="BF169" s="71">
        <f>IF(U169="znížená",N169,0)</f>
        <v>0</v>
      </c>
      <c r="BG169" s="71">
        <f>IF(U169="zákl. prenesená",N169,0)</f>
        <v>0</v>
      </c>
      <c r="BH169" s="71">
        <f>IF(U169="zníž. prenesená",N169,0)</f>
        <v>0</v>
      </c>
      <c r="BI169" s="71">
        <f>IF(U169="nulová",N169,0)</f>
        <v>0</v>
      </c>
      <c r="BJ169" s="7" t="s">
        <v>0</v>
      </c>
      <c r="BK169" s="72">
        <f>ROUND(L169*K169,3)</f>
        <v>0</v>
      </c>
      <c r="BL169" s="7" t="s">
        <v>20</v>
      </c>
      <c r="BM169" s="7" t="s">
        <v>54</v>
      </c>
      <c r="BO169" s="176" t="s">
        <v>291</v>
      </c>
    </row>
    <row r="170" spans="2:67" s="15" customFormat="1" ht="25.5" customHeight="1" x14ac:dyDescent="0.25">
      <c r="B170" s="16"/>
      <c r="C170" s="63" t="s">
        <v>53</v>
      </c>
      <c r="D170" s="63" t="s">
        <v>6</v>
      </c>
      <c r="E170" s="64" t="s">
        <v>52</v>
      </c>
      <c r="F170" s="158" t="s">
        <v>51</v>
      </c>
      <c r="G170" s="158"/>
      <c r="H170" s="158"/>
      <c r="I170" s="158"/>
      <c r="J170" s="65" t="s">
        <v>46</v>
      </c>
      <c r="K170" s="66">
        <v>37.799999999999997</v>
      </c>
      <c r="L170" s="159"/>
      <c r="M170" s="159"/>
      <c r="N170" s="160">
        <f>ROUND(L170*K170,2)</f>
        <v>0</v>
      </c>
      <c r="O170" s="160"/>
      <c r="P170" s="160"/>
      <c r="Q170" s="160"/>
      <c r="R170" s="18"/>
      <c r="T170" s="67" t="s">
        <v>8</v>
      </c>
      <c r="U170" s="68" t="s">
        <v>7</v>
      </c>
      <c r="V170" s="69">
        <v>0</v>
      </c>
      <c r="W170" s="69">
        <f>V170*K170</f>
        <v>0</v>
      </c>
      <c r="X170" s="69">
        <v>5.0000000000000001E-4</v>
      </c>
      <c r="Y170" s="69">
        <f>X170*K170</f>
        <v>1.89E-2</v>
      </c>
      <c r="Z170" s="69">
        <v>0</v>
      </c>
      <c r="AA170" s="70">
        <f>Z170*K170</f>
        <v>0</v>
      </c>
      <c r="AR170" s="7" t="s">
        <v>20</v>
      </c>
      <c r="AT170" s="7" t="s">
        <v>6</v>
      </c>
      <c r="AU170" s="7" t="s">
        <v>0</v>
      </c>
      <c r="AY170" s="7" t="s">
        <v>5</v>
      </c>
      <c r="BE170" s="71">
        <f>IF(U170="základná",N170,0)</f>
        <v>0</v>
      </c>
      <c r="BF170" s="71">
        <f>IF(U170="znížená",N170,0)</f>
        <v>0</v>
      </c>
      <c r="BG170" s="71">
        <f>IF(U170="zákl. prenesená",N170,0)</f>
        <v>0</v>
      </c>
      <c r="BH170" s="71">
        <f>IF(U170="zníž. prenesená",N170,0)</f>
        <v>0</v>
      </c>
      <c r="BI170" s="71">
        <f>IF(U170="nulová",N170,0)</f>
        <v>0</v>
      </c>
      <c r="BJ170" s="7" t="s">
        <v>0</v>
      </c>
      <c r="BK170" s="72">
        <f>ROUND(L170*K170,3)</f>
        <v>0</v>
      </c>
      <c r="BL170" s="7" t="s">
        <v>20</v>
      </c>
      <c r="BM170" s="7" t="s">
        <v>50</v>
      </c>
      <c r="BO170" s="5"/>
    </row>
    <row r="171" spans="2:67" s="15" customFormat="1" ht="16.5" customHeight="1" x14ac:dyDescent="0.25">
      <c r="B171" s="16"/>
      <c r="C171" s="73" t="s">
        <v>49</v>
      </c>
      <c r="D171" s="73" t="s">
        <v>44</v>
      </c>
      <c r="E171" s="74" t="s">
        <v>48</v>
      </c>
      <c r="F171" s="164" t="s">
        <v>47</v>
      </c>
      <c r="G171" s="164"/>
      <c r="H171" s="164"/>
      <c r="I171" s="164"/>
      <c r="J171" s="75" t="s">
        <v>46</v>
      </c>
      <c r="K171" s="76">
        <v>37.800000000000097</v>
      </c>
      <c r="L171" s="165"/>
      <c r="M171" s="165"/>
      <c r="N171" s="167">
        <f>ROUND(L171*K171,2)</f>
        <v>0</v>
      </c>
      <c r="O171" s="160"/>
      <c r="P171" s="160"/>
      <c r="Q171" s="160"/>
      <c r="R171" s="18"/>
      <c r="T171" s="67" t="s">
        <v>8</v>
      </c>
      <c r="U171" s="68" t="s">
        <v>7</v>
      </c>
      <c r="V171" s="69">
        <v>0</v>
      </c>
      <c r="W171" s="69">
        <f>V171*K171</f>
        <v>0</v>
      </c>
      <c r="X171" s="69">
        <v>0</v>
      </c>
      <c r="Y171" s="69">
        <f>X171*K171</f>
        <v>0</v>
      </c>
      <c r="Z171" s="69">
        <v>0</v>
      </c>
      <c r="AA171" s="70">
        <f>Z171*K171</f>
        <v>0</v>
      </c>
      <c r="AR171" s="7" t="s">
        <v>45</v>
      </c>
      <c r="AT171" s="7" t="s">
        <v>44</v>
      </c>
      <c r="AU171" s="7" t="s">
        <v>0</v>
      </c>
      <c r="AY171" s="7" t="s">
        <v>5</v>
      </c>
      <c r="BE171" s="71">
        <f>IF(U171="základná",N171,0)</f>
        <v>0</v>
      </c>
      <c r="BF171" s="71">
        <f>IF(U171="znížená",N171,0)</f>
        <v>0</v>
      </c>
      <c r="BG171" s="71">
        <f>IF(U171="zákl. prenesená",N171,0)</f>
        <v>0</v>
      </c>
      <c r="BH171" s="71">
        <f>IF(U171="zníž. prenesená",N171,0)</f>
        <v>0</v>
      </c>
      <c r="BI171" s="71">
        <f>IF(U171="nulová",N171,0)</f>
        <v>0</v>
      </c>
      <c r="BJ171" s="7" t="s">
        <v>0</v>
      </c>
      <c r="BK171" s="72">
        <f>ROUND(L171*K171,3)</f>
        <v>0</v>
      </c>
      <c r="BL171" s="7" t="s">
        <v>20</v>
      </c>
      <c r="BM171" s="7" t="s">
        <v>43</v>
      </c>
      <c r="BO171" s="5"/>
    </row>
    <row r="172" spans="2:67" s="15" customFormat="1" ht="25.5" customHeight="1" x14ac:dyDescent="0.25">
      <c r="B172" s="16"/>
      <c r="C172" s="63" t="s">
        <v>42</v>
      </c>
      <c r="D172" s="63" t="s">
        <v>6</v>
      </c>
      <c r="E172" s="64" t="s">
        <v>41</v>
      </c>
      <c r="F172" s="158" t="s">
        <v>40</v>
      </c>
      <c r="G172" s="158"/>
      <c r="H172" s="158"/>
      <c r="I172" s="158"/>
      <c r="J172" s="65" t="s">
        <v>39</v>
      </c>
      <c r="K172" s="66">
        <v>3.5870000000000002</v>
      </c>
      <c r="L172" s="159"/>
      <c r="M172" s="159"/>
      <c r="N172" s="160">
        <f>ROUND(L172*K172,2)</f>
        <v>0</v>
      </c>
      <c r="O172" s="160"/>
      <c r="P172" s="160"/>
      <c r="Q172" s="160"/>
      <c r="R172" s="18"/>
      <c r="T172" s="67" t="s">
        <v>8</v>
      </c>
      <c r="U172" s="68" t="s">
        <v>7</v>
      </c>
      <c r="V172" s="69">
        <v>0</v>
      </c>
      <c r="W172" s="69">
        <f>V172*K172</f>
        <v>0</v>
      </c>
      <c r="X172" s="69">
        <v>0</v>
      </c>
      <c r="Y172" s="69">
        <f>X172*K172</f>
        <v>0</v>
      </c>
      <c r="Z172" s="69">
        <v>0</v>
      </c>
      <c r="AA172" s="70">
        <f>Z172*K172</f>
        <v>0</v>
      </c>
      <c r="AR172" s="7" t="s">
        <v>20</v>
      </c>
      <c r="AT172" s="7" t="s">
        <v>6</v>
      </c>
      <c r="AU172" s="7" t="s">
        <v>0</v>
      </c>
      <c r="AY172" s="7" t="s">
        <v>5</v>
      </c>
      <c r="BE172" s="71">
        <f>IF(U172="základná",N172,0)</f>
        <v>0</v>
      </c>
      <c r="BF172" s="71">
        <f>IF(U172="znížená",N172,0)</f>
        <v>0</v>
      </c>
      <c r="BG172" s="71">
        <f>IF(U172="zákl. prenesená",N172,0)</f>
        <v>0</v>
      </c>
      <c r="BH172" s="71">
        <f>IF(U172="zníž. prenesená",N172,0)</f>
        <v>0</v>
      </c>
      <c r="BI172" s="71">
        <f>IF(U172="nulová",N172,0)</f>
        <v>0</v>
      </c>
      <c r="BJ172" s="7" t="s">
        <v>0</v>
      </c>
      <c r="BK172" s="72">
        <f>ROUND(L172*K172,3)</f>
        <v>0</v>
      </c>
      <c r="BL172" s="7" t="s">
        <v>20</v>
      </c>
      <c r="BM172" s="7" t="s">
        <v>38</v>
      </c>
      <c r="BO172" s="5"/>
    </row>
    <row r="173" spans="2:67" s="55" customFormat="1" ht="29.85" customHeight="1" x14ac:dyDescent="0.3">
      <c r="B173" s="51"/>
      <c r="C173" s="52"/>
      <c r="D173" s="62" t="s">
        <v>37</v>
      </c>
      <c r="E173" s="62"/>
      <c r="F173" s="62"/>
      <c r="G173" s="62"/>
      <c r="H173" s="62"/>
      <c r="I173" s="62"/>
      <c r="J173" s="62"/>
      <c r="K173" s="62"/>
      <c r="L173" s="80"/>
      <c r="M173" s="80"/>
      <c r="N173" s="162">
        <f>BK173</f>
        <v>0</v>
      </c>
      <c r="O173" s="163"/>
      <c r="P173" s="163"/>
      <c r="Q173" s="163"/>
      <c r="R173" s="54"/>
      <c r="T173" s="56"/>
      <c r="U173" s="52"/>
      <c r="V173" s="52"/>
      <c r="W173" s="57">
        <f>SUM(W174:W177)</f>
        <v>37.037774999999996</v>
      </c>
      <c r="X173" s="52"/>
      <c r="Y173" s="57">
        <f>SUM(Y174:Y177)</f>
        <v>0.14362416</v>
      </c>
      <c r="Z173" s="52"/>
      <c r="AA173" s="58">
        <f>SUM(AA174:AA177)</f>
        <v>0</v>
      </c>
      <c r="AR173" s="59" t="s">
        <v>0</v>
      </c>
      <c r="AT173" s="60" t="s">
        <v>14</v>
      </c>
      <c r="AU173" s="60" t="s">
        <v>13</v>
      </c>
      <c r="AY173" s="59" t="s">
        <v>5</v>
      </c>
      <c r="BK173" s="61">
        <f>SUM(BK174:BK177)</f>
        <v>0</v>
      </c>
      <c r="BO173" s="5"/>
    </row>
    <row r="174" spans="2:67" s="15" customFormat="1" ht="25.5" customHeight="1" x14ac:dyDescent="0.25">
      <c r="B174" s="16"/>
      <c r="C174" s="63" t="s">
        <v>36</v>
      </c>
      <c r="D174" s="63" t="s">
        <v>6</v>
      </c>
      <c r="E174" s="64" t="s">
        <v>35</v>
      </c>
      <c r="F174" s="158" t="s">
        <v>34</v>
      </c>
      <c r="G174" s="158"/>
      <c r="H174" s="158"/>
      <c r="I174" s="158"/>
      <c r="J174" s="65" t="s">
        <v>21</v>
      </c>
      <c r="K174" s="66">
        <v>39.676000000000002</v>
      </c>
      <c r="L174" s="159"/>
      <c r="M174" s="159"/>
      <c r="N174" s="160">
        <f>ROUND(L174*K174,2)</f>
        <v>0</v>
      </c>
      <c r="O174" s="160"/>
      <c r="P174" s="160"/>
      <c r="Q174" s="160"/>
      <c r="R174" s="18"/>
      <c r="T174" s="67" t="s">
        <v>8</v>
      </c>
      <c r="U174" s="68" t="s">
        <v>7</v>
      </c>
      <c r="V174" s="69">
        <v>2.5000000000000001E-2</v>
      </c>
      <c r="W174" s="69">
        <f>V174*K174</f>
        <v>0.99190000000000011</v>
      </c>
      <c r="X174" s="69">
        <v>0</v>
      </c>
      <c r="Y174" s="69">
        <f>X174*K174</f>
        <v>0</v>
      </c>
      <c r="Z174" s="69">
        <v>0</v>
      </c>
      <c r="AA174" s="70">
        <f>Z174*K174</f>
        <v>0</v>
      </c>
      <c r="AR174" s="7" t="s">
        <v>20</v>
      </c>
      <c r="AT174" s="7" t="s">
        <v>6</v>
      </c>
      <c r="AU174" s="7" t="s">
        <v>0</v>
      </c>
      <c r="AY174" s="7" t="s">
        <v>5</v>
      </c>
      <c r="BE174" s="71">
        <f>IF(U174="základná",N174,0)</f>
        <v>0</v>
      </c>
      <c r="BF174" s="71">
        <f>IF(U174="znížená",N174,0)</f>
        <v>0</v>
      </c>
      <c r="BG174" s="71">
        <f>IF(U174="zákl. prenesená",N174,0)</f>
        <v>0</v>
      </c>
      <c r="BH174" s="71">
        <f>IF(U174="zníž. prenesená",N174,0)</f>
        <v>0</v>
      </c>
      <c r="BI174" s="71">
        <f>IF(U174="nulová",N174,0)</f>
        <v>0</v>
      </c>
      <c r="BJ174" s="7" t="s">
        <v>0</v>
      </c>
      <c r="BK174" s="72">
        <f>ROUND(L174*K174,3)</f>
        <v>0</v>
      </c>
      <c r="BL174" s="7" t="s">
        <v>20</v>
      </c>
      <c r="BM174" s="7" t="s">
        <v>33</v>
      </c>
      <c r="BO174" s="5"/>
    </row>
    <row r="175" spans="2:67" s="15" customFormat="1" ht="25.5" customHeight="1" x14ac:dyDescent="0.25">
      <c r="B175" s="16"/>
      <c r="C175" s="63" t="s">
        <v>32</v>
      </c>
      <c r="D175" s="63" t="s">
        <v>6</v>
      </c>
      <c r="E175" s="64" t="s">
        <v>31</v>
      </c>
      <c r="F175" s="158" t="s">
        <v>30</v>
      </c>
      <c r="G175" s="158"/>
      <c r="H175" s="158"/>
      <c r="I175" s="158"/>
      <c r="J175" s="65" t="s">
        <v>21</v>
      </c>
      <c r="K175" s="66">
        <v>235.49799999999999</v>
      </c>
      <c r="L175" s="159"/>
      <c r="M175" s="159"/>
      <c r="N175" s="160">
        <f>ROUND(L175*K175,2)</f>
        <v>0</v>
      </c>
      <c r="O175" s="160"/>
      <c r="P175" s="160"/>
      <c r="Q175" s="160"/>
      <c r="R175" s="18"/>
      <c r="T175" s="67" t="s">
        <v>8</v>
      </c>
      <c r="U175" s="68" t="s">
        <v>7</v>
      </c>
      <c r="V175" s="69">
        <v>2.75E-2</v>
      </c>
      <c r="W175" s="69">
        <f>V175*K175</f>
        <v>6.4761949999999997</v>
      </c>
      <c r="X175" s="69">
        <v>0</v>
      </c>
      <c r="Y175" s="69">
        <f>X175*K175</f>
        <v>0</v>
      </c>
      <c r="Z175" s="69">
        <v>0</v>
      </c>
      <c r="AA175" s="70">
        <f>Z175*K175</f>
        <v>0</v>
      </c>
      <c r="AR175" s="7" t="s">
        <v>20</v>
      </c>
      <c r="AT175" s="7" t="s">
        <v>6</v>
      </c>
      <c r="AU175" s="7" t="s">
        <v>0</v>
      </c>
      <c r="AY175" s="7" t="s">
        <v>5</v>
      </c>
      <c r="BE175" s="71">
        <f>IF(U175="základná",N175,0)</f>
        <v>0</v>
      </c>
      <c r="BF175" s="71">
        <f>IF(U175="znížená",N175,0)</f>
        <v>0</v>
      </c>
      <c r="BG175" s="71">
        <f>IF(U175="zákl. prenesená",N175,0)</f>
        <v>0</v>
      </c>
      <c r="BH175" s="71">
        <f>IF(U175="zníž. prenesená",N175,0)</f>
        <v>0</v>
      </c>
      <c r="BI175" s="71">
        <f>IF(U175="nulová",N175,0)</f>
        <v>0</v>
      </c>
      <c r="BJ175" s="7" t="s">
        <v>0</v>
      </c>
      <c r="BK175" s="72">
        <f>ROUND(L175*K175,3)</f>
        <v>0</v>
      </c>
      <c r="BL175" s="7" t="s">
        <v>20</v>
      </c>
      <c r="BM175" s="7" t="s">
        <v>29</v>
      </c>
      <c r="BO175" s="5"/>
    </row>
    <row r="176" spans="2:67" s="15" customFormat="1" ht="51" customHeight="1" x14ac:dyDescent="0.25">
      <c r="B176" s="16"/>
      <c r="C176" s="63" t="s">
        <v>28</v>
      </c>
      <c r="D176" s="63" t="s">
        <v>6</v>
      </c>
      <c r="E176" s="64" t="s">
        <v>27</v>
      </c>
      <c r="F176" s="158" t="s">
        <v>26</v>
      </c>
      <c r="G176" s="158"/>
      <c r="H176" s="158"/>
      <c r="I176" s="158"/>
      <c r="J176" s="65" t="s">
        <v>21</v>
      </c>
      <c r="K176" s="66">
        <v>281.61599999999999</v>
      </c>
      <c r="L176" s="159"/>
      <c r="M176" s="159"/>
      <c r="N176" s="160">
        <f>ROUND(L176*K176,2)</f>
        <v>0</v>
      </c>
      <c r="O176" s="160"/>
      <c r="P176" s="160"/>
      <c r="Q176" s="160"/>
      <c r="R176" s="18"/>
      <c r="T176" s="67" t="s">
        <v>8</v>
      </c>
      <c r="U176" s="68" t="s">
        <v>7</v>
      </c>
      <c r="V176" s="69">
        <v>5.1999999999999998E-2</v>
      </c>
      <c r="W176" s="69">
        <f>V176*K176</f>
        <v>14.644031999999999</v>
      </c>
      <c r="X176" s="69">
        <v>1.8000000000000001E-4</v>
      </c>
      <c r="Y176" s="69">
        <f>X176*K176</f>
        <v>5.0690880000000001E-2</v>
      </c>
      <c r="Z176" s="69">
        <v>0</v>
      </c>
      <c r="AA176" s="70">
        <f>Z176*K176</f>
        <v>0</v>
      </c>
      <c r="AR176" s="7" t="s">
        <v>20</v>
      </c>
      <c r="AT176" s="7" t="s">
        <v>6</v>
      </c>
      <c r="AU176" s="7" t="s">
        <v>0</v>
      </c>
      <c r="AY176" s="7" t="s">
        <v>5</v>
      </c>
      <c r="BE176" s="71">
        <f>IF(U176="základná",N176,0)</f>
        <v>0</v>
      </c>
      <c r="BF176" s="71">
        <f>IF(U176="znížená",N176,0)</f>
        <v>0</v>
      </c>
      <c r="BG176" s="71">
        <f>IF(U176="zákl. prenesená",N176,0)</f>
        <v>0</v>
      </c>
      <c r="BH176" s="71">
        <f>IF(U176="zníž. prenesená",N176,0)</f>
        <v>0</v>
      </c>
      <c r="BI176" s="71">
        <f>IF(U176="nulová",N176,0)</f>
        <v>0</v>
      </c>
      <c r="BJ176" s="7" t="s">
        <v>0</v>
      </c>
      <c r="BK176" s="72">
        <f>ROUND(L176*K176,3)</f>
        <v>0</v>
      </c>
      <c r="BL176" s="7" t="s">
        <v>20</v>
      </c>
      <c r="BM176" s="7" t="s">
        <v>25</v>
      </c>
      <c r="BO176" s="176" t="s">
        <v>291</v>
      </c>
    </row>
    <row r="177" spans="2:67" s="15" customFormat="1" ht="51" customHeight="1" x14ac:dyDescent="0.25">
      <c r="B177" s="16"/>
      <c r="C177" s="63" t="s">
        <v>24</v>
      </c>
      <c r="D177" s="63" t="s">
        <v>6</v>
      </c>
      <c r="E177" s="64" t="s">
        <v>23</v>
      </c>
      <c r="F177" s="158" t="s">
        <v>22</v>
      </c>
      <c r="G177" s="158"/>
      <c r="H177" s="158"/>
      <c r="I177" s="158"/>
      <c r="J177" s="65" t="s">
        <v>21</v>
      </c>
      <c r="K177" s="66">
        <v>281.61599999999999</v>
      </c>
      <c r="L177" s="159"/>
      <c r="M177" s="159"/>
      <c r="N177" s="160">
        <f>ROUND(L177*K177,2)</f>
        <v>0</v>
      </c>
      <c r="O177" s="160"/>
      <c r="P177" s="160"/>
      <c r="Q177" s="160"/>
      <c r="R177" s="18"/>
      <c r="T177" s="67" t="s">
        <v>8</v>
      </c>
      <c r="U177" s="68" t="s">
        <v>7</v>
      </c>
      <c r="V177" s="69">
        <v>5.2999999999999999E-2</v>
      </c>
      <c r="W177" s="69">
        <f>V177*K177</f>
        <v>14.925647999999999</v>
      </c>
      <c r="X177" s="69">
        <v>3.3E-4</v>
      </c>
      <c r="Y177" s="69">
        <f>X177*K177</f>
        <v>9.2933279999999993E-2</v>
      </c>
      <c r="Z177" s="69">
        <v>0</v>
      </c>
      <c r="AA177" s="70">
        <f>Z177*K177</f>
        <v>0</v>
      </c>
      <c r="AR177" s="7" t="s">
        <v>20</v>
      </c>
      <c r="AT177" s="7" t="s">
        <v>6</v>
      </c>
      <c r="AU177" s="7" t="s">
        <v>0</v>
      </c>
      <c r="AY177" s="7" t="s">
        <v>5</v>
      </c>
      <c r="BE177" s="71">
        <f>IF(U177="základná",N177,0)</f>
        <v>0</v>
      </c>
      <c r="BF177" s="71">
        <f>IF(U177="znížená",N177,0)</f>
        <v>0</v>
      </c>
      <c r="BG177" s="71">
        <f>IF(U177="zákl. prenesená",N177,0)</f>
        <v>0</v>
      </c>
      <c r="BH177" s="71">
        <f>IF(U177="zníž. prenesená",N177,0)</f>
        <v>0</v>
      </c>
      <c r="BI177" s="71">
        <f>IF(U177="nulová",N177,0)</f>
        <v>0</v>
      </c>
      <c r="BJ177" s="7" t="s">
        <v>0</v>
      </c>
      <c r="BK177" s="72">
        <f>ROUND(L177*K177,3)</f>
        <v>0</v>
      </c>
      <c r="BL177" s="7" t="s">
        <v>20</v>
      </c>
      <c r="BM177" s="7" t="s">
        <v>19</v>
      </c>
      <c r="BO177" s="176" t="s">
        <v>291</v>
      </c>
    </row>
    <row r="178" spans="2:67" s="55" customFormat="1" ht="37.35" customHeight="1" x14ac:dyDescent="0.35">
      <c r="B178" s="51"/>
      <c r="C178" s="52"/>
      <c r="D178" s="53" t="s">
        <v>18</v>
      </c>
      <c r="E178" s="53"/>
      <c r="F178" s="53"/>
      <c r="G178" s="53"/>
      <c r="H178" s="53"/>
      <c r="I178" s="53"/>
      <c r="J178" s="53"/>
      <c r="K178" s="53"/>
      <c r="L178" s="81"/>
      <c r="M178" s="81"/>
      <c r="N178" s="168">
        <f>BK178</f>
        <v>0</v>
      </c>
      <c r="O178" s="169"/>
      <c r="P178" s="169"/>
      <c r="Q178" s="169"/>
      <c r="R178" s="54"/>
      <c r="T178" s="56"/>
      <c r="U178" s="52"/>
      <c r="V178" s="52"/>
      <c r="W178" s="57">
        <f>W179</f>
        <v>20.925000000000001</v>
      </c>
      <c r="X178" s="52"/>
      <c r="Y178" s="57">
        <f>Y179</f>
        <v>4.5999999999999996</v>
      </c>
      <c r="Z178" s="52"/>
      <c r="AA178" s="58">
        <f>AA179</f>
        <v>4.5999999999999996</v>
      </c>
      <c r="AR178" s="59" t="s">
        <v>15</v>
      </c>
      <c r="AT178" s="60" t="s">
        <v>14</v>
      </c>
      <c r="AU178" s="60" t="s">
        <v>17</v>
      </c>
      <c r="AY178" s="59" t="s">
        <v>5</v>
      </c>
      <c r="BK178" s="61">
        <f>BK179</f>
        <v>0</v>
      </c>
      <c r="BO178" s="5"/>
    </row>
    <row r="179" spans="2:67" s="55" customFormat="1" ht="19.899999999999999" customHeight="1" x14ac:dyDescent="0.3">
      <c r="B179" s="51"/>
      <c r="C179" s="52"/>
      <c r="D179" s="62" t="s">
        <v>16</v>
      </c>
      <c r="E179" s="62"/>
      <c r="F179" s="62"/>
      <c r="G179" s="62"/>
      <c r="H179" s="62"/>
      <c r="I179" s="62"/>
      <c r="J179" s="62"/>
      <c r="K179" s="62"/>
      <c r="L179" s="80"/>
      <c r="M179" s="80"/>
      <c r="N179" s="155">
        <f>BK179</f>
        <v>0</v>
      </c>
      <c r="O179" s="156"/>
      <c r="P179" s="156"/>
      <c r="Q179" s="156"/>
      <c r="R179" s="54"/>
      <c r="T179" s="56"/>
      <c r="U179" s="52"/>
      <c r="V179" s="52"/>
      <c r="W179" s="57">
        <f>SUM(W180:W181)</f>
        <v>20.925000000000001</v>
      </c>
      <c r="X179" s="52"/>
      <c r="Y179" s="57">
        <f>SUM(Y180:Y181)</f>
        <v>4.5999999999999996</v>
      </c>
      <c r="Z179" s="52"/>
      <c r="AA179" s="58">
        <f>SUM(AA180:AA181)</f>
        <v>4.5999999999999996</v>
      </c>
      <c r="AR179" s="59" t="s">
        <v>15</v>
      </c>
      <c r="AT179" s="60" t="s">
        <v>14</v>
      </c>
      <c r="AU179" s="60" t="s">
        <v>13</v>
      </c>
      <c r="AY179" s="59" t="s">
        <v>5</v>
      </c>
      <c r="BK179" s="61">
        <f>SUM(BK180:BK181)</f>
        <v>0</v>
      </c>
      <c r="BO179" s="5"/>
    </row>
    <row r="180" spans="2:67" s="15" customFormat="1" ht="100.5" customHeight="1" x14ac:dyDescent="0.25">
      <c r="B180" s="16"/>
      <c r="C180" s="63" t="s">
        <v>12</v>
      </c>
      <c r="D180" s="63" t="s">
        <v>6</v>
      </c>
      <c r="E180" s="64" t="s">
        <v>11</v>
      </c>
      <c r="F180" s="161" t="s">
        <v>10</v>
      </c>
      <c r="G180" s="158"/>
      <c r="H180" s="158"/>
      <c r="I180" s="158"/>
      <c r="J180" s="65" t="s">
        <v>9</v>
      </c>
      <c r="K180" s="66">
        <v>1</v>
      </c>
      <c r="L180" s="159"/>
      <c r="M180" s="159"/>
      <c r="N180" s="160">
        <f>ROUND(L180*K180,2)</f>
        <v>0</v>
      </c>
      <c r="O180" s="160"/>
      <c r="P180" s="160"/>
      <c r="Q180" s="160"/>
      <c r="R180" s="18"/>
      <c r="T180" s="67" t="s">
        <v>8</v>
      </c>
      <c r="U180" s="68" t="s">
        <v>7</v>
      </c>
      <c r="V180" s="69">
        <v>20.925000000000001</v>
      </c>
      <c r="W180" s="69">
        <f>V180*K180</f>
        <v>20.925000000000001</v>
      </c>
      <c r="X180" s="69">
        <v>4.5999999999999996</v>
      </c>
      <c r="Y180" s="69">
        <f>X180*K180</f>
        <v>4.5999999999999996</v>
      </c>
      <c r="Z180" s="69">
        <v>4.5999999999999996</v>
      </c>
      <c r="AA180" s="70">
        <f>Z180*K180</f>
        <v>4.5999999999999996</v>
      </c>
      <c r="AR180" s="7" t="s">
        <v>4</v>
      </c>
      <c r="AT180" s="7" t="s">
        <v>6</v>
      </c>
      <c r="AU180" s="7" t="s">
        <v>0</v>
      </c>
      <c r="AY180" s="7" t="s">
        <v>5</v>
      </c>
      <c r="BE180" s="71">
        <f>IF(U180="základná",N180,0)</f>
        <v>0</v>
      </c>
      <c r="BF180" s="71">
        <f>IF(U180="znížená",N180,0)</f>
        <v>0</v>
      </c>
      <c r="BG180" s="71">
        <f>IF(U180="zákl. prenesená",N180,0)</f>
        <v>0</v>
      </c>
      <c r="BH180" s="71">
        <f>IF(U180="zníž. prenesená",N180,0)</f>
        <v>0</v>
      </c>
      <c r="BI180" s="71">
        <f>IF(U180="nulová",N180,0)</f>
        <v>0</v>
      </c>
      <c r="BJ180" s="7" t="s">
        <v>0</v>
      </c>
      <c r="BK180" s="72">
        <f>ROUND(L180*K180,3)</f>
        <v>0</v>
      </c>
      <c r="BL180" s="7" t="s">
        <v>4</v>
      </c>
      <c r="BM180" s="7" t="s">
        <v>3</v>
      </c>
      <c r="BO180" s="176" t="s">
        <v>291</v>
      </c>
    </row>
    <row r="181" spans="2:67" s="15" customFormat="1" ht="409.5" customHeight="1" x14ac:dyDescent="0.3">
      <c r="B181" s="16"/>
      <c r="C181" s="144" t="s">
        <v>2</v>
      </c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7"/>
      <c r="Q181" s="17"/>
      <c r="R181" s="18"/>
      <c r="S181" s="77"/>
      <c r="T181" s="78"/>
      <c r="U181" s="21"/>
      <c r="V181" s="21"/>
      <c r="W181" s="21"/>
      <c r="X181" s="21"/>
      <c r="Y181" s="21"/>
      <c r="Z181" s="21"/>
      <c r="AA181" s="22"/>
      <c r="AT181" s="7" t="s">
        <v>1</v>
      </c>
      <c r="AU181" s="7" t="s">
        <v>0</v>
      </c>
      <c r="BO181" s="5"/>
    </row>
    <row r="182" spans="2:67" s="15" customFormat="1" ht="22.5" customHeight="1" x14ac:dyDescent="0.25">
      <c r="B182" s="23"/>
      <c r="C182" s="143"/>
      <c r="D182" s="143"/>
      <c r="E182" s="143"/>
      <c r="F182" s="143"/>
      <c r="G182" s="143"/>
      <c r="H182" s="143"/>
      <c r="I182" s="143"/>
      <c r="J182" s="143"/>
      <c r="K182" s="143"/>
      <c r="L182" s="143"/>
      <c r="M182" s="143"/>
      <c r="N182" s="143"/>
      <c r="O182" s="143"/>
      <c r="P182" s="24"/>
      <c r="Q182" s="24"/>
      <c r="R182" s="25"/>
      <c r="BO182" s="79"/>
    </row>
  </sheetData>
  <sheetProtection algorithmName="SHA-512" hashValue="wYdGSiA90SO1eV3g+3JK/RLWGg4IoaG9IpVzFNViKtJjTz0kaC0kjuNBoLC75PDU7ppzvDYdqPmADOAsTeSnEQ==" saltValue="eIyB9ZWzmZnPAxMj6+Sqtg==" spinCount="100000" sheet="1" formatCells="0" sort="0" autoFilter="0"/>
  <protectedRanges>
    <protectedRange sqref="BO123:BO182 L123:M180 C4:Q103" name="Rozsah1"/>
  </protectedRanges>
  <mergeCells count="222">
    <mergeCell ref="S2:AC2"/>
    <mergeCell ref="F177:I177"/>
    <mergeCell ref="L177:M177"/>
    <mergeCell ref="N177:Q177"/>
    <mergeCell ref="F180:I180"/>
    <mergeCell ref="L180:M180"/>
    <mergeCell ref="N180:Q180"/>
    <mergeCell ref="N120:Q120"/>
    <mergeCell ref="N121:Q121"/>
    <mergeCell ref="N157:Q157"/>
    <mergeCell ref="N159:Q159"/>
    <mergeCell ref="N160:Q160"/>
    <mergeCell ref="N164:Q164"/>
    <mergeCell ref="N162:Q162"/>
    <mergeCell ref="N150:Q150"/>
    <mergeCell ref="N141:Q141"/>
    <mergeCell ref="N132:Q132"/>
    <mergeCell ref="N172:Q172"/>
    <mergeCell ref="F168:I168"/>
    <mergeCell ref="L168:M168"/>
    <mergeCell ref="N168:Q168"/>
    <mergeCell ref="F169:I169"/>
    <mergeCell ref="L169:M169"/>
    <mergeCell ref="N169:Q169"/>
    <mergeCell ref="H1:K1"/>
    <mergeCell ref="N171:Q171"/>
    <mergeCell ref="N167:Q167"/>
    <mergeCell ref="N173:Q173"/>
    <mergeCell ref="N178:Q178"/>
    <mergeCell ref="N179:Q179"/>
    <mergeCell ref="F174:I174"/>
    <mergeCell ref="L174:M174"/>
    <mergeCell ref="N174:Q174"/>
    <mergeCell ref="F176:I176"/>
    <mergeCell ref="L176:M176"/>
    <mergeCell ref="N176:Q176"/>
    <mergeCell ref="F175:I175"/>
    <mergeCell ref="L175:M175"/>
    <mergeCell ref="N175:Q175"/>
    <mergeCell ref="F163:I163"/>
    <mergeCell ref="L163:M163"/>
    <mergeCell ref="N163:Q163"/>
    <mergeCell ref="F165:I165"/>
    <mergeCell ref="L165:M165"/>
    <mergeCell ref="N165:Q165"/>
    <mergeCell ref="F166:I166"/>
    <mergeCell ref="F172:I172"/>
    <mergeCell ref="L172:M172"/>
    <mergeCell ref="F170:I170"/>
    <mergeCell ref="L170:M170"/>
    <mergeCell ref="N170:Q170"/>
    <mergeCell ref="F171:I171"/>
    <mergeCell ref="L171:M171"/>
    <mergeCell ref="L166:M166"/>
    <mergeCell ref="N166:Q166"/>
    <mergeCell ref="F158:I158"/>
    <mergeCell ref="L158:M158"/>
    <mergeCell ref="N158:Q158"/>
    <mergeCell ref="F161:I161"/>
    <mergeCell ref="L161:M161"/>
    <mergeCell ref="N161:Q161"/>
    <mergeCell ref="F162:I162"/>
    <mergeCell ref="L162:M162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F154:I154"/>
    <mergeCell ref="L154:M154"/>
    <mergeCell ref="N154:Q154"/>
    <mergeCell ref="F155:I155"/>
    <mergeCell ref="L155:M155"/>
    <mergeCell ref="N155:Q155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F147:I147"/>
    <mergeCell ref="L147:M147"/>
    <mergeCell ref="N147:Q147"/>
    <mergeCell ref="F146:I146"/>
    <mergeCell ref="L146:M146"/>
    <mergeCell ref="N146:Q146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F142:I142"/>
    <mergeCell ref="L142:M142"/>
    <mergeCell ref="N142:Q142"/>
    <mergeCell ref="F143:I143"/>
    <mergeCell ref="L143:M143"/>
    <mergeCell ref="N143:Q143"/>
    <mergeCell ref="F144:I144"/>
    <mergeCell ref="F145:I145"/>
    <mergeCell ref="L145:M145"/>
    <mergeCell ref="N145:Q145"/>
    <mergeCell ref="F130:I130"/>
    <mergeCell ref="L130:M130"/>
    <mergeCell ref="N130:Q130"/>
    <mergeCell ref="F132:I132"/>
    <mergeCell ref="L132:M132"/>
    <mergeCell ref="N131:Q131"/>
    <mergeCell ref="F138:I138"/>
    <mergeCell ref="L138:M138"/>
    <mergeCell ref="N138:Q138"/>
    <mergeCell ref="F133:I133"/>
    <mergeCell ref="L133:M133"/>
    <mergeCell ref="N133:Q133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L137:M137"/>
    <mergeCell ref="N137:Q137"/>
    <mergeCell ref="L135:M135"/>
    <mergeCell ref="N135:Q135"/>
    <mergeCell ref="F126:I126"/>
    <mergeCell ref="L126:M126"/>
    <mergeCell ref="N126:Q126"/>
    <mergeCell ref="F127:I127"/>
    <mergeCell ref="L127:M127"/>
    <mergeCell ref="N127:Q127"/>
    <mergeCell ref="L125:M125"/>
    <mergeCell ref="N125:Q125"/>
    <mergeCell ref="F129:I129"/>
    <mergeCell ref="L129:M129"/>
    <mergeCell ref="N129:Q129"/>
    <mergeCell ref="N99:Q99"/>
    <mergeCell ref="C182:O182"/>
    <mergeCell ref="C181:O181"/>
    <mergeCell ref="L119:M119"/>
    <mergeCell ref="L103:Q103"/>
    <mergeCell ref="C109:Q109"/>
    <mergeCell ref="F111:P111"/>
    <mergeCell ref="F112:P112"/>
    <mergeCell ref="M114:P114"/>
    <mergeCell ref="M116:Q116"/>
    <mergeCell ref="M117:Q117"/>
    <mergeCell ref="F119:I119"/>
    <mergeCell ref="N122:Q122"/>
    <mergeCell ref="N119:Q119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C2:Q2"/>
    <mergeCell ref="C4:Q4"/>
    <mergeCell ref="F6:P6"/>
    <mergeCell ref="F7:P7"/>
    <mergeCell ref="O9:P9"/>
    <mergeCell ref="M34:P34"/>
    <mergeCell ref="H35:J35"/>
    <mergeCell ref="M35:P35"/>
    <mergeCell ref="H36:J36"/>
    <mergeCell ref="M36:P36"/>
    <mergeCell ref="O11:P11"/>
    <mergeCell ref="O12:P12"/>
    <mergeCell ref="O14:P14"/>
    <mergeCell ref="O15:P15"/>
    <mergeCell ref="O17:P17"/>
    <mergeCell ref="O18:P18"/>
    <mergeCell ref="H32:J32"/>
    <mergeCell ref="M32:P32"/>
    <mergeCell ref="H33:J33"/>
    <mergeCell ref="M33:P33"/>
    <mergeCell ref="H34:J34"/>
    <mergeCell ref="O20:P20"/>
    <mergeCell ref="O21:P21"/>
    <mergeCell ref="E24:L24"/>
    <mergeCell ref="M27:P27"/>
    <mergeCell ref="M28:P28"/>
    <mergeCell ref="M30:P30"/>
    <mergeCell ref="L38:P38"/>
    <mergeCell ref="N101:Q101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C76:Q76"/>
    <mergeCell ref="F78:P78"/>
    <mergeCell ref="F79:P79"/>
    <mergeCell ref="N92:Q92"/>
    <mergeCell ref="N93:Q93"/>
    <mergeCell ref="N94:Q94"/>
    <mergeCell ref="N95:Q95"/>
    <mergeCell ref="N96:Q96"/>
    <mergeCell ref="N97:Q97"/>
    <mergeCell ref="N98:Q98"/>
  </mergeCells>
  <hyperlinks>
    <hyperlink ref="F1:G1" location="C2" display="1) Krycí list rozpočtu"/>
    <hyperlink ref="H1:K1" location="C86" display="2) Rekapitulácia rozpočtu"/>
    <hyperlink ref="L1" location="C119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orientation="portrait" blackAndWhite="1" r:id="rId1"/>
  <headerFooter>
    <oddFooter>&amp;CStrana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2b8e9f1949b84d7ef753940bfab456c2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c2b3a5bce09a444a148f3b1b535446b6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A9B3128-E660-4F9B-9C48-3200A19DAC62}"/>
</file>

<file path=customXml/itemProps2.xml><?xml version="1.0" encoding="utf-8"?>
<ds:datastoreItem xmlns:ds="http://schemas.openxmlformats.org/officeDocument/2006/customXml" ds:itemID="{9EA0964A-3F3D-4126-BCE0-0D4603C93E08}"/>
</file>

<file path=customXml/itemProps3.xml><?xml version="1.0" encoding="utf-8"?>
<ds:datastoreItem xmlns:ds="http://schemas.openxmlformats.org/officeDocument/2006/customXml" ds:itemID="{B51543A2-4BC4-4C81-AA54-79A967ED28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SO 03 - Rekonštrukcia výť...</vt:lpstr>
      <vt:lpstr>'SO 03 - Rekonštrukcia výť...'!Názvy_tlače</vt:lpstr>
      <vt:lpstr>'SO 03 - Rekonštrukcia výť...'!Oblasť_tlače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2019-04-02T11:11:18Z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