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va\Desktop\Gemerplus\"/>
    </mc:Choice>
  </mc:AlternateContent>
  <xr:revisionPtr revIDLastSave="0" documentId="13_ncr:1_{E6240DCE-561E-48BB-963C-5D949B9A119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kapitulácia stavby" sheetId="1" r:id="rId1"/>
    <sheet name="01 - SO 01 Výstavba hnoji..." sheetId="2" r:id="rId2"/>
    <sheet name="01_01 - Zdravotechnika " sheetId="3" r:id="rId3"/>
    <sheet name="02 - SO 02 Výstavba hnoji..." sheetId="4" r:id="rId4"/>
    <sheet name="02_01 - Zdravotechnika " sheetId="5" r:id="rId5"/>
  </sheets>
  <definedNames>
    <definedName name="_xlnm._FilterDatabase" localSheetId="1" hidden="1">'01 - SO 01 Výstavba hnoji...'!$C$134:$K$178</definedName>
    <definedName name="_xlnm._FilterDatabase" localSheetId="2" hidden="1">'01_01 - Zdravotechnika '!$C$135:$K$161</definedName>
    <definedName name="_xlnm._FilterDatabase" localSheetId="3" hidden="1">'02 - SO 02 Výstavba hnoji...'!$C$134:$K$178</definedName>
    <definedName name="_xlnm._FilterDatabase" localSheetId="4" hidden="1">'02_01 - Zdravotechnika '!$C$135:$K$161</definedName>
    <definedName name="_xlnm.Print_Titles" localSheetId="1">'01 - SO 01 Výstavba hnoji...'!$134:$134</definedName>
    <definedName name="_xlnm.Print_Titles" localSheetId="2">'01_01 - Zdravotechnika '!$135:$135</definedName>
    <definedName name="_xlnm.Print_Titles" localSheetId="3">'02 - SO 02 Výstavba hnoji...'!$134:$134</definedName>
    <definedName name="_xlnm.Print_Titles" localSheetId="4">'02_01 - Zdravotechnika '!$135:$135</definedName>
    <definedName name="_xlnm.Print_Titles" localSheetId="0">'Rekapitulácia stavby'!$92:$92</definedName>
    <definedName name="_xlnm.Print_Area" localSheetId="1">'01 - SO 01 Výstavba hnoji...'!$C$4:$J$76,'01 - SO 01 Výstavba hnoji...'!$C$82:$J$116,'01 - SO 01 Výstavba hnoji...'!$C$122:$J$178</definedName>
    <definedName name="_xlnm.Print_Area" localSheetId="2">'01_01 - Zdravotechnika '!$C$4:$J$76,'01_01 - Zdravotechnika '!$C$82:$J$115,'01_01 - Zdravotechnika '!$C$121:$J$161</definedName>
    <definedName name="_xlnm.Print_Area" localSheetId="3">'02 - SO 02 Výstavba hnoji...'!$C$4:$J$76,'02 - SO 02 Výstavba hnoji...'!$C$82:$J$116,'02 - SO 02 Výstavba hnoji...'!$C$122:$J$178</definedName>
    <definedName name="_xlnm.Print_Area" localSheetId="4">'02_01 - Zdravotechnika '!$C$4:$J$76,'02_01 - Zdravotechnika '!$C$82:$J$115,'02_01 - Zdravotechnika '!$C$121:$J$161</definedName>
    <definedName name="_xlnm.Print_Area" localSheetId="0">'Rekapitulácia stavby'!$D$4:$AO$76,'Rekapitulácia stavby'!$C$82:$AQ$108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5" l="1"/>
  <c r="J40" i="5"/>
  <c r="AY100" i="1"/>
  <c r="J39" i="5"/>
  <c r="AX100" i="1" s="1"/>
  <c r="BI161" i="5"/>
  <c r="BH161" i="5"/>
  <c r="BG161" i="5"/>
  <c r="BE161" i="5"/>
  <c r="T161" i="5"/>
  <c r="T160" i="5" s="1"/>
  <c r="R161" i="5"/>
  <c r="R160" i="5" s="1"/>
  <c r="P161" i="5"/>
  <c r="P160" i="5" s="1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T148" i="5" s="1"/>
  <c r="R149" i="5"/>
  <c r="R148" i="5" s="1"/>
  <c r="P149" i="5"/>
  <c r="P148" i="5" s="1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J132" i="5"/>
  <c r="F132" i="5"/>
  <c r="F130" i="5"/>
  <c r="E128" i="5"/>
  <c r="BI113" i="5"/>
  <c r="BH113" i="5"/>
  <c r="BG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BI109" i="5"/>
  <c r="BH109" i="5"/>
  <c r="BG109" i="5"/>
  <c r="BF109" i="5"/>
  <c r="BE109" i="5"/>
  <c r="BI108" i="5"/>
  <c r="BH108" i="5"/>
  <c r="BG108" i="5"/>
  <c r="BF108" i="5"/>
  <c r="BE108" i="5"/>
  <c r="J93" i="5"/>
  <c r="F93" i="5"/>
  <c r="F91" i="5"/>
  <c r="E89" i="5"/>
  <c r="J26" i="5"/>
  <c r="E26" i="5"/>
  <c r="J94" i="5" s="1"/>
  <c r="J25" i="5"/>
  <c r="J20" i="5"/>
  <c r="E20" i="5"/>
  <c r="F133" i="5" s="1"/>
  <c r="J19" i="5"/>
  <c r="J14" i="5"/>
  <c r="J130" i="5"/>
  <c r="E7" i="5"/>
  <c r="E124" i="5"/>
  <c r="J39" i="4"/>
  <c r="J38" i="4"/>
  <c r="AY99" i="1" s="1"/>
  <c r="J37" i="4"/>
  <c r="AX99" i="1" s="1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0" i="4"/>
  <c r="BH170" i="4"/>
  <c r="BG170" i="4"/>
  <c r="BE170" i="4"/>
  <c r="T170" i="4"/>
  <c r="T169" i="4" s="1"/>
  <c r="R170" i="4"/>
  <c r="R169" i="4" s="1"/>
  <c r="P170" i="4"/>
  <c r="P169" i="4" s="1"/>
  <c r="BI168" i="4"/>
  <c r="BH168" i="4"/>
  <c r="BG168" i="4"/>
  <c r="BE168" i="4"/>
  <c r="T168" i="4"/>
  <c r="T167" i="4" s="1"/>
  <c r="R168" i="4"/>
  <c r="R167" i="4" s="1"/>
  <c r="P168" i="4"/>
  <c r="P167" i="4" s="1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J91" i="4"/>
  <c r="F91" i="4"/>
  <c r="F89" i="4"/>
  <c r="E87" i="4"/>
  <c r="J24" i="4"/>
  <c r="E24" i="4"/>
  <c r="J92" i="4" s="1"/>
  <c r="J23" i="4"/>
  <c r="J18" i="4"/>
  <c r="E18" i="4"/>
  <c r="F132" i="4" s="1"/>
  <c r="J17" i="4"/>
  <c r="J12" i="4"/>
  <c r="J129" i="4"/>
  <c r="E7" i="4"/>
  <c r="E125" i="4" s="1"/>
  <c r="J41" i="3"/>
  <c r="J40" i="3"/>
  <c r="AY97" i="1" s="1"/>
  <c r="J39" i="3"/>
  <c r="AX97" i="1"/>
  <c r="BI161" i="3"/>
  <c r="BH161" i="3"/>
  <c r="BG161" i="3"/>
  <c r="BE161" i="3"/>
  <c r="T161" i="3"/>
  <c r="T160" i="3" s="1"/>
  <c r="R161" i="3"/>
  <c r="R160" i="3"/>
  <c r="P161" i="3"/>
  <c r="P160" i="3" s="1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T148" i="3" s="1"/>
  <c r="R149" i="3"/>
  <c r="R148" i="3" s="1"/>
  <c r="P149" i="3"/>
  <c r="P148" i="3" s="1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J132" i="3"/>
  <c r="F132" i="3"/>
  <c r="F130" i="3"/>
  <c r="E128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3" i="3"/>
  <c r="F93" i="3"/>
  <c r="F91" i="3"/>
  <c r="E89" i="3"/>
  <c r="J26" i="3"/>
  <c r="E26" i="3"/>
  <c r="J133" i="3" s="1"/>
  <c r="J25" i="3"/>
  <c r="J20" i="3"/>
  <c r="E20" i="3"/>
  <c r="F94" i="3" s="1"/>
  <c r="J19" i="3"/>
  <c r="J14" i="3"/>
  <c r="J91" i="3" s="1"/>
  <c r="E7" i="3"/>
  <c r="E85" i="3"/>
  <c r="J39" i="2"/>
  <c r="J38" i="2"/>
  <c r="AY96" i="1" s="1"/>
  <c r="J37" i="2"/>
  <c r="AX96" i="1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T169" i="2"/>
  <c r="R170" i="2"/>
  <c r="R169" i="2" s="1"/>
  <c r="P170" i="2"/>
  <c r="P169" i="2"/>
  <c r="BI168" i="2"/>
  <c r="BH168" i="2"/>
  <c r="BG168" i="2"/>
  <c r="BE168" i="2"/>
  <c r="T168" i="2"/>
  <c r="T167" i="2" s="1"/>
  <c r="R168" i="2"/>
  <c r="R167" i="2"/>
  <c r="P168" i="2"/>
  <c r="P167" i="2" s="1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J131" i="2"/>
  <c r="F131" i="2"/>
  <c r="F129" i="2"/>
  <c r="E127" i="2"/>
  <c r="BI114" i="2"/>
  <c r="BH114" i="2"/>
  <c r="BG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J91" i="2"/>
  <c r="F91" i="2"/>
  <c r="F89" i="2"/>
  <c r="E87" i="2"/>
  <c r="J24" i="2"/>
  <c r="E24" i="2"/>
  <c r="J132" i="2"/>
  <c r="J23" i="2"/>
  <c r="J18" i="2"/>
  <c r="E18" i="2"/>
  <c r="F132" i="2"/>
  <c r="J17" i="2"/>
  <c r="J12" i="2"/>
  <c r="J129" i="2"/>
  <c r="E7" i="2"/>
  <c r="E125" i="2" s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L90" i="1"/>
  <c r="AM90" i="1"/>
  <c r="AM89" i="1"/>
  <c r="L89" i="1"/>
  <c r="AM87" i="1"/>
  <c r="L87" i="1"/>
  <c r="L85" i="1"/>
  <c r="L84" i="1"/>
  <c r="J152" i="2"/>
  <c r="J159" i="2"/>
  <c r="J178" i="2"/>
  <c r="BK159" i="2"/>
  <c r="J155" i="2"/>
  <c r="J138" i="2"/>
  <c r="J144" i="2"/>
  <c r="J154" i="2"/>
  <c r="BK147" i="2"/>
  <c r="BK154" i="3"/>
  <c r="BK161" i="3"/>
  <c r="J161" i="3"/>
  <c r="J144" i="3"/>
  <c r="J145" i="3"/>
  <c r="J152" i="4"/>
  <c r="BK174" i="4"/>
  <c r="J139" i="4"/>
  <c r="J143" i="4"/>
  <c r="J150" i="4"/>
  <c r="J153" i="4"/>
  <c r="J174" i="4"/>
  <c r="J149" i="4"/>
  <c r="J147" i="5"/>
  <c r="BK158" i="5"/>
  <c r="J143" i="5"/>
  <c r="J153" i="5"/>
  <c r="BK144" i="5"/>
  <c r="BK151" i="2"/>
  <c r="J157" i="2"/>
  <c r="BK138" i="2"/>
  <c r="J145" i="2"/>
  <c r="BK163" i="2"/>
  <c r="BK178" i="2"/>
  <c r="BK176" i="2"/>
  <c r="J176" i="2"/>
  <c r="BK140" i="2"/>
  <c r="J139" i="3"/>
  <c r="J140" i="3"/>
  <c r="J149" i="3"/>
  <c r="BK151" i="3"/>
  <c r="BK156" i="3"/>
  <c r="BK163" i="4"/>
  <c r="J175" i="4"/>
  <c r="J141" i="4"/>
  <c r="J155" i="4"/>
  <c r="J170" i="4"/>
  <c r="BK173" i="4"/>
  <c r="BK139" i="4"/>
  <c r="BK150" i="4"/>
  <c r="BK138" i="4"/>
  <c r="J145" i="5"/>
  <c r="BK154" i="5"/>
  <c r="BK152" i="5"/>
  <c r="J177" i="2"/>
  <c r="BK144" i="2"/>
  <c r="J153" i="2"/>
  <c r="J175" i="2"/>
  <c r="AS95" i="1"/>
  <c r="BK168" i="2"/>
  <c r="BK164" i="2"/>
  <c r="J148" i="2"/>
  <c r="J141" i="3"/>
  <c r="BK141" i="3"/>
  <c r="BK146" i="3"/>
  <c r="BK153" i="3"/>
  <c r="J142" i="3"/>
  <c r="J164" i="4"/>
  <c r="BK176" i="4"/>
  <c r="J142" i="4"/>
  <c r="BK166" i="4"/>
  <c r="BK145" i="4"/>
  <c r="J159" i="4"/>
  <c r="BK164" i="4"/>
  <c r="J177" i="4"/>
  <c r="BK157" i="4"/>
  <c r="J154" i="5"/>
  <c r="J149" i="5"/>
  <c r="J151" i="5"/>
  <c r="J156" i="5"/>
  <c r="BK145" i="5"/>
  <c r="BK155" i="2"/>
  <c r="BK165" i="2"/>
  <c r="J147" i="2"/>
  <c r="J168" i="2"/>
  <c r="J174" i="2"/>
  <c r="J149" i="2"/>
  <c r="J164" i="2"/>
  <c r="J161" i="2"/>
  <c r="BK153" i="2"/>
  <c r="BK158" i="3"/>
  <c r="BK149" i="3"/>
  <c r="BK152" i="3"/>
  <c r="J158" i="3"/>
  <c r="J143" i="3"/>
  <c r="BK170" i="4"/>
  <c r="J140" i="4"/>
  <c r="J154" i="4"/>
  <c r="J138" i="4"/>
  <c r="BK153" i="4"/>
  <c r="BK165" i="4"/>
  <c r="BK168" i="4"/>
  <c r="BK152" i="4"/>
  <c r="BK158" i="4"/>
  <c r="J144" i="4"/>
  <c r="J141" i="5"/>
  <c r="BK153" i="5"/>
  <c r="BK139" i="5"/>
  <c r="BK141" i="5"/>
  <c r="J166" i="2"/>
  <c r="BK173" i="2"/>
  <c r="BK149" i="2"/>
  <c r="BK166" i="2"/>
  <c r="BK152" i="2"/>
  <c r="BK142" i="2"/>
  <c r="BK141" i="2"/>
  <c r="BK148" i="2"/>
  <c r="AS98" i="1"/>
  <c r="J151" i="3"/>
  <c r="J146" i="3"/>
  <c r="J165" i="4"/>
  <c r="J178" i="4"/>
  <c r="J145" i="4"/>
  <c r="BK160" i="4"/>
  <c r="BK154" i="4"/>
  <c r="J158" i="4"/>
  <c r="BK178" i="4"/>
  <c r="BK140" i="4"/>
  <c r="BK157" i="5"/>
  <c r="J142" i="5"/>
  <c r="J146" i="5"/>
  <c r="BK174" i="2"/>
  <c r="J150" i="2"/>
  <c r="J141" i="2"/>
  <c r="J163" i="2"/>
  <c r="BK157" i="2"/>
  <c r="J173" i="2"/>
  <c r="BK175" i="2"/>
  <c r="J140" i="2"/>
  <c r="J139" i="2"/>
  <c r="BK157" i="3"/>
  <c r="BK159" i="3"/>
  <c r="BK143" i="3"/>
  <c r="BK140" i="3"/>
  <c r="J152" i="3"/>
  <c r="BK149" i="4"/>
  <c r="BK159" i="4"/>
  <c r="BK175" i="4"/>
  <c r="J151" i="4"/>
  <c r="J160" i="4"/>
  <c r="BK141" i="4"/>
  <c r="J147" i="4"/>
  <c r="BK143" i="4"/>
  <c r="J159" i="5"/>
  <c r="BK140" i="5"/>
  <c r="BK147" i="5"/>
  <c r="BK159" i="5"/>
  <c r="BK149" i="5"/>
  <c r="J165" i="2"/>
  <c r="J142" i="2"/>
  <c r="BK145" i="2"/>
  <c r="J160" i="2"/>
  <c r="BK160" i="2"/>
  <c r="BK139" i="2"/>
  <c r="J158" i="2"/>
  <c r="BK150" i="2"/>
  <c r="J143" i="2"/>
  <c r="BK145" i="3"/>
  <c r="J147" i="3"/>
  <c r="BK139" i="3"/>
  <c r="BK147" i="3"/>
  <c r="J153" i="3"/>
  <c r="J148" i="4"/>
  <c r="BK148" i="4"/>
  <c r="BK177" i="4"/>
  <c r="J176" i="4"/>
  <c r="J157" i="4"/>
  <c r="BK161" i="4"/>
  <c r="J166" i="4"/>
  <c r="BK155" i="4"/>
  <c r="J152" i="5"/>
  <c r="BK143" i="5"/>
  <c r="J144" i="5"/>
  <c r="J139" i="5"/>
  <c r="J157" i="5"/>
  <c r="BK156" i="5"/>
  <c r="BK146" i="5"/>
  <c r="BK142" i="5"/>
  <c r="J158" i="5"/>
  <c r="BK161" i="2"/>
  <c r="BK154" i="2"/>
  <c r="BK177" i="2"/>
  <c r="BK143" i="2"/>
  <c r="J151" i="2"/>
  <c r="BK170" i="2"/>
  <c r="J170" i="2"/>
  <c r="BK158" i="2"/>
  <c r="J157" i="3"/>
  <c r="J154" i="3"/>
  <c r="J156" i="3"/>
  <c r="J159" i="3"/>
  <c r="BK144" i="3"/>
  <c r="BK142" i="3"/>
  <c r="BK147" i="4"/>
  <c r="J168" i="4"/>
  <c r="J163" i="4"/>
  <c r="J173" i="4"/>
  <c r="BK144" i="4"/>
  <c r="BK142" i="4"/>
  <c r="J161" i="4"/>
  <c r="BK151" i="4"/>
  <c r="BK151" i="5"/>
  <c r="BK161" i="5"/>
  <c r="J140" i="5"/>
  <c r="J161" i="5"/>
  <c r="BK137" i="2" l="1"/>
  <c r="J137" i="2"/>
  <c r="J98" i="2"/>
  <c r="R156" i="2"/>
  <c r="BK172" i="2"/>
  <c r="J172" i="2"/>
  <c r="J105" i="2"/>
  <c r="P150" i="3"/>
  <c r="P137" i="4"/>
  <c r="P156" i="4"/>
  <c r="R172" i="4"/>
  <c r="R171" i="4"/>
  <c r="P146" i="2"/>
  <c r="P162" i="2"/>
  <c r="T172" i="2"/>
  <c r="T171" i="2"/>
  <c r="P138" i="3"/>
  <c r="R150" i="3"/>
  <c r="R137" i="4"/>
  <c r="T156" i="4"/>
  <c r="T137" i="2"/>
  <c r="BK156" i="2"/>
  <c r="J156" i="2"/>
  <c r="J100" i="2"/>
  <c r="P172" i="2"/>
  <c r="P171" i="2"/>
  <c r="BK155" i="3"/>
  <c r="J155" i="3"/>
  <c r="J103" i="3" s="1"/>
  <c r="BK146" i="4"/>
  <c r="J146" i="4"/>
  <c r="J99" i="4"/>
  <c r="T162" i="4"/>
  <c r="R137" i="2"/>
  <c r="T156" i="2"/>
  <c r="BK150" i="3"/>
  <c r="J150" i="3" s="1"/>
  <c r="J102" i="3" s="1"/>
  <c r="BK137" i="4"/>
  <c r="BK136" i="4" s="1"/>
  <c r="J137" i="4"/>
  <c r="J98" i="4" s="1"/>
  <c r="BK156" i="4"/>
  <c r="J156" i="4"/>
  <c r="J100" i="4"/>
  <c r="BK172" i="4"/>
  <c r="J172" i="4" s="1"/>
  <c r="J105" i="4" s="1"/>
  <c r="T146" i="2"/>
  <c r="T162" i="2"/>
  <c r="BK138" i="3"/>
  <c r="J138" i="3"/>
  <c r="J100" i="3"/>
  <c r="P155" i="3"/>
  <c r="R146" i="4"/>
  <c r="P162" i="4"/>
  <c r="R138" i="5"/>
  <c r="T150" i="5"/>
  <c r="BK155" i="5"/>
  <c r="J155" i="5"/>
  <c r="J103" i="5"/>
  <c r="P137" i="2"/>
  <c r="BK162" i="2"/>
  <c r="J162" i="2"/>
  <c r="J101" i="2"/>
  <c r="T138" i="3"/>
  <c r="R155" i="3"/>
  <c r="T146" i="4"/>
  <c r="BK162" i="4"/>
  <c r="J162" i="4" s="1"/>
  <c r="J101" i="4" s="1"/>
  <c r="T172" i="4"/>
  <c r="T171" i="4"/>
  <c r="BK138" i="5"/>
  <c r="BK150" i="5"/>
  <c r="J150" i="5"/>
  <c r="J102" i="5"/>
  <c r="R155" i="5"/>
  <c r="BK146" i="2"/>
  <c r="J146" i="2"/>
  <c r="J99" i="2"/>
  <c r="P156" i="2"/>
  <c r="R172" i="2"/>
  <c r="R171" i="2"/>
  <c r="T155" i="3"/>
  <c r="P146" i="4"/>
  <c r="R162" i="4"/>
  <c r="P138" i="5"/>
  <c r="P150" i="5"/>
  <c r="P155" i="5"/>
  <c r="P137" i="5" s="1"/>
  <c r="P136" i="5" s="1"/>
  <c r="AU100" i="1" s="1"/>
  <c r="R146" i="2"/>
  <c r="R162" i="2"/>
  <c r="R138" i="3"/>
  <c r="R137" i="3"/>
  <c r="R136" i="3" s="1"/>
  <c r="T150" i="3"/>
  <c r="T137" i="4"/>
  <c r="T136" i="4"/>
  <c r="T135" i="4" s="1"/>
  <c r="R156" i="4"/>
  <c r="P172" i="4"/>
  <c r="P171" i="4"/>
  <c r="T138" i="5"/>
  <c r="T137" i="5" s="1"/>
  <c r="T136" i="5" s="1"/>
  <c r="R150" i="5"/>
  <c r="T155" i="5"/>
  <c r="BK167" i="4"/>
  <c r="J167" i="4"/>
  <c r="J102" i="4"/>
  <c r="BK167" i="2"/>
  <c r="J167" i="2" s="1"/>
  <c r="J102" i="2" s="1"/>
  <c r="BK148" i="3"/>
  <c r="J148" i="3" s="1"/>
  <c r="J101" i="3" s="1"/>
  <c r="BK160" i="3"/>
  <c r="J160" i="3"/>
  <c r="J104" i="3" s="1"/>
  <c r="BK169" i="2"/>
  <c r="J169" i="2"/>
  <c r="J103" i="2"/>
  <c r="BK160" i="5"/>
  <c r="J160" i="5" s="1"/>
  <c r="J104" i="5" s="1"/>
  <c r="BK169" i="4"/>
  <c r="J169" i="4" s="1"/>
  <c r="J103" i="4" s="1"/>
  <c r="BK148" i="5"/>
  <c r="J148" i="5"/>
  <c r="J101" i="5" s="1"/>
  <c r="J91" i="5"/>
  <c r="BF143" i="5"/>
  <c r="BF151" i="5"/>
  <c r="E85" i="5"/>
  <c r="BF153" i="5"/>
  <c r="BF159" i="5"/>
  <c r="BF161" i="5"/>
  <c r="F94" i="5"/>
  <c r="BF139" i="5"/>
  <c r="BF145" i="5"/>
  <c r="BF141" i="5"/>
  <c r="BF146" i="5"/>
  <c r="BF147" i="5"/>
  <c r="BF157" i="5"/>
  <c r="BK171" i="4"/>
  <c r="J171" i="4" s="1"/>
  <c r="J104" i="4" s="1"/>
  <c r="BF149" i="5"/>
  <c r="BF152" i="5"/>
  <c r="BF156" i="5"/>
  <c r="BF158" i="5"/>
  <c r="J133" i="5"/>
  <c r="BF140" i="5"/>
  <c r="BF144" i="5"/>
  <c r="BF154" i="5"/>
  <c r="BF142" i="5"/>
  <c r="E85" i="4"/>
  <c r="BF139" i="4"/>
  <c r="BF142" i="4"/>
  <c r="BF143" i="4"/>
  <c r="BF154" i="4"/>
  <c r="F92" i="4"/>
  <c r="BF140" i="4"/>
  <c r="BF151" i="4"/>
  <c r="BF152" i="4"/>
  <c r="BF155" i="4"/>
  <c r="BF159" i="4"/>
  <c r="BF163" i="4"/>
  <c r="BF168" i="4"/>
  <c r="J132" i="4"/>
  <c r="BF148" i="4"/>
  <c r="BF165" i="4"/>
  <c r="BF166" i="4"/>
  <c r="BF173" i="4"/>
  <c r="BF175" i="4"/>
  <c r="BF176" i="4"/>
  <c r="BF177" i="4"/>
  <c r="BF138" i="4"/>
  <c r="BF145" i="4"/>
  <c r="BF147" i="4"/>
  <c r="BF153" i="4"/>
  <c r="BF157" i="4"/>
  <c r="BF174" i="4"/>
  <c r="BF178" i="4"/>
  <c r="J89" i="4"/>
  <c r="BF141" i="4"/>
  <c r="BF164" i="4"/>
  <c r="BF149" i="4"/>
  <c r="BF150" i="4"/>
  <c r="BF158" i="4"/>
  <c r="BF170" i="4"/>
  <c r="BK137" i="3"/>
  <c r="J137" i="3" s="1"/>
  <c r="J99" i="3" s="1"/>
  <c r="BF144" i="4"/>
  <c r="BF160" i="4"/>
  <c r="BF161" i="4"/>
  <c r="BK171" i="2"/>
  <c r="J171" i="2"/>
  <c r="J104" i="2"/>
  <c r="BF139" i="3"/>
  <c r="BF145" i="3"/>
  <c r="E124" i="3"/>
  <c r="F133" i="3"/>
  <c r="BF141" i="3"/>
  <c r="BF142" i="3"/>
  <c r="BF143" i="3"/>
  <c r="BF146" i="3"/>
  <c r="BF149" i="3"/>
  <c r="BK136" i="2"/>
  <c r="J136" i="2"/>
  <c r="J97" i="2"/>
  <c r="J130" i="3"/>
  <c r="BF152" i="3"/>
  <c r="BF140" i="3"/>
  <c r="BF147" i="3"/>
  <c r="BF158" i="3"/>
  <c r="J94" i="3"/>
  <c r="BF144" i="3"/>
  <c r="BF159" i="3"/>
  <c r="BF153" i="3"/>
  <c r="BF154" i="3"/>
  <c r="BF156" i="3"/>
  <c r="BF151" i="3"/>
  <c r="BF157" i="3"/>
  <c r="BF161" i="3"/>
  <c r="J92" i="2"/>
  <c r="BF141" i="2"/>
  <c r="BF159" i="2"/>
  <c r="BF166" i="2"/>
  <c r="BF138" i="2"/>
  <c r="BF151" i="2"/>
  <c r="BF177" i="2"/>
  <c r="E85" i="2"/>
  <c r="F92" i="2"/>
  <c r="BF139" i="2"/>
  <c r="BF150" i="2"/>
  <c r="BF155" i="2"/>
  <c r="BF161" i="2"/>
  <c r="J89" i="2"/>
  <c r="BF144" i="2"/>
  <c r="BF145" i="2"/>
  <c r="BF149" i="2"/>
  <c r="BF158" i="2"/>
  <c r="BF164" i="2"/>
  <c r="BF165" i="2"/>
  <c r="BF168" i="2"/>
  <c r="BF140" i="2"/>
  <c r="BF147" i="2"/>
  <c r="BF148" i="2"/>
  <c r="BF152" i="2"/>
  <c r="BF153" i="2"/>
  <c r="BF154" i="2"/>
  <c r="BF157" i="2"/>
  <c r="BF170" i="2"/>
  <c r="BF173" i="2"/>
  <c r="BF176" i="2"/>
  <c r="BF178" i="2"/>
  <c r="BF142" i="2"/>
  <c r="BF143" i="2"/>
  <c r="BF160" i="2"/>
  <c r="BF174" i="2"/>
  <c r="BF163" i="2"/>
  <c r="BF175" i="2"/>
  <c r="F38" i="2"/>
  <c r="BC96" i="1" s="1"/>
  <c r="F37" i="4"/>
  <c r="BB99" i="1"/>
  <c r="F40" i="3"/>
  <c r="BC97" i="1" s="1"/>
  <c r="J37" i="3"/>
  <c r="AV97" i="1"/>
  <c r="F41" i="5"/>
  <c r="BD100" i="1" s="1"/>
  <c r="AS94" i="1"/>
  <c r="F41" i="3"/>
  <c r="BD97" i="1" s="1"/>
  <c r="F39" i="3"/>
  <c r="BB97" i="1"/>
  <c r="F38" i="4"/>
  <c r="BC99" i="1" s="1"/>
  <c r="J35" i="2"/>
  <c r="AV96" i="1"/>
  <c r="J35" i="4"/>
  <c r="AV99" i="1" s="1"/>
  <c r="F35" i="2"/>
  <c r="AZ96" i="1"/>
  <c r="J37" i="5"/>
  <c r="AV100" i="1" s="1"/>
  <c r="F37" i="2"/>
  <c r="BB96" i="1"/>
  <c r="F39" i="4"/>
  <c r="BD99" i="1" s="1"/>
  <c r="F37" i="3"/>
  <c r="AZ97" i="1"/>
  <c r="F39" i="5"/>
  <c r="BB100" i="1" s="1"/>
  <c r="F40" i="5"/>
  <c r="BC100" i="1"/>
  <c r="F39" i="2"/>
  <c r="BD96" i="1" s="1"/>
  <c r="F37" i="5"/>
  <c r="AZ100" i="1"/>
  <c r="F35" i="4"/>
  <c r="AZ99" i="1" s="1"/>
  <c r="AZ98" i="1" s="1"/>
  <c r="AV98" i="1" s="1"/>
  <c r="R136" i="2" l="1"/>
  <c r="R135" i="2"/>
  <c r="R136" i="4"/>
  <c r="R135" i="4"/>
  <c r="BK137" i="5"/>
  <c r="J137" i="5"/>
  <c r="J99" i="5"/>
  <c r="R137" i="5"/>
  <c r="R136" i="5" s="1"/>
  <c r="T136" i="2"/>
  <c r="T135" i="2"/>
  <c r="T137" i="3"/>
  <c r="T136" i="3" s="1"/>
  <c r="P136" i="2"/>
  <c r="P135" i="2"/>
  <c r="AU96" i="1"/>
  <c r="P137" i="3"/>
  <c r="P136" i="3"/>
  <c r="AU97" i="1"/>
  <c r="P136" i="4"/>
  <c r="P135" i="4" s="1"/>
  <c r="AU99" i="1" s="1"/>
  <c r="AU98" i="1" s="1"/>
  <c r="J138" i="5"/>
  <c r="J100" i="5"/>
  <c r="BK135" i="4"/>
  <c r="J135" i="4"/>
  <c r="J96" i="4"/>
  <c r="J30" i="4"/>
  <c r="J114" i="4" s="1"/>
  <c r="BF114" i="4" s="1"/>
  <c r="J36" i="4" s="1"/>
  <c r="AW99" i="1" s="1"/>
  <c r="AT99" i="1" s="1"/>
  <c r="J136" i="4"/>
  <c r="J97" i="4"/>
  <c r="BK136" i="3"/>
  <c r="J136" i="3"/>
  <c r="J98" i="3" s="1"/>
  <c r="J32" i="3" s="1"/>
  <c r="J113" i="3" s="1"/>
  <c r="BF113" i="3" s="1"/>
  <c r="F38" i="3" s="1"/>
  <c r="BA97" i="1" s="1"/>
  <c r="BK135" i="2"/>
  <c r="J135" i="2"/>
  <c r="J96" i="2" s="1"/>
  <c r="BB98" i="1"/>
  <c r="AX98" i="1"/>
  <c r="BD95" i="1"/>
  <c r="BC95" i="1"/>
  <c r="AY95" i="1"/>
  <c r="BD98" i="1"/>
  <c r="AZ95" i="1"/>
  <c r="BB95" i="1"/>
  <c r="AX95" i="1" s="1"/>
  <c r="BC98" i="1"/>
  <c r="AY98" i="1"/>
  <c r="J30" i="2" l="1"/>
  <c r="J114" i="2" s="1"/>
  <c r="J108" i="2" s="1"/>
  <c r="J116" i="2" s="1"/>
  <c r="BK136" i="5"/>
  <c r="J136" i="5"/>
  <c r="J98" i="5" s="1"/>
  <c r="J31" i="2"/>
  <c r="BF114" i="2"/>
  <c r="AU95" i="1"/>
  <c r="AU94" i="1" s="1"/>
  <c r="AZ94" i="1"/>
  <c r="AV94" i="1"/>
  <c r="J107" i="3"/>
  <c r="J115" i="3" s="1"/>
  <c r="AV95" i="1"/>
  <c r="F36" i="4"/>
  <c r="BA99" i="1" s="1"/>
  <c r="BD94" i="1"/>
  <c r="W36" i="1" s="1"/>
  <c r="J108" i="4"/>
  <c r="J31" i="4"/>
  <c r="J32" i="4" s="1"/>
  <c r="AG99" i="1" s="1"/>
  <c r="BC94" i="1"/>
  <c r="W35" i="1"/>
  <c r="J38" i="3"/>
  <c r="AW97" i="1" s="1"/>
  <c r="AT97" i="1" s="1"/>
  <c r="J36" i="2"/>
  <c r="AW96" i="1" s="1"/>
  <c r="AT96" i="1" s="1"/>
  <c r="J32" i="2"/>
  <c r="AG96" i="1"/>
  <c r="BB94" i="1"/>
  <c r="W34" i="1" s="1"/>
  <c r="J32" i="5" l="1"/>
  <c r="J113" i="5" s="1"/>
  <c r="J107" i="5" s="1"/>
  <c r="J115" i="5" s="1"/>
  <c r="J33" i="5"/>
  <c r="J34" i="5" s="1"/>
  <c r="AG100" i="1" s="1"/>
  <c r="BF113" i="5"/>
  <c r="J38" i="5" s="1"/>
  <c r="AW100" i="1" s="1"/>
  <c r="AT100" i="1" s="1"/>
  <c r="J41" i="4"/>
  <c r="AN99" i="1"/>
  <c r="J33" i="3"/>
  <c r="J34" i="3" s="1"/>
  <c r="AG97" i="1" s="1"/>
  <c r="AN97" i="1" s="1"/>
  <c r="AN96" i="1"/>
  <c r="J41" i="2"/>
  <c r="J116" i="4"/>
  <c r="AY94" i="1"/>
  <c r="AX94" i="1"/>
  <c r="F36" i="2"/>
  <c r="BA96" i="1"/>
  <c r="BA95" i="1"/>
  <c r="AW95" i="1"/>
  <c r="AT95" i="1" s="1"/>
  <c r="J43" i="5" l="1"/>
  <c r="J43" i="3"/>
  <c r="AG98" i="1"/>
  <c r="AN100" i="1"/>
  <c r="F38" i="5"/>
  <c r="BA100" i="1"/>
  <c r="BA98" i="1"/>
  <c r="AW98" i="1"/>
  <c r="AT98" i="1" s="1"/>
  <c r="AG95" i="1"/>
  <c r="AN98" i="1" l="1"/>
  <c r="AN95" i="1"/>
  <c r="BA94" i="1"/>
  <c r="W33" i="1" s="1"/>
  <c r="AG94" i="1"/>
  <c r="AK26" i="1" s="1"/>
  <c r="AW94" i="1" l="1"/>
  <c r="AK33" i="1"/>
  <c r="AG104" i="1"/>
  <c r="CD104" i="1"/>
  <c r="AG103" i="1"/>
  <c r="AV103" i="1"/>
  <c r="BY103" i="1"/>
  <c r="AG106" i="1"/>
  <c r="CD106" i="1" s="1"/>
  <c r="AG105" i="1"/>
  <c r="AV105" i="1"/>
  <c r="BY105" i="1"/>
  <c r="CD105" i="1" l="1"/>
  <c r="CD103" i="1"/>
  <c r="AG102" i="1"/>
  <c r="AK27" i="1"/>
  <c r="AK29" i="1" s="1"/>
  <c r="AT94" i="1"/>
  <c r="AN94" i="1"/>
  <c r="AV104" i="1"/>
  <c r="BY104" i="1" s="1"/>
  <c r="AV106" i="1"/>
  <c r="BY106" i="1"/>
  <c r="W32" i="1"/>
  <c r="AN103" i="1"/>
  <c r="AN105" i="1"/>
  <c r="AK32" i="1" l="1"/>
  <c r="AK38" i="1"/>
  <c r="AG108" i="1"/>
  <c r="AN104" i="1"/>
  <c r="AN106" i="1"/>
  <c r="AN102" i="1" l="1"/>
  <c r="AN108" i="1"/>
</calcChain>
</file>

<file path=xl/sharedStrings.xml><?xml version="1.0" encoding="utf-8"?>
<sst xmlns="http://schemas.openxmlformats.org/spreadsheetml/2006/main" count="2480" uniqueCount="380">
  <si>
    <t>Export Komplet</t>
  </si>
  <si>
    <t/>
  </si>
  <si>
    <t>2.0</t>
  </si>
  <si>
    <t>False</t>
  </si>
  <si>
    <t>{eaf809ce-1966-4177-838a-ce456324227c}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</si>
  <si>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</si>
  <si>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</si>
  <si>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</si>
  <si>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</si>
  <si>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</si>
  <si>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</si>
  <si>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</si>
  <si>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PV519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</si>
  <si>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</si>
  <si>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</si>
  <si>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Výstavba hnojiska A a B Bajč, časť Vlkanovo</t>
  </si>
  <si>
    <t>JKSO:</t>
  </si>
  <si>
    <t>KS:</t>
  </si>
  <si>
    <t>Miesto:</t>
  </si>
  <si>
    <t>k.ú. Bajč</t>
  </si>
  <si>
    <t>Dátum:</t>
  </si>
  <si>
    <t>29. 6. 2022</t>
  </si>
  <si>
    <t>Objednávateľ:</t>
  </si>
  <si>
    <t>IČO:</t>
  </si>
  <si>
    <t>GEMERPLUS, s.r.o., Lenartovce č. 97</t>
  </si>
  <si>
    <t>IČ DPH:</t>
  </si>
  <si>
    <t>Zhotoviteľ:</t>
  </si>
  <si>
    <t>Vyplň údaj</t>
  </si>
  <si>
    <t>Projektant:</t>
  </si>
  <si>
    <t>Ing. arch. Roland Hoferica</t>
  </si>
  <si>
    <t>True</t>
  </si>
  <si>
    <t>0,01</t>
  </si>
  <si>
    <t>Spracovateľ:</t>
  </si>
  <si>
    <t xml:space="preserve"> </t>
  </si>
  <si>
    <t>Poznámka: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</si>
  <si>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</si>
  <si>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</si>
  <si>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</si>
  <si>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</si>
  <si>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</si>
  <si>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</si>
  <si>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</si>
  <si>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</si>
  <si>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</si>
  <si>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</si>
  <si>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</si>
  <si>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</si>
  <si>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</si>
  <si>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</si>
  <si>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</si>
  <si>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</si>
  <si>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</si>
  <si>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</si>
  <si>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</si>
  <si>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</si>
  <si>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</si>
  <si>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</si>
  <si>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</si>
  <si>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</si>
  <si>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</si>
  <si>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</si>
  <si>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</si>
  <si>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</si>
  <si>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</si>
  <si>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</si>
  <si>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</si>
  <si>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</si>
  <si>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</si>
  <si>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</si>
  <si>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</si>
  <si>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</si>
  <si>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</si>
  <si>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</si>
  <si>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</si>
  <si>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</si>
  <si>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</si>
  <si>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</si>
  <si>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</si>
  <si>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</si>
  <si>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</si>
  <si>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</si>
  <si>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</si>
  <si>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</si>
  <si>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SO 01 Výstavba hnojiska A Bajč, časť Vlkanovo</t>
  </si>
  <si>
    <t>STA</t>
  </si>
  <si>
    <t>1</t>
  </si>
  <si>
    <t>{7d48222c-349d-4395-9c25-c3bf545e6209}</t>
  </si>
  <si>
    <t>/</t>
  </si>
  <si>
    <t>Časť</t>
  </si>
  <si>
    <t>2</t>
  </si>
  <si>
    <t>###NOINSERT###</t>
  </si>
  <si>
    <t>01_01</t>
  </si>
  <si>
    <t xml:space="preserve">Zdravotechnika </t>
  </si>
  <si>
    <t>{62bfab0f-1321-44be-8dc8-54ebe1508264}</t>
  </si>
  <si>
    <t>02</t>
  </si>
  <si>
    <t>SO 02 Výstavba hnojiska B Bajč, časť Vlkanovo</t>
  </si>
  <si>
    <t>{95feb748-b73d-46bb-bd67-04d2920548a2}</t>
  </si>
  <si>
    <t>02_01</t>
  </si>
  <si>
    <t>{ecb33d3a-b623-4fe5-bcbd-2d464be671c4}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</si>
  <si>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</si>
  <si>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</si>
  <si>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</si>
  <si>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</si>
  <si>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</si>
  <si>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</si>
  <si>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</si>
  <si>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</si>
  <si>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</si>
  <si>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</si>
  <si>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</si>
  <si>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01 - SO 01 Výstavba hnojiska A Bajč, časť Vlkanovo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</si>
  <si>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</si>
  <si>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</si>
  <si>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</si>
  <si>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</si>
  <si>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</si>
  <si>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</si>
  <si>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</si>
  <si>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</si>
  <si>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</si>
  <si>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</si>
  <si>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</si>
  <si>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</si>
  <si>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</si>
  <si>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</si>
  <si>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</si>
  <si>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</si>
  <si>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</si>
  <si>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</si>
  <si>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</si>
  <si>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</si>
  <si>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</si>
  <si>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</si>
  <si>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</si>
  <si>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</si>
  <si>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</si>
  <si>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</si>
  <si>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</si>
  <si>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</si>
  <si>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</si>
  <si>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</si>
  <si>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</si>
  <si>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</si>
  <si>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</si>
  <si>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</si>
  <si>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</si>
  <si>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</si>
  <si>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</si>
  <si>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</si>
  <si>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</si>
  <si>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</si>
  <si>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</si>
  <si>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</si>
  <si>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</si>
  <si>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</si>
  <si>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</si>
  <si>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</si>
  <si>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-1930339737</t>
  </si>
  <si>
    <t>131201109.S</t>
  </si>
  <si>
    <t>Hĺbenie nezapažených jám a zárezov. Príplatok za lepivosť horniny 3</t>
  </si>
  <si>
    <t>-2003809521</t>
  </si>
  <si>
    <t>3</t>
  </si>
  <si>
    <t>132201101.S</t>
  </si>
  <si>
    <t>Výkop ryhy do šírky 600 mm v horn.3 do 100 m3</t>
  </si>
  <si>
    <t>-455226130</t>
  </si>
  <si>
    <t>132201109.S</t>
  </si>
  <si>
    <t>Príplatok k cene za lepivosť pri hĺbení rýh šírky do 600 mm zapažených i nezapažených s urovnaním dna v hornine 3</t>
  </si>
  <si>
    <t>-1679251265</t>
  </si>
  <si>
    <t>5</t>
  </si>
  <si>
    <t>162201102.S</t>
  </si>
  <si>
    <t>Vodorovné premiestnenie výkopku z horniny 1-4 nad 20-50m</t>
  </si>
  <si>
    <t>1784667854</t>
  </si>
  <si>
    <t>6</t>
  </si>
  <si>
    <t>162301132.S</t>
  </si>
  <si>
    <t>Vodorovné premiestnenie výkopku po nespevnenej ceste z  horniny tr.1-4, nad 100 do 1000 m3 na vzdialenosť do 1000 m</t>
  </si>
  <si>
    <t>1257794608</t>
  </si>
  <si>
    <t>7</t>
  </si>
  <si>
    <t>167102102.S</t>
  </si>
  <si>
    <t>Nakladanie neuľahnutého výkopku z hornín tr.1-4 nad 1000 do 10000 m3</t>
  </si>
  <si>
    <t>-253582899</t>
  </si>
  <si>
    <t>8</t>
  </si>
  <si>
    <t>171201101.S</t>
  </si>
  <si>
    <t>Uloženie sypaniny do násypov s rozprestretím sypaniny vo vrstvách a s hrubým urovnaním nezhutnených</t>
  </si>
  <si>
    <t>-290745991</t>
  </si>
  <si>
    <t>Zakladanie</t>
  </si>
  <si>
    <t>9</t>
  </si>
  <si>
    <t>273313612.S</t>
  </si>
  <si>
    <t>Betón základových dosiek, prostý tr. C 20/25</t>
  </si>
  <si>
    <t>2084745343</t>
  </si>
  <si>
    <t>10</t>
  </si>
  <si>
    <t>273351217.S</t>
  </si>
  <si>
    <t>Debnenie stien základových dosiek, zhotovenie-tradičné</t>
  </si>
  <si>
    <t>m2</t>
  </si>
  <si>
    <t>-18671309</t>
  </si>
  <si>
    <t>11</t>
  </si>
  <si>
    <t>2733625400</t>
  </si>
  <si>
    <t xml:space="preserve">M+D šmykový tŕň - pr. 18 mm </t>
  </si>
  <si>
    <t>ks</t>
  </si>
  <si>
    <t>-520527420</t>
  </si>
  <si>
    <t>12</t>
  </si>
  <si>
    <t>273351218.S</t>
  </si>
  <si>
    <t>Debnenie stien základových dosiek, odstránenie-tradičné</t>
  </si>
  <si>
    <t>528213955</t>
  </si>
  <si>
    <t>13</t>
  </si>
  <si>
    <t>274313612.S</t>
  </si>
  <si>
    <t>Betón základových pásov, prostý tr. C 20/25</t>
  </si>
  <si>
    <t>1593989327</t>
  </si>
  <si>
    <t>14</t>
  </si>
  <si>
    <t>274321312.S</t>
  </si>
  <si>
    <t>Betón základových pásov, železový (bez výstuže), tr. C 20/25</t>
  </si>
  <si>
    <t>-960362334</t>
  </si>
  <si>
    <t>15</t>
  </si>
  <si>
    <t>274351217.S</t>
  </si>
  <si>
    <t>Debnenie stien základových pásov, zhotovenie-tradičné</t>
  </si>
  <si>
    <t>-1746786739</t>
  </si>
  <si>
    <t>16</t>
  </si>
  <si>
    <t>274351218.S</t>
  </si>
  <si>
    <t>Debnenie stien základových pásov, odstránenie-tradičné</t>
  </si>
  <si>
    <t>1628727301</t>
  </si>
  <si>
    <t>17</t>
  </si>
  <si>
    <t>274361821.S</t>
  </si>
  <si>
    <t>Výstuž základových pásov z ocele B500 (10505)</t>
  </si>
  <si>
    <t>t</t>
  </si>
  <si>
    <t>-1671430139</t>
  </si>
  <si>
    <t>Zvislé a kompletné konštrukcie</t>
  </si>
  <si>
    <t>18</t>
  </si>
  <si>
    <t>311321511.S</t>
  </si>
  <si>
    <t>Betón nadzákladových múrov, železový (bez výstuže) tr. C 30/37 - vodostavebný betón</t>
  </si>
  <si>
    <t>1029547851</t>
  </si>
  <si>
    <t>19</t>
  </si>
  <si>
    <t>311321823.S</t>
  </si>
  <si>
    <t>Príplatok za pohľadový betón nadzákladových múrov triedy SB 3</t>
  </si>
  <si>
    <t>716118692</t>
  </si>
  <si>
    <t>311351105.S</t>
  </si>
  <si>
    <t>Debnenie nadzákladových múrov obojstranné zhotovenie-dielce</t>
  </si>
  <si>
    <t>541092880</t>
  </si>
  <si>
    <t>21</t>
  </si>
  <si>
    <t>311351106.S</t>
  </si>
  <si>
    <t>Debnenie nadzákladových múrov obojstranné odstránenie-dielce</t>
  </si>
  <si>
    <t>-1391464945</t>
  </si>
  <si>
    <t>22</t>
  </si>
  <si>
    <t>311361821.S</t>
  </si>
  <si>
    <t>Výstuž nadzákladových múrov B500 (10505)</t>
  </si>
  <si>
    <t>-1141261761</t>
  </si>
  <si>
    <t>Úpravy povrchov, podlahy, osadenie</t>
  </si>
  <si>
    <t>23</t>
  </si>
  <si>
    <t>631316134.S</t>
  </si>
  <si>
    <t>Povrchová úprava vsypovou zmesou pre priemyselné (pancierové) podlahy, karbidom, ťažká prevádzka, hr. vsypu 3 mm</t>
  </si>
  <si>
    <t>1464880963</t>
  </si>
  <si>
    <t>24</t>
  </si>
  <si>
    <t>631325711.S</t>
  </si>
  <si>
    <t>Mazanina z betónu vystužená oceľovými vláknami tr.C25/30 hr. nad 120 do 250 mm vrátane dilatácie</t>
  </si>
  <si>
    <t>2056741438</t>
  </si>
  <si>
    <t>25</t>
  </si>
  <si>
    <t>631351101.S</t>
  </si>
  <si>
    <t>Debnenie stien, rýh a otvorov v podlahách zhotovenie</t>
  </si>
  <si>
    <t>1453828834</t>
  </si>
  <si>
    <t>26</t>
  </si>
  <si>
    <t>631351102.S</t>
  </si>
  <si>
    <t>Debnenie stien, rýh a otvorov v podlahách odstránenie</t>
  </si>
  <si>
    <t>555795434</t>
  </si>
  <si>
    <t>Ostatné konštrukcie a práce-búranie</t>
  </si>
  <si>
    <t>27</t>
  </si>
  <si>
    <t>939941231.S</t>
  </si>
  <si>
    <t>Tesniaci a debniaci plech do pracovných škár betónových konštrukcií s bitúmenovým povrchom obojstranným šírky 100 mm typ ABS</t>
  </si>
  <si>
    <t>m</t>
  </si>
  <si>
    <t>1551377196</t>
  </si>
  <si>
    <t>99</t>
  </si>
  <si>
    <t>Presun hmôt HSV</t>
  </si>
  <si>
    <t>28</t>
  </si>
  <si>
    <t>998144471.S</t>
  </si>
  <si>
    <t>834142043</t>
  </si>
  <si>
    <t>PSV</t>
  </si>
  <si>
    <t>Práce a dodávky PSV</t>
  </si>
  <si>
    <t>711</t>
  </si>
  <si>
    <t>Izolácie proti vode a vlhkosti</t>
  </si>
  <si>
    <t>29</t>
  </si>
  <si>
    <t>711131102.S</t>
  </si>
  <si>
    <t>Zhotovenie geotextílie alebo tkaniny na plochu vodorovnú</t>
  </si>
  <si>
    <t>1695707401</t>
  </si>
  <si>
    <t>30</t>
  </si>
  <si>
    <t>M</t>
  </si>
  <si>
    <t>693110004710.S0</t>
  </si>
  <si>
    <t>Geotextília Ecofelt PES-SB 400 g/m2</t>
  </si>
  <si>
    <t>32</t>
  </si>
  <si>
    <t>-1553402209</t>
  </si>
  <si>
    <t>31</t>
  </si>
  <si>
    <t>711133001.S</t>
  </si>
  <si>
    <t>Zhotovenie izolácie proti zemnej vlhkosti PVC fóliou položenou voľne na vodorovnej ploche so zvarením spoju</t>
  </si>
  <si>
    <t>1798857850</t>
  </si>
  <si>
    <t>283220000300.S</t>
  </si>
  <si>
    <t>Hydroizolačná fólia PVC-P, hr. 1,5 mm, š. 1,3 m, izolácia základov proti zemnej vlhkosti, tlakovej vode, radónu</t>
  </si>
  <si>
    <t>384805759</t>
  </si>
  <si>
    <t>33</t>
  </si>
  <si>
    <t>711793010.S0</t>
  </si>
  <si>
    <t>Izolácia zálievkou pri styku stena -doska</t>
  </si>
  <si>
    <t>-326435492</t>
  </si>
  <si>
    <t>34</t>
  </si>
  <si>
    <t>998711201.S</t>
  </si>
  <si>
    <t>Presun hmôt pre izoláciu proti vode v objektoch výšky do 6 m</t>
  </si>
  <si>
    <t>%</t>
  </si>
  <si>
    <t>880203582</t>
  </si>
  <si>
    <t>Časť:</t>
  </si>
  <si>
    <t xml:space="preserve">01_01 - Zdravotechnika </t>
  </si>
  <si>
    <t xml:space="preserve">    4 - Vodorovné konštrukcie</t>
  </si>
  <si>
    <t xml:space="preserve">    8 - Rúrové vedenie</t>
  </si>
  <si>
    <t>132201202.S</t>
  </si>
  <si>
    <t>Výkop ryhy šírky 600-2000mm horn.3 od 100 do 1000 m3</t>
  </si>
  <si>
    <t>-1734535026</t>
  </si>
  <si>
    <t>132201209.S</t>
  </si>
  <si>
    <t>Príplatok k cenám za lepivosť pri hĺbení rýh š. nad 600 do 2 000 mm zapaž. i nezapažených, s urovnaním dna v hornine 3</t>
  </si>
  <si>
    <t>-303846743</t>
  </si>
  <si>
    <t>1562829577</t>
  </si>
  <si>
    <t>162301112.S</t>
  </si>
  <si>
    <t>Vodorovné premiestnenie výkopku po nespevnenej ceste z  horniny tr.1-4, do 100 m3 na vzdialenosť do 1000 m</t>
  </si>
  <si>
    <t>1525663037</t>
  </si>
  <si>
    <t>167101102.S</t>
  </si>
  <si>
    <t>Nakladanie neuľahnutého výkopku z hornín tr.1-4 nad 100 do 1000 m3</t>
  </si>
  <si>
    <t>903211523</t>
  </si>
  <si>
    <t>-1614721456</t>
  </si>
  <si>
    <t>174101001.S</t>
  </si>
  <si>
    <t>Zásyp sypaninou so zhutnením jám, šachiet, rýh, zárezov alebo okolo objektov do 100 m3</t>
  </si>
  <si>
    <t>1025059124</t>
  </si>
  <si>
    <t>175101102.S</t>
  </si>
  <si>
    <t>Obsyp potrubia sypaninou z vhodných hornín 1 až 4 s prehodením sypaniny</t>
  </si>
  <si>
    <t>694826081</t>
  </si>
  <si>
    <t>583310001500.S</t>
  </si>
  <si>
    <t>Kamenivo ťažené hrubé frakcia 16-22 mm</t>
  </si>
  <si>
    <t>-2031173285</t>
  </si>
  <si>
    <t>Vodorovné konštrukcie</t>
  </si>
  <si>
    <t>451572111.S</t>
  </si>
  <si>
    <t>Lôžko pod potrubie, stoky a drobné objekty, v otvorenom výkope z kameniva drobného ťaženého 0-4 mm</t>
  </si>
  <si>
    <t>-1983483463</t>
  </si>
  <si>
    <t>Rúrové vedenie</t>
  </si>
  <si>
    <t>871356028.S</t>
  </si>
  <si>
    <t>Montáž kanalizačného PVC-U potrubia hladkého plnostenného DN 200</t>
  </si>
  <si>
    <t>-416423746</t>
  </si>
  <si>
    <t>286110003100.S</t>
  </si>
  <si>
    <t>Rúra PVC-U hladký, kanalizačný, gravitačný systém Dxr 200x5,9 mm dĺ. 6 m, SN8 - plnostenná</t>
  </si>
  <si>
    <t>-584715801</t>
  </si>
  <si>
    <t>892351000.S</t>
  </si>
  <si>
    <t>Skúška tesnosti kanalizácie D 200 mm</t>
  </si>
  <si>
    <t>1518337785</t>
  </si>
  <si>
    <t>899721132.S</t>
  </si>
  <si>
    <t>Označenie kanalizačného potrubia hnedou výstražnou fóliou</t>
  </si>
  <si>
    <t>295849813</t>
  </si>
  <si>
    <t>935114445.S</t>
  </si>
  <si>
    <t>Osadenie odvodňovacieho betónového žľabu univerzálneho s ochrannou hranou svetlej šírky 300 mm a s roštom triedy E 600</t>
  </si>
  <si>
    <t>-1364574804</t>
  </si>
  <si>
    <t>592270008900.S</t>
  </si>
  <si>
    <t>Čelná koncová stena, pre žľaby betónové s ochrannou hranou svetlej šírky 300 mm</t>
  </si>
  <si>
    <t>496687430</t>
  </si>
  <si>
    <t>592270018900.S</t>
  </si>
  <si>
    <t>Liatinový rošt s pozdĺžnymi rebrami, štrbiny 25x14 mm, dĺ. 0,5 m, E 600,s rýchlouzáverom, pre žľaby betónové s ochrannou hranou svetlej šírky 300 mm</t>
  </si>
  <si>
    <t>81927215</t>
  </si>
  <si>
    <t>592270026000.S</t>
  </si>
  <si>
    <t>Odvodňovací žľab betónový univerzálny s ochrannou hranou, svetlá šírka 300 mm, dĺžky 1 m, bez spádu</t>
  </si>
  <si>
    <t>-208414533</t>
  </si>
  <si>
    <t>998276101.S</t>
  </si>
  <si>
    <t>Presun hmôt pre rúrové vedenie hĺbené z rúr z plast., hmôt alebo sklolamin. v otvorenom výkope</t>
  </si>
  <si>
    <t>2077376946</t>
  </si>
  <si>
    <t>02 - SO 02 Výstavba hnojiska B Bajč, časť Vlkanovo</t>
  </si>
  <si>
    <t>1947543183</t>
  </si>
  <si>
    <t>-650387906</t>
  </si>
  <si>
    <t>-373016937</t>
  </si>
  <si>
    <t>-693400487</t>
  </si>
  <si>
    <t>-726647350</t>
  </si>
  <si>
    <t>1606558737</t>
  </si>
  <si>
    <t>-200396761</t>
  </si>
  <si>
    <t>779572843</t>
  </si>
  <si>
    <t>Príplatok za povrchovú úpravu nadzákladových múrov</t>
  </si>
  <si>
    <t>1479922053</t>
  </si>
  <si>
    <t>-952959820</t>
  </si>
  <si>
    <t>245323916</t>
  </si>
  <si>
    <t>1193090492</t>
  </si>
  <si>
    <t>1344451642</t>
  </si>
  <si>
    <t>-333026794</t>
  </si>
  <si>
    <t>1934947901</t>
  </si>
  <si>
    <t>1684206144</t>
  </si>
  <si>
    <t xml:space="preserve">02_01 - Zdravotechnika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</si>
</sst>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7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167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7" fontId="0" fillId="0" borderId="0" xfId="0" applyNumberFormat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167" fontId="35" fillId="3" borderId="23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4" fillId="0" borderId="0" xfId="0" applyNumberFormat="1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4" fillId="5" borderId="0" xfId="0" applyNumberFormat="1" applyFont="1" applyFill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2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opLeftCell="A92" workbookViewId="0">
      <selection activeCell="K6" sqref="K6:AO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1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99" t="s">
        <v>12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6"/>
      <c r="BE5" s="196" t="s">
        <v>13</v>
      </c>
      <c r="BS5" s="13" t="s">
        <v>6</v>
      </c>
    </row>
    <row r="6" spans="1:74" ht="36.950000000000003" customHeight="1">
      <c r="B6" s="16"/>
      <c r="D6" s="22" t="s">
        <v>14</v>
      </c>
      <c r="K6" s="201" t="s">
        <v>15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6"/>
      <c r="BE6" s="197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97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197"/>
      <c r="BS8" s="13" t="s">
        <v>6</v>
      </c>
    </row>
    <row r="9" spans="1:74" ht="14.45" customHeight="1">
      <c r="B9" s="16"/>
      <c r="AR9" s="16"/>
      <c r="BE9" s="197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97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197"/>
      <c r="BS11" s="13" t="s">
        <v>6</v>
      </c>
    </row>
    <row r="12" spans="1:74" ht="6.95" customHeight="1">
      <c r="B12" s="16"/>
      <c r="AR12" s="16"/>
      <c r="BE12" s="197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97"/>
      <c r="BS13" s="13" t="s">
        <v>6</v>
      </c>
    </row>
    <row r="14" spans="1:74" ht="12.75">
      <c r="B14" s="16"/>
      <c r="E14" s="202" t="s">
        <v>27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3" t="s">
        <v>25</v>
      </c>
      <c r="AN14" s="25" t="s">
        <v>27</v>
      </c>
      <c r="AR14" s="16"/>
      <c r="BE14" s="197"/>
      <c r="BS14" s="13" t="s">
        <v>6</v>
      </c>
    </row>
    <row r="15" spans="1:74" ht="6.95" customHeight="1">
      <c r="B15" s="16"/>
      <c r="AR15" s="16"/>
      <c r="BE15" s="197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97"/>
      <c r="BS16" s="13" t="s">
        <v>3</v>
      </c>
    </row>
    <row r="17" spans="2:71" ht="18.399999999999999" customHeight="1">
      <c r="B17" s="16"/>
      <c r="E17" s="21" t="s">
        <v>29</v>
      </c>
      <c r="AK17" s="23" t="s">
        <v>25</v>
      </c>
      <c r="AN17" s="21" t="s">
        <v>1</v>
      </c>
      <c r="AR17" s="16"/>
      <c r="BE17" s="197"/>
      <c r="BS17" s="13" t="s">
        <v>30</v>
      </c>
    </row>
    <row r="18" spans="2:71" ht="6.95" customHeight="1">
      <c r="B18" s="16"/>
      <c r="AR18" s="16"/>
      <c r="BE18" s="197"/>
      <c r="BS18" s="13" t="s">
        <v>31</v>
      </c>
    </row>
    <row r="19" spans="2:71" ht="12" customHeight="1">
      <c r="B19" s="16"/>
      <c r="D19" s="23" t="s">
        <v>32</v>
      </c>
      <c r="AK19" s="23" t="s">
        <v>23</v>
      </c>
      <c r="AN19" s="21" t="s">
        <v>1</v>
      </c>
      <c r="AR19" s="16"/>
      <c r="BE19" s="197"/>
      <c r="BS19" s="13" t="s">
        <v>31</v>
      </c>
    </row>
    <row r="20" spans="2:71" ht="18.399999999999999" customHeight="1">
      <c r="B20" s="16"/>
      <c r="E20" s="21" t="s">
        <v>33</v>
      </c>
      <c r="AK20" s="23" t="s">
        <v>25</v>
      </c>
      <c r="AN20" s="21" t="s">
        <v>1</v>
      </c>
      <c r="AR20" s="16"/>
      <c r="BE20" s="197"/>
      <c r="BS20" s="13" t="s">
        <v>30</v>
      </c>
    </row>
    <row r="21" spans="2:71" ht="6.95" customHeight="1">
      <c r="B21" s="16"/>
      <c r="AR21" s="16"/>
      <c r="BE21" s="197"/>
    </row>
    <row r="22" spans="2:71" ht="12" customHeight="1">
      <c r="B22" s="16"/>
      <c r="D22" s="23" t="s">
        <v>34</v>
      </c>
      <c r="AR22" s="16"/>
      <c r="BE22" s="197"/>
    </row>
    <row r="23" spans="2:71" ht="155.25" customHeight="1">
      <c r="B23" s="16"/>
      <c r="E23" s="204" t="s">
        <v>35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6"/>
      <c r="BE23" s="197"/>
    </row>
    <row r="24" spans="2:71" ht="6.95" customHeight="1">
      <c r="B24" s="16"/>
      <c r="AR24" s="16"/>
      <c r="BE24" s="197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7"/>
    </row>
    <row r="26" spans="2:71" ht="14.45" customHeight="1">
      <c r="B26" s="16"/>
      <c r="D26" s="28" t="s">
        <v>36</v>
      </c>
      <c r="AK26" s="205">
        <f>ROUND(AG94,2)</f>
        <v>0</v>
      </c>
      <c r="AL26" s="200"/>
      <c r="AM26" s="200"/>
      <c r="AN26" s="200"/>
      <c r="AO26" s="200"/>
      <c r="AR26" s="16"/>
      <c r="BE26" s="197"/>
    </row>
    <row r="27" spans="2:71" ht="14.45" customHeight="1">
      <c r="B27" s="16"/>
      <c r="D27" s="28" t="s">
        <v>37</v>
      </c>
      <c r="AK27" s="205">
        <f>ROUND(AG102, 2)</f>
        <v>0</v>
      </c>
      <c r="AL27" s="205"/>
      <c r="AM27" s="205"/>
      <c r="AN27" s="205"/>
      <c r="AO27" s="205"/>
      <c r="AR27" s="16"/>
      <c r="BE27" s="197"/>
    </row>
    <row r="28" spans="2:71" s="1" customFormat="1" ht="6.95" customHeight="1">
      <c r="B28" s="30"/>
      <c r="AR28" s="30"/>
      <c r="BE28" s="197"/>
    </row>
    <row r="29" spans="2:71" s="1" customFormat="1" ht="25.9" customHeight="1">
      <c r="B29" s="30"/>
      <c r="D29" s="31" t="s">
        <v>38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06">
        <f>ROUND(AK26 + AK27, 2)</f>
        <v>0</v>
      </c>
      <c r="AL29" s="207"/>
      <c r="AM29" s="207"/>
      <c r="AN29" s="207"/>
      <c r="AO29" s="207"/>
      <c r="AR29" s="30"/>
      <c r="BE29" s="197"/>
    </row>
    <row r="30" spans="2:71" s="1" customFormat="1" ht="6.95" customHeight="1">
      <c r="B30" s="30"/>
      <c r="AR30" s="30"/>
      <c r="BE30" s="197"/>
    </row>
    <row r="31" spans="2:71" s="1" customFormat="1" ht="12.75">
      <c r="B31" s="30"/>
      <c r="L31" s="208" t="s">
        <v>39</v>
      </c>
      <c r="M31" s="208"/>
      <c r="N31" s="208"/>
      <c r="O31" s="208"/>
      <c r="P31" s="208"/>
      <c r="W31" s="208" t="s">
        <v>40</v>
      </c>
      <c r="X31" s="208"/>
      <c r="Y31" s="208"/>
      <c r="Z31" s="208"/>
      <c r="AA31" s="208"/>
      <c r="AB31" s="208"/>
      <c r="AC31" s="208"/>
      <c r="AD31" s="208"/>
      <c r="AE31" s="208"/>
      <c r="AK31" s="208" t="s">
        <v>41</v>
      </c>
      <c r="AL31" s="208"/>
      <c r="AM31" s="208"/>
      <c r="AN31" s="208"/>
      <c r="AO31" s="208"/>
      <c r="AR31" s="30"/>
      <c r="BE31" s="197"/>
    </row>
    <row r="32" spans="2:71" s="2" customFormat="1" ht="14.45" customHeight="1">
      <c r="B32" s="34"/>
      <c r="D32" s="23" t="s">
        <v>42</v>
      </c>
      <c r="F32" s="35" t="s">
        <v>43</v>
      </c>
      <c r="L32" s="211">
        <v>0.2</v>
      </c>
      <c r="M32" s="210"/>
      <c r="N32" s="210"/>
      <c r="O32" s="210"/>
      <c r="P32" s="210"/>
      <c r="Q32" s="36"/>
      <c r="R32" s="36"/>
      <c r="S32" s="36"/>
      <c r="T32" s="36"/>
      <c r="U32" s="36"/>
      <c r="V32" s="36"/>
      <c r="W32" s="209">
        <f>ROUND(AZ94 + SUM(CD102:CD106), 2)</f>
        <v>0</v>
      </c>
      <c r="X32" s="210"/>
      <c r="Y32" s="210"/>
      <c r="Z32" s="210"/>
      <c r="AA32" s="210"/>
      <c r="AB32" s="210"/>
      <c r="AC32" s="210"/>
      <c r="AD32" s="210"/>
      <c r="AE32" s="210"/>
      <c r="AF32" s="36"/>
      <c r="AG32" s="36"/>
      <c r="AH32" s="36"/>
      <c r="AI32" s="36"/>
      <c r="AJ32" s="36"/>
      <c r="AK32" s="209">
        <f>ROUND(AV94 + SUM(BY102:BY106), 2)</f>
        <v>0</v>
      </c>
      <c r="AL32" s="210"/>
      <c r="AM32" s="210"/>
      <c r="AN32" s="210"/>
      <c r="AO32" s="210"/>
      <c r="AP32" s="36"/>
      <c r="AQ32" s="36"/>
      <c r="AR32" s="37"/>
      <c r="AS32" s="36"/>
      <c r="AT32" s="36"/>
      <c r="AU32" s="36"/>
      <c r="AV32" s="36"/>
      <c r="AW32" s="36"/>
      <c r="AX32" s="36"/>
      <c r="AY32" s="36"/>
      <c r="AZ32" s="36"/>
      <c r="BE32" s="198"/>
    </row>
    <row r="33" spans="2:57" s="2" customFormat="1" ht="14.45" customHeight="1">
      <c r="B33" s="34"/>
      <c r="F33" s="35" t="s">
        <v>44</v>
      </c>
      <c r="L33" s="211">
        <v>0.2</v>
      </c>
      <c r="M33" s="210"/>
      <c r="N33" s="210"/>
      <c r="O33" s="210"/>
      <c r="P33" s="210"/>
      <c r="Q33" s="36"/>
      <c r="R33" s="36"/>
      <c r="S33" s="36"/>
      <c r="T33" s="36"/>
      <c r="U33" s="36"/>
      <c r="V33" s="36"/>
      <c r="W33" s="209">
        <f>ROUND(BA94 + SUM(CE102:CE106), 2)</f>
        <v>0</v>
      </c>
      <c r="X33" s="210"/>
      <c r="Y33" s="210"/>
      <c r="Z33" s="210"/>
      <c r="AA33" s="210"/>
      <c r="AB33" s="210"/>
      <c r="AC33" s="210"/>
      <c r="AD33" s="210"/>
      <c r="AE33" s="210"/>
      <c r="AF33" s="36"/>
      <c r="AG33" s="36"/>
      <c r="AH33" s="36"/>
      <c r="AI33" s="36"/>
      <c r="AJ33" s="36"/>
      <c r="AK33" s="209">
        <f>ROUND(AW94 + SUM(BZ102:BZ106), 2)</f>
        <v>0</v>
      </c>
      <c r="AL33" s="210"/>
      <c r="AM33" s="210"/>
      <c r="AN33" s="210"/>
      <c r="AO33" s="21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98"/>
    </row>
    <row r="34" spans="2:57" s="2" customFormat="1" ht="14.45" hidden="1" customHeight="1">
      <c r="B34" s="34"/>
      <c r="F34" s="23" t="s">
        <v>45</v>
      </c>
      <c r="L34" s="214">
        <v>0.2</v>
      </c>
      <c r="M34" s="213"/>
      <c r="N34" s="213"/>
      <c r="O34" s="213"/>
      <c r="P34" s="213"/>
      <c r="W34" s="212">
        <f>ROUND(BB94 + SUM(CF102:CF106), 2)</f>
        <v>0</v>
      </c>
      <c r="X34" s="213"/>
      <c r="Y34" s="213"/>
      <c r="Z34" s="213"/>
      <c r="AA34" s="213"/>
      <c r="AB34" s="213"/>
      <c r="AC34" s="213"/>
      <c r="AD34" s="213"/>
      <c r="AE34" s="213"/>
      <c r="AK34" s="212">
        <v>0</v>
      </c>
      <c r="AL34" s="213"/>
      <c r="AM34" s="213"/>
      <c r="AN34" s="213"/>
      <c r="AO34" s="213"/>
      <c r="AR34" s="34"/>
      <c r="BE34" s="198"/>
    </row>
    <row r="35" spans="2:57" s="2" customFormat="1" ht="14.45" hidden="1" customHeight="1">
      <c r="B35" s="34"/>
      <c r="F35" s="23" t="s">
        <v>46</v>
      </c>
      <c r="L35" s="214">
        <v>0.2</v>
      </c>
      <c r="M35" s="213"/>
      <c r="N35" s="213"/>
      <c r="O35" s="213"/>
      <c r="P35" s="213"/>
      <c r="W35" s="212">
        <f>ROUND(BC94 + SUM(CG102:CG106), 2)</f>
        <v>0</v>
      </c>
      <c r="X35" s="213"/>
      <c r="Y35" s="213"/>
      <c r="Z35" s="213"/>
      <c r="AA35" s="213"/>
      <c r="AB35" s="213"/>
      <c r="AC35" s="213"/>
      <c r="AD35" s="213"/>
      <c r="AE35" s="213"/>
      <c r="AK35" s="212">
        <v>0</v>
      </c>
      <c r="AL35" s="213"/>
      <c r="AM35" s="213"/>
      <c r="AN35" s="213"/>
      <c r="AO35" s="213"/>
      <c r="AR35" s="34"/>
    </row>
    <row r="36" spans="2:57" s="2" customFormat="1" ht="14.45" hidden="1" customHeight="1">
      <c r="B36" s="34"/>
      <c r="F36" s="35" t="s">
        <v>47</v>
      </c>
      <c r="L36" s="211">
        <v>0</v>
      </c>
      <c r="M36" s="210"/>
      <c r="N36" s="210"/>
      <c r="O36" s="210"/>
      <c r="P36" s="210"/>
      <c r="Q36" s="36"/>
      <c r="R36" s="36"/>
      <c r="S36" s="36"/>
      <c r="T36" s="36"/>
      <c r="U36" s="36"/>
      <c r="V36" s="36"/>
      <c r="W36" s="209">
        <f>ROUND(BD94 + SUM(CH102:CH106), 2)</f>
        <v>0</v>
      </c>
      <c r="X36" s="210"/>
      <c r="Y36" s="210"/>
      <c r="Z36" s="210"/>
      <c r="AA36" s="210"/>
      <c r="AB36" s="210"/>
      <c r="AC36" s="210"/>
      <c r="AD36" s="210"/>
      <c r="AE36" s="210"/>
      <c r="AF36" s="36"/>
      <c r="AG36" s="36"/>
      <c r="AH36" s="36"/>
      <c r="AI36" s="36"/>
      <c r="AJ36" s="36"/>
      <c r="AK36" s="209">
        <v>0</v>
      </c>
      <c r="AL36" s="210"/>
      <c r="AM36" s="210"/>
      <c r="AN36" s="210"/>
      <c r="AO36" s="210"/>
      <c r="AP36" s="36"/>
      <c r="AQ36" s="36"/>
      <c r="AR36" s="37"/>
      <c r="AS36" s="36"/>
      <c r="AT36" s="36"/>
      <c r="AU36" s="36"/>
      <c r="AV36" s="36"/>
      <c r="AW36" s="36"/>
      <c r="AX36" s="36"/>
      <c r="AY36" s="36"/>
      <c r="AZ36" s="36"/>
    </row>
    <row r="37" spans="2:57" s="1" customFormat="1" ht="6.95" customHeight="1">
      <c r="B37" s="30"/>
      <c r="AR37" s="30"/>
    </row>
    <row r="38" spans="2:57" s="1" customFormat="1" ht="25.9" customHeight="1">
      <c r="B38" s="30"/>
      <c r="C38" s="38"/>
      <c r="D38" s="39" t="s">
        <v>48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49</v>
      </c>
      <c r="U38" s="40"/>
      <c r="V38" s="40"/>
      <c r="W38" s="40"/>
      <c r="X38" s="218" t="s">
        <v>50</v>
      </c>
      <c r="Y38" s="216"/>
      <c r="Z38" s="216"/>
      <c r="AA38" s="216"/>
      <c r="AB38" s="216"/>
      <c r="AC38" s="40"/>
      <c r="AD38" s="40"/>
      <c r="AE38" s="40"/>
      <c r="AF38" s="40"/>
      <c r="AG38" s="40"/>
      <c r="AH38" s="40"/>
      <c r="AI38" s="40"/>
      <c r="AJ38" s="40"/>
      <c r="AK38" s="215">
        <f>SUM(AK29:AK36)</f>
        <v>0</v>
      </c>
      <c r="AL38" s="216"/>
      <c r="AM38" s="216"/>
      <c r="AN38" s="216"/>
      <c r="AO38" s="217"/>
      <c r="AP38" s="38"/>
      <c r="AQ38" s="38"/>
      <c r="AR38" s="30"/>
    </row>
    <row r="39" spans="2:57" s="1" customFormat="1" ht="6.95" customHeight="1">
      <c r="B39" s="30"/>
      <c r="AR39" s="30"/>
    </row>
    <row r="40" spans="2:57" s="1" customFormat="1" ht="14.45" customHeight="1">
      <c r="B40" s="30"/>
      <c r="AR40" s="30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30"/>
      <c r="D49" s="42" t="s">
        <v>51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52</v>
      </c>
      <c r="AI49" s="43"/>
      <c r="AJ49" s="43"/>
      <c r="AK49" s="43"/>
      <c r="AL49" s="43"/>
      <c r="AM49" s="43"/>
      <c r="AN49" s="43"/>
      <c r="AO49" s="43"/>
      <c r="AR49" s="30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30"/>
      <c r="D60" s="44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53</v>
      </c>
      <c r="AI60" s="32"/>
      <c r="AJ60" s="32"/>
      <c r="AK60" s="32"/>
      <c r="AL60" s="32"/>
      <c r="AM60" s="44" t="s">
        <v>54</v>
      </c>
      <c r="AN60" s="32"/>
      <c r="AO60" s="32"/>
      <c r="AR60" s="30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30"/>
      <c r="D64" s="42" t="s">
        <v>55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56</v>
      </c>
      <c r="AI64" s="43"/>
      <c r="AJ64" s="43"/>
      <c r="AK64" s="43"/>
      <c r="AL64" s="43"/>
      <c r="AM64" s="43"/>
      <c r="AN64" s="43"/>
      <c r="AO64" s="43"/>
      <c r="AR64" s="30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30"/>
      <c r="D75" s="44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53</v>
      </c>
      <c r="AI75" s="32"/>
      <c r="AJ75" s="32"/>
      <c r="AK75" s="32"/>
      <c r="AL75" s="32"/>
      <c r="AM75" s="44" t="s">
        <v>54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4.95" customHeight="1">
      <c r="B82" s="30"/>
      <c r="C82" s="17" t="s">
        <v>57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9"/>
      <c r="C84" s="23" t="s">
        <v>11</v>
      </c>
      <c r="L84" s="3" t="str">
        <f>K5</f>
        <v>PV519</v>
      </c>
      <c r="AR84" s="49"/>
    </row>
    <row r="85" spans="1:91" s="4" customFormat="1" ht="36.950000000000003" customHeight="1">
      <c r="B85" s="50"/>
      <c r="C85" s="51" t="s">
        <v>14</v>
      </c>
      <c r="L85" s="192" t="str">
        <f>K6</f>
        <v>Výstavba hnojiska A a B Bajč, časť Vlkanovo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50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3" t="s">
        <v>18</v>
      </c>
      <c r="L87" s="52" t="str">
        <f>IF(K8="","",K8)</f>
        <v>k.ú. Bajč</v>
      </c>
      <c r="AI87" s="23" t="s">
        <v>20</v>
      </c>
      <c r="AM87" s="227" t="str">
        <f>IF(AN8= "","",AN8)</f>
        <v>29. 6. 2022</v>
      </c>
      <c r="AN87" s="227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3" t="s">
        <v>22</v>
      </c>
      <c r="L89" s="3" t="str">
        <f>IF(E11= "","",E11)</f>
        <v>GEMERPLUS, s.r.o., Lenartovce č. 97</v>
      </c>
      <c r="AI89" s="23" t="s">
        <v>28</v>
      </c>
      <c r="AM89" s="228" t="str">
        <f>IF(E17="","",E17)</f>
        <v>Ing. arch. Roland Hoferica</v>
      </c>
      <c r="AN89" s="229"/>
      <c r="AO89" s="229"/>
      <c r="AP89" s="229"/>
      <c r="AR89" s="30"/>
      <c r="AS89" s="232" t="s">
        <v>58</v>
      </c>
      <c r="AT89" s="233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0"/>
      <c r="C90" s="23" t="s">
        <v>26</v>
      </c>
      <c r="L90" s="3" t="str">
        <f>IF(E14= "Vyplň údaj","",E14)</f>
        <v/>
      </c>
      <c r="AI90" s="23" t="s">
        <v>32</v>
      </c>
      <c r="AM90" s="228" t="str">
        <f>IF(E20="","",E20)</f>
        <v xml:space="preserve"> </v>
      </c>
      <c r="AN90" s="229"/>
      <c r="AO90" s="229"/>
      <c r="AP90" s="229"/>
      <c r="AR90" s="30"/>
      <c r="AS90" s="234"/>
      <c r="AT90" s="235"/>
      <c r="BD90" s="57"/>
    </row>
    <row r="91" spans="1:91" s="1" customFormat="1" ht="10.9" customHeight="1">
      <c r="B91" s="30"/>
      <c r="AR91" s="30"/>
      <c r="AS91" s="234"/>
      <c r="AT91" s="235"/>
      <c r="BD91" s="57"/>
    </row>
    <row r="92" spans="1:91" s="1" customFormat="1" ht="29.25" customHeight="1">
      <c r="B92" s="30"/>
      <c r="C92" s="185" t="s">
        <v>59</v>
      </c>
      <c r="D92" s="186"/>
      <c r="E92" s="186"/>
      <c r="F92" s="186"/>
      <c r="G92" s="186"/>
      <c r="H92" s="58"/>
      <c r="I92" s="191" t="s">
        <v>60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226" t="s">
        <v>61</v>
      </c>
      <c r="AH92" s="186"/>
      <c r="AI92" s="186"/>
      <c r="AJ92" s="186"/>
      <c r="AK92" s="186"/>
      <c r="AL92" s="186"/>
      <c r="AM92" s="186"/>
      <c r="AN92" s="191" t="s">
        <v>62</v>
      </c>
      <c r="AO92" s="186"/>
      <c r="AP92" s="230"/>
      <c r="AQ92" s="59" t="s">
        <v>63</v>
      </c>
      <c r="AR92" s="30"/>
      <c r="AS92" s="60" t="s">
        <v>64</v>
      </c>
      <c r="AT92" s="61" t="s">
        <v>65</v>
      </c>
      <c r="AU92" s="61" t="s">
        <v>66</v>
      </c>
      <c r="AV92" s="61" t="s">
        <v>67</v>
      </c>
      <c r="AW92" s="61" t="s">
        <v>68</v>
      </c>
      <c r="AX92" s="61" t="s">
        <v>69</v>
      </c>
      <c r="AY92" s="61" t="s">
        <v>70</v>
      </c>
      <c r="AZ92" s="61" t="s">
        <v>71</v>
      </c>
      <c r="BA92" s="61" t="s">
        <v>72</v>
      </c>
      <c r="BB92" s="61" t="s">
        <v>73</v>
      </c>
      <c r="BC92" s="61" t="s">
        <v>74</v>
      </c>
      <c r="BD92" s="62" t="s">
        <v>75</v>
      </c>
    </row>
    <row r="93" spans="1:91" s="1" customFormat="1" ht="10.9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4"/>
      <c r="C94" s="65" t="s">
        <v>76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25">
        <f>ROUND(AG95+AG98,2)</f>
        <v>0</v>
      </c>
      <c r="AH94" s="225"/>
      <c r="AI94" s="225"/>
      <c r="AJ94" s="225"/>
      <c r="AK94" s="225"/>
      <c r="AL94" s="225"/>
      <c r="AM94" s="225"/>
      <c r="AN94" s="220">
        <f t="shared" ref="AN94:AN100" si="0">SUM(AG94,AT94)</f>
        <v>0</v>
      </c>
      <c r="AO94" s="220"/>
      <c r="AP94" s="220"/>
      <c r="AQ94" s="68" t="s">
        <v>1</v>
      </c>
      <c r="AR94" s="64"/>
      <c r="AS94" s="69">
        <f>ROUND(AS95+AS98,2)</f>
        <v>0</v>
      </c>
      <c r="AT94" s="70">
        <f t="shared" ref="AT94:AT100" si="1">ROUND(SUM(AV94:AW94),2)</f>
        <v>0</v>
      </c>
      <c r="AU94" s="71">
        <f>ROUND(AU95+AU98,5)</f>
        <v>0</v>
      </c>
      <c r="AV94" s="70">
        <f>ROUND(AZ94*L32,2)</f>
        <v>0</v>
      </c>
      <c r="AW94" s="70">
        <f>ROUND(BA94*L33,2)</f>
        <v>0</v>
      </c>
      <c r="AX94" s="70">
        <f>ROUND(BB94*L32,2)</f>
        <v>0</v>
      </c>
      <c r="AY94" s="70">
        <f>ROUND(BC94*L33,2)</f>
        <v>0</v>
      </c>
      <c r="AZ94" s="70">
        <f>ROUND(AZ95+AZ98,2)</f>
        <v>0</v>
      </c>
      <c r="BA94" s="70">
        <f>ROUND(BA95+BA98,2)</f>
        <v>0</v>
      </c>
      <c r="BB94" s="70">
        <f>ROUND(BB95+BB98,2)</f>
        <v>0</v>
      </c>
      <c r="BC94" s="70">
        <f>ROUND(BC95+BC98,2)</f>
        <v>0</v>
      </c>
      <c r="BD94" s="72">
        <f>ROUND(BD95+BD98,2)</f>
        <v>0</v>
      </c>
      <c r="BS94" s="73" t="s">
        <v>77</v>
      </c>
      <c r="BT94" s="73" t="s">
        <v>78</v>
      </c>
      <c r="BU94" s="74" t="s">
        <v>79</v>
      </c>
      <c r="BV94" s="73" t="s">
        <v>80</v>
      </c>
      <c r="BW94" s="73" t="s">
        <v>4</v>
      </c>
      <c r="BX94" s="73" t="s">
        <v>81</v>
      </c>
      <c r="CL94" s="73" t="s">
        <v>1</v>
      </c>
    </row>
    <row r="95" spans="1:91" s="6" customFormat="1" ht="24.75" customHeight="1">
      <c r="B95" s="75"/>
      <c r="C95" s="76"/>
      <c r="D95" s="187" t="s">
        <v>82</v>
      </c>
      <c r="E95" s="187"/>
      <c r="F95" s="187"/>
      <c r="G95" s="187"/>
      <c r="H95" s="187"/>
      <c r="I95" s="77"/>
      <c r="J95" s="187" t="s">
        <v>83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222">
        <f>ROUND(SUM(AG96:AG97),2)</f>
        <v>0</v>
      </c>
      <c r="AH95" s="223"/>
      <c r="AI95" s="223"/>
      <c r="AJ95" s="223"/>
      <c r="AK95" s="223"/>
      <c r="AL95" s="223"/>
      <c r="AM95" s="223"/>
      <c r="AN95" s="231">
        <f t="shared" si="0"/>
        <v>0</v>
      </c>
      <c r="AO95" s="223"/>
      <c r="AP95" s="223"/>
      <c r="AQ95" s="78" t="s">
        <v>84</v>
      </c>
      <c r="AR95" s="75"/>
      <c r="AS95" s="79">
        <f>ROUND(SUM(AS96:AS97),2)</f>
        <v>0</v>
      </c>
      <c r="AT95" s="80">
        <f t="shared" si="1"/>
        <v>0</v>
      </c>
      <c r="AU95" s="81">
        <f>ROUND(SUM(AU96:AU97),5)</f>
        <v>0</v>
      </c>
      <c r="AV95" s="80">
        <f>ROUND(AZ95*L32,2)</f>
        <v>0</v>
      </c>
      <c r="AW95" s="80">
        <f>ROUND(BA95*L33,2)</f>
        <v>0</v>
      </c>
      <c r="AX95" s="80">
        <f>ROUND(BB95*L32,2)</f>
        <v>0</v>
      </c>
      <c r="AY95" s="80">
        <f>ROUND(BC95*L33,2)</f>
        <v>0</v>
      </c>
      <c r="AZ95" s="80">
        <f>ROUND(SUM(AZ96:AZ97),2)</f>
        <v>0</v>
      </c>
      <c r="BA95" s="80">
        <f>ROUND(SUM(BA96:BA97),2)</f>
        <v>0</v>
      </c>
      <c r="BB95" s="80">
        <f>ROUND(SUM(BB96:BB97),2)</f>
        <v>0</v>
      </c>
      <c r="BC95" s="80">
        <f>ROUND(SUM(BC96:BC97),2)</f>
        <v>0</v>
      </c>
      <c r="BD95" s="82">
        <f>ROUND(SUM(BD96:BD97),2)</f>
        <v>0</v>
      </c>
      <c r="BS95" s="83" t="s">
        <v>77</v>
      </c>
      <c r="BT95" s="83" t="s">
        <v>85</v>
      </c>
      <c r="BV95" s="83" t="s">
        <v>80</v>
      </c>
      <c r="BW95" s="83" t="s">
        <v>86</v>
      </c>
      <c r="BX95" s="83" t="s">
        <v>4</v>
      </c>
      <c r="CL95" s="83" t="s">
        <v>1</v>
      </c>
      <c r="CM95" s="83" t="s">
        <v>78</v>
      </c>
    </row>
    <row r="96" spans="1:91" s="3" customFormat="1" ht="23.25" customHeight="1">
      <c r="A96" s="84" t="s">
        <v>87</v>
      </c>
      <c r="B96" s="49"/>
      <c r="C96" s="9"/>
      <c r="D96" s="9"/>
      <c r="E96" s="190" t="s">
        <v>82</v>
      </c>
      <c r="F96" s="190"/>
      <c r="G96" s="190"/>
      <c r="H96" s="190"/>
      <c r="I96" s="190"/>
      <c r="J96" s="9"/>
      <c r="K96" s="190" t="s">
        <v>83</v>
      </c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4">
        <f>'01 - SO 01 Výstavba hnoji...'!J32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85" t="s">
        <v>88</v>
      </c>
      <c r="AR96" s="49"/>
      <c r="AS96" s="86">
        <v>0</v>
      </c>
      <c r="AT96" s="87">
        <f t="shared" si="1"/>
        <v>0</v>
      </c>
      <c r="AU96" s="88">
        <f>'01 - SO 01 Výstavba hnoji...'!P135</f>
        <v>0</v>
      </c>
      <c r="AV96" s="87">
        <f>'01 - SO 01 Výstavba hnoji...'!J35</f>
        <v>0</v>
      </c>
      <c r="AW96" s="87">
        <f>'01 - SO 01 Výstavba hnoji...'!J36</f>
        <v>0</v>
      </c>
      <c r="AX96" s="87">
        <f>'01 - SO 01 Výstavba hnoji...'!J37</f>
        <v>0</v>
      </c>
      <c r="AY96" s="87">
        <f>'01 - SO 01 Výstavba hnoji...'!J38</f>
        <v>0</v>
      </c>
      <c r="AZ96" s="87">
        <f>'01 - SO 01 Výstavba hnoji...'!F35</f>
        <v>0</v>
      </c>
      <c r="BA96" s="87">
        <f>'01 - SO 01 Výstavba hnoji...'!F36</f>
        <v>0</v>
      </c>
      <c r="BB96" s="87">
        <f>'01 - SO 01 Výstavba hnoji...'!F37</f>
        <v>0</v>
      </c>
      <c r="BC96" s="87">
        <f>'01 - SO 01 Výstavba hnoji...'!F38</f>
        <v>0</v>
      </c>
      <c r="BD96" s="89">
        <f>'01 - SO 01 Výstavba hnoji...'!F39</f>
        <v>0</v>
      </c>
      <c r="BT96" s="21" t="s">
        <v>89</v>
      </c>
      <c r="BU96" s="21" t="s">
        <v>90</v>
      </c>
      <c r="BV96" s="21" t="s">
        <v>80</v>
      </c>
      <c r="BW96" s="21" t="s">
        <v>86</v>
      </c>
      <c r="BX96" s="21" t="s">
        <v>4</v>
      </c>
      <c r="CL96" s="21" t="s">
        <v>1</v>
      </c>
      <c r="CM96" s="21" t="s">
        <v>78</v>
      </c>
    </row>
    <row r="97" spans="1:91" s="3" customFormat="1" ht="16.5" customHeight="1">
      <c r="A97" s="84" t="s">
        <v>87</v>
      </c>
      <c r="B97" s="49"/>
      <c r="C97" s="9"/>
      <c r="D97" s="9"/>
      <c r="E97" s="190" t="s">
        <v>91</v>
      </c>
      <c r="F97" s="190"/>
      <c r="G97" s="190"/>
      <c r="H97" s="190"/>
      <c r="I97" s="190"/>
      <c r="J97" s="9"/>
      <c r="K97" s="190" t="s">
        <v>92</v>
      </c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4">
        <f>'01_01 - Zdravotechnika '!J34</f>
        <v>0</v>
      </c>
      <c r="AH97" s="195"/>
      <c r="AI97" s="195"/>
      <c r="AJ97" s="195"/>
      <c r="AK97" s="195"/>
      <c r="AL97" s="195"/>
      <c r="AM97" s="195"/>
      <c r="AN97" s="194">
        <f t="shared" si="0"/>
        <v>0</v>
      </c>
      <c r="AO97" s="195"/>
      <c r="AP97" s="195"/>
      <c r="AQ97" s="85" t="s">
        <v>88</v>
      </c>
      <c r="AR97" s="49"/>
      <c r="AS97" s="86">
        <v>0</v>
      </c>
      <c r="AT97" s="87">
        <f t="shared" si="1"/>
        <v>0</v>
      </c>
      <c r="AU97" s="88">
        <f>'01_01 - Zdravotechnika '!P136</f>
        <v>0</v>
      </c>
      <c r="AV97" s="87">
        <f>'01_01 - Zdravotechnika '!J37</f>
        <v>0</v>
      </c>
      <c r="AW97" s="87">
        <f>'01_01 - Zdravotechnika '!J38</f>
        <v>0</v>
      </c>
      <c r="AX97" s="87">
        <f>'01_01 - Zdravotechnika '!J39</f>
        <v>0</v>
      </c>
      <c r="AY97" s="87">
        <f>'01_01 - Zdravotechnika '!J40</f>
        <v>0</v>
      </c>
      <c r="AZ97" s="87">
        <f>'01_01 - Zdravotechnika '!F37</f>
        <v>0</v>
      </c>
      <c r="BA97" s="87">
        <f>'01_01 - Zdravotechnika '!F38</f>
        <v>0</v>
      </c>
      <c r="BB97" s="87">
        <f>'01_01 - Zdravotechnika '!F39</f>
        <v>0</v>
      </c>
      <c r="BC97" s="87">
        <f>'01_01 - Zdravotechnika '!F40</f>
        <v>0</v>
      </c>
      <c r="BD97" s="89">
        <f>'01_01 - Zdravotechnika '!F41</f>
        <v>0</v>
      </c>
      <c r="BT97" s="21" t="s">
        <v>89</v>
      </c>
      <c r="BV97" s="21" t="s">
        <v>80</v>
      </c>
      <c r="BW97" s="21" t="s">
        <v>93</v>
      </c>
      <c r="BX97" s="21" t="s">
        <v>86</v>
      </c>
      <c r="CL97" s="21" t="s">
        <v>1</v>
      </c>
    </row>
    <row r="98" spans="1:91" s="6" customFormat="1" ht="24.75" customHeight="1">
      <c r="B98" s="75"/>
      <c r="C98" s="76"/>
      <c r="D98" s="187" t="s">
        <v>94</v>
      </c>
      <c r="E98" s="187"/>
      <c r="F98" s="187"/>
      <c r="G98" s="187"/>
      <c r="H98" s="187"/>
      <c r="I98" s="77"/>
      <c r="J98" s="187" t="s">
        <v>95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222">
        <f>ROUND(SUM(AG99:AG100),2)</f>
        <v>0</v>
      </c>
      <c r="AH98" s="223"/>
      <c r="AI98" s="223"/>
      <c r="AJ98" s="223"/>
      <c r="AK98" s="223"/>
      <c r="AL98" s="223"/>
      <c r="AM98" s="223"/>
      <c r="AN98" s="231">
        <f t="shared" si="0"/>
        <v>0</v>
      </c>
      <c r="AO98" s="223"/>
      <c r="AP98" s="223"/>
      <c r="AQ98" s="78" t="s">
        <v>84</v>
      </c>
      <c r="AR98" s="75"/>
      <c r="AS98" s="79">
        <f>ROUND(SUM(AS99:AS100),2)</f>
        <v>0</v>
      </c>
      <c r="AT98" s="80">
        <f t="shared" si="1"/>
        <v>0</v>
      </c>
      <c r="AU98" s="81">
        <f>ROUND(SUM(AU99:AU100),5)</f>
        <v>0</v>
      </c>
      <c r="AV98" s="80">
        <f>ROUND(AZ98*L32,2)</f>
        <v>0</v>
      </c>
      <c r="AW98" s="80">
        <f>ROUND(BA98*L33,2)</f>
        <v>0</v>
      </c>
      <c r="AX98" s="80">
        <f>ROUND(BB98*L32,2)</f>
        <v>0</v>
      </c>
      <c r="AY98" s="80">
        <f>ROUND(BC98*L33,2)</f>
        <v>0</v>
      </c>
      <c r="AZ98" s="80">
        <f>ROUND(SUM(AZ99:AZ100),2)</f>
        <v>0</v>
      </c>
      <c r="BA98" s="80">
        <f>ROUND(SUM(BA99:BA100),2)</f>
        <v>0</v>
      </c>
      <c r="BB98" s="80">
        <f>ROUND(SUM(BB99:BB100),2)</f>
        <v>0</v>
      </c>
      <c r="BC98" s="80">
        <f>ROUND(SUM(BC99:BC100),2)</f>
        <v>0</v>
      </c>
      <c r="BD98" s="82">
        <f>ROUND(SUM(BD99:BD100),2)</f>
        <v>0</v>
      </c>
      <c r="BS98" s="83" t="s">
        <v>77</v>
      </c>
      <c r="BT98" s="83" t="s">
        <v>85</v>
      </c>
      <c r="BV98" s="83" t="s">
        <v>80</v>
      </c>
      <c r="BW98" s="83" t="s">
        <v>96</v>
      </c>
      <c r="BX98" s="83" t="s">
        <v>4</v>
      </c>
      <c r="CL98" s="83" t="s">
        <v>1</v>
      </c>
      <c r="CM98" s="83" t="s">
        <v>78</v>
      </c>
    </row>
    <row r="99" spans="1:91" s="3" customFormat="1" ht="23.25" customHeight="1">
      <c r="A99" s="84" t="s">
        <v>87</v>
      </c>
      <c r="B99" s="49"/>
      <c r="C99" s="9"/>
      <c r="D99" s="9"/>
      <c r="E99" s="190" t="s">
        <v>94</v>
      </c>
      <c r="F99" s="190"/>
      <c r="G99" s="190"/>
      <c r="H99" s="190"/>
      <c r="I99" s="190"/>
      <c r="J99" s="9"/>
      <c r="K99" s="190" t="s">
        <v>95</v>
      </c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4">
        <f>'02 - SO 02 Výstavba hnoji...'!J32</f>
        <v>0</v>
      </c>
      <c r="AH99" s="195"/>
      <c r="AI99" s="195"/>
      <c r="AJ99" s="195"/>
      <c r="AK99" s="195"/>
      <c r="AL99" s="195"/>
      <c r="AM99" s="195"/>
      <c r="AN99" s="194">
        <f t="shared" si="0"/>
        <v>0</v>
      </c>
      <c r="AO99" s="195"/>
      <c r="AP99" s="195"/>
      <c r="AQ99" s="85" t="s">
        <v>88</v>
      </c>
      <c r="AR99" s="49"/>
      <c r="AS99" s="86">
        <v>0</v>
      </c>
      <c r="AT99" s="87">
        <f t="shared" si="1"/>
        <v>0</v>
      </c>
      <c r="AU99" s="88">
        <f>'02 - SO 02 Výstavba hnoji...'!P135</f>
        <v>0</v>
      </c>
      <c r="AV99" s="87">
        <f>'02 - SO 02 Výstavba hnoji...'!J35</f>
        <v>0</v>
      </c>
      <c r="AW99" s="87">
        <f>'02 - SO 02 Výstavba hnoji...'!J36</f>
        <v>0</v>
      </c>
      <c r="AX99" s="87">
        <f>'02 - SO 02 Výstavba hnoji...'!J37</f>
        <v>0</v>
      </c>
      <c r="AY99" s="87">
        <f>'02 - SO 02 Výstavba hnoji...'!J38</f>
        <v>0</v>
      </c>
      <c r="AZ99" s="87">
        <f>'02 - SO 02 Výstavba hnoji...'!F35</f>
        <v>0</v>
      </c>
      <c r="BA99" s="87">
        <f>'02 - SO 02 Výstavba hnoji...'!F36</f>
        <v>0</v>
      </c>
      <c r="BB99" s="87">
        <f>'02 - SO 02 Výstavba hnoji...'!F37</f>
        <v>0</v>
      </c>
      <c r="BC99" s="87">
        <f>'02 - SO 02 Výstavba hnoji...'!F38</f>
        <v>0</v>
      </c>
      <c r="BD99" s="89">
        <f>'02 - SO 02 Výstavba hnoji...'!F39</f>
        <v>0</v>
      </c>
      <c r="BT99" s="21" t="s">
        <v>89</v>
      </c>
      <c r="BU99" s="21" t="s">
        <v>90</v>
      </c>
      <c r="BV99" s="21" t="s">
        <v>80</v>
      </c>
      <c r="BW99" s="21" t="s">
        <v>96</v>
      </c>
      <c r="BX99" s="21" t="s">
        <v>4</v>
      </c>
      <c r="CL99" s="21" t="s">
        <v>1</v>
      </c>
      <c r="CM99" s="21" t="s">
        <v>78</v>
      </c>
    </row>
    <row r="100" spans="1:91" s="3" customFormat="1" ht="16.5" customHeight="1">
      <c r="A100" s="84" t="s">
        <v>87</v>
      </c>
      <c r="B100" s="49"/>
      <c r="C100" s="9"/>
      <c r="D100" s="9"/>
      <c r="E100" s="190" t="s">
        <v>97</v>
      </c>
      <c r="F100" s="190"/>
      <c r="G100" s="190"/>
      <c r="H100" s="190"/>
      <c r="I100" s="190"/>
      <c r="J100" s="9"/>
      <c r="K100" s="190" t="s">
        <v>92</v>
      </c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4">
        <f>'02_01 - Zdravotechnika '!J34</f>
        <v>0</v>
      </c>
      <c r="AH100" s="195"/>
      <c r="AI100" s="195"/>
      <c r="AJ100" s="195"/>
      <c r="AK100" s="195"/>
      <c r="AL100" s="195"/>
      <c r="AM100" s="195"/>
      <c r="AN100" s="194">
        <f t="shared" si="0"/>
        <v>0</v>
      </c>
      <c r="AO100" s="195"/>
      <c r="AP100" s="195"/>
      <c r="AQ100" s="85" t="s">
        <v>88</v>
      </c>
      <c r="AR100" s="49"/>
      <c r="AS100" s="90">
        <v>0</v>
      </c>
      <c r="AT100" s="91">
        <f t="shared" si="1"/>
        <v>0</v>
      </c>
      <c r="AU100" s="92">
        <f>'02_01 - Zdravotechnika '!P136</f>
        <v>0</v>
      </c>
      <c r="AV100" s="91">
        <f>'02_01 - Zdravotechnika '!J37</f>
        <v>0</v>
      </c>
      <c r="AW100" s="91">
        <f>'02_01 - Zdravotechnika '!J38</f>
        <v>0</v>
      </c>
      <c r="AX100" s="91">
        <f>'02_01 - Zdravotechnika '!J39</f>
        <v>0</v>
      </c>
      <c r="AY100" s="91">
        <f>'02_01 - Zdravotechnika '!J40</f>
        <v>0</v>
      </c>
      <c r="AZ100" s="91">
        <f>'02_01 - Zdravotechnika '!F37</f>
        <v>0</v>
      </c>
      <c r="BA100" s="91">
        <f>'02_01 - Zdravotechnika '!F38</f>
        <v>0</v>
      </c>
      <c r="BB100" s="91">
        <f>'02_01 - Zdravotechnika '!F39</f>
        <v>0</v>
      </c>
      <c r="BC100" s="91">
        <f>'02_01 - Zdravotechnika '!F40</f>
        <v>0</v>
      </c>
      <c r="BD100" s="93">
        <f>'02_01 - Zdravotechnika '!F41</f>
        <v>0</v>
      </c>
      <c r="BT100" s="21" t="s">
        <v>89</v>
      </c>
      <c r="BV100" s="21" t="s">
        <v>80</v>
      </c>
      <c r="BW100" s="21" t="s">
        <v>98</v>
      </c>
      <c r="BX100" s="21" t="s">
        <v>96</v>
      </c>
      <c r="CL100" s="21" t="s">
        <v>1</v>
      </c>
    </row>
    <row r="101" spans="1:91" ht="11.25">
      <c r="B101" s="16"/>
      <c r="AR101" s="16"/>
    </row>
    <row r="102" spans="1:91" s="1" customFormat="1" ht="30" customHeight="1">
      <c r="B102" s="30"/>
      <c r="C102" s="65" t="s">
        <v>99</v>
      </c>
      <c r="AG102" s="220">
        <f>ROUND(SUM(AG103:AG106), 2)</f>
        <v>0</v>
      </c>
      <c r="AH102" s="220"/>
      <c r="AI102" s="220"/>
      <c r="AJ102" s="220"/>
      <c r="AK102" s="220"/>
      <c r="AL102" s="220"/>
      <c r="AM102" s="220"/>
      <c r="AN102" s="220">
        <f>ROUND(SUM(AN103:AN106), 2)</f>
        <v>0</v>
      </c>
      <c r="AO102" s="220"/>
      <c r="AP102" s="220"/>
      <c r="AQ102" s="94"/>
      <c r="AR102" s="30"/>
      <c r="AS102" s="60" t="s">
        <v>100</v>
      </c>
      <c r="AT102" s="61" t="s">
        <v>101</v>
      </c>
      <c r="AU102" s="61" t="s">
        <v>42</v>
      </c>
      <c r="AV102" s="62" t="s">
        <v>65</v>
      </c>
    </row>
    <row r="103" spans="1:91" s="1" customFormat="1" ht="19.899999999999999" customHeight="1">
      <c r="B103" s="30"/>
      <c r="D103" s="189" t="s">
        <v>102</v>
      </c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G103" s="221">
        <f>ROUND(AG94 * AS103, 2)</f>
        <v>0</v>
      </c>
      <c r="AH103" s="194"/>
      <c r="AI103" s="194"/>
      <c r="AJ103" s="194"/>
      <c r="AK103" s="194"/>
      <c r="AL103" s="194"/>
      <c r="AM103" s="194"/>
      <c r="AN103" s="194">
        <f>ROUND(AG103 + AV103, 2)</f>
        <v>0</v>
      </c>
      <c r="AO103" s="194"/>
      <c r="AP103" s="194"/>
      <c r="AR103" s="30"/>
      <c r="AS103" s="96">
        <v>0</v>
      </c>
      <c r="AT103" s="97" t="s">
        <v>103</v>
      </c>
      <c r="AU103" s="97" t="s">
        <v>43</v>
      </c>
      <c r="AV103" s="89">
        <f>ROUND(IF(AU103="základná",AG103*L32,IF(AU103="znížená",AG103*L33,0)), 2)</f>
        <v>0</v>
      </c>
      <c r="BV103" s="13" t="s">
        <v>104</v>
      </c>
      <c r="BY103" s="98">
        <f>IF(AU103="základná",AV103,0)</f>
        <v>0</v>
      </c>
      <c r="BZ103" s="98">
        <f>IF(AU103="znížená",AV103,0)</f>
        <v>0</v>
      </c>
      <c r="CA103" s="98">
        <v>0</v>
      </c>
      <c r="CB103" s="98">
        <v>0</v>
      </c>
      <c r="CC103" s="98">
        <v>0</v>
      </c>
      <c r="CD103" s="98">
        <f>IF(AU103="základná",AG103,0)</f>
        <v>0</v>
      </c>
      <c r="CE103" s="98">
        <f>IF(AU103="znížená",AG103,0)</f>
        <v>0</v>
      </c>
      <c r="CF103" s="98">
        <f>IF(AU103="zákl. prenesená",AG103,0)</f>
        <v>0</v>
      </c>
      <c r="CG103" s="98">
        <f>IF(AU103="zníž. prenesená",AG103,0)</f>
        <v>0</v>
      </c>
      <c r="CH103" s="98">
        <f>IF(AU103="nulová",AG103,0)</f>
        <v>0</v>
      </c>
      <c r="CI103" s="13">
        <f>IF(AU103="základná",1,IF(AU103="znížená",2,IF(AU103="zákl. prenesená",4,IF(AU103="zníž. prenesená",5,3))))</f>
        <v>1</v>
      </c>
      <c r="CJ103" s="13">
        <f>IF(AT103="stavebná časť",1,IF(AT103="investičná časť",2,3))</f>
        <v>1</v>
      </c>
      <c r="CK103" s="13" t="str">
        <f>IF(D103="Vyplň vlastné","","x")</f>
        <v>x</v>
      </c>
    </row>
    <row r="104" spans="1:91" s="1" customFormat="1" ht="19.899999999999999" customHeight="1">
      <c r="B104" s="30"/>
      <c r="D104" s="188" t="s">
        <v>105</v>
      </c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G104" s="221">
        <f>ROUND(AG94 * AS104, 2)</f>
        <v>0</v>
      </c>
      <c r="AH104" s="194"/>
      <c r="AI104" s="194"/>
      <c r="AJ104" s="194"/>
      <c r="AK104" s="194"/>
      <c r="AL104" s="194"/>
      <c r="AM104" s="194"/>
      <c r="AN104" s="194">
        <f>ROUND(AG104 + AV104, 2)</f>
        <v>0</v>
      </c>
      <c r="AO104" s="194"/>
      <c r="AP104" s="194"/>
      <c r="AR104" s="30"/>
      <c r="AS104" s="96">
        <v>0</v>
      </c>
      <c r="AT104" s="97" t="s">
        <v>103</v>
      </c>
      <c r="AU104" s="97" t="s">
        <v>43</v>
      </c>
      <c r="AV104" s="89">
        <f>ROUND(IF(AU104="základná",AG104*L32,IF(AU104="znížená",AG104*L33,0)), 2)</f>
        <v>0</v>
      </c>
      <c r="BV104" s="13" t="s">
        <v>106</v>
      </c>
      <c r="BY104" s="98">
        <f>IF(AU104="základná",AV104,0)</f>
        <v>0</v>
      </c>
      <c r="BZ104" s="98">
        <f>IF(AU104="znížená",AV104,0)</f>
        <v>0</v>
      </c>
      <c r="CA104" s="98">
        <v>0</v>
      </c>
      <c r="CB104" s="98">
        <v>0</v>
      </c>
      <c r="CC104" s="98">
        <v>0</v>
      </c>
      <c r="CD104" s="98">
        <f>IF(AU104="základná",AG104,0)</f>
        <v>0</v>
      </c>
      <c r="CE104" s="98">
        <f>IF(AU104="znížená",AG104,0)</f>
        <v>0</v>
      </c>
      <c r="CF104" s="98">
        <f>IF(AU104="zákl. prenesená",AG104,0)</f>
        <v>0</v>
      </c>
      <c r="CG104" s="98">
        <f>IF(AU104="zníž. prenesená",AG104,0)</f>
        <v>0</v>
      </c>
      <c r="CH104" s="98">
        <f>IF(AU104="nulová",AG104,0)</f>
        <v>0</v>
      </c>
      <c r="CI104" s="13">
        <f>IF(AU104="základná",1,IF(AU104="znížená",2,IF(AU104="zákl. prenesená",4,IF(AU104="zníž. prenesená",5,3))))</f>
        <v>1</v>
      </c>
      <c r="CJ104" s="13">
        <f>IF(AT104="stavebná časť",1,IF(AT104="investičná časť",2,3))</f>
        <v>1</v>
      </c>
      <c r="CK104" s="13" t="str">
        <f>IF(D104="Vyplň vlastné","","x")</f>
        <v/>
      </c>
    </row>
    <row r="105" spans="1:91" s="1" customFormat="1" ht="19.899999999999999" customHeight="1">
      <c r="B105" s="30"/>
      <c r="D105" s="188" t="s">
        <v>105</v>
      </c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G105" s="221">
        <f>ROUND(AG94 * AS105, 2)</f>
        <v>0</v>
      </c>
      <c r="AH105" s="194"/>
      <c r="AI105" s="194"/>
      <c r="AJ105" s="194"/>
      <c r="AK105" s="194"/>
      <c r="AL105" s="194"/>
      <c r="AM105" s="194"/>
      <c r="AN105" s="194">
        <f>ROUND(AG105 + AV105, 2)</f>
        <v>0</v>
      </c>
      <c r="AO105" s="194"/>
      <c r="AP105" s="194"/>
      <c r="AR105" s="30"/>
      <c r="AS105" s="96">
        <v>0</v>
      </c>
      <c r="AT105" s="97" t="s">
        <v>103</v>
      </c>
      <c r="AU105" s="97" t="s">
        <v>43</v>
      </c>
      <c r="AV105" s="89">
        <f>ROUND(IF(AU105="základná",AG105*L32,IF(AU105="znížená",AG105*L33,0)), 2)</f>
        <v>0</v>
      </c>
      <c r="BV105" s="13" t="s">
        <v>106</v>
      </c>
      <c r="BY105" s="98">
        <f>IF(AU105="základná",AV105,0)</f>
        <v>0</v>
      </c>
      <c r="BZ105" s="98">
        <f>IF(AU105="znížená",AV105,0)</f>
        <v>0</v>
      </c>
      <c r="CA105" s="98">
        <v>0</v>
      </c>
      <c r="CB105" s="98">
        <v>0</v>
      </c>
      <c r="CC105" s="98">
        <v>0</v>
      </c>
      <c r="CD105" s="98">
        <f>IF(AU105="základná",AG105,0)</f>
        <v>0</v>
      </c>
      <c r="CE105" s="98">
        <f>IF(AU105="znížená",AG105,0)</f>
        <v>0</v>
      </c>
      <c r="CF105" s="98">
        <f>IF(AU105="zákl. prenesená",AG105,0)</f>
        <v>0</v>
      </c>
      <c r="CG105" s="98">
        <f>IF(AU105="zníž. prenesená",AG105,0)</f>
        <v>0</v>
      </c>
      <c r="CH105" s="98">
        <f>IF(AU105="nulová",AG105,0)</f>
        <v>0</v>
      </c>
      <c r="CI105" s="13">
        <f>IF(AU105="základná",1,IF(AU105="znížená",2,IF(AU105="zákl. prenesená",4,IF(AU105="zníž. prenesená",5,3))))</f>
        <v>1</v>
      </c>
      <c r="CJ105" s="13">
        <f>IF(AT105="stavebná časť",1,IF(AT105="investičná časť",2,3))</f>
        <v>1</v>
      </c>
      <c r="CK105" s="13" t="str">
        <f>IF(D105="Vyplň vlastné","","x")</f>
        <v/>
      </c>
    </row>
    <row r="106" spans="1:91" s="1" customFormat="1" ht="19.899999999999999" customHeight="1">
      <c r="B106" s="30"/>
      <c r="D106" s="188" t="s">
        <v>105</v>
      </c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G106" s="221">
        <f>ROUND(AG94 * AS106, 2)</f>
        <v>0</v>
      </c>
      <c r="AH106" s="194"/>
      <c r="AI106" s="194"/>
      <c r="AJ106" s="194"/>
      <c r="AK106" s="194"/>
      <c r="AL106" s="194"/>
      <c r="AM106" s="194"/>
      <c r="AN106" s="194">
        <f>ROUND(AG106 + AV106, 2)</f>
        <v>0</v>
      </c>
      <c r="AO106" s="194"/>
      <c r="AP106" s="194"/>
      <c r="AR106" s="30"/>
      <c r="AS106" s="99">
        <v>0</v>
      </c>
      <c r="AT106" s="100" t="s">
        <v>103</v>
      </c>
      <c r="AU106" s="100" t="s">
        <v>43</v>
      </c>
      <c r="AV106" s="93">
        <f>ROUND(IF(AU106="základná",AG106*L32,IF(AU106="znížená",AG106*L33,0)), 2)</f>
        <v>0</v>
      </c>
      <c r="BV106" s="13" t="s">
        <v>106</v>
      </c>
      <c r="BY106" s="98">
        <f>IF(AU106="základná",AV106,0)</f>
        <v>0</v>
      </c>
      <c r="BZ106" s="98">
        <f>IF(AU106="znížená",AV106,0)</f>
        <v>0</v>
      </c>
      <c r="CA106" s="98">
        <v>0</v>
      </c>
      <c r="CB106" s="98">
        <v>0</v>
      </c>
      <c r="CC106" s="98">
        <v>0</v>
      </c>
      <c r="CD106" s="98">
        <f>IF(AU106="základná",AG106,0)</f>
        <v>0</v>
      </c>
      <c r="CE106" s="98">
        <f>IF(AU106="znížená",AG106,0)</f>
        <v>0</v>
      </c>
      <c r="CF106" s="98">
        <f>IF(AU106="zákl. prenesená",AG106,0)</f>
        <v>0</v>
      </c>
      <c r="CG106" s="98">
        <f>IF(AU106="zníž. prenesená",AG106,0)</f>
        <v>0</v>
      </c>
      <c r="CH106" s="98">
        <f>IF(AU106="nulová",AG106,0)</f>
        <v>0</v>
      </c>
      <c r="CI106" s="13">
        <f>IF(AU106="základná",1,IF(AU106="znížená",2,IF(AU106="zákl. prenesená",4,IF(AU106="zníž. prenesená",5,3))))</f>
        <v>1</v>
      </c>
      <c r="CJ106" s="13">
        <f>IF(AT106="stavebná časť",1,IF(AT106="investičná časť",2,3))</f>
        <v>1</v>
      </c>
      <c r="CK106" s="13" t="str">
        <f>IF(D106="Vyplň vlastné","","x")</f>
        <v/>
      </c>
    </row>
    <row r="107" spans="1:91" s="1" customFormat="1" ht="10.9" customHeight="1">
      <c r="B107" s="30"/>
      <c r="AR107" s="30"/>
    </row>
    <row r="108" spans="1:91" s="1" customFormat="1" ht="30" customHeight="1">
      <c r="B108" s="30"/>
      <c r="C108" s="101" t="s">
        <v>107</v>
      </c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224">
        <f>ROUND(AG94 + AG102, 2)</f>
        <v>0</v>
      </c>
      <c r="AH108" s="224"/>
      <c r="AI108" s="224"/>
      <c r="AJ108" s="224"/>
      <c r="AK108" s="224"/>
      <c r="AL108" s="224"/>
      <c r="AM108" s="224"/>
      <c r="AN108" s="224">
        <f>ROUND(AN94 + AN102, 2)</f>
        <v>0</v>
      </c>
      <c r="AO108" s="224"/>
      <c r="AP108" s="224"/>
      <c r="AQ108" s="102"/>
      <c r="AR108" s="30"/>
    </row>
    <row r="109" spans="1:91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30"/>
    </row>
  </sheetData>
  <mergeCells count="80">
    <mergeCell ref="AN108:AP108"/>
    <mergeCell ref="AS89:AT91"/>
    <mergeCell ref="AN106:AP106"/>
    <mergeCell ref="AN105:AP105"/>
    <mergeCell ref="AN92:AP92"/>
    <mergeCell ref="AN104:AP104"/>
    <mergeCell ref="AN103:AP103"/>
    <mergeCell ref="AN98:AP98"/>
    <mergeCell ref="AN102:AP102"/>
    <mergeCell ref="AN95:AP95"/>
    <mergeCell ref="AN96:AP96"/>
    <mergeCell ref="AN100:AP100"/>
    <mergeCell ref="AN97:AP97"/>
    <mergeCell ref="AN94:AP94"/>
    <mergeCell ref="AG106:AM106"/>
    <mergeCell ref="AG98:AM98"/>
    <mergeCell ref="AG108:AM108"/>
    <mergeCell ref="AG97:AM97"/>
    <mergeCell ref="AG96:AM96"/>
    <mergeCell ref="AR2:BE2"/>
    <mergeCell ref="AG102:AM102"/>
    <mergeCell ref="AG103:AM103"/>
    <mergeCell ref="AG104:AM104"/>
    <mergeCell ref="AG105:AM105"/>
    <mergeCell ref="AG99:AM99"/>
    <mergeCell ref="AG95:AM95"/>
    <mergeCell ref="AG94:AM94"/>
    <mergeCell ref="AG92:AM92"/>
    <mergeCell ref="AM87:AN87"/>
    <mergeCell ref="AM89:AP89"/>
    <mergeCell ref="AM90:AP90"/>
    <mergeCell ref="AN99:AP99"/>
    <mergeCell ref="AK36:AO36"/>
    <mergeCell ref="W36:AE36"/>
    <mergeCell ref="L36:P36"/>
    <mergeCell ref="AK38:AO38"/>
    <mergeCell ref="X38:AB38"/>
    <mergeCell ref="AK34:AO34"/>
    <mergeCell ref="L34:P34"/>
    <mergeCell ref="W34:AE34"/>
    <mergeCell ref="W35:AE35"/>
    <mergeCell ref="L35:P35"/>
    <mergeCell ref="AK35:AO35"/>
    <mergeCell ref="L32:P32"/>
    <mergeCell ref="W32:AE32"/>
    <mergeCell ref="W33:AE33"/>
    <mergeCell ref="AK33:AO33"/>
    <mergeCell ref="L33:P33"/>
    <mergeCell ref="K100:AF100"/>
    <mergeCell ref="K96:AF96"/>
    <mergeCell ref="L85:AO85"/>
    <mergeCell ref="AG100:AM100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C92:G92"/>
    <mergeCell ref="D98:H98"/>
    <mergeCell ref="D106:AB106"/>
    <mergeCell ref="D105:AB105"/>
    <mergeCell ref="D104:AB104"/>
    <mergeCell ref="D103:AB103"/>
    <mergeCell ref="D95:H95"/>
    <mergeCell ref="E99:I99"/>
    <mergeCell ref="E97:I97"/>
    <mergeCell ref="E96:I96"/>
    <mergeCell ref="E100:I100"/>
    <mergeCell ref="I92:AF92"/>
    <mergeCell ref="J98:AF98"/>
    <mergeCell ref="J95:AF95"/>
    <mergeCell ref="K99:AF99"/>
    <mergeCell ref="K97:AF97"/>
  </mergeCells>
  <dataValidations count="2">
    <dataValidation type="list" allowBlank="1" showInputMessage="1" showErrorMessage="1" error="Povolené sú hodnoty základná, znížená, nulová." sqref="AU102:AU106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2:AT106" xr:uid="{00000000-0002-0000-0000-000001000000}">
      <formula1>"stavebná časť, technologická časť, investičná časť"</formula1>
    </dataValidation>
  </dataValidations>
  <hyperlinks>
    <hyperlink ref="A96" location="'01 - SO 01 Výstavba hnoji...'!C2" display="/" xr:uid="{00000000-0004-0000-0000-000000000000}"/>
    <hyperlink ref="A97" location="'01_01 - Zdravotechnika '!C2" display="/" xr:uid="{00000000-0004-0000-0000-000001000000}"/>
    <hyperlink ref="A99" location="'02 - SO 02 Výstavba hnoji...'!C2" display="/" xr:uid="{00000000-0004-0000-0000-000002000000}"/>
    <hyperlink ref="A100" location="'02_01 - Zdravotechnika 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9"/>
  <sheetViews>
    <sheetView showGridLines="0" tabSelected="1" topLeftCell="A163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108</v>
      </c>
      <c r="L4" s="16"/>
      <c r="M4" s="10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36" t="str">
        <f>'Rekapitulácia stavby'!K6</f>
        <v>Výstavba hnojiska A a B Bajč, časť Vlkanovo</v>
      </c>
      <c r="F7" s="237"/>
      <c r="G7" s="237"/>
      <c r="H7" s="237"/>
      <c r="L7" s="16"/>
    </row>
    <row r="8" spans="2:46" s="1" customFormat="1" ht="12" customHeight="1">
      <c r="B8" s="30"/>
      <c r="D8" s="23" t="s">
        <v>109</v>
      </c>
      <c r="L8" s="30"/>
    </row>
    <row r="9" spans="2:46" s="1" customFormat="1" ht="16.5" customHeight="1">
      <c r="B9" s="30"/>
      <c r="E9" s="192" t="s">
        <v>110</v>
      </c>
      <c r="F9" s="238"/>
      <c r="G9" s="238"/>
      <c r="H9" s="23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3" t="s">
        <v>16</v>
      </c>
      <c r="F11" s="21" t="s">
        <v>1</v>
      </c>
      <c r="I11" s="23" t="s">
        <v>17</v>
      </c>
      <c r="J11" s="21" t="s">
        <v>1</v>
      </c>
      <c r="L11" s="30"/>
    </row>
    <row r="12" spans="2:46" s="1" customFormat="1" ht="12" customHeight="1">
      <c r="B12" s="30"/>
      <c r="D12" s="23" t="s">
        <v>18</v>
      </c>
      <c r="F12" s="21" t="s">
        <v>19</v>
      </c>
      <c r="I12" s="23" t="s">
        <v>20</v>
      </c>
      <c r="J12" s="53" t="str">
        <f>'Rekapitulácia stavby'!AN8</f>
        <v>29. 6. 2022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3" t="s">
        <v>22</v>
      </c>
      <c r="I14" s="23" t="s">
        <v>23</v>
      </c>
      <c r="J14" s="21" t="s">
        <v>1</v>
      </c>
      <c r="L14" s="30"/>
    </row>
    <row r="15" spans="2:46" s="1" customFormat="1" ht="18" customHeight="1">
      <c r="B15" s="30"/>
      <c r="E15" s="21" t="s">
        <v>24</v>
      </c>
      <c r="I15" s="23" t="s">
        <v>25</v>
      </c>
      <c r="J15" s="21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3" t="s">
        <v>26</v>
      </c>
      <c r="I17" s="23" t="s">
        <v>23</v>
      </c>
      <c r="J17" s="24" t="str">
        <f>'Rekapitulácia stavby'!AN13</f>
        <v>Vyplň údaj</v>
      </c>
      <c r="L17" s="30"/>
    </row>
    <row r="18" spans="2:12" s="1" customFormat="1" ht="18" customHeight="1">
      <c r="B18" s="30"/>
      <c r="E18" s="239" t="str">
        <f>'Rekapitulácia stavby'!E14</f>
        <v>Vyplň údaj</v>
      </c>
      <c r="F18" s="199"/>
      <c r="G18" s="199"/>
      <c r="H18" s="199"/>
      <c r="I18" s="23" t="s">
        <v>25</v>
      </c>
      <c r="J18" s="24" t="str">
        <f>'Rekapitulácia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3" t="s">
        <v>28</v>
      </c>
      <c r="I20" s="23" t="s">
        <v>23</v>
      </c>
      <c r="J20" s="21" t="s">
        <v>1</v>
      </c>
      <c r="L20" s="30"/>
    </row>
    <row r="21" spans="2:12" s="1" customFormat="1" ht="18" customHeight="1">
      <c r="B21" s="30"/>
      <c r="E21" s="21" t="s">
        <v>29</v>
      </c>
      <c r="I21" s="23" t="s">
        <v>25</v>
      </c>
      <c r="J21" s="21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30"/>
    </row>
    <row r="24" spans="2:12" s="1" customFormat="1" ht="18" customHeight="1">
      <c r="B24" s="30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3" t="s">
        <v>34</v>
      </c>
      <c r="L26" s="30"/>
    </row>
    <row r="27" spans="2:12" s="7" customFormat="1" ht="214.5" customHeight="1">
      <c r="B27" s="105"/>
      <c r="E27" s="204" t="s">
        <v>111</v>
      </c>
      <c r="F27" s="204"/>
      <c r="G27" s="204"/>
      <c r="H27" s="204"/>
      <c r="L27" s="105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D30" s="21" t="s">
        <v>112</v>
      </c>
      <c r="J30" s="29">
        <f>J96</f>
        <v>0</v>
      </c>
      <c r="L30" s="30"/>
    </row>
    <row r="31" spans="2:12" s="1" customFormat="1" ht="14.45" customHeight="1">
      <c r="B31" s="30"/>
      <c r="D31" s="28" t="s">
        <v>102</v>
      </c>
      <c r="J31" s="29">
        <f>J108</f>
        <v>0</v>
      </c>
      <c r="L31" s="30"/>
    </row>
    <row r="32" spans="2:12" s="1" customFormat="1" ht="25.35" customHeight="1">
      <c r="B32" s="30"/>
      <c r="D32" s="106" t="s">
        <v>38</v>
      </c>
      <c r="J32" s="67">
        <f>ROUND(J30 + J31, 2)</f>
        <v>0</v>
      </c>
      <c r="L32" s="30"/>
    </row>
    <row r="33" spans="2:12" s="1" customFormat="1" ht="6.95" customHeight="1">
      <c r="B33" s="30"/>
      <c r="D33" s="54"/>
      <c r="E33" s="54"/>
      <c r="F33" s="54"/>
      <c r="G33" s="54"/>
      <c r="H33" s="54"/>
      <c r="I33" s="54"/>
      <c r="J33" s="54"/>
      <c r="K33" s="54"/>
      <c r="L33" s="30"/>
    </row>
    <row r="34" spans="2:12" s="1" customFormat="1" ht="14.45" customHeight="1">
      <c r="B34" s="30"/>
      <c r="F34" s="33" t="s">
        <v>40</v>
      </c>
      <c r="I34" s="33" t="s">
        <v>39</v>
      </c>
      <c r="J34" s="33" t="s">
        <v>41</v>
      </c>
      <c r="L34" s="30"/>
    </row>
    <row r="35" spans="2:12" s="1" customFormat="1" ht="14.45" customHeight="1">
      <c r="B35" s="30"/>
      <c r="D35" s="56" t="s">
        <v>42</v>
      </c>
      <c r="E35" s="35" t="s">
        <v>43</v>
      </c>
      <c r="F35" s="107">
        <f>ROUND((SUM(BE108:BE115) + SUM(BE135:BE178)),  2)</f>
        <v>0</v>
      </c>
      <c r="G35" s="108"/>
      <c r="H35" s="108"/>
      <c r="I35" s="109">
        <v>0.2</v>
      </c>
      <c r="J35" s="107">
        <f>ROUND(((SUM(BE108:BE115) + SUM(BE135:BE178))*I35),  2)</f>
        <v>0</v>
      </c>
      <c r="L35" s="30"/>
    </row>
    <row r="36" spans="2:12" s="1" customFormat="1" ht="14.45" customHeight="1">
      <c r="B36" s="30"/>
      <c r="E36" s="35" t="s">
        <v>44</v>
      </c>
      <c r="F36" s="107">
        <f>ROUND((SUM(BF108:BF115) + SUM(BF135:BF178)),  2)</f>
        <v>0</v>
      </c>
      <c r="G36" s="108"/>
      <c r="H36" s="108"/>
      <c r="I36" s="109">
        <v>0.2</v>
      </c>
      <c r="J36" s="107">
        <f>ROUND(((SUM(BF108:BF115) + SUM(BF135:BF178))*I36),  2)</f>
        <v>0</v>
      </c>
      <c r="L36" s="30"/>
    </row>
    <row r="37" spans="2:12" s="1" customFormat="1" ht="14.45" hidden="1" customHeight="1">
      <c r="B37" s="30"/>
      <c r="E37" s="23" t="s">
        <v>45</v>
      </c>
      <c r="F37" s="87">
        <f>ROUND((SUM(BG108:BG115) + SUM(BG135:BG178)),  2)</f>
        <v>0</v>
      </c>
      <c r="I37" s="110">
        <v>0.2</v>
      </c>
      <c r="J37" s="87">
        <f>0</f>
        <v>0</v>
      </c>
      <c r="L37" s="30"/>
    </row>
    <row r="38" spans="2:12" s="1" customFormat="1" ht="14.45" hidden="1" customHeight="1">
      <c r="B38" s="30"/>
      <c r="E38" s="23" t="s">
        <v>46</v>
      </c>
      <c r="F38" s="87">
        <f>ROUND((SUM(BH108:BH115) + SUM(BH135:BH178)),  2)</f>
        <v>0</v>
      </c>
      <c r="I38" s="110">
        <v>0.2</v>
      </c>
      <c r="J38" s="87">
        <f>0</f>
        <v>0</v>
      </c>
      <c r="L38" s="30"/>
    </row>
    <row r="39" spans="2:12" s="1" customFormat="1" ht="14.45" hidden="1" customHeight="1">
      <c r="B39" s="30"/>
      <c r="E39" s="35" t="s">
        <v>47</v>
      </c>
      <c r="F39" s="107">
        <f>ROUND((SUM(BI108:BI115) + SUM(BI135:BI178)),  2)</f>
        <v>0</v>
      </c>
      <c r="G39" s="108"/>
      <c r="H39" s="108"/>
      <c r="I39" s="109">
        <v>0</v>
      </c>
      <c r="J39" s="107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102"/>
      <c r="D41" s="111" t="s">
        <v>48</v>
      </c>
      <c r="E41" s="58"/>
      <c r="F41" s="58"/>
      <c r="G41" s="112" t="s">
        <v>49</v>
      </c>
      <c r="H41" s="113" t="s">
        <v>50</v>
      </c>
      <c r="I41" s="58"/>
      <c r="J41" s="114">
        <f>SUM(J32:J39)</f>
        <v>0</v>
      </c>
      <c r="K41" s="115"/>
      <c r="L41" s="30"/>
    </row>
    <row r="42" spans="2:12" s="1" customFormat="1" ht="14.45" customHeight="1">
      <c r="B42" s="30"/>
      <c r="L42" s="30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30"/>
      <c r="D50" s="42" t="s">
        <v>51</v>
      </c>
      <c r="E50" s="43"/>
      <c r="F50" s="43"/>
      <c r="G50" s="42" t="s">
        <v>52</v>
      </c>
      <c r="H50" s="43"/>
      <c r="I50" s="43"/>
      <c r="J50" s="43"/>
      <c r="K50" s="43"/>
      <c r="L50" s="30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30"/>
      <c r="D61" s="44" t="s">
        <v>53</v>
      </c>
      <c r="E61" s="32"/>
      <c r="F61" s="116" t="s">
        <v>54</v>
      </c>
      <c r="G61" s="44" t="s">
        <v>53</v>
      </c>
      <c r="H61" s="32"/>
      <c r="I61" s="32"/>
      <c r="J61" s="117" t="s">
        <v>54</v>
      </c>
      <c r="K61" s="32"/>
      <c r="L61" s="30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30"/>
      <c r="D65" s="42" t="s">
        <v>55</v>
      </c>
      <c r="E65" s="43"/>
      <c r="F65" s="43"/>
      <c r="G65" s="42" t="s">
        <v>56</v>
      </c>
      <c r="H65" s="43"/>
      <c r="I65" s="43"/>
      <c r="J65" s="43"/>
      <c r="K65" s="43"/>
      <c r="L65" s="30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30"/>
      <c r="D76" s="44" t="s">
        <v>53</v>
      </c>
      <c r="E76" s="32"/>
      <c r="F76" s="116" t="s">
        <v>54</v>
      </c>
      <c r="G76" s="44" t="s">
        <v>53</v>
      </c>
      <c r="H76" s="32"/>
      <c r="I76" s="32"/>
      <c r="J76" s="117" t="s">
        <v>54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17" t="s">
        <v>113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3" t="s">
        <v>14</v>
      </c>
      <c r="L84" s="30"/>
    </row>
    <row r="85" spans="2:47" s="1" customFormat="1" ht="16.5" customHeight="1">
      <c r="B85" s="30"/>
      <c r="E85" s="236" t="str">
        <f>E7</f>
        <v>Výstavba hnojiska A a B Bajč, časť Vlkanovo</v>
      </c>
      <c r="F85" s="237"/>
      <c r="G85" s="237"/>
      <c r="H85" s="237"/>
      <c r="L85" s="30"/>
    </row>
    <row r="86" spans="2:47" s="1" customFormat="1" ht="12" customHeight="1">
      <c r="B86" s="30"/>
      <c r="C86" s="23" t="s">
        <v>109</v>
      </c>
      <c r="L86" s="30"/>
    </row>
    <row r="87" spans="2:47" s="1" customFormat="1" ht="16.5" customHeight="1">
      <c r="B87" s="30"/>
      <c r="E87" s="192" t="str">
        <f>E9</f>
        <v>01 - SO 01 Výstavba hnojiska A Bajč, časť Vlkanovo</v>
      </c>
      <c r="F87" s="238"/>
      <c r="G87" s="238"/>
      <c r="H87" s="23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3" t="s">
        <v>18</v>
      </c>
      <c r="F89" s="21" t="str">
        <f>F12</f>
        <v>k.ú. Bajč</v>
      </c>
      <c r="I89" s="23" t="s">
        <v>20</v>
      </c>
      <c r="J89" s="53" t="str">
        <f>IF(J12="","",J12)</f>
        <v>29. 6. 2022</v>
      </c>
      <c r="L89" s="30"/>
    </row>
    <row r="90" spans="2:47" s="1" customFormat="1" ht="6.95" customHeight="1">
      <c r="B90" s="30"/>
      <c r="L90" s="30"/>
    </row>
    <row r="91" spans="2:47" s="1" customFormat="1" ht="25.7" customHeight="1">
      <c r="B91" s="30"/>
      <c r="C91" s="23" t="s">
        <v>22</v>
      </c>
      <c r="F91" s="21" t="str">
        <f>E15</f>
        <v>GEMERPLUS, s.r.o., Lenartovce č. 97</v>
      </c>
      <c r="I91" s="23" t="s">
        <v>28</v>
      </c>
      <c r="J91" s="26" t="str">
        <f>E21</f>
        <v>Ing. arch. Roland Hoferica</v>
      </c>
      <c r="L91" s="30"/>
    </row>
    <row r="92" spans="2:47" s="1" customFormat="1" ht="15.2" customHeight="1">
      <c r="B92" s="30"/>
      <c r="C92" s="23" t="s">
        <v>26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18" t="s">
        <v>114</v>
      </c>
      <c r="D94" s="102"/>
      <c r="E94" s="102"/>
      <c r="F94" s="102"/>
      <c r="G94" s="102"/>
      <c r="H94" s="102"/>
      <c r="I94" s="102"/>
      <c r="J94" s="119" t="s">
        <v>115</v>
      </c>
      <c r="K94" s="102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20" t="s">
        <v>116</v>
      </c>
      <c r="J96" s="67">
        <f>J135</f>
        <v>0</v>
      </c>
      <c r="L96" s="30"/>
      <c r="AU96" s="13" t="s">
        <v>117</v>
      </c>
    </row>
    <row r="97" spans="2:65" s="8" customFormat="1" ht="24.95" customHeight="1">
      <c r="B97" s="121"/>
      <c r="D97" s="122" t="s">
        <v>118</v>
      </c>
      <c r="E97" s="123"/>
      <c r="F97" s="123"/>
      <c r="G97" s="123"/>
      <c r="H97" s="123"/>
      <c r="I97" s="123"/>
      <c r="J97" s="124">
        <f>J136</f>
        <v>0</v>
      </c>
      <c r="L97" s="121"/>
    </row>
    <row r="98" spans="2:65" s="9" customFormat="1" ht="19.899999999999999" customHeight="1">
      <c r="B98" s="125"/>
      <c r="D98" s="126" t="s">
        <v>119</v>
      </c>
      <c r="E98" s="127"/>
      <c r="F98" s="127"/>
      <c r="G98" s="127"/>
      <c r="H98" s="127"/>
      <c r="I98" s="127"/>
      <c r="J98" s="128">
        <f>J137</f>
        <v>0</v>
      </c>
      <c r="L98" s="125"/>
    </row>
    <row r="99" spans="2:65" s="9" customFormat="1" ht="19.899999999999999" customHeight="1">
      <c r="B99" s="125"/>
      <c r="D99" s="126" t="s">
        <v>120</v>
      </c>
      <c r="E99" s="127"/>
      <c r="F99" s="127"/>
      <c r="G99" s="127"/>
      <c r="H99" s="127"/>
      <c r="I99" s="127"/>
      <c r="J99" s="128">
        <f>J146</f>
        <v>0</v>
      </c>
      <c r="L99" s="125"/>
    </row>
    <row r="100" spans="2:65" s="9" customFormat="1" ht="19.899999999999999" customHeight="1">
      <c r="B100" s="125"/>
      <c r="D100" s="126" t="s">
        <v>121</v>
      </c>
      <c r="E100" s="127"/>
      <c r="F100" s="127"/>
      <c r="G100" s="127"/>
      <c r="H100" s="127"/>
      <c r="I100" s="127"/>
      <c r="J100" s="128">
        <f>J156</f>
        <v>0</v>
      </c>
      <c r="L100" s="125"/>
    </row>
    <row r="101" spans="2:65" s="9" customFormat="1" ht="19.899999999999999" customHeight="1">
      <c r="B101" s="125"/>
      <c r="D101" s="126" t="s">
        <v>122</v>
      </c>
      <c r="E101" s="127"/>
      <c r="F101" s="127"/>
      <c r="G101" s="127"/>
      <c r="H101" s="127"/>
      <c r="I101" s="127"/>
      <c r="J101" s="128">
        <f>J162</f>
        <v>0</v>
      </c>
      <c r="L101" s="125"/>
    </row>
    <row r="102" spans="2:65" s="9" customFormat="1" ht="19.899999999999999" customHeight="1">
      <c r="B102" s="125"/>
      <c r="D102" s="126" t="s">
        <v>123</v>
      </c>
      <c r="E102" s="127"/>
      <c r="F102" s="127"/>
      <c r="G102" s="127"/>
      <c r="H102" s="127"/>
      <c r="I102" s="127"/>
      <c r="J102" s="128">
        <f>J167</f>
        <v>0</v>
      </c>
      <c r="L102" s="125"/>
    </row>
    <row r="103" spans="2:65" s="9" customFormat="1" ht="19.899999999999999" customHeight="1">
      <c r="B103" s="125"/>
      <c r="D103" s="126" t="s">
        <v>124</v>
      </c>
      <c r="E103" s="127"/>
      <c r="F103" s="127"/>
      <c r="G103" s="127"/>
      <c r="H103" s="127"/>
      <c r="I103" s="127"/>
      <c r="J103" s="128">
        <f>J169</f>
        <v>0</v>
      </c>
      <c r="L103" s="125"/>
    </row>
    <row r="104" spans="2:65" s="8" customFormat="1" ht="24.95" customHeight="1">
      <c r="B104" s="121"/>
      <c r="D104" s="122" t="s">
        <v>125</v>
      </c>
      <c r="E104" s="123"/>
      <c r="F104" s="123"/>
      <c r="G104" s="123"/>
      <c r="H104" s="123"/>
      <c r="I104" s="123"/>
      <c r="J104" s="124">
        <f>J171</f>
        <v>0</v>
      </c>
      <c r="L104" s="121"/>
    </row>
    <row r="105" spans="2:65" s="9" customFormat="1" ht="19.899999999999999" customHeight="1">
      <c r="B105" s="125"/>
      <c r="D105" s="126" t="s">
        <v>126</v>
      </c>
      <c r="E105" s="127"/>
      <c r="F105" s="127"/>
      <c r="G105" s="127"/>
      <c r="H105" s="127"/>
      <c r="I105" s="127"/>
      <c r="J105" s="128">
        <f>J172</f>
        <v>0</v>
      </c>
      <c r="L105" s="125"/>
    </row>
    <row r="106" spans="2:65" s="1" customFormat="1" ht="21.75" customHeight="1">
      <c r="B106" s="30"/>
      <c r="L106" s="30"/>
    </row>
    <row r="107" spans="2:65" s="1" customFormat="1" ht="6.95" customHeight="1">
      <c r="B107" s="30"/>
      <c r="L107" s="30"/>
    </row>
    <row r="108" spans="2:65" s="1" customFormat="1" ht="29.25" customHeight="1">
      <c r="B108" s="30"/>
      <c r="C108" s="120" t="s">
        <v>127</v>
      </c>
      <c r="J108" s="129">
        <f>ROUND(J109 + J110 + J111 + J112 + J113 + J114,2)</f>
        <v>0</v>
      </c>
      <c r="L108" s="30"/>
      <c r="N108" s="130" t="s">
        <v>42</v>
      </c>
    </row>
    <row r="109" spans="2:65" s="1" customFormat="1" ht="18" customHeight="1">
      <c r="B109" s="131"/>
      <c r="C109" s="132"/>
      <c r="D109" s="188" t="s">
        <v>128</v>
      </c>
      <c r="E109" s="240"/>
      <c r="F109" s="240"/>
      <c r="G109" s="132"/>
      <c r="H109" s="132"/>
      <c r="I109" s="132"/>
      <c r="J109" s="95">
        <v>0</v>
      </c>
      <c r="K109" s="132"/>
      <c r="L109" s="131"/>
      <c r="M109" s="132"/>
      <c r="N109" s="134" t="s">
        <v>44</v>
      </c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5" t="s">
        <v>129</v>
      </c>
      <c r="AZ109" s="132"/>
      <c r="BA109" s="132"/>
      <c r="BB109" s="132"/>
      <c r="BC109" s="132"/>
      <c r="BD109" s="132"/>
      <c r="BE109" s="136">
        <f t="shared" ref="BE109:BE114" si="0">IF(N109="základná",J109,0)</f>
        <v>0</v>
      </c>
      <c r="BF109" s="136">
        <f t="shared" ref="BF109:BF114" si="1">IF(N109="znížená",J109,0)</f>
        <v>0</v>
      </c>
      <c r="BG109" s="136">
        <f t="shared" ref="BG109:BG114" si="2">IF(N109="zákl. prenesená",J109,0)</f>
        <v>0</v>
      </c>
      <c r="BH109" s="136">
        <f t="shared" ref="BH109:BH114" si="3">IF(N109="zníž. prenesená",J109,0)</f>
        <v>0</v>
      </c>
      <c r="BI109" s="136">
        <f t="shared" ref="BI109:BI114" si="4">IF(N109="nulová",J109,0)</f>
        <v>0</v>
      </c>
      <c r="BJ109" s="135" t="s">
        <v>89</v>
      </c>
      <c r="BK109" s="132"/>
      <c r="BL109" s="132"/>
      <c r="BM109" s="132"/>
    </row>
    <row r="110" spans="2:65" s="1" customFormat="1" ht="18" customHeight="1">
      <c r="B110" s="131"/>
      <c r="C110" s="132"/>
      <c r="D110" s="188" t="s">
        <v>130</v>
      </c>
      <c r="E110" s="240"/>
      <c r="F110" s="240"/>
      <c r="G110" s="132"/>
      <c r="H110" s="132"/>
      <c r="I110" s="132"/>
      <c r="J110" s="95">
        <v>0</v>
      </c>
      <c r="K110" s="132"/>
      <c r="L110" s="131"/>
      <c r="M110" s="132"/>
      <c r="N110" s="134" t="s">
        <v>44</v>
      </c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5" t="s">
        <v>129</v>
      </c>
      <c r="AZ110" s="132"/>
      <c r="BA110" s="132"/>
      <c r="BB110" s="132"/>
      <c r="BC110" s="132"/>
      <c r="BD110" s="132"/>
      <c r="BE110" s="136">
        <f t="shared" si="0"/>
        <v>0</v>
      </c>
      <c r="BF110" s="136">
        <f t="shared" si="1"/>
        <v>0</v>
      </c>
      <c r="BG110" s="136">
        <f t="shared" si="2"/>
        <v>0</v>
      </c>
      <c r="BH110" s="136">
        <f t="shared" si="3"/>
        <v>0</v>
      </c>
      <c r="BI110" s="136">
        <f t="shared" si="4"/>
        <v>0</v>
      </c>
      <c r="BJ110" s="135" t="s">
        <v>89</v>
      </c>
      <c r="BK110" s="132"/>
      <c r="BL110" s="132"/>
      <c r="BM110" s="132"/>
    </row>
    <row r="111" spans="2:65" s="1" customFormat="1" ht="18" customHeight="1">
      <c r="B111" s="131"/>
      <c r="C111" s="132"/>
      <c r="D111" s="188" t="s">
        <v>131</v>
      </c>
      <c r="E111" s="240"/>
      <c r="F111" s="240"/>
      <c r="G111" s="132"/>
      <c r="H111" s="132"/>
      <c r="I111" s="132"/>
      <c r="J111" s="95">
        <v>0</v>
      </c>
      <c r="K111" s="132"/>
      <c r="L111" s="131"/>
      <c r="M111" s="132"/>
      <c r="N111" s="134" t="s">
        <v>44</v>
      </c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5" t="s">
        <v>129</v>
      </c>
      <c r="AZ111" s="132"/>
      <c r="BA111" s="132"/>
      <c r="BB111" s="132"/>
      <c r="BC111" s="132"/>
      <c r="BD111" s="132"/>
      <c r="BE111" s="136">
        <f t="shared" si="0"/>
        <v>0</v>
      </c>
      <c r="BF111" s="136">
        <f t="shared" si="1"/>
        <v>0</v>
      </c>
      <c r="BG111" s="136">
        <f t="shared" si="2"/>
        <v>0</v>
      </c>
      <c r="BH111" s="136">
        <f t="shared" si="3"/>
        <v>0</v>
      </c>
      <c r="BI111" s="136">
        <f t="shared" si="4"/>
        <v>0</v>
      </c>
      <c r="BJ111" s="135" t="s">
        <v>89</v>
      </c>
      <c r="BK111" s="132"/>
      <c r="BL111" s="132"/>
      <c r="BM111" s="132"/>
    </row>
    <row r="112" spans="2:65" s="1" customFormat="1" ht="18" customHeight="1">
      <c r="B112" s="131"/>
      <c r="C112" s="132"/>
      <c r="D112" s="188" t="s">
        <v>132</v>
      </c>
      <c r="E112" s="240"/>
      <c r="F112" s="240"/>
      <c r="G112" s="132"/>
      <c r="H112" s="132"/>
      <c r="I112" s="132"/>
      <c r="J112" s="95">
        <v>0</v>
      </c>
      <c r="K112" s="132"/>
      <c r="L112" s="131"/>
      <c r="M112" s="132"/>
      <c r="N112" s="134" t="s">
        <v>44</v>
      </c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5" t="s">
        <v>129</v>
      </c>
      <c r="AZ112" s="132"/>
      <c r="BA112" s="132"/>
      <c r="BB112" s="132"/>
      <c r="BC112" s="132"/>
      <c r="BD112" s="132"/>
      <c r="BE112" s="136">
        <f t="shared" si="0"/>
        <v>0</v>
      </c>
      <c r="BF112" s="136">
        <f t="shared" si="1"/>
        <v>0</v>
      </c>
      <c r="BG112" s="136">
        <f t="shared" si="2"/>
        <v>0</v>
      </c>
      <c r="BH112" s="136">
        <f t="shared" si="3"/>
        <v>0</v>
      </c>
      <c r="BI112" s="136">
        <f t="shared" si="4"/>
        <v>0</v>
      </c>
      <c r="BJ112" s="135" t="s">
        <v>89</v>
      </c>
      <c r="BK112" s="132"/>
      <c r="BL112" s="132"/>
      <c r="BM112" s="132"/>
    </row>
    <row r="113" spans="2:65" s="1" customFormat="1" ht="18" customHeight="1">
      <c r="B113" s="131"/>
      <c r="C113" s="132"/>
      <c r="D113" s="188" t="s">
        <v>133</v>
      </c>
      <c r="E113" s="240"/>
      <c r="F113" s="240"/>
      <c r="G113" s="132"/>
      <c r="H113" s="132"/>
      <c r="I113" s="132"/>
      <c r="J113" s="95">
        <v>0</v>
      </c>
      <c r="K113" s="132"/>
      <c r="L113" s="131"/>
      <c r="M113" s="132"/>
      <c r="N113" s="134" t="s">
        <v>44</v>
      </c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5" t="s">
        <v>129</v>
      </c>
      <c r="AZ113" s="132"/>
      <c r="BA113" s="132"/>
      <c r="BB113" s="132"/>
      <c r="BC113" s="132"/>
      <c r="BD113" s="132"/>
      <c r="BE113" s="136">
        <f t="shared" si="0"/>
        <v>0</v>
      </c>
      <c r="BF113" s="136">
        <f t="shared" si="1"/>
        <v>0</v>
      </c>
      <c r="BG113" s="136">
        <f t="shared" si="2"/>
        <v>0</v>
      </c>
      <c r="BH113" s="136">
        <f t="shared" si="3"/>
        <v>0</v>
      </c>
      <c r="BI113" s="136">
        <f t="shared" si="4"/>
        <v>0</v>
      </c>
      <c r="BJ113" s="135" t="s">
        <v>89</v>
      </c>
      <c r="BK113" s="132"/>
      <c r="BL113" s="132"/>
      <c r="BM113" s="132"/>
    </row>
    <row r="114" spans="2:65" s="1" customFormat="1" ht="18" customHeight="1">
      <c r="B114" s="131"/>
      <c r="C114" s="132"/>
      <c r="D114" s="133" t="s">
        <v>134</v>
      </c>
      <c r="E114" s="132"/>
      <c r="F114" s="132"/>
      <c r="G114" s="132"/>
      <c r="H114" s="132"/>
      <c r="I114" s="132"/>
      <c r="J114" s="95">
        <f>ROUND(J30*T114,2)</f>
        <v>0</v>
      </c>
      <c r="K114" s="132"/>
      <c r="L114" s="131"/>
      <c r="M114" s="132"/>
      <c r="N114" s="134" t="s">
        <v>44</v>
      </c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5" t="s">
        <v>135</v>
      </c>
      <c r="AZ114" s="132"/>
      <c r="BA114" s="132"/>
      <c r="BB114" s="132"/>
      <c r="BC114" s="132"/>
      <c r="BD114" s="132"/>
      <c r="BE114" s="136">
        <f t="shared" si="0"/>
        <v>0</v>
      </c>
      <c r="BF114" s="136">
        <f t="shared" si="1"/>
        <v>0</v>
      </c>
      <c r="BG114" s="136">
        <f t="shared" si="2"/>
        <v>0</v>
      </c>
      <c r="BH114" s="136">
        <f t="shared" si="3"/>
        <v>0</v>
      </c>
      <c r="BI114" s="136">
        <f t="shared" si="4"/>
        <v>0</v>
      </c>
      <c r="BJ114" s="135" t="s">
        <v>89</v>
      </c>
      <c r="BK114" s="132"/>
      <c r="BL114" s="132"/>
      <c r="BM114" s="132"/>
    </row>
    <row r="115" spans="2:65" s="1" customFormat="1" ht="11.25">
      <c r="B115" s="30"/>
      <c r="L115" s="30"/>
    </row>
    <row r="116" spans="2:65" s="1" customFormat="1" ht="29.25" customHeight="1">
      <c r="B116" s="30"/>
      <c r="C116" s="101" t="s">
        <v>107</v>
      </c>
      <c r="D116" s="102"/>
      <c r="E116" s="102"/>
      <c r="F116" s="102"/>
      <c r="G116" s="102"/>
      <c r="H116" s="102"/>
      <c r="I116" s="102"/>
      <c r="J116" s="103">
        <f>ROUND(J96+J108,2)</f>
        <v>0</v>
      </c>
      <c r="K116" s="102"/>
      <c r="L116" s="30"/>
    </row>
    <row r="117" spans="2:65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0"/>
    </row>
    <row r="121" spans="2:65" s="1" customFormat="1" ht="6.95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0"/>
    </row>
    <row r="122" spans="2:65" s="1" customFormat="1" ht="24.95" customHeight="1">
      <c r="B122" s="30"/>
      <c r="C122" s="17" t="s">
        <v>136</v>
      </c>
      <c r="L122" s="30"/>
    </row>
    <row r="123" spans="2:65" s="1" customFormat="1" ht="6.95" customHeight="1">
      <c r="B123" s="30"/>
      <c r="L123" s="30"/>
    </row>
    <row r="124" spans="2:65" s="1" customFormat="1" ht="12" customHeight="1">
      <c r="B124" s="30"/>
      <c r="C124" s="23" t="s">
        <v>14</v>
      </c>
      <c r="L124" s="30"/>
    </row>
    <row r="125" spans="2:65" s="1" customFormat="1" ht="16.5" customHeight="1">
      <c r="B125" s="30"/>
      <c r="E125" s="236" t="str">
        <f>E7</f>
        <v>Výstavba hnojiska A a B Bajč, časť Vlkanovo</v>
      </c>
      <c r="F125" s="237"/>
      <c r="G125" s="237"/>
      <c r="H125" s="237"/>
      <c r="L125" s="30"/>
    </row>
    <row r="126" spans="2:65" s="1" customFormat="1" ht="12" customHeight="1">
      <c r="B126" s="30"/>
      <c r="C126" s="23" t="s">
        <v>109</v>
      </c>
      <c r="L126" s="30"/>
    </row>
    <row r="127" spans="2:65" s="1" customFormat="1" ht="16.5" customHeight="1">
      <c r="B127" s="30"/>
      <c r="E127" s="192" t="str">
        <f>E9</f>
        <v>01 - SO 01 Výstavba hnojiska A Bajč, časť Vlkanovo</v>
      </c>
      <c r="F127" s="238"/>
      <c r="G127" s="238"/>
      <c r="H127" s="238"/>
      <c r="L127" s="30"/>
    </row>
    <row r="128" spans="2:65" s="1" customFormat="1" ht="6.95" customHeight="1">
      <c r="B128" s="30"/>
      <c r="L128" s="30"/>
    </row>
    <row r="129" spans="2:65" s="1" customFormat="1" ht="12" customHeight="1">
      <c r="B129" s="30"/>
      <c r="C129" s="23" t="s">
        <v>18</v>
      </c>
      <c r="F129" s="21" t="str">
        <f>F12</f>
        <v>k.ú. Bajč</v>
      </c>
      <c r="I129" s="23" t="s">
        <v>20</v>
      </c>
      <c r="J129" s="53" t="str">
        <f>IF(J12="","",J12)</f>
        <v>29. 6. 2022</v>
      </c>
      <c r="L129" s="30"/>
    </row>
    <row r="130" spans="2:65" s="1" customFormat="1" ht="6.95" customHeight="1">
      <c r="B130" s="30"/>
      <c r="L130" s="30"/>
    </row>
    <row r="131" spans="2:65" s="1" customFormat="1" ht="25.7" customHeight="1">
      <c r="B131" s="30"/>
      <c r="C131" s="23" t="s">
        <v>22</v>
      </c>
      <c r="F131" s="21" t="str">
        <f>E15</f>
        <v>GEMERPLUS, s.r.o., Lenartovce č. 97</v>
      </c>
      <c r="I131" s="23" t="s">
        <v>28</v>
      </c>
      <c r="J131" s="26" t="str">
        <f>E21</f>
        <v>Ing. arch. Roland Hoferica</v>
      </c>
      <c r="L131" s="30"/>
    </row>
    <row r="132" spans="2:65" s="1" customFormat="1" ht="15.2" customHeight="1">
      <c r="B132" s="30"/>
      <c r="C132" s="23" t="s">
        <v>26</v>
      </c>
      <c r="F132" s="21" t="str">
        <f>IF(E18="","",E18)</f>
        <v>Vyplň údaj</v>
      </c>
      <c r="I132" s="23" t="s">
        <v>32</v>
      </c>
      <c r="J132" s="26" t="str">
        <f>E24</f>
        <v xml:space="preserve"> </v>
      </c>
      <c r="L132" s="30"/>
    </row>
    <row r="133" spans="2:65" s="1" customFormat="1" ht="10.35" customHeight="1">
      <c r="B133" s="30"/>
      <c r="L133" s="30"/>
    </row>
    <row r="134" spans="2:65" s="10" customFormat="1" ht="29.25" customHeight="1">
      <c r="B134" s="137"/>
      <c r="C134" s="138" t="s">
        <v>137</v>
      </c>
      <c r="D134" s="139" t="s">
        <v>63</v>
      </c>
      <c r="E134" s="139" t="s">
        <v>59</v>
      </c>
      <c r="F134" s="139" t="s">
        <v>60</v>
      </c>
      <c r="G134" s="139" t="s">
        <v>138</v>
      </c>
      <c r="H134" s="139" t="s">
        <v>139</v>
      </c>
      <c r="I134" s="139" t="s">
        <v>140</v>
      </c>
      <c r="J134" s="140" t="s">
        <v>115</v>
      </c>
      <c r="K134" s="141" t="s">
        <v>141</v>
      </c>
      <c r="L134" s="137"/>
      <c r="M134" s="60" t="s">
        <v>1</v>
      </c>
      <c r="N134" s="61" t="s">
        <v>42</v>
      </c>
      <c r="O134" s="61" t="s">
        <v>142</v>
      </c>
      <c r="P134" s="61" t="s">
        <v>143</v>
      </c>
      <c r="Q134" s="61" t="s">
        <v>144</v>
      </c>
      <c r="R134" s="61" t="s">
        <v>145</v>
      </c>
      <c r="S134" s="61" t="s">
        <v>146</v>
      </c>
      <c r="T134" s="62" t="s">
        <v>147</v>
      </c>
    </row>
    <row r="135" spans="2:65" s="1" customFormat="1" ht="22.9" customHeight="1">
      <c r="B135" s="30"/>
      <c r="C135" s="65" t="s">
        <v>112</v>
      </c>
      <c r="J135" s="142">
        <f>BK135</f>
        <v>0</v>
      </c>
      <c r="L135" s="30"/>
      <c r="M135" s="63"/>
      <c r="N135" s="54"/>
      <c r="O135" s="54"/>
      <c r="P135" s="143">
        <f>P136+P171</f>
        <v>0</v>
      </c>
      <c r="Q135" s="54"/>
      <c r="R135" s="143">
        <f>R136+R171</f>
        <v>3760.9703841699998</v>
      </c>
      <c r="S135" s="54"/>
      <c r="T135" s="144">
        <f>T136+T171</f>
        <v>0</v>
      </c>
      <c r="AT135" s="13" t="s">
        <v>77</v>
      </c>
      <c r="AU135" s="13" t="s">
        <v>117</v>
      </c>
      <c r="BK135" s="145">
        <f>BK136+BK171</f>
        <v>0</v>
      </c>
    </row>
    <row r="136" spans="2:65" s="11" customFormat="1" ht="25.9" customHeight="1">
      <c r="B136" s="146"/>
      <c r="D136" s="147" t="s">
        <v>77</v>
      </c>
      <c r="E136" s="148" t="s">
        <v>148</v>
      </c>
      <c r="F136" s="148" t="s">
        <v>149</v>
      </c>
      <c r="I136" s="149"/>
      <c r="J136" s="150">
        <f>BK136</f>
        <v>0</v>
      </c>
      <c r="L136" s="146"/>
      <c r="M136" s="151"/>
      <c r="P136" s="152">
        <f>P137+P146+P156+P162+P167+P169</f>
        <v>0</v>
      </c>
      <c r="R136" s="152">
        <f>R137+R146+R156+R162+R167+R169</f>
        <v>3752.57971817</v>
      </c>
      <c r="T136" s="153">
        <f>T137+T146+T156+T162+T167+T169</f>
        <v>0</v>
      </c>
      <c r="AR136" s="147" t="s">
        <v>85</v>
      </c>
      <c r="AT136" s="154" t="s">
        <v>77</v>
      </c>
      <c r="AU136" s="154" t="s">
        <v>78</v>
      </c>
      <c r="AY136" s="147" t="s">
        <v>150</v>
      </c>
      <c r="BK136" s="155">
        <f>BK137+BK146+BK156+BK162+BK167+BK169</f>
        <v>0</v>
      </c>
    </row>
    <row r="137" spans="2:65" s="11" customFormat="1" ht="22.9" customHeight="1">
      <c r="B137" s="146"/>
      <c r="D137" s="147" t="s">
        <v>77</v>
      </c>
      <c r="E137" s="156" t="s">
        <v>85</v>
      </c>
      <c r="F137" s="156" t="s">
        <v>151</v>
      </c>
      <c r="I137" s="149"/>
      <c r="J137" s="157">
        <f>BK137</f>
        <v>0</v>
      </c>
      <c r="L137" s="146"/>
      <c r="M137" s="151"/>
      <c r="P137" s="152">
        <f>SUM(P138:P145)</f>
        <v>0</v>
      </c>
      <c r="R137" s="152">
        <f>SUM(R138:R145)</f>
        <v>0</v>
      </c>
      <c r="T137" s="153">
        <f>SUM(T138:T145)</f>
        <v>0</v>
      </c>
      <c r="AR137" s="147" t="s">
        <v>85</v>
      </c>
      <c r="AT137" s="154" t="s">
        <v>77</v>
      </c>
      <c r="AU137" s="154" t="s">
        <v>85</v>
      </c>
      <c r="AY137" s="147" t="s">
        <v>150</v>
      </c>
      <c r="BK137" s="155">
        <f>SUM(BK138:BK145)</f>
        <v>0</v>
      </c>
    </row>
    <row r="138" spans="2:65" s="1" customFormat="1" ht="24.2" customHeight="1">
      <c r="B138" s="131"/>
      <c r="C138" s="158" t="s">
        <v>85</v>
      </c>
      <c r="D138" s="158" t="s">
        <v>152</v>
      </c>
      <c r="E138" s="159" t="s">
        <v>153</v>
      </c>
      <c r="F138" s="160" t="s">
        <v>154</v>
      </c>
      <c r="G138" s="161" t="s">
        <v>155</v>
      </c>
      <c r="H138" s="162">
        <v>1137.69</v>
      </c>
      <c r="I138" s="163"/>
      <c r="J138" s="162">
        <f t="shared" ref="J138:J145" si="5">ROUND(I138*H138,3)</f>
        <v>0</v>
      </c>
      <c r="K138" s="164"/>
      <c r="L138" s="30"/>
      <c r="M138" s="165" t="s">
        <v>1</v>
      </c>
      <c r="N138" s="130" t="s">
        <v>44</v>
      </c>
      <c r="P138" s="166">
        <f t="shared" ref="P138:P145" si="6">O138*H138</f>
        <v>0</v>
      </c>
      <c r="Q138" s="166">
        <v>0</v>
      </c>
      <c r="R138" s="166">
        <f t="shared" ref="R138:R145" si="7">Q138*H138</f>
        <v>0</v>
      </c>
      <c r="S138" s="166">
        <v>0</v>
      </c>
      <c r="T138" s="167">
        <f t="shared" ref="T138:T145" si="8">S138*H138</f>
        <v>0</v>
      </c>
      <c r="AR138" s="168" t="s">
        <v>156</v>
      </c>
      <c r="AT138" s="168" t="s">
        <v>152</v>
      </c>
      <c r="AU138" s="168" t="s">
        <v>89</v>
      </c>
      <c r="AY138" s="13" t="s">
        <v>150</v>
      </c>
      <c r="BE138" s="98">
        <f t="shared" ref="BE138:BE145" si="9">IF(N138="základná",J138,0)</f>
        <v>0</v>
      </c>
      <c r="BF138" s="98">
        <f t="shared" ref="BF138:BF145" si="10">IF(N138="znížená",J138,0)</f>
        <v>0</v>
      </c>
      <c r="BG138" s="98">
        <f t="shared" ref="BG138:BG145" si="11">IF(N138="zákl. prenesená",J138,0)</f>
        <v>0</v>
      </c>
      <c r="BH138" s="98">
        <f t="shared" ref="BH138:BH145" si="12">IF(N138="zníž. prenesená",J138,0)</f>
        <v>0</v>
      </c>
      <c r="BI138" s="98">
        <f t="shared" ref="BI138:BI145" si="13">IF(N138="nulová",J138,0)</f>
        <v>0</v>
      </c>
      <c r="BJ138" s="13" t="s">
        <v>89</v>
      </c>
      <c r="BK138" s="169">
        <f t="shared" ref="BK138:BK145" si="14">ROUND(I138*H138,3)</f>
        <v>0</v>
      </c>
      <c r="BL138" s="13" t="s">
        <v>156</v>
      </c>
      <c r="BM138" s="168" t="s">
        <v>157</v>
      </c>
    </row>
    <row r="139" spans="2:65" s="1" customFormat="1" ht="24.2" customHeight="1">
      <c r="B139" s="131"/>
      <c r="C139" s="158" t="s">
        <v>89</v>
      </c>
      <c r="D139" s="158" t="s">
        <v>152</v>
      </c>
      <c r="E139" s="159" t="s">
        <v>158</v>
      </c>
      <c r="F139" s="160" t="s">
        <v>159</v>
      </c>
      <c r="G139" s="161" t="s">
        <v>155</v>
      </c>
      <c r="H139" s="162">
        <v>1137.69</v>
      </c>
      <c r="I139" s="163"/>
      <c r="J139" s="162">
        <f t="shared" si="5"/>
        <v>0</v>
      </c>
      <c r="K139" s="164"/>
      <c r="L139" s="30"/>
      <c r="M139" s="165" t="s">
        <v>1</v>
      </c>
      <c r="N139" s="130" t="s">
        <v>44</v>
      </c>
      <c r="P139" s="166">
        <f t="shared" si="6"/>
        <v>0</v>
      </c>
      <c r="Q139" s="166">
        <v>0</v>
      </c>
      <c r="R139" s="166">
        <f t="shared" si="7"/>
        <v>0</v>
      </c>
      <c r="S139" s="166">
        <v>0</v>
      </c>
      <c r="T139" s="167">
        <f t="shared" si="8"/>
        <v>0</v>
      </c>
      <c r="AR139" s="168" t="s">
        <v>156</v>
      </c>
      <c r="AT139" s="168" t="s">
        <v>152</v>
      </c>
      <c r="AU139" s="168" t="s">
        <v>89</v>
      </c>
      <c r="AY139" s="13" t="s">
        <v>150</v>
      </c>
      <c r="BE139" s="98">
        <f t="shared" si="9"/>
        <v>0</v>
      </c>
      <c r="BF139" s="98">
        <f t="shared" si="10"/>
        <v>0</v>
      </c>
      <c r="BG139" s="98">
        <f t="shared" si="11"/>
        <v>0</v>
      </c>
      <c r="BH139" s="98">
        <f t="shared" si="12"/>
        <v>0</v>
      </c>
      <c r="BI139" s="98">
        <f t="shared" si="13"/>
        <v>0</v>
      </c>
      <c r="BJ139" s="13" t="s">
        <v>89</v>
      </c>
      <c r="BK139" s="169">
        <f t="shared" si="14"/>
        <v>0</v>
      </c>
      <c r="BL139" s="13" t="s">
        <v>156</v>
      </c>
      <c r="BM139" s="168" t="s">
        <v>160</v>
      </c>
    </row>
    <row r="140" spans="2:65" s="1" customFormat="1" ht="21.75" customHeight="1">
      <c r="B140" s="131"/>
      <c r="C140" s="158" t="s">
        <v>161</v>
      </c>
      <c r="D140" s="158" t="s">
        <v>152</v>
      </c>
      <c r="E140" s="159" t="s">
        <v>162</v>
      </c>
      <c r="F140" s="160" t="s">
        <v>163</v>
      </c>
      <c r="G140" s="161" t="s">
        <v>155</v>
      </c>
      <c r="H140" s="162">
        <v>22.442</v>
      </c>
      <c r="I140" s="163"/>
      <c r="J140" s="162">
        <f t="shared" si="5"/>
        <v>0</v>
      </c>
      <c r="K140" s="164"/>
      <c r="L140" s="30"/>
      <c r="M140" s="165" t="s">
        <v>1</v>
      </c>
      <c r="N140" s="130" t="s">
        <v>44</v>
      </c>
      <c r="P140" s="166">
        <f t="shared" si="6"/>
        <v>0</v>
      </c>
      <c r="Q140" s="166">
        <v>0</v>
      </c>
      <c r="R140" s="166">
        <f t="shared" si="7"/>
        <v>0</v>
      </c>
      <c r="S140" s="166">
        <v>0</v>
      </c>
      <c r="T140" s="167">
        <f t="shared" si="8"/>
        <v>0</v>
      </c>
      <c r="AR140" s="168" t="s">
        <v>156</v>
      </c>
      <c r="AT140" s="168" t="s">
        <v>152</v>
      </c>
      <c r="AU140" s="168" t="s">
        <v>89</v>
      </c>
      <c r="AY140" s="13" t="s">
        <v>150</v>
      </c>
      <c r="BE140" s="98">
        <f t="shared" si="9"/>
        <v>0</v>
      </c>
      <c r="BF140" s="98">
        <f t="shared" si="10"/>
        <v>0</v>
      </c>
      <c r="BG140" s="98">
        <f t="shared" si="11"/>
        <v>0</v>
      </c>
      <c r="BH140" s="98">
        <f t="shared" si="12"/>
        <v>0</v>
      </c>
      <c r="BI140" s="98">
        <f t="shared" si="13"/>
        <v>0</v>
      </c>
      <c r="BJ140" s="13" t="s">
        <v>89</v>
      </c>
      <c r="BK140" s="169">
        <f t="shared" si="14"/>
        <v>0</v>
      </c>
      <c r="BL140" s="13" t="s">
        <v>156</v>
      </c>
      <c r="BM140" s="168" t="s">
        <v>164</v>
      </c>
    </row>
    <row r="141" spans="2:65" s="1" customFormat="1" ht="37.9" customHeight="1">
      <c r="B141" s="131"/>
      <c r="C141" s="158" t="s">
        <v>156</v>
      </c>
      <c r="D141" s="158" t="s">
        <v>152</v>
      </c>
      <c r="E141" s="159" t="s">
        <v>165</v>
      </c>
      <c r="F141" s="160" t="s">
        <v>166</v>
      </c>
      <c r="G141" s="161" t="s">
        <v>155</v>
      </c>
      <c r="H141" s="162">
        <v>22.442</v>
      </c>
      <c r="I141" s="163"/>
      <c r="J141" s="162">
        <f t="shared" si="5"/>
        <v>0</v>
      </c>
      <c r="K141" s="164"/>
      <c r="L141" s="30"/>
      <c r="M141" s="165" t="s">
        <v>1</v>
      </c>
      <c r="N141" s="130" t="s">
        <v>44</v>
      </c>
      <c r="P141" s="166">
        <f t="shared" si="6"/>
        <v>0</v>
      </c>
      <c r="Q141" s="166">
        <v>0</v>
      </c>
      <c r="R141" s="166">
        <f t="shared" si="7"/>
        <v>0</v>
      </c>
      <c r="S141" s="166">
        <v>0</v>
      </c>
      <c r="T141" s="167">
        <f t="shared" si="8"/>
        <v>0</v>
      </c>
      <c r="AR141" s="168" t="s">
        <v>156</v>
      </c>
      <c r="AT141" s="168" t="s">
        <v>152</v>
      </c>
      <c r="AU141" s="168" t="s">
        <v>89</v>
      </c>
      <c r="AY141" s="13" t="s">
        <v>150</v>
      </c>
      <c r="BE141" s="98">
        <f t="shared" si="9"/>
        <v>0</v>
      </c>
      <c r="BF141" s="98">
        <f t="shared" si="10"/>
        <v>0</v>
      </c>
      <c r="BG141" s="98">
        <f t="shared" si="11"/>
        <v>0</v>
      </c>
      <c r="BH141" s="98">
        <f t="shared" si="12"/>
        <v>0</v>
      </c>
      <c r="BI141" s="98">
        <f t="shared" si="13"/>
        <v>0</v>
      </c>
      <c r="BJ141" s="13" t="s">
        <v>89</v>
      </c>
      <c r="BK141" s="169">
        <f t="shared" si="14"/>
        <v>0</v>
      </c>
      <c r="BL141" s="13" t="s">
        <v>156</v>
      </c>
      <c r="BM141" s="168" t="s">
        <v>167</v>
      </c>
    </row>
    <row r="142" spans="2:65" s="1" customFormat="1" ht="24.2" customHeight="1">
      <c r="B142" s="131"/>
      <c r="C142" s="158" t="s">
        <v>168</v>
      </c>
      <c r="D142" s="158" t="s">
        <v>152</v>
      </c>
      <c r="E142" s="159" t="s">
        <v>169</v>
      </c>
      <c r="F142" s="160" t="s">
        <v>170</v>
      </c>
      <c r="G142" s="161" t="s">
        <v>155</v>
      </c>
      <c r="H142" s="162">
        <v>1160.1320000000001</v>
      </c>
      <c r="I142" s="163"/>
      <c r="J142" s="162">
        <f t="shared" si="5"/>
        <v>0</v>
      </c>
      <c r="K142" s="164"/>
      <c r="L142" s="30"/>
      <c r="M142" s="165" t="s">
        <v>1</v>
      </c>
      <c r="N142" s="130" t="s">
        <v>44</v>
      </c>
      <c r="P142" s="166">
        <f t="shared" si="6"/>
        <v>0</v>
      </c>
      <c r="Q142" s="166">
        <v>0</v>
      </c>
      <c r="R142" s="166">
        <f t="shared" si="7"/>
        <v>0</v>
      </c>
      <c r="S142" s="166">
        <v>0</v>
      </c>
      <c r="T142" s="167">
        <f t="shared" si="8"/>
        <v>0</v>
      </c>
      <c r="AR142" s="168" t="s">
        <v>156</v>
      </c>
      <c r="AT142" s="168" t="s">
        <v>152</v>
      </c>
      <c r="AU142" s="168" t="s">
        <v>89</v>
      </c>
      <c r="AY142" s="13" t="s">
        <v>150</v>
      </c>
      <c r="BE142" s="98">
        <f t="shared" si="9"/>
        <v>0</v>
      </c>
      <c r="BF142" s="98">
        <f t="shared" si="10"/>
        <v>0</v>
      </c>
      <c r="BG142" s="98">
        <f t="shared" si="11"/>
        <v>0</v>
      </c>
      <c r="BH142" s="98">
        <f t="shared" si="12"/>
        <v>0</v>
      </c>
      <c r="BI142" s="98">
        <f t="shared" si="13"/>
        <v>0</v>
      </c>
      <c r="BJ142" s="13" t="s">
        <v>89</v>
      </c>
      <c r="BK142" s="169">
        <f t="shared" si="14"/>
        <v>0</v>
      </c>
      <c r="BL142" s="13" t="s">
        <v>156</v>
      </c>
      <c r="BM142" s="168" t="s">
        <v>171</v>
      </c>
    </row>
    <row r="143" spans="2:65" s="1" customFormat="1" ht="37.9" customHeight="1">
      <c r="B143" s="131"/>
      <c r="C143" s="158" t="s">
        <v>172</v>
      </c>
      <c r="D143" s="158" t="s">
        <v>152</v>
      </c>
      <c r="E143" s="159" t="s">
        <v>173</v>
      </c>
      <c r="F143" s="160" t="s">
        <v>174</v>
      </c>
      <c r="G143" s="161" t="s">
        <v>155</v>
      </c>
      <c r="H143" s="162">
        <v>1160.1320000000001</v>
      </c>
      <c r="I143" s="163"/>
      <c r="J143" s="162">
        <f t="shared" si="5"/>
        <v>0</v>
      </c>
      <c r="K143" s="164"/>
      <c r="L143" s="30"/>
      <c r="M143" s="165" t="s">
        <v>1</v>
      </c>
      <c r="N143" s="130" t="s">
        <v>44</v>
      </c>
      <c r="P143" s="166">
        <f t="shared" si="6"/>
        <v>0</v>
      </c>
      <c r="Q143" s="166">
        <v>0</v>
      </c>
      <c r="R143" s="166">
        <f t="shared" si="7"/>
        <v>0</v>
      </c>
      <c r="S143" s="166">
        <v>0</v>
      </c>
      <c r="T143" s="167">
        <f t="shared" si="8"/>
        <v>0</v>
      </c>
      <c r="AR143" s="168" t="s">
        <v>156</v>
      </c>
      <c r="AT143" s="168" t="s">
        <v>152</v>
      </c>
      <c r="AU143" s="168" t="s">
        <v>89</v>
      </c>
      <c r="AY143" s="13" t="s">
        <v>150</v>
      </c>
      <c r="BE143" s="98">
        <f t="shared" si="9"/>
        <v>0</v>
      </c>
      <c r="BF143" s="98">
        <f t="shared" si="10"/>
        <v>0</v>
      </c>
      <c r="BG143" s="98">
        <f t="shared" si="11"/>
        <v>0</v>
      </c>
      <c r="BH143" s="98">
        <f t="shared" si="12"/>
        <v>0</v>
      </c>
      <c r="BI143" s="98">
        <f t="shared" si="13"/>
        <v>0</v>
      </c>
      <c r="BJ143" s="13" t="s">
        <v>89</v>
      </c>
      <c r="BK143" s="169">
        <f t="shared" si="14"/>
        <v>0</v>
      </c>
      <c r="BL143" s="13" t="s">
        <v>156</v>
      </c>
      <c r="BM143" s="168" t="s">
        <v>175</v>
      </c>
    </row>
    <row r="144" spans="2:65" s="1" customFormat="1" ht="24.2" customHeight="1">
      <c r="B144" s="131"/>
      <c r="C144" s="158" t="s">
        <v>176</v>
      </c>
      <c r="D144" s="158" t="s">
        <v>152</v>
      </c>
      <c r="E144" s="159" t="s">
        <v>177</v>
      </c>
      <c r="F144" s="160" t="s">
        <v>178</v>
      </c>
      <c r="G144" s="161" t="s">
        <v>155</v>
      </c>
      <c r="H144" s="162">
        <v>1160.1320000000001</v>
      </c>
      <c r="I144" s="163"/>
      <c r="J144" s="162">
        <f t="shared" si="5"/>
        <v>0</v>
      </c>
      <c r="K144" s="164"/>
      <c r="L144" s="30"/>
      <c r="M144" s="165" t="s">
        <v>1</v>
      </c>
      <c r="N144" s="130" t="s">
        <v>44</v>
      </c>
      <c r="P144" s="166">
        <f t="shared" si="6"/>
        <v>0</v>
      </c>
      <c r="Q144" s="166">
        <v>0</v>
      </c>
      <c r="R144" s="166">
        <f t="shared" si="7"/>
        <v>0</v>
      </c>
      <c r="S144" s="166">
        <v>0</v>
      </c>
      <c r="T144" s="167">
        <f t="shared" si="8"/>
        <v>0</v>
      </c>
      <c r="AR144" s="168" t="s">
        <v>156</v>
      </c>
      <c r="AT144" s="168" t="s">
        <v>152</v>
      </c>
      <c r="AU144" s="168" t="s">
        <v>89</v>
      </c>
      <c r="AY144" s="13" t="s">
        <v>150</v>
      </c>
      <c r="BE144" s="98">
        <f t="shared" si="9"/>
        <v>0</v>
      </c>
      <c r="BF144" s="98">
        <f t="shared" si="10"/>
        <v>0</v>
      </c>
      <c r="BG144" s="98">
        <f t="shared" si="11"/>
        <v>0</v>
      </c>
      <c r="BH144" s="98">
        <f t="shared" si="12"/>
        <v>0</v>
      </c>
      <c r="BI144" s="98">
        <f t="shared" si="13"/>
        <v>0</v>
      </c>
      <c r="BJ144" s="13" t="s">
        <v>89</v>
      </c>
      <c r="BK144" s="169">
        <f t="shared" si="14"/>
        <v>0</v>
      </c>
      <c r="BL144" s="13" t="s">
        <v>156</v>
      </c>
      <c r="BM144" s="168" t="s">
        <v>179</v>
      </c>
    </row>
    <row r="145" spans="2:65" s="1" customFormat="1" ht="33" customHeight="1">
      <c r="B145" s="131"/>
      <c r="C145" s="158" t="s">
        <v>180</v>
      </c>
      <c r="D145" s="158" t="s">
        <v>152</v>
      </c>
      <c r="E145" s="159" t="s">
        <v>181</v>
      </c>
      <c r="F145" s="160" t="s">
        <v>182</v>
      </c>
      <c r="G145" s="161" t="s">
        <v>155</v>
      </c>
      <c r="H145" s="162">
        <v>1160.1320000000001</v>
      </c>
      <c r="I145" s="163"/>
      <c r="J145" s="162">
        <f t="shared" si="5"/>
        <v>0</v>
      </c>
      <c r="K145" s="164"/>
      <c r="L145" s="30"/>
      <c r="M145" s="165" t="s">
        <v>1</v>
      </c>
      <c r="N145" s="130" t="s">
        <v>44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156</v>
      </c>
      <c r="AT145" s="168" t="s">
        <v>152</v>
      </c>
      <c r="AU145" s="168" t="s">
        <v>89</v>
      </c>
      <c r="AY145" s="13" t="s">
        <v>150</v>
      </c>
      <c r="BE145" s="98">
        <f t="shared" si="9"/>
        <v>0</v>
      </c>
      <c r="BF145" s="98">
        <f t="shared" si="10"/>
        <v>0</v>
      </c>
      <c r="BG145" s="98">
        <f t="shared" si="11"/>
        <v>0</v>
      </c>
      <c r="BH145" s="98">
        <f t="shared" si="12"/>
        <v>0</v>
      </c>
      <c r="BI145" s="98">
        <f t="shared" si="13"/>
        <v>0</v>
      </c>
      <c r="BJ145" s="13" t="s">
        <v>89</v>
      </c>
      <c r="BK145" s="169">
        <f t="shared" si="14"/>
        <v>0</v>
      </c>
      <c r="BL145" s="13" t="s">
        <v>156</v>
      </c>
      <c r="BM145" s="168" t="s">
        <v>183</v>
      </c>
    </row>
    <row r="146" spans="2:65" s="11" customFormat="1" ht="22.9" customHeight="1">
      <c r="B146" s="146"/>
      <c r="D146" s="147" t="s">
        <v>77</v>
      </c>
      <c r="E146" s="156" t="s">
        <v>89</v>
      </c>
      <c r="F146" s="156" t="s">
        <v>184</v>
      </c>
      <c r="I146" s="149"/>
      <c r="J146" s="157">
        <f>BK146</f>
        <v>0</v>
      </c>
      <c r="L146" s="146"/>
      <c r="M146" s="151"/>
      <c r="P146" s="152">
        <f>SUM(P147:P155)</f>
        <v>0</v>
      </c>
      <c r="R146" s="152">
        <f>SUM(R147:R155)</f>
        <v>1189.16487388</v>
      </c>
      <c r="T146" s="153">
        <f>SUM(T147:T155)</f>
        <v>0</v>
      </c>
      <c r="AR146" s="147" t="s">
        <v>85</v>
      </c>
      <c r="AT146" s="154" t="s">
        <v>77</v>
      </c>
      <c r="AU146" s="154" t="s">
        <v>85</v>
      </c>
      <c r="AY146" s="147" t="s">
        <v>150</v>
      </c>
      <c r="BK146" s="155">
        <f>SUM(BK147:BK155)</f>
        <v>0</v>
      </c>
    </row>
    <row r="147" spans="2:65" s="1" customFormat="1" ht="16.5" customHeight="1">
      <c r="B147" s="131"/>
      <c r="C147" s="158" t="s">
        <v>185</v>
      </c>
      <c r="D147" s="158" t="s">
        <v>152</v>
      </c>
      <c r="E147" s="159" t="s">
        <v>186</v>
      </c>
      <c r="F147" s="160" t="s">
        <v>187</v>
      </c>
      <c r="G147" s="161" t="s">
        <v>155</v>
      </c>
      <c r="H147" s="162">
        <v>303.8</v>
      </c>
      <c r="I147" s="163"/>
      <c r="J147" s="162">
        <f t="shared" ref="J147:J155" si="15">ROUND(I147*H147,3)</f>
        <v>0</v>
      </c>
      <c r="K147" s="164"/>
      <c r="L147" s="30"/>
      <c r="M147" s="165" t="s">
        <v>1</v>
      </c>
      <c r="N147" s="130" t="s">
        <v>44</v>
      </c>
      <c r="P147" s="166">
        <f t="shared" ref="P147:P155" si="16">O147*H147</f>
        <v>0</v>
      </c>
      <c r="Q147" s="166">
        <v>2.2151299999999998</v>
      </c>
      <c r="R147" s="166">
        <f t="shared" ref="R147:R155" si="17">Q147*H147</f>
        <v>672.95649400000002</v>
      </c>
      <c r="S147" s="166">
        <v>0</v>
      </c>
      <c r="T147" s="167">
        <f t="shared" ref="T147:T155" si="18">S147*H147</f>
        <v>0</v>
      </c>
      <c r="AR147" s="168" t="s">
        <v>156</v>
      </c>
      <c r="AT147" s="168" t="s">
        <v>152</v>
      </c>
      <c r="AU147" s="168" t="s">
        <v>89</v>
      </c>
      <c r="AY147" s="13" t="s">
        <v>150</v>
      </c>
      <c r="BE147" s="98">
        <f t="shared" ref="BE147:BE155" si="19">IF(N147="základná",J147,0)</f>
        <v>0</v>
      </c>
      <c r="BF147" s="98">
        <f t="shared" ref="BF147:BF155" si="20">IF(N147="znížená",J147,0)</f>
        <v>0</v>
      </c>
      <c r="BG147" s="98">
        <f t="shared" ref="BG147:BG155" si="21">IF(N147="zákl. prenesená",J147,0)</f>
        <v>0</v>
      </c>
      <c r="BH147" s="98">
        <f t="shared" ref="BH147:BH155" si="22">IF(N147="zníž. prenesená",J147,0)</f>
        <v>0</v>
      </c>
      <c r="BI147" s="98">
        <f t="shared" ref="BI147:BI155" si="23">IF(N147="nulová",J147,0)</f>
        <v>0</v>
      </c>
      <c r="BJ147" s="13" t="s">
        <v>89</v>
      </c>
      <c r="BK147" s="169">
        <f t="shared" ref="BK147:BK155" si="24">ROUND(I147*H147,3)</f>
        <v>0</v>
      </c>
      <c r="BL147" s="13" t="s">
        <v>156</v>
      </c>
      <c r="BM147" s="168" t="s">
        <v>188</v>
      </c>
    </row>
    <row r="148" spans="2:65" s="1" customFormat="1" ht="24.2" customHeight="1">
      <c r="B148" s="131"/>
      <c r="C148" s="158" t="s">
        <v>189</v>
      </c>
      <c r="D148" s="158" t="s">
        <v>152</v>
      </c>
      <c r="E148" s="159" t="s">
        <v>190</v>
      </c>
      <c r="F148" s="160" t="s">
        <v>191</v>
      </c>
      <c r="G148" s="161" t="s">
        <v>192</v>
      </c>
      <c r="H148" s="162">
        <v>29.768000000000001</v>
      </c>
      <c r="I148" s="163"/>
      <c r="J148" s="162">
        <f t="shared" si="15"/>
        <v>0</v>
      </c>
      <c r="K148" s="164"/>
      <c r="L148" s="30"/>
      <c r="M148" s="165" t="s">
        <v>1</v>
      </c>
      <c r="N148" s="130" t="s">
        <v>44</v>
      </c>
      <c r="P148" s="166">
        <f t="shared" si="16"/>
        <v>0</v>
      </c>
      <c r="Q148" s="166">
        <v>3.7699999999999999E-3</v>
      </c>
      <c r="R148" s="166">
        <f t="shared" si="17"/>
        <v>0.11222536</v>
      </c>
      <c r="S148" s="166">
        <v>0</v>
      </c>
      <c r="T148" s="167">
        <f t="shared" si="18"/>
        <v>0</v>
      </c>
      <c r="AR148" s="168" t="s">
        <v>156</v>
      </c>
      <c r="AT148" s="168" t="s">
        <v>152</v>
      </c>
      <c r="AU148" s="168" t="s">
        <v>89</v>
      </c>
      <c r="AY148" s="13" t="s">
        <v>150</v>
      </c>
      <c r="BE148" s="98">
        <f t="shared" si="19"/>
        <v>0</v>
      </c>
      <c r="BF148" s="98">
        <f t="shared" si="20"/>
        <v>0</v>
      </c>
      <c r="BG148" s="98">
        <f t="shared" si="21"/>
        <v>0</v>
      </c>
      <c r="BH148" s="98">
        <f t="shared" si="22"/>
        <v>0</v>
      </c>
      <c r="BI148" s="98">
        <f t="shared" si="23"/>
        <v>0</v>
      </c>
      <c r="BJ148" s="13" t="s">
        <v>89</v>
      </c>
      <c r="BK148" s="169">
        <f t="shared" si="24"/>
        <v>0</v>
      </c>
      <c r="BL148" s="13" t="s">
        <v>156</v>
      </c>
      <c r="BM148" s="168" t="s">
        <v>193</v>
      </c>
    </row>
    <row r="149" spans="2:65" s="1" customFormat="1" ht="16.5" customHeight="1">
      <c r="B149" s="131"/>
      <c r="C149" s="158" t="s">
        <v>194</v>
      </c>
      <c r="D149" s="158" t="s">
        <v>152</v>
      </c>
      <c r="E149" s="159" t="s">
        <v>195</v>
      </c>
      <c r="F149" s="160" t="s">
        <v>196</v>
      </c>
      <c r="G149" s="161" t="s">
        <v>197</v>
      </c>
      <c r="H149" s="162">
        <v>32</v>
      </c>
      <c r="I149" s="163"/>
      <c r="J149" s="162">
        <f t="shared" si="15"/>
        <v>0</v>
      </c>
      <c r="K149" s="164"/>
      <c r="L149" s="30"/>
      <c r="M149" s="165" t="s">
        <v>1</v>
      </c>
      <c r="N149" s="130" t="s">
        <v>44</v>
      </c>
      <c r="P149" s="166">
        <f t="shared" si="16"/>
        <v>0</v>
      </c>
      <c r="Q149" s="166">
        <v>0</v>
      </c>
      <c r="R149" s="166">
        <f t="shared" si="17"/>
        <v>0</v>
      </c>
      <c r="S149" s="166">
        <v>0</v>
      </c>
      <c r="T149" s="167">
        <f t="shared" si="18"/>
        <v>0</v>
      </c>
      <c r="AR149" s="168" t="s">
        <v>156</v>
      </c>
      <c r="AT149" s="168" t="s">
        <v>152</v>
      </c>
      <c r="AU149" s="168" t="s">
        <v>89</v>
      </c>
      <c r="AY149" s="13" t="s">
        <v>150</v>
      </c>
      <c r="BE149" s="98">
        <f t="shared" si="19"/>
        <v>0</v>
      </c>
      <c r="BF149" s="98">
        <f t="shared" si="20"/>
        <v>0</v>
      </c>
      <c r="BG149" s="98">
        <f t="shared" si="21"/>
        <v>0</v>
      </c>
      <c r="BH149" s="98">
        <f t="shared" si="22"/>
        <v>0</v>
      </c>
      <c r="BI149" s="98">
        <f t="shared" si="23"/>
        <v>0</v>
      </c>
      <c r="BJ149" s="13" t="s">
        <v>89</v>
      </c>
      <c r="BK149" s="169">
        <f t="shared" si="24"/>
        <v>0</v>
      </c>
      <c r="BL149" s="13" t="s">
        <v>156</v>
      </c>
      <c r="BM149" s="168" t="s">
        <v>198</v>
      </c>
    </row>
    <row r="150" spans="2:65" s="1" customFormat="1" ht="24.2" customHeight="1">
      <c r="B150" s="131"/>
      <c r="C150" s="158" t="s">
        <v>199</v>
      </c>
      <c r="D150" s="158" t="s">
        <v>152</v>
      </c>
      <c r="E150" s="159" t="s">
        <v>200</v>
      </c>
      <c r="F150" s="160" t="s">
        <v>201</v>
      </c>
      <c r="G150" s="161" t="s">
        <v>192</v>
      </c>
      <c r="H150" s="162">
        <v>29.768000000000001</v>
      </c>
      <c r="I150" s="163"/>
      <c r="J150" s="162">
        <f t="shared" si="15"/>
        <v>0</v>
      </c>
      <c r="K150" s="164"/>
      <c r="L150" s="30"/>
      <c r="M150" s="165" t="s">
        <v>1</v>
      </c>
      <c r="N150" s="130" t="s">
        <v>44</v>
      </c>
      <c r="P150" s="166">
        <f t="shared" si="16"/>
        <v>0</v>
      </c>
      <c r="Q150" s="166">
        <v>0</v>
      </c>
      <c r="R150" s="166">
        <f t="shared" si="17"/>
        <v>0</v>
      </c>
      <c r="S150" s="166">
        <v>0</v>
      </c>
      <c r="T150" s="167">
        <f t="shared" si="18"/>
        <v>0</v>
      </c>
      <c r="AR150" s="168" t="s">
        <v>156</v>
      </c>
      <c r="AT150" s="168" t="s">
        <v>152</v>
      </c>
      <c r="AU150" s="168" t="s">
        <v>89</v>
      </c>
      <c r="AY150" s="13" t="s">
        <v>150</v>
      </c>
      <c r="BE150" s="98">
        <f t="shared" si="19"/>
        <v>0</v>
      </c>
      <c r="BF150" s="98">
        <f t="shared" si="20"/>
        <v>0</v>
      </c>
      <c r="BG150" s="98">
        <f t="shared" si="21"/>
        <v>0</v>
      </c>
      <c r="BH150" s="98">
        <f t="shared" si="22"/>
        <v>0</v>
      </c>
      <c r="BI150" s="98">
        <f t="shared" si="23"/>
        <v>0</v>
      </c>
      <c r="BJ150" s="13" t="s">
        <v>89</v>
      </c>
      <c r="BK150" s="169">
        <f t="shared" si="24"/>
        <v>0</v>
      </c>
      <c r="BL150" s="13" t="s">
        <v>156</v>
      </c>
      <c r="BM150" s="168" t="s">
        <v>202</v>
      </c>
    </row>
    <row r="151" spans="2:65" s="1" customFormat="1" ht="16.5" customHeight="1">
      <c r="B151" s="131"/>
      <c r="C151" s="158" t="s">
        <v>203</v>
      </c>
      <c r="D151" s="158" t="s">
        <v>152</v>
      </c>
      <c r="E151" s="159" t="s">
        <v>204</v>
      </c>
      <c r="F151" s="160" t="s">
        <v>205</v>
      </c>
      <c r="G151" s="161" t="s">
        <v>155</v>
      </c>
      <c r="H151" s="162">
        <v>96.831999999999994</v>
      </c>
      <c r="I151" s="163"/>
      <c r="J151" s="162">
        <f t="shared" si="15"/>
        <v>0</v>
      </c>
      <c r="K151" s="164"/>
      <c r="L151" s="30"/>
      <c r="M151" s="165" t="s">
        <v>1</v>
      </c>
      <c r="N151" s="130" t="s">
        <v>44</v>
      </c>
      <c r="P151" s="166">
        <f t="shared" si="16"/>
        <v>0</v>
      </c>
      <c r="Q151" s="166">
        <v>2.2151299999999998</v>
      </c>
      <c r="R151" s="166">
        <f t="shared" si="17"/>
        <v>214.49546815999997</v>
      </c>
      <c r="S151" s="166">
        <v>0</v>
      </c>
      <c r="T151" s="167">
        <f t="shared" si="18"/>
        <v>0</v>
      </c>
      <c r="AR151" s="168" t="s">
        <v>156</v>
      </c>
      <c r="AT151" s="168" t="s">
        <v>152</v>
      </c>
      <c r="AU151" s="168" t="s">
        <v>89</v>
      </c>
      <c r="AY151" s="13" t="s">
        <v>150</v>
      </c>
      <c r="BE151" s="98">
        <f t="shared" si="19"/>
        <v>0</v>
      </c>
      <c r="BF151" s="98">
        <f t="shared" si="20"/>
        <v>0</v>
      </c>
      <c r="BG151" s="98">
        <f t="shared" si="21"/>
        <v>0</v>
      </c>
      <c r="BH151" s="98">
        <f t="shared" si="22"/>
        <v>0</v>
      </c>
      <c r="BI151" s="98">
        <f t="shared" si="23"/>
        <v>0</v>
      </c>
      <c r="BJ151" s="13" t="s">
        <v>89</v>
      </c>
      <c r="BK151" s="169">
        <f t="shared" si="24"/>
        <v>0</v>
      </c>
      <c r="BL151" s="13" t="s">
        <v>156</v>
      </c>
      <c r="BM151" s="168" t="s">
        <v>206</v>
      </c>
    </row>
    <row r="152" spans="2:65" s="1" customFormat="1" ht="24.2" customHeight="1">
      <c r="B152" s="131"/>
      <c r="C152" s="158" t="s">
        <v>207</v>
      </c>
      <c r="D152" s="158" t="s">
        <v>152</v>
      </c>
      <c r="E152" s="159" t="s">
        <v>208</v>
      </c>
      <c r="F152" s="160" t="s">
        <v>209</v>
      </c>
      <c r="G152" s="161" t="s">
        <v>155</v>
      </c>
      <c r="H152" s="162">
        <v>130.18299999999999</v>
      </c>
      <c r="I152" s="163"/>
      <c r="J152" s="162">
        <f t="shared" si="15"/>
        <v>0</v>
      </c>
      <c r="K152" s="164"/>
      <c r="L152" s="30"/>
      <c r="M152" s="165" t="s">
        <v>1</v>
      </c>
      <c r="N152" s="130" t="s">
        <v>44</v>
      </c>
      <c r="P152" s="166">
        <f t="shared" si="16"/>
        <v>0</v>
      </c>
      <c r="Q152" s="166">
        <v>2.2151299999999998</v>
      </c>
      <c r="R152" s="166">
        <f t="shared" si="17"/>
        <v>288.37226878999996</v>
      </c>
      <c r="S152" s="166">
        <v>0</v>
      </c>
      <c r="T152" s="167">
        <f t="shared" si="18"/>
        <v>0</v>
      </c>
      <c r="AR152" s="168" t="s">
        <v>156</v>
      </c>
      <c r="AT152" s="168" t="s">
        <v>152</v>
      </c>
      <c r="AU152" s="168" t="s">
        <v>89</v>
      </c>
      <c r="AY152" s="13" t="s">
        <v>150</v>
      </c>
      <c r="BE152" s="98">
        <f t="shared" si="19"/>
        <v>0</v>
      </c>
      <c r="BF152" s="98">
        <f t="shared" si="20"/>
        <v>0</v>
      </c>
      <c r="BG152" s="98">
        <f t="shared" si="21"/>
        <v>0</v>
      </c>
      <c r="BH152" s="98">
        <f t="shared" si="22"/>
        <v>0</v>
      </c>
      <c r="BI152" s="98">
        <f t="shared" si="23"/>
        <v>0</v>
      </c>
      <c r="BJ152" s="13" t="s">
        <v>89</v>
      </c>
      <c r="BK152" s="169">
        <f t="shared" si="24"/>
        <v>0</v>
      </c>
      <c r="BL152" s="13" t="s">
        <v>156</v>
      </c>
      <c r="BM152" s="168" t="s">
        <v>210</v>
      </c>
    </row>
    <row r="153" spans="2:65" s="1" customFormat="1" ht="21.75" customHeight="1">
      <c r="B153" s="131"/>
      <c r="C153" s="158" t="s">
        <v>211</v>
      </c>
      <c r="D153" s="158" t="s">
        <v>152</v>
      </c>
      <c r="E153" s="159" t="s">
        <v>212</v>
      </c>
      <c r="F153" s="160" t="s">
        <v>213</v>
      </c>
      <c r="G153" s="161" t="s">
        <v>192</v>
      </c>
      <c r="H153" s="162">
        <v>342.28100000000001</v>
      </c>
      <c r="I153" s="163"/>
      <c r="J153" s="162">
        <f t="shared" si="15"/>
        <v>0</v>
      </c>
      <c r="K153" s="164"/>
      <c r="L153" s="30"/>
      <c r="M153" s="165" t="s">
        <v>1</v>
      </c>
      <c r="N153" s="130" t="s">
        <v>44</v>
      </c>
      <c r="P153" s="166">
        <f t="shared" si="16"/>
        <v>0</v>
      </c>
      <c r="Q153" s="166">
        <v>3.7699999999999999E-3</v>
      </c>
      <c r="R153" s="166">
        <f t="shared" si="17"/>
        <v>1.29039937</v>
      </c>
      <c r="S153" s="166">
        <v>0</v>
      </c>
      <c r="T153" s="167">
        <f t="shared" si="18"/>
        <v>0</v>
      </c>
      <c r="AR153" s="168" t="s">
        <v>156</v>
      </c>
      <c r="AT153" s="168" t="s">
        <v>152</v>
      </c>
      <c r="AU153" s="168" t="s">
        <v>89</v>
      </c>
      <c r="AY153" s="13" t="s">
        <v>150</v>
      </c>
      <c r="BE153" s="98">
        <f t="shared" si="19"/>
        <v>0</v>
      </c>
      <c r="BF153" s="98">
        <f t="shared" si="20"/>
        <v>0</v>
      </c>
      <c r="BG153" s="98">
        <f t="shared" si="21"/>
        <v>0</v>
      </c>
      <c r="BH153" s="98">
        <f t="shared" si="22"/>
        <v>0</v>
      </c>
      <c r="BI153" s="98">
        <f t="shared" si="23"/>
        <v>0</v>
      </c>
      <c r="BJ153" s="13" t="s">
        <v>89</v>
      </c>
      <c r="BK153" s="169">
        <f t="shared" si="24"/>
        <v>0</v>
      </c>
      <c r="BL153" s="13" t="s">
        <v>156</v>
      </c>
      <c r="BM153" s="168" t="s">
        <v>214</v>
      </c>
    </row>
    <row r="154" spans="2:65" s="1" customFormat="1" ht="24.2" customHeight="1">
      <c r="B154" s="131"/>
      <c r="C154" s="158" t="s">
        <v>215</v>
      </c>
      <c r="D154" s="158" t="s">
        <v>152</v>
      </c>
      <c r="E154" s="159" t="s">
        <v>216</v>
      </c>
      <c r="F154" s="160" t="s">
        <v>217</v>
      </c>
      <c r="G154" s="161" t="s">
        <v>192</v>
      </c>
      <c r="H154" s="162">
        <v>342.28100000000001</v>
      </c>
      <c r="I154" s="163"/>
      <c r="J154" s="162">
        <f t="shared" si="15"/>
        <v>0</v>
      </c>
      <c r="K154" s="164"/>
      <c r="L154" s="30"/>
      <c r="M154" s="165" t="s">
        <v>1</v>
      </c>
      <c r="N154" s="130" t="s">
        <v>44</v>
      </c>
      <c r="P154" s="166">
        <f t="shared" si="16"/>
        <v>0</v>
      </c>
      <c r="Q154" s="166">
        <v>0</v>
      </c>
      <c r="R154" s="166">
        <f t="shared" si="17"/>
        <v>0</v>
      </c>
      <c r="S154" s="166">
        <v>0</v>
      </c>
      <c r="T154" s="167">
        <f t="shared" si="18"/>
        <v>0</v>
      </c>
      <c r="AR154" s="168" t="s">
        <v>156</v>
      </c>
      <c r="AT154" s="168" t="s">
        <v>152</v>
      </c>
      <c r="AU154" s="168" t="s">
        <v>89</v>
      </c>
      <c r="AY154" s="13" t="s">
        <v>150</v>
      </c>
      <c r="BE154" s="98">
        <f t="shared" si="19"/>
        <v>0</v>
      </c>
      <c r="BF154" s="98">
        <f t="shared" si="20"/>
        <v>0</v>
      </c>
      <c r="BG154" s="98">
        <f t="shared" si="21"/>
        <v>0</v>
      </c>
      <c r="BH154" s="98">
        <f t="shared" si="22"/>
        <v>0</v>
      </c>
      <c r="BI154" s="98">
        <f t="shared" si="23"/>
        <v>0</v>
      </c>
      <c r="BJ154" s="13" t="s">
        <v>89</v>
      </c>
      <c r="BK154" s="169">
        <f t="shared" si="24"/>
        <v>0</v>
      </c>
      <c r="BL154" s="13" t="s">
        <v>156</v>
      </c>
      <c r="BM154" s="168" t="s">
        <v>218</v>
      </c>
    </row>
    <row r="155" spans="2:65" s="1" customFormat="1" ht="16.5" customHeight="1">
      <c r="B155" s="131"/>
      <c r="C155" s="158" t="s">
        <v>219</v>
      </c>
      <c r="D155" s="158" t="s">
        <v>152</v>
      </c>
      <c r="E155" s="159" t="s">
        <v>220</v>
      </c>
      <c r="F155" s="160" t="s">
        <v>221</v>
      </c>
      <c r="G155" s="161" t="s">
        <v>222</v>
      </c>
      <c r="H155" s="162">
        <v>11.715999999999999</v>
      </c>
      <c r="I155" s="163"/>
      <c r="J155" s="162">
        <f t="shared" si="15"/>
        <v>0</v>
      </c>
      <c r="K155" s="164"/>
      <c r="L155" s="30"/>
      <c r="M155" s="165" t="s">
        <v>1</v>
      </c>
      <c r="N155" s="130" t="s">
        <v>44</v>
      </c>
      <c r="P155" s="166">
        <f t="shared" si="16"/>
        <v>0</v>
      </c>
      <c r="Q155" s="166">
        <v>1.01895</v>
      </c>
      <c r="R155" s="166">
        <f t="shared" si="17"/>
        <v>11.9380182</v>
      </c>
      <c r="S155" s="166">
        <v>0</v>
      </c>
      <c r="T155" s="167">
        <f t="shared" si="18"/>
        <v>0</v>
      </c>
      <c r="AR155" s="168" t="s">
        <v>156</v>
      </c>
      <c r="AT155" s="168" t="s">
        <v>152</v>
      </c>
      <c r="AU155" s="168" t="s">
        <v>89</v>
      </c>
      <c r="AY155" s="13" t="s">
        <v>150</v>
      </c>
      <c r="BE155" s="98">
        <f t="shared" si="19"/>
        <v>0</v>
      </c>
      <c r="BF155" s="98">
        <f t="shared" si="20"/>
        <v>0</v>
      </c>
      <c r="BG155" s="98">
        <f t="shared" si="21"/>
        <v>0</v>
      </c>
      <c r="BH155" s="98">
        <f t="shared" si="22"/>
        <v>0</v>
      </c>
      <c r="BI155" s="98">
        <f t="shared" si="23"/>
        <v>0</v>
      </c>
      <c r="BJ155" s="13" t="s">
        <v>89</v>
      </c>
      <c r="BK155" s="169">
        <f t="shared" si="24"/>
        <v>0</v>
      </c>
      <c r="BL155" s="13" t="s">
        <v>156</v>
      </c>
      <c r="BM155" s="168" t="s">
        <v>223</v>
      </c>
    </row>
    <row r="156" spans="2:65" s="11" customFormat="1" ht="22.9" customHeight="1">
      <c r="B156" s="146"/>
      <c r="D156" s="147" t="s">
        <v>77</v>
      </c>
      <c r="E156" s="156" t="s">
        <v>161</v>
      </c>
      <c r="F156" s="156" t="s">
        <v>224</v>
      </c>
      <c r="I156" s="149"/>
      <c r="J156" s="157">
        <f>BK156</f>
        <v>0</v>
      </c>
      <c r="L156" s="146"/>
      <c r="M156" s="151"/>
      <c r="P156" s="152">
        <f>SUM(P157:P161)</f>
        <v>0</v>
      </c>
      <c r="R156" s="152">
        <f>SUM(R157:R161)</f>
        <v>692.90215661000002</v>
      </c>
      <c r="T156" s="153">
        <f>SUM(T157:T161)</f>
        <v>0</v>
      </c>
      <c r="AR156" s="147" t="s">
        <v>85</v>
      </c>
      <c r="AT156" s="154" t="s">
        <v>77</v>
      </c>
      <c r="AU156" s="154" t="s">
        <v>85</v>
      </c>
      <c r="AY156" s="147" t="s">
        <v>150</v>
      </c>
      <c r="BK156" s="155">
        <f>SUM(BK157:BK161)</f>
        <v>0</v>
      </c>
    </row>
    <row r="157" spans="2:65" s="1" customFormat="1" ht="24.2" customHeight="1">
      <c r="B157" s="131"/>
      <c r="C157" s="158" t="s">
        <v>225</v>
      </c>
      <c r="D157" s="158" t="s">
        <v>152</v>
      </c>
      <c r="E157" s="159" t="s">
        <v>226</v>
      </c>
      <c r="F157" s="160" t="s">
        <v>227</v>
      </c>
      <c r="G157" s="161" t="s">
        <v>155</v>
      </c>
      <c r="H157" s="162">
        <v>285.45</v>
      </c>
      <c r="I157" s="163"/>
      <c r="J157" s="162">
        <f>ROUND(I157*H157,3)</f>
        <v>0</v>
      </c>
      <c r="K157" s="164"/>
      <c r="L157" s="30"/>
      <c r="M157" s="165" t="s">
        <v>1</v>
      </c>
      <c r="N157" s="130" t="s">
        <v>44</v>
      </c>
      <c r="P157" s="166">
        <f>O157*H157</f>
        <v>0</v>
      </c>
      <c r="Q157" s="166">
        <v>2.3254700000000001</v>
      </c>
      <c r="R157" s="166">
        <f>Q157*H157</f>
        <v>663.80541149999999</v>
      </c>
      <c r="S157" s="166">
        <v>0</v>
      </c>
      <c r="T157" s="167">
        <f>S157*H157</f>
        <v>0</v>
      </c>
      <c r="AR157" s="168" t="s">
        <v>156</v>
      </c>
      <c r="AT157" s="168" t="s">
        <v>152</v>
      </c>
      <c r="AU157" s="168" t="s">
        <v>89</v>
      </c>
      <c r="AY157" s="13" t="s">
        <v>150</v>
      </c>
      <c r="BE157" s="98">
        <f>IF(N157="základná",J157,0)</f>
        <v>0</v>
      </c>
      <c r="BF157" s="98">
        <f>IF(N157="znížená",J157,0)</f>
        <v>0</v>
      </c>
      <c r="BG157" s="98">
        <f>IF(N157="zákl. prenesená",J157,0)</f>
        <v>0</v>
      </c>
      <c r="BH157" s="98">
        <f>IF(N157="zníž. prenesená",J157,0)</f>
        <v>0</v>
      </c>
      <c r="BI157" s="98">
        <f>IF(N157="nulová",J157,0)</f>
        <v>0</v>
      </c>
      <c r="BJ157" s="13" t="s">
        <v>89</v>
      </c>
      <c r="BK157" s="169">
        <f>ROUND(I157*H157,3)</f>
        <v>0</v>
      </c>
      <c r="BL157" s="13" t="s">
        <v>156</v>
      </c>
      <c r="BM157" s="168" t="s">
        <v>228</v>
      </c>
    </row>
    <row r="158" spans="2:65" s="1" customFormat="1" ht="24.2" customHeight="1">
      <c r="B158" s="131"/>
      <c r="C158" s="158" t="s">
        <v>229</v>
      </c>
      <c r="D158" s="158" t="s">
        <v>152</v>
      </c>
      <c r="E158" s="159" t="s">
        <v>230</v>
      </c>
      <c r="F158" s="160" t="s">
        <v>231</v>
      </c>
      <c r="G158" s="161" t="s">
        <v>192</v>
      </c>
      <c r="H158" s="162">
        <v>2079.3000000000002</v>
      </c>
      <c r="I158" s="163"/>
      <c r="J158" s="162">
        <f>ROUND(I158*H158,3)</f>
        <v>0</v>
      </c>
      <c r="K158" s="164"/>
      <c r="L158" s="30"/>
      <c r="M158" s="165" t="s">
        <v>1</v>
      </c>
      <c r="N158" s="130" t="s">
        <v>44</v>
      </c>
      <c r="P158" s="166">
        <f>O158*H158</f>
        <v>0</v>
      </c>
      <c r="Q158" s="166">
        <v>0</v>
      </c>
      <c r="R158" s="166">
        <f>Q158*H158</f>
        <v>0</v>
      </c>
      <c r="S158" s="166">
        <v>0</v>
      </c>
      <c r="T158" s="167">
        <f>S158*H158</f>
        <v>0</v>
      </c>
      <c r="AR158" s="168" t="s">
        <v>156</v>
      </c>
      <c r="AT158" s="168" t="s">
        <v>152</v>
      </c>
      <c r="AU158" s="168" t="s">
        <v>89</v>
      </c>
      <c r="AY158" s="13" t="s">
        <v>150</v>
      </c>
      <c r="BE158" s="98">
        <f>IF(N158="základná",J158,0)</f>
        <v>0</v>
      </c>
      <c r="BF158" s="98">
        <f>IF(N158="znížená",J158,0)</f>
        <v>0</v>
      </c>
      <c r="BG158" s="98">
        <f>IF(N158="zákl. prenesená",J158,0)</f>
        <v>0</v>
      </c>
      <c r="BH158" s="98">
        <f>IF(N158="zníž. prenesená",J158,0)</f>
        <v>0</v>
      </c>
      <c r="BI158" s="98">
        <f>IF(N158="nulová",J158,0)</f>
        <v>0</v>
      </c>
      <c r="BJ158" s="13" t="s">
        <v>89</v>
      </c>
      <c r="BK158" s="169">
        <f>ROUND(I158*H158,3)</f>
        <v>0</v>
      </c>
      <c r="BL158" s="13" t="s">
        <v>156</v>
      </c>
      <c r="BM158" s="168" t="s">
        <v>232</v>
      </c>
    </row>
    <row r="159" spans="2:65" s="1" customFormat="1" ht="24.2" customHeight="1">
      <c r="B159" s="131"/>
      <c r="C159" s="158" t="s">
        <v>7</v>
      </c>
      <c r="D159" s="158" t="s">
        <v>152</v>
      </c>
      <c r="E159" s="159" t="s">
        <v>233</v>
      </c>
      <c r="F159" s="160" t="s">
        <v>234</v>
      </c>
      <c r="G159" s="161" t="s">
        <v>192</v>
      </c>
      <c r="H159" s="162">
        <v>2079.3000000000002</v>
      </c>
      <c r="I159" s="163"/>
      <c r="J159" s="162">
        <f>ROUND(I159*H159,3)</f>
        <v>0</v>
      </c>
      <c r="K159" s="164"/>
      <c r="L159" s="30"/>
      <c r="M159" s="165" t="s">
        <v>1</v>
      </c>
      <c r="N159" s="130" t="s">
        <v>44</v>
      </c>
      <c r="P159" s="166">
        <f>O159*H159</f>
        <v>0</v>
      </c>
      <c r="Q159" s="166">
        <v>1.4499999999999999E-3</v>
      </c>
      <c r="R159" s="166">
        <f>Q159*H159</f>
        <v>3.0149850000000002</v>
      </c>
      <c r="S159" s="166">
        <v>0</v>
      </c>
      <c r="T159" s="167">
        <f>S159*H159</f>
        <v>0</v>
      </c>
      <c r="AR159" s="168" t="s">
        <v>156</v>
      </c>
      <c r="AT159" s="168" t="s">
        <v>152</v>
      </c>
      <c r="AU159" s="168" t="s">
        <v>89</v>
      </c>
      <c r="AY159" s="13" t="s">
        <v>150</v>
      </c>
      <c r="BE159" s="98">
        <f>IF(N159="základná",J159,0)</f>
        <v>0</v>
      </c>
      <c r="BF159" s="98">
        <f>IF(N159="znížená",J159,0)</f>
        <v>0</v>
      </c>
      <c r="BG159" s="98">
        <f>IF(N159="zákl. prenesená",J159,0)</f>
        <v>0</v>
      </c>
      <c r="BH159" s="98">
        <f>IF(N159="zníž. prenesená",J159,0)</f>
        <v>0</v>
      </c>
      <c r="BI159" s="98">
        <f>IF(N159="nulová",J159,0)</f>
        <v>0</v>
      </c>
      <c r="BJ159" s="13" t="s">
        <v>89</v>
      </c>
      <c r="BK159" s="169">
        <f>ROUND(I159*H159,3)</f>
        <v>0</v>
      </c>
      <c r="BL159" s="13" t="s">
        <v>156</v>
      </c>
      <c r="BM159" s="168" t="s">
        <v>235</v>
      </c>
    </row>
    <row r="160" spans="2:65" s="1" customFormat="1" ht="24.2" customHeight="1">
      <c r="B160" s="131"/>
      <c r="C160" s="158" t="s">
        <v>236</v>
      </c>
      <c r="D160" s="158" t="s">
        <v>152</v>
      </c>
      <c r="E160" s="159" t="s">
        <v>237</v>
      </c>
      <c r="F160" s="160" t="s">
        <v>238</v>
      </c>
      <c r="G160" s="161" t="s">
        <v>192</v>
      </c>
      <c r="H160" s="162">
        <v>2079.3000000000002</v>
      </c>
      <c r="I160" s="163"/>
      <c r="J160" s="162">
        <f>ROUND(I160*H160,3)</f>
        <v>0</v>
      </c>
      <c r="K160" s="164"/>
      <c r="L160" s="30"/>
      <c r="M160" s="165" t="s">
        <v>1</v>
      </c>
      <c r="N160" s="130" t="s">
        <v>44</v>
      </c>
      <c r="P160" s="166">
        <f>O160*H160</f>
        <v>0</v>
      </c>
      <c r="Q160" s="166">
        <v>0</v>
      </c>
      <c r="R160" s="166">
        <f>Q160*H160</f>
        <v>0</v>
      </c>
      <c r="S160" s="166">
        <v>0</v>
      </c>
      <c r="T160" s="167">
        <f>S160*H160</f>
        <v>0</v>
      </c>
      <c r="AR160" s="168" t="s">
        <v>156</v>
      </c>
      <c r="AT160" s="168" t="s">
        <v>152</v>
      </c>
      <c r="AU160" s="168" t="s">
        <v>89</v>
      </c>
      <c r="AY160" s="13" t="s">
        <v>150</v>
      </c>
      <c r="BE160" s="98">
        <f>IF(N160="základná",J160,0)</f>
        <v>0</v>
      </c>
      <c r="BF160" s="98">
        <f>IF(N160="znížená",J160,0)</f>
        <v>0</v>
      </c>
      <c r="BG160" s="98">
        <f>IF(N160="zákl. prenesená",J160,0)</f>
        <v>0</v>
      </c>
      <c r="BH160" s="98">
        <f>IF(N160="zníž. prenesená",J160,0)</f>
        <v>0</v>
      </c>
      <c r="BI160" s="98">
        <f>IF(N160="nulová",J160,0)</f>
        <v>0</v>
      </c>
      <c r="BJ160" s="13" t="s">
        <v>89</v>
      </c>
      <c r="BK160" s="169">
        <f>ROUND(I160*H160,3)</f>
        <v>0</v>
      </c>
      <c r="BL160" s="13" t="s">
        <v>156</v>
      </c>
      <c r="BM160" s="168" t="s">
        <v>239</v>
      </c>
    </row>
    <row r="161" spans="2:65" s="1" customFormat="1" ht="16.5" customHeight="1">
      <c r="B161" s="131"/>
      <c r="C161" s="158" t="s">
        <v>240</v>
      </c>
      <c r="D161" s="158" t="s">
        <v>152</v>
      </c>
      <c r="E161" s="159" t="s">
        <v>241</v>
      </c>
      <c r="F161" s="160" t="s">
        <v>242</v>
      </c>
      <c r="G161" s="161" t="s">
        <v>222</v>
      </c>
      <c r="H161" s="162">
        <v>25.690999999999999</v>
      </c>
      <c r="I161" s="163"/>
      <c r="J161" s="162">
        <f>ROUND(I161*H161,3)</f>
        <v>0</v>
      </c>
      <c r="K161" s="164"/>
      <c r="L161" s="30"/>
      <c r="M161" s="165" t="s">
        <v>1</v>
      </c>
      <c r="N161" s="130" t="s">
        <v>44</v>
      </c>
      <c r="P161" s="166">
        <f>O161*H161</f>
        <v>0</v>
      </c>
      <c r="Q161" s="166">
        <v>1.0152099999999999</v>
      </c>
      <c r="R161" s="166">
        <f>Q161*H161</f>
        <v>26.081760109999998</v>
      </c>
      <c r="S161" s="166">
        <v>0</v>
      </c>
      <c r="T161" s="167">
        <f>S161*H161</f>
        <v>0</v>
      </c>
      <c r="AR161" s="168" t="s">
        <v>156</v>
      </c>
      <c r="AT161" s="168" t="s">
        <v>152</v>
      </c>
      <c r="AU161" s="168" t="s">
        <v>89</v>
      </c>
      <c r="AY161" s="13" t="s">
        <v>150</v>
      </c>
      <c r="BE161" s="98">
        <f>IF(N161="základná",J161,0)</f>
        <v>0</v>
      </c>
      <c r="BF161" s="98">
        <f>IF(N161="znížená",J161,0)</f>
        <v>0</v>
      </c>
      <c r="BG161" s="98">
        <f>IF(N161="zákl. prenesená",J161,0)</f>
        <v>0</v>
      </c>
      <c r="BH161" s="98">
        <f>IF(N161="zníž. prenesená",J161,0)</f>
        <v>0</v>
      </c>
      <c r="BI161" s="98">
        <f>IF(N161="nulová",J161,0)</f>
        <v>0</v>
      </c>
      <c r="BJ161" s="13" t="s">
        <v>89</v>
      </c>
      <c r="BK161" s="169">
        <f>ROUND(I161*H161,3)</f>
        <v>0</v>
      </c>
      <c r="BL161" s="13" t="s">
        <v>156</v>
      </c>
      <c r="BM161" s="168" t="s">
        <v>243</v>
      </c>
    </row>
    <row r="162" spans="2:65" s="11" customFormat="1" ht="22.9" customHeight="1">
      <c r="B162" s="146"/>
      <c r="D162" s="147" t="s">
        <v>77</v>
      </c>
      <c r="E162" s="156" t="s">
        <v>172</v>
      </c>
      <c r="F162" s="156" t="s">
        <v>244</v>
      </c>
      <c r="I162" s="149"/>
      <c r="J162" s="157">
        <f>BK162</f>
        <v>0</v>
      </c>
      <c r="L162" s="146"/>
      <c r="M162" s="151"/>
      <c r="P162" s="152">
        <f>SUM(P163:P166)</f>
        <v>0</v>
      </c>
      <c r="R162" s="152">
        <f>SUM(R163:R166)</f>
        <v>1870.2825976799998</v>
      </c>
      <c r="T162" s="153">
        <f>SUM(T163:T166)</f>
        <v>0</v>
      </c>
      <c r="AR162" s="147" t="s">
        <v>85</v>
      </c>
      <c r="AT162" s="154" t="s">
        <v>77</v>
      </c>
      <c r="AU162" s="154" t="s">
        <v>85</v>
      </c>
      <c r="AY162" s="147" t="s">
        <v>150</v>
      </c>
      <c r="BK162" s="155">
        <f>SUM(BK163:BK166)</f>
        <v>0</v>
      </c>
    </row>
    <row r="163" spans="2:65" s="1" customFormat="1" ht="37.9" customHeight="1">
      <c r="B163" s="131"/>
      <c r="C163" s="158" t="s">
        <v>245</v>
      </c>
      <c r="D163" s="158" t="s">
        <v>152</v>
      </c>
      <c r="E163" s="159" t="s">
        <v>246</v>
      </c>
      <c r="F163" s="160" t="s">
        <v>247</v>
      </c>
      <c r="G163" s="161" t="s">
        <v>192</v>
      </c>
      <c r="H163" s="162">
        <v>3038</v>
      </c>
      <c r="I163" s="163"/>
      <c r="J163" s="162">
        <f>ROUND(I163*H163,3)</f>
        <v>0</v>
      </c>
      <c r="K163" s="164"/>
      <c r="L163" s="30"/>
      <c r="M163" s="165" t="s">
        <v>1</v>
      </c>
      <c r="N163" s="130" t="s">
        <v>44</v>
      </c>
      <c r="P163" s="166">
        <f>O163*H163</f>
        <v>0</v>
      </c>
      <c r="Q163" s="166">
        <v>5.1799999999999997E-3</v>
      </c>
      <c r="R163" s="166">
        <f>Q163*H163</f>
        <v>15.736839999999999</v>
      </c>
      <c r="S163" s="166">
        <v>0</v>
      </c>
      <c r="T163" s="167">
        <f>S163*H163</f>
        <v>0</v>
      </c>
      <c r="AR163" s="168" t="s">
        <v>156</v>
      </c>
      <c r="AT163" s="168" t="s">
        <v>152</v>
      </c>
      <c r="AU163" s="168" t="s">
        <v>89</v>
      </c>
      <c r="AY163" s="13" t="s">
        <v>150</v>
      </c>
      <c r="BE163" s="98">
        <f>IF(N163="základná",J163,0)</f>
        <v>0</v>
      </c>
      <c r="BF163" s="98">
        <f>IF(N163="znížená",J163,0)</f>
        <v>0</v>
      </c>
      <c r="BG163" s="98">
        <f>IF(N163="zákl. prenesená",J163,0)</f>
        <v>0</v>
      </c>
      <c r="BH163" s="98">
        <f>IF(N163="zníž. prenesená",J163,0)</f>
        <v>0</v>
      </c>
      <c r="BI163" s="98">
        <f>IF(N163="nulová",J163,0)</f>
        <v>0</v>
      </c>
      <c r="BJ163" s="13" t="s">
        <v>89</v>
      </c>
      <c r="BK163" s="169">
        <f>ROUND(I163*H163,3)</f>
        <v>0</v>
      </c>
      <c r="BL163" s="13" t="s">
        <v>156</v>
      </c>
      <c r="BM163" s="168" t="s">
        <v>248</v>
      </c>
    </row>
    <row r="164" spans="2:65" s="1" customFormat="1" ht="33" customHeight="1">
      <c r="B164" s="131"/>
      <c r="C164" s="158" t="s">
        <v>249</v>
      </c>
      <c r="D164" s="158" t="s">
        <v>152</v>
      </c>
      <c r="E164" s="159" t="s">
        <v>250</v>
      </c>
      <c r="F164" s="160" t="s">
        <v>251</v>
      </c>
      <c r="G164" s="161" t="s">
        <v>155</v>
      </c>
      <c r="H164" s="162">
        <v>759.5</v>
      </c>
      <c r="I164" s="163"/>
      <c r="J164" s="162">
        <f>ROUND(I164*H164,3)</f>
        <v>0</v>
      </c>
      <c r="K164" s="164"/>
      <c r="L164" s="30"/>
      <c r="M164" s="165" t="s">
        <v>1</v>
      </c>
      <c r="N164" s="130" t="s">
        <v>44</v>
      </c>
      <c r="P164" s="166">
        <f>O164*H164</f>
        <v>0</v>
      </c>
      <c r="Q164" s="166">
        <v>2.4407199999999998</v>
      </c>
      <c r="R164" s="166">
        <f>Q164*H164</f>
        <v>1853.7268399999998</v>
      </c>
      <c r="S164" s="166">
        <v>0</v>
      </c>
      <c r="T164" s="167">
        <f>S164*H164</f>
        <v>0</v>
      </c>
      <c r="AR164" s="168" t="s">
        <v>156</v>
      </c>
      <c r="AT164" s="168" t="s">
        <v>152</v>
      </c>
      <c r="AU164" s="168" t="s">
        <v>89</v>
      </c>
      <c r="AY164" s="13" t="s">
        <v>150</v>
      </c>
      <c r="BE164" s="98">
        <f>IF(N164="základná",J164,0)</f>
        <v>0</v>
      </c>
      <c r="BF164" s="98">
        <f>IF(N164="znížená",J164,0)</f>
        <v>0</v>
      </c>
      <c r="BG164" s="98">
        <f>IF(N164="zákl. prenesená",J164,0)</f>
        <v>0</v>
      </c>
      <c r="BH164" s="98">
        <f>IF(N164="zníž. prenesená",J164,0)</f>
        <v>0</v>
      </c>
      <c r="BI164" s="98">
        <f>IF(N164="nulová",J164,0)</f>
        <v>0</v>
      </c>
      <c r="BJ164" s="13" t="s">
        <v>89</v>
      </c>
      <c r="BK164" s="169">
        <f>ROUND(I164*H164,3)</f>
        <v>0</v>
      </c>
      <c r="BL164" s="13" t="s">
        <v>156</v>
      </c>
      <c r="BM164" s="168" t="s">
        <v>252</v>
      </c>
    </row>
    <row r="165" spans="2:65" s="1" customFormat="1" ht="21.75" customHeight="1">
      <c r="B165" s="131"/>
      <c r="C165" s="158" t="s">
        <v>253</v>
      </c>
      <c r="D165" s="158" t="s">
        <v>152</v>
      </c>
      <c r="E165" s="159" t="s">
        <v>254</v>
      </c>
      <c r="F165" s="160" t="s">
        <v>255</v>
      </c>
      <c r="G165" s="161" t="s">
        <v>192</v>
      </c>
      <c r="H165" s="162">
        <v>104.188</v>
      </c>
      <c r="I165" s="163"/>
      <c r="J165" s="162">
        <f>ROUND(I165*H165,3)</f>
        <v>0</v>
      </c>
      <c r="K165" s="164"/>
      <c r="L165" s="30"/>
      <c r="M165" s="165" t="s">
        <v>1</v>
      </c>
      <c r="N165" s="130" t="s">
        <v>44</v>
      </c>
      <c r="P165" s="166">
        <f>O165*H165</f>
        <v>0</v>
      </c>
      <c r="Q165" s="166">
        <v>7.8600000000000007E-3</v>
      </c>
      <c r="R165" s="166">
        <f>Q165*H165</f>
        <v>0.81891768000000009</v>
      </c>
      <c r="S165" s="166">
        <v>0</v>
      </c>
      <c r="T165" s="167">
        <f>S165*H165</f>
        <v>0</v>
      </c>
      <c r="AR165" s="168" t="s">
        <v>156</v>
      </c>
      <c r="AT165" s="168" t="s">
        <v>152</v>
      </c>
      <c r="AU165" s="168" t="s">
        <v>89</v>
      </c>
      <c r="AY165" s="13" t="s">
        <v>150</v>
      </c>
      <c r="BE165" s="98">
        <f>IF(N165="základná",J165,0)</f>
        <v>0</v>
      </c>
      <c r="BF165" s="98">
        <f>IF(N165="znížená",J165,0)</f>
        <v>0</v>
      </c>
      <c r="BG165" s="98">
        <f>IF(N165="zákl. prenesená",J165,0)</f>
        <v>0</v>
      </c>
      <c r="BH165" s="98">
        <f>IF(N165="zníž. prenesená",J165,0)</f>
        <v>0</v>
      </c>
      <c r="BI165" s="98">
        <f>IF(N165="nulová",J165,0)</f>
        <v>0</v>
      </c>
      <c r="BJ165" s="13" t="s">
        <v>89</v>
      </c>
      <c r="BK165" s="169">
        <f>ROUND(I165*H165,3)</f>
        <v>0</v>
      </c>
      <c r="BL165" s="13" t="s">
        <v>156</v>
      </c>
      <c r="BM165" s="168" t="s">
        <v>256</v>
      </c>
    </row>
    <row r="166" spans="2:65" s="1" customFormat="1" ht="21.75" customHeight="1">
      <c r="B166" s="131"/>
      <c r="C166" s="158" t="s">
        <v>257</v>
      </c>
      <c r="D166" s="158" t="s">
        <v>152</v>
      </c>
      <c r="E166" s="159" t="s">
        <v>258</v>
      </c>
      <c r="F166" s="160" t="s">
        <v>259</v>
      </c>
      <c r="G166" s="161" t="s">
        <v>192</v>
      </c>
      <c r="H166" s="162">
        <v>104.188</v>
      </c>
      <c r="I166" s="163"/>
      <c r="J166" s="162">
        <f>ROUND(I166*H166,3)</f>
        <v>0</v>
      </c>
      <c r="K166" s="164"/>
      <c r="L166" s="30"/>
      <c r="M166" s="165" t="s">
        <v>1</v>
      </c>
      <c r="N166" s="130" t="s">
        <v>44</v>
      </c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AR166" s="168" t="s">
        <v>156</v>
      </c>
      <c r="AT166" s="168" t="s">
        <v>152</v>
      </c>
      <c r="AU166" s="168" t="s">
        <v>89</v>
      </c>
      <c r="AY166" s="13" t="s">
        <v>150</v>
      </c>
      <c r="BE166" s="98">
        <f>IF(N166="základná",J166,0)</f>
        <v>0</v>
      </c>
      <c r="BF166" s="98">
        <f>IF(N166="znížená",J166,0)</f>
        <v>0</v>
      </c>
      <c r="BG166" s="98">
        <f>IF(N166="zákl. prenesená",J166,0)</f>
        <v>0</v>
      </c>
      <c r="BH166" s="98">
        <f>IF(N166="zníž. prenesená",J166,0)</f>
        <v>0</v>
      </c>
      <c r="BI166" s="98">
        <f>IF(N166="nulová",J166,0)</f>
        <v>0</v>
      </c>
      <c r="BJ166" s="13" t="s">
        <v>89</v>
      </c>
      <c r="BK166" s="169">
        <f>ROUND(I166*H166,3)</f>
        <v>0</v>
      </c>
      <c r="BL166" s="13" t="s">
        <v>156</v>
      </c>
      <c r="BM166" s="168" t="s">
        <v>260</v>
      </c>
    </row>
    <row r="167" spans="2:65" s="11" customFormat="1" ht="22.9" customHeight="1">
      <c r="B167" s="146"/>
      <c r="D167" s="147" t="s">
        <v>77</v>
      </c>
      <c r="E167" s="156" t="s">
        <v>185</v>
      </c>
      <c r="F167" s="156" t="s">
        <v>261</v>
      </c>
      <c r="I167" s="149"/>
      <c r="J167" s="157">
        <f>BK167</f>
        <v>0</v>
      </c>
      <c r="L167" s="146"/>
      <c r="M167" s="151"/>
      <c r="P167" s="152">
        <f>P168</f>
        <v>0</v>
      </c>
      <c r="R167" s="152">
        <f>R168</f>
        <v>0.23009000000000002</v>
      </c>
      <c r="T167" s="153">
        <f>T168</f>
        <v>0</v>
      </c>
      <c r="AR167" s="147" t="s">
        <v>85</v>
      </c>
      <c r="AT167" s="154" t="s">
        <v>77</v>
      </c>
      <c r="AU167" s="154" t="s">
        <v>85</v>
      </c>
      <c r="AY167" s="147" t="s">
        <v>150</v>
      </c>
      <c r="BK167" s="155">
        <f>BK168</f>
        <v>0</v>
      </c>
    </row>
    <row r="168" spans="2:65" s="1" customFormat="1" ht="37.9" customHeight="1">
      <c r="B168" s="131"/>
      <c r="C168" s="158" t="s">
        <v>262</v>
      </c>
      <c r="D168" s="158" t="s">
        <v>152</v>
      </c>
      <c r="E168" s="159" t="s">
        <v>263</v>
      </c>
      <c r="F168" s="160" t="s">
        <v>264</v>
      </c>
      <c r="G168" s="161" t="s">
        <v>265</v>
      </c>
      <c r="H168" s="162">
        <v>173</v>
      </c>
      <c r="I168" s="163"/>
      <c r="J168" s="162">
        <f>ROUND(I168*H168,3)</f>
        <v>0</v>
      </c>
      <c r="K168" s="164"/>
      <c r="L168" s="30"/>
      <c r="M168" s="165" t="s">
        <v>1</v>
      </c>
      <c r="N168" s="130" t="s">
        <v>44</v>
      </c>
      <c r="P168" s="166">
        <f>O168*H168</f>
        <v>0</v>
      </c>
      <c r="Q168" s="166">
        <v>1.33E-3</v>
      </c>
      <c r="R168" s="166">
        <f>Q168*H168</f>
        <v>0.23009000000000002</v>
      </c>
      <c r="S168" s="166">
        <v>0</v>
      </c>
      <c r="T168" s="167">
        <f>S168*H168</f>
        <v>0</v>
      </c>
      <c r="AR168" s="168" t="s">
        <v>156</v>
      </c>
      <c r="AT168" s="168" t="s">
        <v>152</v>
      </c>
      <c r="AU168" s="168" t="s">
        <v>89</v>
      </c>
      <c r="AY168" s="13" t="s">
        <v>150</v>
      </c>
      <c r="BE168" s="98">
        <f>IF(N168="základná",J168,0)</f>
        <v>0</v>
      </c>
      <c r="BF168" s="98">
        <f>IF(N168="znížená",J168,0)</f>
        <v>0</v>
      </c>
      <c r="BG168" s="98">
        <f>IF(N168="zákl. prenesená",J168,0)</f>
        <v>0</v>
      </c>
      <c r="BH168" s="98">
        <f>IF(N168="zníž. prenesená",J168,0)</f>
        <v>0</v>
      </c>
      <c r="BI168" s="98">
        <f>IF(N168="nulová",J168,0)</f>
        <v>0</v>
      </c>
      <c r="BJ168" s="13" t="s">
        <v>89</v>
      </c>
      <c r="BK168" s="169">
        <f>ROUND(I168*H168,3)</f>
        <v>0</v>
      </c>
      <c r="BL168" s="13" t="s">
        <v>156</v>
      </c>
      <c r="BM168" s="168" t="s">
        <v>266</v>
      </c>
    </row>
    <row r="169" spans="2:65" s="11" customFormat="1" ht="22.9" customHeight="1">
      <c r="B169" s="146"/>
      <c r="D169" s="147" t="s">
        <v>77</v>
      </c>
      <c r="E169" s="156" t="s">
        <v>267</v>
      </c>
      <c r="F169" s="156" t="s">
        <v>268</v>
      </c>
      <c r="I169" s="149"/>
      <c r="J169" s="157">
        <f>BK169</f>
        <v>0</v>
      </c>
      <c r="L169" s="146"/>
      <c r="M169" s="151"/>
      <c r="P169" s="152">
        <f>P170</f>
        <v>0</v>
      </c>
      <c r="R169" s="152">
        <f>R170</f>
        <v>0</v>
      </c>
      <c r="T169" s="153">
        <f>T170</f>
        <v>0</v>
      </c>
      <c r="AR169" s="147" t="s">
        <v>85</v>
      </c>
      <c r="AT169" s="154" t="s">
        <v>77</v>
      </c>
      <c r="AU169" s="154" t="s">
        <v>85</v>
      </c>
      <c r="AY169" s="147" t="s">
        <v>150</v>
      </c>
      <c r="BK169" s="155">
        <f>BK170</f>
        <v>0</v>
      </c>
    </row>
    <row r="170" spans="2:65" s="1" customFormat="1" ht="16.5" customHeight="1">
      <c r="B170" s="131"/>
      <c r="C170" s="158" t="s">
        <v>269</v>
      </c>
      <c r="D170" s="158" t="s">
        <v>152</v>
      </c>
      <c r="E170" s="159" t="s">
        <v>270</v>
      </c>
      <c r="F170" s="160" t="s">
        <v>268</v>
      </c>
      <c r="G170" s="161" t="s">
        <v>222</v>
      </c>
      <c r="H170" s="162">
        <v>3752.58</v>
      </c>
      <c r="I170" s="163"/>
      <c r="J170" s="162">
        <f>ROUND(I170*H170,3)</f>
        <v>0</v>
      </c>
      <c r="K170" s="164"/>
      <c r="L170" s="30"/>
      <c r="M170" s="165" t="s">
        <v>1</v>
      </c>
      <c r="N170" s="130" t="s">
        <v>44</v>
      </c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AR170" s="168" t="s">
        <v>156</v>
      </c>
      <c r="AT170" s="168" t="s">
        <v>152</v>
      </c>
      <c r="AU170" s="168" t="s">
        <v>89</v>
      </c>
      <c r="AY170" s="13" t="s">
        <v>150</v>
      </c>
      <c r="BE170" s="98">
        <f>IF(N170="základná",J170,0)</f>
        <v>0</v>
      </c>
      <c r="BF170" s="98">
        <f>IF(N170="znížená",J170,0)</f>
        <v>0</v>
      </c>
      <c r="BG170" s="98">
        <f>IF(N170="zákl. prenesená",J170,0)</f>
        <v>0</v>
      </c>
      <c r="BH170" s="98">
        <f>IF(N170="zníž. prenesená",J170,0)</f>
        <v>0</v>
      </c>
      <c r="BI170" s="98">
        <f>IF(N170="nulová",J170,0)</f>
        <v>0</v>
      </c>
      <c r="BJ170" s="13" t="s">
        <v>89</v>
      </c>
      <c r="BK170" s="169">
        <f>ROUND(I170*H170,3)</f>
        <v>0</v>
      </c>
      <c r="BL170" s="13" t="s">
        <v>156</v>
      </c>
      <c r="BM170" s="168" t="s">
        <v>271</v>
      </c>
    </row>
    <row r="171" spans="2:65" s="11" customFormat="1" ht="25.9" customHeight="1">
      <c r="B171" s="146"/>
      <c r="D171" s="147" t="s">
        <v>77</v>
      </c>
      <c r="E171" s="148" t="s">
        <v>272</v>
      </c>
      <c r="F171" s="148" t="s">
        <v>273</v>
      </c>
      <c r="I171" s="149"/>
      <c r="J171" s="150">
        <f>BK171</f>
        <v>0</v>
      </c>
      <c r="L171" s="146"/>
      <c r="M171" s="151"/>
      <c r="P171" s="152">
        <f>P172</f>
        <v>0</v>
      </c>
      <c r="R171" s="152">
        <f>R172</f>
        <v>8.3906659999999995</v>
      </c>
      <c r="T171" s="153">
        <f>T172</f>
        <v>0</v>
      </c>
      <c r="AR171" s="147" t="s">
        <v>89</v>
      </c>
      <c r="AT171" s="154" t="s">
        <v>77</v>
      </c>
      <c r="AU171" s="154" t="s">
        <v>78</v>
      </c>
      <c r="AY171" s="147" t="s">
        <v>150</v>
      </c>
      <c r="BK171" s="155">
        <f>BK172</f>
        <v>0</v>
      </c>
    </row>
    <row r="172" spans="2:65" s="11" customFormat="1" ht="22.9" customHeight="1">
      <c r="B172" s="146"/>
      <c r="D172" s="147" t="s">
        <v>77</v>
      </c>
      <c r="E172" s="156" t="s">
        <v>274</v>
      </c>
      <c r="F172" s="156" t="s">
        <v>275</v>
      </c>
      <c r="I172" s="149"/>
      <c r="J172" s="157">
        <f>BK172</f>
        <v>0</v>
      </c>
      <c r="L172" s="146"/>
      <c r="M172" s="151"/>
      <c r="P172" s="152">
        <f>SUM(P173:P178)</f>
        <v>0</v>
      </c>
      <c r="R172" s="152">
        <f>SUM(R173:R178)</f>
        <v>8.3906659999999995</v>
      </c>
      <c r="T172" s="153">
        <f>SUM(T173:T178)</f>
        <v>0</v>
      </c>
      <c r="AR172" s="147" t="s">
        <v>89</v>
      </c>
      <c r="AT172" s="154" t="s">
        <v>77</v>
      </c>
      <c r="AU172" s="154" t="s">
        <v>85</v>
      </c>
      <c r="AY172" s="147" t="s">
        <v>150</v>
      </c>
      <c r="BK172" s="155">
        <f>SUM(BK173:BK178)</f>
        <v>0</v>
      </c>
    </row>
    <row r="173" spans="2:65" s="1" customFormat="1" ht="24.2" customHeight="1">
      <c r="B173" s="131"/>
      <c r="C173" s="158" t="s">
        <v>276</v>
      </c>
      <c r="D173" s="158" t="s">
        <v>152</v>
      </c>
      <c r="E173" s="159" t="s">
        <v>277</v>
      </c>
      <c r="F173" s="160" t="s">
        <v>278</v>
      </c>
      <c r="G173" s="161" t="s">
        <v>192</v>
      </c>
      <c r="H173" s="162">
        <v>6076</v>
      </c>
      <c r="I173" s="163"/>
      <c r="J173" s="162">
        <f t="shared" ref="J173:J178" si="25">ROUND(I173*H173,3)</f>
        <v>0</v>
      </c>
      <c r="K173" s="164"/>
      <c r="L173" s="30"/>
      <c r="M173" s="165" t="s">
        <v>1</v>
      </c>
      <c r="N173" s="130" t="s">
        <v>44</v>
      </c>
      <c r="P173" s="166">
        <f t="shared" ref="P173:P178" si="26">O173*H173</f>
        <v>0</v>
      </c>
      <c r="Q173" s="166">
        <v>0</v>
      </c>
      <c r="R173" s="166">
        <f t="shared" ref="R173:R178" si="27">Q173*H173</f>
        <v>0</v>
      </c>
      <c r="S173" s="166">
        <v>0</v>
      </c>
      <c r="T173" s="167">
        <f t="shared" ref="T173:T178" si="28">S173*H173</f>
        <v>0</v>
      </c>
      <c r="AR173" s="168" t="s">
        <v>215</v>
      </c>
      <c r="AT173" s="168" t="s">
        <v>152</v>
      </c>
      <c r="AU173" s="168" t="s">
        <v>89</v>
      </c>
      <c r="AY173" s="13" t="s">
        <v>150</v>
      </c>
      <c r="BE173" s="98">
        <f t="shared" ref="BE173:BE178" si="29">IF(N173="základná",J173,0)</f>
        <v>0</v>
      </c>
      <c r="BF173" s="98">
        <f t="shared" ref="BF173:BF178" si="30">IF(N173="znížená",J173,0)</f>
        <v>0</v>
      </c>
      <c r="BG173" s="98">
        <f t="shared" ref="BG173:BG178" si="31">IF(N173="zákl. prenesená",J173,0)</f>
        <v>0</v>
      </c>
      <c r="BH173" s="98">
        <f t="shared" ref="BH173:BH178" si="32">IF(N173="zníž. prenesená",J173,0)</f>
        <v>0</v>
      </c>
      <c r="BI173" s="98">
        <f t="shared" ref="BI173:BI178" si="33">IF(N173="nulová",J173,0)</f>
        <v>0</v>
      </c>
      <c r="BJ173" s="13" t="s">
        <v>89</v>
      </c>
      <c r="BK173" s="169">
        <f t="shared" ref="BK173:BK178" si="34">ROUND(I173*H173,3)</f>
        <v>0</v>
      </c>
      <c r="BL173" s="13" t="s">
        <v>215</v>
      </c>
      <c r="BM173" s="168" t="s">
        <v>279</v>
      </c>
    </row>
    <row r="174" spans="2:65" s="1" customFormat="1" ht="24.2" customHeight="1">
      <c r="B174" s="131"/>
      <c r="C174" s="170" t="s">
        <v>280</v>
      </c>
      <c r="D174" s="170" t="s">
        <v>281</v>
      </c>
      <c r="E174" s="171" t="s">
        <v>282</v>
      </c>
      <c r="F174" s="172" t="s">
        <v>283</v>
      </c>
      <c r="G174" s="173" t="s">
        <v>192</v>
      </c>
      <c r="H174" s="174">
        <v>6987.4</v>
      </c>
      <c r="I174" s="175"/>
      <c r="J174" s="174">
        <f t="shared" si="25"/>
        <v>0</v>
      </c>
      <c r="K174" s="176"/>
      <c r="L174" s="177"/>
      <c r="M174" s="178" t="s">
        <v>1</v>
      </c>
      <c r="N174" s="179" t="s">
        <v>44</v>
      </c>
      <c r="P174" s="166">
        <f t="shared" si="26"/>
        <v>0</v>
      </c>
      <c r="Q174" s="166">
        <v>1.3999999999999999E-4</v>
      </c>
      <c r="R174" s="166">
        <f t="shared" si="27"/>
        <v>0.97823599999999988</v>
      </c>
      <c r="S174" s="166">
        <v>0</v>
      </c>
      <c r="T174" s="167">
        <f t="shared" si="28"/>
        <v>0</v>
      </c>
      <c r="AR174" s="168" t="s">
        <v>284</v>
      </c>
      <c r="AT174" s="168" t="s">
        <v>281</v>
      </c>
      <c r="AU174" s="168" t="s">
        <v>89</v>
      </c>
      <c r="AY174" s="13" t="s">
        <v>150</v>
      </c>
      <c r="BE174" s="98">
        <f t="shared" si="29"/>
        <v>0</v>
      </c>
      <c r="BF174" s="98">
        <f t="shared" si="30"/>
        <v>0</v>
      </c>
      <c r="BG174" s="98">
        <f t="shared" si="31"/>
        <v>0</v>
      </c>
      <c r="BH174" s="98">
        <f t="shared" si="32"/>
        <v>0</v>
      </c>
      <c r="BI174" s="98">
        <f t="shared" si="33"/>
        <v>0</v>
      </c>
      <c r="BJ174" s="13" t="s">
        <v>89</v>
      </c>
      <c r="BK174" s="169">
        <f t="shared" si="34"/>
        <v>0</v>
      </c>
      <c r="BL174" s="13" t="s">
        <v>215</v>
      </c>
      <c r="BM174" s="168" t="s">
        <v>285</v>
      </c>
    </row>
    <row r="175" spans="2:65" s="1" customFormat="1" ht="37.9" customHeight="1">
      <c r="B175" s="131"/>
      <c r="C175" s="158" t="s">
        <v>286</v>
      </c>
      <c r="D175" s="158" t="s">
        <v>152</v>
      </c>
      <c r="E175" s="159" t="s">
        <v>287</v>
      </c>
      <c r="F175" s="160" t="s">
        <v>288</v>
      </c>
      <c r="G175" s="161" t="s">
        <v>192</v>
      </c>
      <c r="H175" s="162">
        <v>3038</v>
      </c>
      <c r="I175" s="163"/>
      <c r="J175" s="162">
        <f t="shared" si="25"/>
        <v>0</v>
      </c>
      <c r="K175" s="164"/>
      <c r="L175" s="30"/>
      <c r="M175" s="165" t="s">
        <v>1</v>
      </c>
      <c r="N175" s="130" t="s">
        <v>44</v>
      </c>
      <c r="P175" s="166">
        <f t="shared" si="26"/>
        <v>0</v>
      </c>
      <c r="Q175" s="166">
        <v>3.0000000000000001E-5</v>
      </c>
      <c r="R175" s="166">
        <f t="shared" si="27"/>
        <v>9.1139999999999999E-2</v>
      </c>
      <c r="S175" s="166">
        <v>0</v>
      </c>
      <c r="T175" s="167">
        <f t="shared" si="28"/>
        <v>0</v>
      </c>
      <c r="AR175" s="168" t="s">
        <v>215</v>
      </c>
      <c r="AT175" s="168" t="s">
        <v>152</v>
      </c>
      <c r="AU175" s="168" t="s">
        <v>89</v>
      </c>
      <c r="AY175" s="13" t="s">
        <v>150</v>
      </c>
      <c r="BE175" s="98">
        <f t="shared" si="29"/>
        <v>0</v>
      </c>
      <c r="BF175" s="98">
        <f t="shared" si="30"/>
        <v>0</v>
      </c>
      <c r="BG175" s="98">
        <f t="shared" si="31"/>
        <v>0</v>
      </c>
      <c r="BH175" s="98">
        <f t="shared" si="32"/>
        <v>0</v>
      </c>
      <c r="BI175" s="98">
        <f t="shared" si="33"/>
        <v>0</v>
      </c>
      <c r="BJ175" s="13" t="s">
        <v>89</v>
      </c>
      <c r="BK175" s="169">
        <f t="shared" si="34"/>
        <v>0</v>
      </c>
      <c r="BL175" s="13" t="s">
        <v>215</v>
      </c>
      <c r="BM175" s="168" t="s">
        <v>289</v>
      </c>
    </row>
    <row r="176" spans="2:65" s="1" customFormat="1" ht="37.9" customHeight="1">
      <c r="B176" s="131"/>
      <c r="C176" s="170" t="s">
        <v>284</v>
      </c>
      <c r="D176" s="170" t="s">
        <v>281</v>
      </c>
      <c r="E176" s="171" t="s">
        <v>290</v>
      </c>
      <c r="F176" s="172" t="s">
        <v>291</v>
      </c>
      <c r="G176" s="173" t="s">
        <v>192</v>
      </c>
      <c r="H176" s="174">
        <v>3493.7</v>
      </c>
      <c r="I176" s="175"/>
      <c r="J176" s="174">
        <f t="shared" si="25"/>
        <v>0</v>
      </c>
      <c r="K176" s="176"/>
      <c r="L176" s="177"/>
      <c r="M176" s="178" t="s">
        <v>1</v>
      </c>
      <c r="N176" s="179" t="s">
        <v>44</v>
      </c>
      <c r="P176" s="166">
        <f t="shared" si="26"/>
        <v>0</v>
      </c>
      <c r="Q176" s="166">
        <v>2E-3</v>
      </c>
      <c r="R176" s="166">
        <f t="shared" si="27"/>
        <v>6.9874000000000001</v>
      </c>
      <c r="S176" s="166">
        <v>0</v>
      </c>
      <c r="T176" s="167">
        <f t="shared" si="28"/>
        <v>0</v>
      </c>
      <c r="AR176" s="168" t="s">
        <v>284</v>
      </c>
      <c r="AT176" s="168" t="s">
        <v>281</v>
      </c>
      <c r="AU176" s="168" t="s">
        <v>89</v>
      </c>
      <c r="AY176" s="13" t="s">
        <v>150</v>
      </c>
      <c r="BE176" s="98">
        <f t="shared" si="29"/>
        <v>0</v>
      </c>
      <c r="BF176" s="98">
        <f t="shared" si="30"/>
        <v>0</v>
      </c>
      <c r="BG176" s="98">
        <f t="shared" si="31"/>
        <v>0</v>
      </c>
      <c r="BH176" s="98">
        <f t="shared" si="32"/>
        <v>0</v>
      </c>
      <c r="BI176" s="98">
        <f t="shared" si="33"/>
        <v>0</v>
      </c>
      <c r="BJ176" s="13" t="s">
        <v>89</v>
      </c>
      <c r="BK176" s="169">
        <f t="shared" si="34"/>
        <v>0</v>
      </c>
      <c r="BL176" s="13" t="s">
        <v>215</v>
      </c>
      <c r="BM176" s="168" t="s">
        <v>292</v>
      </c>
    </row>
    <row r="177" spans="2:65" s="1" customFormat="1" ht="16.5" customHeight="1">
      <c r="B177" s="131"/>
      <c r="C177" s="158" t="s">
        <v>293</v>
      </c>
      <c r="D177" s="158" t="s">
        <v>152</v>
      </c>
      <c r="E177" s="159" t="s">
        <v>294</v>
      </c>
      <c r="F177" s="160" t="s">
        <v>295</v>
      </c>
      <c r="G177" s="161" t="s">
        <v>265</v>
      </c>
      <c r="H177" s="162">
        <v>173</v>
      </c>
      <c r="I177" s="163"/>
      <c r="J177" s="162">
        <f t="shared" si="25"/>
        <v>0</v>
      </c>
      <c r="K177" s="164"/>
      <c r="L177" s="30"/>
      <c r="M177" s="165" t="s">
        <v>1</v>
      </c>
      <c r="N177" s="130" t="s">
        <v>44</v>
      </c>
      <c r="P177" s="166">
        <f t="shared" si="26"/>
        <v>0</v>
      </c>
      <c r="Q177" s="166">
        <v>1.9300000000000001E-3</v>
      </c>
      <c r="R177" s="166">
        <f t="shared" si="27"/>
        <v>0.33389000000000002</v>
      </c>
      <c r="S177" s="166">
        <v>0</v>
      </c>
      <c r="T177" s="167">
        <f t="shared" si="28"/>
        <v>0</v>
      </c>
      <c r="AR177" s="168" t="s">
        <v>215</v>
      </c>
      <c r="AT177" s="168" t="s">
        <v>152</v>
      </c>
      <c r="AU177" s="168" t="s">
        <v>89</v>
      </c>
      <c r="AY177" s="13" t="s">
        <v>150</v>
      </c>
      <c r="BE177" s="98">
        <f t="shared" si="29"/>
        <v>0</v>
      </c>
      <c r="BF177" s="98">
        <f t="shared" si="30"/>
        <v>0</v>
      </c>
      <c r="BG177" s="98">
        <f t="shared" si="31"/>
        <v>0</v>
      </c>
      <c r="BH177" s="98">
        <f t="shared" si="32"/>
        <v>0</v>
      </c>
      <c r="BI177" s="98">
        <f t="shared" si="33"/>
        <v>0</v>
      </c>
      <c r="BJ177" s="13" t="s">
        <v>89</v>
      </c>
      <c r="BK177" s="169">
        <f t="shared" si="34"/>
        <v>0</v>
      </c>
      <c r="BL177" s="13" t="s">
        <v>215</v>
      </c>
      <c r="BM177" s="168" t="s">
        <v>296</v>
      </c>
    </row>
    <row r="178" spans="2:65" s="1" customFormat="1" ht="24.2" customHeight="1">
      <c r="B178" s="131"/>
      <c r="C178" s="158" t="s">
        <v>297</v>
      </c>
      <c r="D178" s="158" t="s">
        <v>152</v>
      </c>
      <c r="E178" s="159" t="s">
        <v>298</v>
      </c>
      <c r="F178" s="160" t="s">
        <v>299</v>
      </c>
      <c r="G178" s="161" t="s">
        <v>300</v>
      </c>
      <c r="H178" s="163"/>
      <c r="I178" s="163"/>
      <c r="J178" s="162">
        <f t="shared" si="25"/>
        <v>0</v>
      </c>
      <c r="K178" s="164"/>
      <c r="L178" s="30"/>
      <c r="M178" s="180" t="s">
        <v>1</v>
      </c>
      <c r="N178" s="181" t="s">
        <v>44</v>
      </c>
      <c r="O178" s="182"/>
      <c r="P178" s="183">
        <f t="shared" si="26"/>
        <v>0</v>
      </c>
      <c r="Q178" s="183">
        <v>0</v>
      </c>
      <c r="R178" s="183">
        <f t="shared" si="27"/>
        <v>0</v>
      </c>
      <c r="S178" s="183">
        <v>0</v>
      </c>
      <c r="T178" s="184">
        <f t="shared" si="28"/>
        <v>0</v>
      </c>
      <c r="AR178" s="168" t="s">
        <v>215</v>
      </c>
      <c r="AT178" s="168" t="s">
        <v>152</v>
      </c>
      <c r="AU178" s="168" t="s">
        <v>89</v>
      </c>
      <c r="AY178" s="13" t="s">
        <v>150</v>
      </c>
      <c r="BE178" s="98">
        <f t="shared" si="29"/>
        <v>0</v>
      </c>
      <c r="BF178" s="98">
        <f t="shared" si="30"/>
        <v>0</v>
      </c>
      <c r="BG178" s="98">
        <f t="shared" si="31"/>
        <v>0</v>
      </c>
      <c r="BH178" s="98">
        <f t="shared" si="32"/>
        <v>0</v>
      </c>
      <c r="BI178" s="98">
        <f t="shared" si="33"/>
        <v>0</v>
      </c>
      <c r="BJ178" s="13" t="s">
        <v>89</v>
      </c>
      <c r="BK178" s="169">
        <f t="shared" si="34"/>
        <v>0</v>
      </c>
      <c r="BL178" s="13" t="s">
        <v>215</v>
      </c>
      <c r="BM178" s="168" t="s">
        <v>301</v>
      </c>
    </row>
    <row r="179" spans="2:65" s="1" customFormat="1" ht="6.95" customHeight="1">
      <c r="B179" s="45"/>
      <c r="C179" s="46"/>
      <c r="D179" s="46"/>
      <c r="E179" s="46"/>
      <c r="F179" s="46"/>
      <c r="G179" s="46"/>
      <c r="H179" s="46"/>
      <c r="I179" s="46"/>
      <c r="J179" s="46"/>
      <c r="K179" s="46"/>
      <c r="L179" s="30"/>
    </row>
  </sheetData>
  <autoFilter ref="C134:K178" xr:uid="{00000000-0009-0000-0000-000001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108</v>
      </c>
      <c r="L4" s="16"/>
      <c r="M4" s="10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36" t="str">
        <f>'Rekapitulácia stavby'!K6</f>
        <v>Výstavba hnojiska A a B Bajč, časť Vlkanovo</v>
      </c>
      <c r="F7" s="237"/>
      <c r="G7" s="237"/>
      <c r="H7" s="237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30"/>
      <c r="E9" s="236" t="s">
        <v>110</v>
      </c>
      <c r="F9" s="238"/>
      <c r="G9" s="238"/>
      <c r="H9" s="238"/>
      <c r="L9" s="30"/>
    </row>
    <row r="10" spans="2:46" s="1" customFormat="1" ht="12" customHeight="1">
      <c r="B10" s="30"/>
      <c r="D10" s="23" t="s">
        <v>302</v>
      </c>
      <c r="L10" s="30"/>
    </row>
    <row r="11" spans="2:46" s="1" customFormat="1" ht="16.5" customHeight="1">
      <c r="B11" s="30"/>
      <c r="E11" s="192" t="s">
        <v>303</v>
      </c>
      <c r="F11" s="238"/>
      <c r="G11" s="238"/>
      <c r="H11" s="238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3" t="s">
        <v>16</v>
      </c>
      <c r="F13" s="21" t="s">
        <v>1</v>
      </c>
      <c r="I13" s="23" t="s">
        <v>17</v>
      </c>
      <c r="J13" s="21" t="s">
        <v>1</v>
      </c>
      <c r="L13" s="30"/>
    </row>
    <row r="14" spans="2:46" s="1" customFormat="1" ht="12" customHeight="1">
      <c r="B14" s="30"/>
      <c r="D14" s="23" t="s">
        <v>18</v>
      </c>
      <c r="F14" s="21" t="s">
        <v>19</v>
      </c>
      <c r="I14" s="23" t="s">
        <v>20</v>
      </c>
      <c r="J14" s="53" t="str">
        <f>'Rekapitulácia stavby'!AN8</f>
        <v>29. 6. 2022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3" t="s">
        <v>22</v>
      </c>
      <c r="I16" s="23" t="s">
        <v>23</v>
      </c>
      <c r="J16" s="21" t="s">
        <v>1</v>
      </c>
      <c r="L16" s="30"/>
    </row>
    <row r="17" spans="2:12" s="1" customFormat="1" ht="18" customHeight="1">
      <c r="B17" s="30"/>
      <c r="E17" s="21" t="s">
        <v>24</v>
      </c>
      <c r="I17" s="23" t="s">
        <v>25</v>
      </c>
      <c r="J17" s="21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3" t="s">
        <v>26</v>
      </c>
      <c r="I19" s="23" t="s">
        <v>23</v>
      </c>
      <c r="J19" s="24" t="str">
        <f>'Rekapitulácia stavby'!AN13</f>
        <v>Vyplň údaj</v>
      </c>
      <c r="L19" s="30"/>
    </row>
    <row r="20" spans="2:12" s="1" customFormat="1" ht="18" customHeight="1">
      <c r="B20" s="30"/>
      <c r="E20" s="239" t="str">
        <f>'Rekapitulácia stavby'!E14</f>
        <v>Vyplň údaj</v>
      </c>
      <c r="F20" s="199"/>
      <c r="G20" s="199"/>
      <c r="H20" s="199"/>
      <c r="I20" s="23" t="s">
        <v>25</v>
      </c>
      <c r="J20" s="24" t="str">
        <f>'Rekapitulácia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3" t="s">
        <v>28</v>
      </c>
      <c r="I22" s="23" t="s">
        <v>23</v>
      </c>
      <c r="J22" s="21" t="s">
        <v>1</v>
      </c>
      <c r="L22" s="30"/>
    </row>
    <row r="23" spans="2:12" s="1" customFormat="1" ht="18" customHeight="1">
      <c r="B23" s="30"/>
      <c r="E23" s="21" t="s">
        <v>29</v>
      </c>
      <c r="I23" s="23" t="s">
        <v>25</v>
      </c>
      <c r="J23" s="21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3" t="s">
        <v>32</v>
      </c>
      <c r="I25" s="23" t="s">
        <v>23</v>
      </c>
      <c r="J25" s="21" t="str">
        <f>IF('Rekapitulácia stavby'!AN19="","",'Rekapitulácia stavby'!AN19)</f>
        <v/>
      </c>
      <c r="L25" s="30"/>
    </row>
    <row r="26" spans="2:12" s="1" customFormat="1" ht="18" customHeight="1">
      <c r="B26" s="30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3" t="s">
        <v>34</v>
      </c>
      <c r="L28" s="30"/>
    </row>
    <row r="29" spans="2:12" s="7" customFormat="1" ht="214.5" customHeight="1">
      <c r="B29" s="105"/>
      <c r="E29" s="204" t="s">
        <v>111</v>
      </c>
      <c r="F29" s="204"/>
      <c r="G29" s="204"/>
      <c r="H29" s="204"/>
      <c r="L29" s="105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5" customHeight="1">
      <c r="B32" s="30"/>
      <c r="D32" s="21" t="s">
        <v>112</v>
      </c>
      <c r="J32" s="29">
        <f>J98</f>
        <v>0</v>
      </c>
      <c r="L32" s="30"/>
    </row>
    <row r="33" spans="2:12" s="1" customFormat="1" ht="14.45" customHeight="1">
      <c r="B33" s="30"/>
      <c r="D33" s="28" t="s">
        <v>102</v>
      </c>
      <c r="J33" s="29">
        <f>J107</f>
        <v>0</v>
      </c>
      <c r="L33" s="30"/>
    </row>
    <row r="34" spans="2:12" s="1" customFormat="1" ht="25.35" customHeight="1">
      <c r="B34" s="30"/>
      <c r="D34" s="106" t="s">
        <v>38</v>
      </c>
      <c r="J34" s="67">
        <f>ROUND(J32 + J33, 2)</f>
        <v>0</v>
      </c>
      <c r="L34" s="30"/>
    </row>
    <row r="35" spans="2:12" s="1" customFormat="1" ht="6.95" customHeight="1">
      <c r="B35" s="30"/>
      <c r="D35" s="54"/>
      <c r="E35" s="54"/>
      <c r="F35" s="54"/>
      <c r="G35" s="54"/>
      <c r="H35" s="54"/>
      <c r="I35" s="54"/>
      <c r="J35" s="54"/>
      <c r="K35" s="54"/>
      <c r="L35" s="30"/>
    </row>
    <row r="36" spans="2:12" s="1" customFormat="1" ht="14.45" customHeight="1">
      <c r="B36" s="30"/>
      <c r="F36" s="33" t="s">
        <v>40</v>
      </c>
      <c r="I36" s="33" t="s">
        <v>39</v>
      </c>
      <c r="J36" s="33" t="s">
        <v>41</v>
      </c>
      <c r="L36" s="30"/>
    </row>
    <row r="37" spans="2:12" s="1" customFormat="1" ht="14.45" customHeight="1">
      <c r="B37" s="30"/>
      <c r="D37" s="56" t="s">
        <v>42</v>
      </c>
      <c r="E37" s="35" t="s">
        <v>43</v>
      </c>
      <c r="F37" s="107">
        <f>ROUND((SUM(BE107:BE114) + SUM(BE136:BE161)),  2)</f>
        <v>0</v>
      </c>
      <c r="G37" s="108"/>
      <c r="H37" s="108"/>
      <c r="I37" s="109">
        <v>0.2</v>
      </c>
      <c r="J37" s="107">
        <f>ROUND(((SUM(BE107:BE114) + SUM(BE136:BE161))*I37),  2)</f>
        <v>0</v>
      </c>
      <c r="L37" s="30"/>
    </row>
    <row r="38" spans="2:12" s="1" customFormat="1" ht="14.45" customHeight="1">
      <c r="B38" s="30"/>
      <c r="E38" s="35" t="s">
        <v>44</v>
      </c>
      <c r="F38" s="107">
        <f>ROUND((SUM(BF107:BF114) + SUM(BF136:BF161)),  2)</f>
        <v>0</v>
      </c>
      <c r="G38" s="108"/>
      <c r="H38" s="108"/>
      <c r="I38" s="109">
        <v>0.2</v>
      </c>
      <c r="J38" s="107">
        <f>ROUND(((SUM(BF107:BF114) + SUM(BF136:BF161))*I38),  2)</f>
        <v>0</v>
      </c>
      <c r="L38" s="30"/>
    </row>
    <row r="39" spans="2:12" s="1" customFormat="1" ht="14.45" hidden="1" customHeight="1">
      <c r="B39" s="30"/>
      <c r="E39" s="23" t="s">
        <v>45</v>
      </c>
      <c r="F39" s="87">
        <f>ROUND((SUM(BG107:BG114) + SUM(BG136:BG161)),  2)</f>
        <v>0</v>
      </c>
      <c r="I39" s="110">
        <v>0.2</v>
      </c>
      <c r="J39" s="87">
        <f>0</f>
        <v>0</v>
      </c>
      <c r="L39" s="30"/>
    </row>
    <row r="40" spans="2:12" s="1" customFormat="1" ht="14.45" hidden="1" customHeight="1">
      <c r="B40" s="30"/>
      <c r="E40" s="23" t="s">
        <v>46</v>
      </c>
      <c r="F40" s="87">
        <f>ROUND((SUM(BH107:BH114) + SUM(BH136:BH161)),  2)</f>
        <v>0</v>
      </c>
      <c r="I40" s="110">
        <v>0.2</v>
      </c>
      <c r="J40" s="87">
        <f>0</f>
        <v>0</v>
      </c>
      <c r="L40" s="30"/>
    </row>
    <row r="41" spans="2:12" s="1" customFormat="1" ht="14.45" hidden="1" customHeight="1">
      <c r="B41" s="30"/>
      <c r="E41" s="35" t="s">
        <v>47</v>
      </c>
      <c r="F41" s="107">
        <f>ROUND((SUM(BI107:BI114) + SUM(BI136:BI161)),  2)</f>
        <v>0</v>
      </c>
      <c r="G41" s="108"/>
      <c r="H41" s="108"/>
      <c r="I41" s="109">
        <v>0</v>
      </c>
      <c r="J41" s="107">
        <f>0</f>
        <v>0</v>
      </c>
      <c r="L41" s="30"/>
    </row>
    <row r="42" spans="2:12" s="1" customFormat="1" ht="6.95" customHeight="1">
      <c r="B42" s="30"/>
      <c r="L42" s="30"/>
    </row>
    <row r="43" spans="2:12" s="1" customFormat="1" ht="25.35" customHeight="1">
      <c r="B43" s="30"/>
      <c r="C43" s="102"/>
      <c r="D43" s="111" t="s">
        <v>48</v>
      </c>
      <c r="E43" s="58"/>
      <c r="F43" s="58"/>
      <c r="G43" s="112" t="s">
        <v>49</v>
      </c>
      <c r="H43" s="113" t="s">
        <v>50</v>
      </c>
      <c r="I43" s="58"/>
      <c r="J43" s="114">
        <f>SUM(J34:J41)</f>
        <v>0</v>
      </c>
      <c r="K43" s="115"/>
      <c r="L43" s="30"/>
    </row>
    <row r="44" spans="2:12" s="1" customFormat="1" ht="14.45" customHeight="1">
      <c r="B44" s="30"/>
      <c r="L44" s="30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30"/>
      <c r="D50" s="42" t="s">
        <v>51</v>
      </c>
      <c r="E50" s="43"/>
      <c r="F50" s="43"/>
      <c r="G50" s="42" t="s">
        <v>52</v>
      </c>
      <c r="H50" s="43"/>
      <c r="I50" s="43"/>
      <c r="J50" s="43"/>
      <c r="K50" s="43"/>
      <c r="L50" s="30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30"/>
      <c r="D61" s="44" t="s">
        <v>53</v>
      </c>
      <c r="E61" s="32"/>
      <c r="F61" s="116" t="s">
        <v>54</v>
      </c>
      <c r="G61" s="44" t="s">
        <v>53</v>
      </c>
      <c r="H61" s="32"/>
      <c r="I61" s="32"/>
      <c r="J61" s="117" t="s">
        <v>54</v>
      </c>
      <c r="K61" s="32"/>
      <c r="L61" s="30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30"/>
      <c r="D65" s="42" t="s">
        <v>55</v>
      </c>
      <c r="E65" s="43"/>
      <c r="F65" s="43"/>
      <c r="G65" s="42" t="s">
        <v>56</v>
      </c>
      <c r="H65" s="43"/>
      <c r="I65" s="43"/>
      <c r="J65" s="43"/>
      <c r="K65" s="43"/>
      <c r="L65" s="30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30"/>
      <c r="D76" s="44" t="s">
        <v>53</v>
      </c>
      <c r="E76" s="32"/>
      <c r="F76" s="116" t="s">
        <v>54</v>
      </c>
      <c r="G76" s="44" t="s">
        <v>53</v>
      </c>
      <c r="H76" s="32"/>
      <c r="I76" s="32"/>
      <c r="J76" s="117" t="s">
        <v>54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12" s="1" customFormat="1" ht="24.95" customHeight="1">
      <c r="B82" s="30"/>
      <c r="C82" s="17" t="s">
        <v>113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3" t="s">
        <v>14</v>
      </c>
      <c r="L84" s="30"/>
    </row>
    <row r="85" spans="2:12" s="1" customFormat="1" ht="16.5" customHeight="1">
      <c r="B85" s="30"/>
      <c r="E85" s="236" t="str">
        <f>E7</f>
        <v>Výstavba hnojiska A a B Bajč, časť Vlkanovo</v>
      </c>
      <c r="F85" s="237"/>
      <c r="G85" s="237"/>
      <c r="H85" s="237"/>
      <c r="L85" s="30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30"/>
      <c r="E87" s="236" t="s">
        <v>110</v>
      </c>
      <c r="F87" s="238"/>
      <c r="G87" s="238"/>
      <c r="H87" s="238"/>
      <c r="L87" s="30"/>
    </row>
    <row r="88" spans="2:12" s="1" customFormat="1" ht="12" customHeight="1">
      <c r="B88" s="30"/>
      <c r="C88" s="23" t="s">
        <v>302</v>
      </c>
      <c r="L88" s="30"/>
    </row>
    <row r="89" spans="2:12" s="1" customFormat="1" ht="16.5" customHeight="1">
      <c r="B89" s="30"/>
      <c r="E89" s="192" t="str">
        <f>E11</f>
        <v xml:space="preserve">01_01 - Zdravotechnika </v>
      </c>
      <c r="F89" s="238"/>
      <c r="G89" s="238"/>
      <c r="H89" s="238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3" t="s">
        <v>18</v>
      </c>
      <c r="F91" s="21" t="str">
        <f>F14</f>
        <v>k.ú. Bajč</v>
      </c>
      <c r="I91" s="23" t="s">
        <v>20</v>
      </c>
      <c r="J91" s="53" t="str">
        <f>IF(J14="","",J14)</f>
        <v>29. 6. 2022</v>
      </c>
      <c r="L91" s="30"/>
    </row>
    <row r="92" spans="2:12" s="1" customFormat="1" ht="6.95" customHeight="1">
      <c r="B92" s="30"/>
      <c r="L92" s="30"/>
    </row>
    <row r="93" spans="2:12" s="1" customFormat="1" ht="25.7" customHeight="1">
      <c r="B93" s="30"/>
      <c r="C93" s="23" t="s">
        <v>22</v>
      </c>
      <c r="F93" s="21" t="str">
        <f>E17</f>
        <v>GEMERPLUS, s.r.o., Lenartovce č. 97</v>
      </c>
      <c r="I93" s="23" t="s">
        <v>28</v>
      </c>
      <c r="J93" s="26" t="str">
        <f>E23</f>
        <v>Ing. arch. Roland Hoferica</v>
      </c>
      <c r="L93" s="30"/>
    </row>
    <row r="94" spans="2:12" s="1" customFormat="1" ht="15.2" customHeight="1">
      <c r="B94" s="30"/>
      <c r="C94" s="23" t="s">
        <v>26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18" t="s">
        <v>114</v>
      </c>
      <c r="D96" s="102"/>
      <c r="E96" s="102"/>
      <c r="F96" s="102"/>
      <c r="G96" s="102"/>
      <c r="H96" s="102"/>
      <c r="I96" s="102"/>
      <c r="J96" s="119" t="s">
        <v>115</v>
      </c>
      <c r="K96" s="102"/>
      <c r="L96" s="30"/>
    </row>
    <row r="97" spans="2:65" s="1" customFormat="1" ht="10.35" customHeight="1">
      <c r="B97" s="30"/>
      <c r="L97" s="30"/>
    </row>
    <row r="98" spans="2:65" s="1" customFormat="1" ht="22.9" customHeight="1">
      <c r="B98" s="30"/>
      <c r="C98" s="120" t="s">
        <v>116</v>
      </c>
      <c r="J98" s="67">
        <f>J136</f>
        <v>0</v>
      </c>
      <c r="L98" s="30"/>
      <c r="AU98" s="13" t="s">
        <v>117</v>
      </c>
    </row>
    <row r="99" spans="2:65" s="8" customFormat="1" ht="24.95" customHeight="1">
      <c r="B99" s="121"/>
      <c r="D99" s="122" t="s">
        <v>118</v>
      </c>
      <c r="E99" s="123"/>
      <c r="F99" s="123"/>
      <c r="G99" s="123"/>
      <c r="H99" s="123"/>
      <c r="I99" s="123"/>
      <c r="J99" s="124">
        <f>J137</f>
        <v>0</v>
      </c>
      <c r="L99" s="121"/>
    </row>
    <row r="100" spans="2:65" s="9" customFormat="1" ht="19.899999999999999" customHeight="1">
      <c r="B100" s="125"/>
      <c r="D100" s="126" t="s">
        <v>119</v>
      </c>
      <c r="E100" s="127"/>
      <c r="F100" s="127"/>
      <c r="G100" s="127"/>
      <c r="H100" s="127"/>
      <c r="I100" s="127"/>
      <c r="J100" s="128">
        <f>J138</f>
        <v>0</v>
      </c>
      <c r="L100" s="125"/>
    </row>
    <row r="101" spans="2:65" s="9" customFormat="1" ht="19.899999999999999" customHeight="1">
      <c r="B101" s="125"/>
      <c r="D101" s="126" t="s">
        <v>304</v>
      </c>
      <c r="E101" s="127"/>
      <c r="F101" s="127"/>
      <c r="G101" s="127"/>
      <c r="H101" s="127"/>
      <c r="I101" s="127"/>
      <c r="J101" s="128">
        <f>J148</f>
        <v>0</v>
      </c>
      <c r="L101" s="125"/>
    </row>
    <row r="102" spans="2:65" s="9" customFormat="1" ht="19.899999999999999" customHeight="1">
      <c r="B102" s="125"/>
      <c r="D102" s="126" t="s">
        <v>305</v>
      </c>
      <c r="E102" s="127"/>
      <c r="F102" s="127"/>
      <c r="G102" s="127"/>
      <c r="H102" s="127"/>
      <c r="I102" s="127"/>
      <c r="J102" s="128">
        <f>J150</f>
        <v>0</v>
      </c>
      <c r="L102" s="125"/>
    </row>
    <row r="103" spans="2:65" s="9" customFormat="1" ht="19.899999999999999" customHeight="1">
      <c r="B103" s="125"/>
      <c r="D103" s="126" t="s">
        <v>123</v>
      </c>
      <c r="E103" s="127"/>
      <c r="F103" s="127"/>
      <c r="G103" s="127"/>
      <c r="H103" s="127"/>
      <c r="I103" s="127"/>
      <c r="J103" s="128">
        <f>J155</f>
        <v>0</v>
      </c>
      <c r="L103" s="125"/>
    </row>
    <row r="104" spans="2:65" s="9" customFormat="1" ht="19.899999999999999" customHeight="1">
      <c r="B104" s="125"/>
      <c r="D104" s="126" t="s">
        <v>124</v>
      </c>
      <c r="E104" s="127"/>
      <c r="F104" s="127"/>
      <c r="G104" s="127"/>
      <c r="H104" s="127"/>
      <c r="I104" s="127"/>
      <c r="J104" s="128">
        <f>J160</f>
        <v>0</v>
      </c>
      <c r="L104" s="125"/>
    </row>
    <row r="105" spans="2:65" s="1" customFormat="1" ht="21.75" customHeight="1">
      <c r="B105" s="30"/>
      <c r="L105" s="30"/>
    </row>
    <row r="106" spans="2:65" s="1" customFormat="1" ht="6.95" customHeight="1">
      <c r="B106" s="30"/>
      <c r="L106" s="30"/>
    </row>
    <row r="107" spans="2:65" s="1" customFormat="1" ht="29.25" customHeight="1">
      <c r="B107" s="30"/>
      <c r="C107" s="120" t="s">
        <v>127</v>
      </c>
      <c r="J107" s="129">
        <f>ROUND(J108 + J109 + J110 + J111 + J112 + J113,2)</f>
        <v>0</v>
      </c>
      <c r="L107" s="30"/>
      <c r="N107" s="130" t="s">
        <v>42</v>
      </c>
    </row>
    <row r="108" spans="2:65" s="1" customFormat="1" ht="18" customHeight="1">
      <c r="B108" s="131"/>
      <c r="C108" s="132"/>
      <c r="D108" s="188" t="s">
        <v>128</v>
      </c>
      <c r="E108" s="240"/>
      <c r="F108" s="240"/>
      <c r="G108" s="132"/>
      <c r="H108" s="132"/>
      <c r="I108" s="132"/>
      <c r="J108" s="95">
        <v>0</v>
      </c>
      <c r="K108" s="132"/>
      <c r="L108" s="131"/>
      <c r="M108" s="132"/>
      <c r="N108" s="134" t="s">
        <v>44</v>
      </c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5" t="s">
        <v>129</v>
      </c>
      <c r="AZ108" s="132"/>
      <c r="BA108" s="132"/>
      <c r="BB108" s="132"/>
      <c r="BC108" s="132"/>
      <c r="BD108" s="132"/>
      <c r="BE108" s="136">
        <f t="shared" ref="BE108:BE113" si="0">IF(N108="základná",J108,0)</f>
        <v>0</v>
      </c>
      <c r="BF108" s="136">
        <f t="shared" ref="BF108:BF113" si="1">IF(N108="znížená",J108,0)</f>
        <v>0</v>
      </c>
      <c r="BG108" s="136">
        <f t="shared" ref="BG108:BG113" si="2">IF(N108="zákl. prenesená",J108,0)</f>
        <v>0</v>
      </c>
      <c r="BH108" s="136">
        <f t="shared" ref="BH108:BH113" si="3">IF(N108="zníž. prenesená",J108,0)</f>
        <v>0</v>
      </c>
      <c r="BI108" s="136">
        <f t="shared" ref="BI108:BI113" si="4">IF(N108="nulová",J108,0)</f>
        <v>0</v>
      </c>
      <c r="BJ108" s="135" t="s">
        <v>89</v>
      </c>
      <c r="BK108" s="132"/>
      <c r="BL108" s="132"/>
      <c r="BM108" s="132"/>
    </row>
    <row r="109" spans="2:65" s="1" customFormat="1" ht="18" customHeight="1">
      <c r="B109" s="131"/>
      <c r="C109" s="132"/>
      <c r="D109" s="188" t="s">
        <v>130</v>
      </c>
      <c r="E109" s="240"/>
      <c r="F109" s="240"/>
      <c r="G109" s="132"/>
      <c r="H109" s="132"/>
      <c r="I109" s="132"/>
      <c r="J109" s="95">
        <v>0</v>
      </c>
      <c r="K109" s="132"/>
      <c r="L109" s="131"/>
      <c r="M109" s="132"/>
      <c r="N109" s="134" t="s">
        <v>44</v>
      </c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5" t="s">
        <v>129</v>
      </c>
      <c r="AZ109" s="132"/>
      <c r="BA109" s="132"/>
      <c r="BB109" s="132"/>
      <c r="BC109" s="132"/>
      <c r="BD109" s="132"/>
      <c r="BE109" s="136">
        <f t="shared" si="0"/>
        <v>0</v>
      </c>
      <c r="BF109" s="136">
        <f t="shared" si="1"/>
        <v>0</v>
      </c>
      <c r="BG109" s="136">
        <f t="shared" si="2"/>
        <v>0</v>
      </c>
      <c r="BH109" s="136">
        <f t="shared" si="3"/>
        <v>0</v>
      </c>
      <c r="BI109" s="136">
        <f t="shared" si="4"/>
        <v>0</v>
      </c>
      <c r="BJ109" s="135" t="s">
        <v>89</v>
      </c>
      <c r="BK109" s="132"/>
      <c r="BL109" s="132"/>
      <c r="BM109" s="132"/>
    </row>
    <row r="110" spans="2:65" s="1" customFormat="1" ht="18" customHeight="1">
      <c r="B110" s="131"/>
      <c r="C110" s="132"/>
      <c r="D110" s="188" t="s">
        <v>131</v>
      </c>
      <c r="E110" s="240"/>
      <c r="F110" s="240"/>
      <c r="G110" s="132"/>
      <c r="H110" s="132"/>
      <c r="I110" s="132"/>
      <c r="J110" s="95">
        <v>0</v>
      </c>
      <c r="K110" s="132"/>
      <c r="L110" s="131"/>
      <c r="M110" s="132"/>
      <c r="N110" s="134" t="s">
        <v>44</v>
      </c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5" t="s">
        <v>129</v>
      </c>
      <c r="AZ110" s="132"/>
      <c r="BA110" s="132"/>
      <c r="BB110" s="132"/>
      <c r="BC110" s="132"/>
      <c r="BD110" s="132"/>
      <c r="BE110" s="136">
        <f t="shared" si="0"/>
        <v>0</v>
      </c>
      <c r="BF110" s="136">
        <f t="shared" si="1"/>
        <v>0</v>
      </c>
      <c r="BG110" s="136">
        <f t="shared" si="2"/>
        <v>0</v>
      </c>
      <c r="BH110" s="136">
        <f t="shared" si="3"/>
        <v>0</v>
      </c>
      <c r="BI110" s="136">
        <f t="shared" si="4"/>
        <v>0</v>
      </c>
      <c r="BJ110" s="135" t="s">
        <v>89</v>
      </c>
      <c r="BK110" s="132"/>
      <c r="BL110" s="132"/>
      <c r="BM110" s="132"/>
    </row>
    <row r="111" spans="2:65" s="1" customFormat="1" ht="18" customHeight="1">
      <c r="B111" s="131"/>
      <c r="C111" s="132"/>
      <c r="D111" s="188" t="s">
        <v>132</v>
      </c>
      <c r="E111" s="240"/>
      <c r="F111" s="240"/>
      <c r="G111" s="132"/>
      <c r="H111" s="132"/>
      <c r="I111" s="132"/>
      <c r="J111" s="95">
        <v>0</v>
      </c>
      <c r="K111" s="132"/>
      <c r="L111" s="131"/>
      <c r="M111" s="132"/>
      <c r="N111" s="134" t="s">
        <v>44</v>
      </c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5" t="s">
        <v>129</v>
      </c>
      <c r="AZ111" s="132"/>
      <c r="BA111" s="132"/>
      <c r="BB111" s="132"/>
      <c r="BC111" s="132"/>
      <c r="BD111" s="132"/>
      <c r="BE111" s="136">
        <f t="shared" si="0"/>
        <v>0</v>
      </c>
      <c r="BF111" s="136">
        <f t="shared" si="1"/>
        <v>0</v>
      </c>
      <c r="BG111" s="136">
        <f t="shared" si="2"/>
        <v>0</v>
      </c>
      <c r="BH111" s="136">
        <f t="shared" si="3"/>
        <v>0</v>
      </c>
      <c r="BI111" s="136">
        <f t="shared" si="4"/>
        <v>0</v>
      </c>
      <c r="BJ111" s="135" t="s">
        <v>89</v>
      </c>
      <c r="BK111" s="132"/>
      <c r="BL111" s="132"/>
      <c r="BM111" s="132"/>
    </row>
    <row r="112" spans="2:65" s="1" customFormat="1" ht="18" customHeight="1">
      <c r="B112" s="131"/>
      <c r="C112" s="132"/>
      <c r="D112" s="188" t="s">
        <v>133</v>
      </c>
      <c r="E112" s="240"/>
      <c r="F112" s="240"/>
      <c r="G112" s="132"/>
      <c r="H112" s="132"/>
      <c r="I112" s="132"/>
      <c r="J112" s="95">
        <v>0</v>
      </c>
      <c r="K112" s="132"/>
      <c r="L112" s="131"/>
      <c r="M112" s="132"/>
      <c r="N112" s="134" t="s">
        <v>44</v>
      </c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5" t="s">
        <v>129</v>
      </c>
      <c r="AZ112" s="132"/>
      <c r="BA112" s="132"/>
      <c r="BB112" s="132"/>
      <c r="BC112" s="132"/>
      <c r="BD112" s="132"/>
      <c r="BE112" s="136">
        <f t="shared" si="0"/>
        <v>0</v>
      </c>
      <c r="BF112" s="136">
        <f t="shared" si="1"/>
        <v>0</v>
      </c>
      <c r="BG112" s="136">
        <f t="shared" si="2"/>
        <v>0</v>
      </c>
      <c r="BH112" s="136">
        <f t="shared" si="3"/>
        <v>0</v>
      </c>
      <c r="BI112" s="136">
        <f t="shared" si="4"/>
        <v>0</v>
      </c>
      <c r="BJ112" s="135" t="s">
        <v>89</v>
      </c>
      <c r="BK112" s="132"/>
      <c r="BL112" s="132"/>
      <c r="BM112" s="132"/>
    </row>
    <row r="113" spans="2:65" s="1" customFormat="1" ht="18" customHeight="1">
      <c r="B113" s="131"/>
      <c r="C113" s="132"/>
      <c r="D113" s="133" t="s">
        <v>134</v>
      </c>
      <c r="E113" s="132"/>
      <c r="F113" s="132"/>
      <c r="G113" s="132"/>
      <c r="H113" s="132"/>
      <c r="I113" s="132"/>
      <c r="J113" s="95">
        <f>ROUND(J32*T113,2)</f>
        <v>0</v>
      </c>
      <c r="K113" s="132"/>
      <c r="L113" s="131"/>
      <c r="M113" s="132"/>
      <c r="N113" s="134" t="s">
        <v>44</v>
      </c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5" t="s">
        <v>135</v>
      </c>
      <c r="AZ113" s="132"/>
      <c r="BA113" s="132"/>
      <c r="BB113" s="132"/>
      <c r="BC113" s="132"/>
      <c r="BD113" s="132"/>
      <c r="BE113" s="136">
        <f t="shared" si="0"/>
        <v>0</v>
      </c>
      <c r="BF113" s="136">
        <f t="shared" si="1"/>
        <v>0</v>
      </c>
      <c r="BG113" s="136">
        <f t="shared" si="2"/>
        <v>0</v>
      </c>
      <c r="BH113" s="136">
        <f t="shared" si="3"/>
        <v>0</v>
      </c>
      <c r="BI113" s="136">
        <f t="shared" si="4"/>
        <v>0</v>
      </c>
      <c r="BJ113" s="135" t="s">
        <v>89</v>
      </c>
      <c r="BK113" s="132"/>
      <c r="BL113" s="132"/>
      <c r="BM113" s="132"/>
    </row>
    <row r="114" spans="2:65" s="1" customFormat="1" ht="11.25">
      <c r="B114" s="30"/>
      <c r="L114" s="30"/>
    </row>
    <row r="115" spans="2:65" s="1" customFormat="1" ht="29.25" customHeight="1">
      <c r="B115" s="30"/>
      <c r="C115" s="101" t="s">
        <v>107</v>
      </c>
      <c r="D115" s="102"/>
      <c r="E115" s="102"/>
      <c r="F115" s="102"/>
      <c r="G115" s="102"/>
      <c r="H115" s="102"/>
      <c r="I115" s="102"/>
      <c r="J115" s="103">
        <f>ROUND(J98+J107,2)</f>
        <v>0</v>
      </c>
      <c r="K115" s="102"/>
      <c r="L115" s="30"/>
    </row>
    <row r="116" spans="2:65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30"/>
    </row>
    <row r="120" spans="2:65" s="1" customFormat="1" ht="6.95" customHeight="1"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30"/>
    </row>
    <row r="121" spans="2:65" s="1" customFormat="1" ht="24.95" customHeight="1">
      <c r="B121" s="30"/>
      <c r="C121" s="17" t="s">
        <v>136</v>
      </c>
      <c r="L121" s="30"/>
    </row>
    <row r="122" spans="2:65" s="1" customFormat="1" ht="6.95" customHeight="1">
      <c r="B122" s="30"/>
      <c r="L122" s="30"/>
    </row>
    <row r="123" spans="2:65" s="1" customFormat="1" ht="12" customHeight="1">
      <c r="B123" s="30"/>
      <c r="C123" s="23" t="s">
        <v>14</v>
      </c>
      <c r="L123" s="30"/>
    </row>
    <row r="124" spans="2:65" s="1" customFormat="1" ht="16.5" customHeight="1">
      <c r="B124" s="30"/>
      <c r="E124" s="236" t="str">
        <f>E7</f>
        <v>Výstavba hnojiska A a B Bajč, časť Vlkanovo</v>
      </c>
      <c r="F124" s="237"/>
      <c r="G124" s="237"/>
      <c r="H124" s="237"/>
      <c r="L124" s="30"/>
    </row>
    <row r="125" spans="2:65" ht="12" customHeight="1">
      <c r="B125" s="16"/>
      <c r="C125" s="23" t="s">
        <v>109</v>
      </c>
      <c r="L125" s="16"/>
    </row>
    <row r="126" spans="2:65" s="1" customFormat="1" ht="16.5" customHeight="1">
      <c r="B126" s="30"/>
      <c r="E126" s="236" t="s">
        <v>110</v>
      </c>
      <c r="F126" s="238"/>
      <c r="G126" s="238"/>
      <c r="H126" s="238"/>
      <c r="L126" s="30"/>
    </row>
    <row r="127" spans="2:65" s="1" customFormat="1" ht="12" customHeight="1">
      <c r="B127" s="30"/>
      <c r="C127" s="23" t="s">
        <v>302</v>
      </c>
      <c r="L127" s="30"/>
    </row>
    <row r="128" spans="2:65" s="1" customFormat="1" ht="16.5" customHeight="1">
      <c r="B128" s="30"/>
      <c r="E128" s="192" t="str">
        <f>E11</f>
        <v xml:space="preserve">01_01 - Zdravotechnika </v>
      </c>
      <c r="F128" s="238"/>
      <c r="G128" s="238"/>
      <c r="H128" s="238"/>
      <c r="L128" s="30"/>
    </row>
    <row r="129" spans="2:65" s="1" customFormat="1" ht="6.95" customHeight="1">
      <c r="B129" s="30"/>
      <c r="L129" s="30"/>
    </row>
    <row r="130" spans="2:65" s="1" customFormat="1" ht="12" customHeight="1">
      <c r="B130" s="30"/>
      <c r="C130" s="23" t="s">
        <v>18</v>
      </c>
      <c r="F130" s="21" t="str">
        <f>F14</f>
        <v>k.ú. Bajč</v>
      </c>
      <c r="I130" s="23" t="s">
        <v>20</v>
      </c>
      <c r="J130" s="53" t="str">
        <f>IF(J14="","",J14)</f>
        <v>29. 6. 2022</v>
      </c>
      <c r="L130" s="30"/>
    </row>
    <row r="131" spans="2:65" s="1" customFormat="1" ht="6.95" customHeight="1">
      <c r="B131" s="30"/>
      <c r="L131" s="30"/>
    </row>
    <row r="132" spans="2:65" s="1" customFormat="1" ht="25.7" customHeight="1">
      <c r="B132" s="30"/>
      <c r="C132" s="23" t="s">
        <v>22</v>
      </c>
      <c r="F132" s="21" t="str">
        <f>E17</f>
        <v>GEMERPLUS, s.r.o., Lenartovce č. 97</v>
      </c>
      <c r="I132" s="23" t="s">
        <v>28</v>
      </c>
      <c r="J132" s="26" t="str">
        <f>E23</f>
        <v>Ing. arch. Roland Hoferica</v>
      </c>
      <c r="L132" s="30"/>
    </row>
    <row r="133" spans="2:65" s="1" customFormat="1" ht="15.2" customHeight="1">
      <c r="B133" s="30"/>
      <c r="C133" s="23" t="s">
        <v>26</v>
      </c>
      <c r="F133" s="21" t="str">
        <f>IF(E20="","",E20)</f>
        <v>Vyplň údaj</v>
      </c>
      <c r="I133" s="23" t="s">
        <v>32</v>
      </c>
      <c r="J133" s="26" t="str">
        <f>E26</f>
        <v xml:space="preserve"> </v>
      </c>
      <c r="L133" s="30"/>
    </row>
    <row r="134" spans="2:65" s="1" customFormat="1" ht="10.35" customHeight="1">
      <c r="B134" s="30"/>
      <c r="L134" s="30"/>
    </row>
    <row r="135" spans="2:65" s="10" customFormat="1" ht="29.25" customHeight="1">
      <c r="B135" s="137"/>
      <c r="C135" s="138" t="s">
        <v>137</v>
      </c>
      <c r="D135" s="139" t="s">
        <v>63</v>
      </c>
      <c r="E135" s="139" t="s">
        <v>59</v>
      </c>
      <c r="F135" s="139" t="s">
        <v>60</v>
      </c>
      <c r="G135" s="139" t="s">
        <v>138</v>
      </c>
      <c r="H135" s="139" t="s">
        <v>139</v>
      </c>
      <c r="I135" s="139" t="s">
        <v>140</v>
      </c>
      <c r="J135" s="140" t="s">
        <v>115</v>
      </c>
      <c r="K135" s="141" t="s">
        <v>141</v>
      </c>
      <c r="L135" s="137"/>
      <c r="M135" s="60" t="s">
        <v>1</v>
      </c>
      <c r="N135" s="61" t="s">
        <v>42</v>
      </c>
      <c r="O135" s="61" t="s">
        <v>142</v>
      </c>
      <c r="P135" s="61" t="s">
        <v>143</v>
      </c>
      <c r="Q135" s="61" t="s">
        <v>144</v>
      </c>
      <c r="R135" s="61" t="s">
        <v>145</v>
      </c>
      <c r="S135" s="61" t="s">
        <v>146</v>
      </c>
      <c r="T135" s="62" t="s">
        <v>147</v>
      </c>
    </row>
    <row r="136" spans="2:65" s="1" customFormat="1" ht="22.9" customHeight="1">
      <c r="B136" s="30"/>
      <c r="C136" s="65" t="s">
        <v>112</v>
      </c>
      <c r="J136" s="142">
        <f>BK136</f>
        <v>0</v>
      </c>
      <c r="L136" s="30"/>
      <c r="M136" s="63"/>
      <c r="N136" s="54"/>
      <c r="O136" s="54"/>
      <c r="P136" s="143">
        <f>P137</f>
        <v>0</v>
      </c>
      <c r="Q136" s="54"/>
      <c r="R136" s="143">
        <f>R137</f>
        <v>274.57145600000001</v>
      </c>
      <c r="S136" s="54"/>
      <c r="T136" s="144">
        <f>T137</f>
        <v>0</v>
      </c>
      <c r="AT136" s="13" t="s">
        <v>77</v>
      </c>
      <c r="AU136" s="13" t="s">
        <v>117</v>
      </c>
      <c r="BK136" s="145">
        <f>BK137</f>
        <v>0</v>
      </c>
    </row>
    <row r="137" spans="2:65" s="11" customFormat="1" ht="25.9" customHeight="1">
      <c r="B137" s="146"/>
      <c r="D137" s="147" t="s">
        <v>77</v>
      </c>
      <c r="E137" s="148" t="s">
        <v>148</v>
      </c>
      <c r="F137" s="148" t="s">
        <v>149</v>
      </c>
      <c r="I137" s="149"/>
      <c r="J137" s="150">
        <f>BK137</f>
        <v>0</v>
      </c>
      <c r="L137" s="146"/>
      <c r="M137" s="151"/>
      <c r="P137" s="152">
        <f>P138+P148+P150+P155+P160</f>
        <v>0</v>
      </c>
      <c r="R137" s="152">
        <f>R138+R148+R150+R155+R160</f>
        <v>274.57145600000001</v>
      </c>
      <c r="T137" s="153">
        <f>T138+T148+T150+T155+T160</f>
        <v>0</v>
      </c>
      <c r="AR137" s="147" t="s">
        <v>85</v>
      </c>
      <c r="AT137" s="154" t="s">
        <v>77</v>
      </c>
      <c r="AU137" s="154" t="s">
        <v>78</v>
      </c>
      <c r="AY137" s="147" t="s">
        <v>150</v>
      </c>
      <c r="BK137" s="155">
        <f>BK138+BK148+BK150+BK155+BK160</f>
        <v>0</v>
      </c>
    </row>
    <row r="138" spans="2:65" s="11" customFormat="1" ht="22.9" customHeight="1">
      <c r="B138" s="146"/>
      <c r="D138" s="147" t="s">
        <v>77</v>
      </c>
      <c r="E138" s="156" t="s">
        <v>85</v>
      </c>
      <c r="F138" s="156" t="s">
        <v>151</v>
      </c>
      <c r="I138" s="149"/>
      <c r="J138" s="157">
        <f>BK138</f>
        <v>0</v>
      </c>
      <c r="L138" s="146"/>
      <c r="M138" s="151"/>
      <c r="P138" s="152">
        <f>SUM(P139:P147)</f>
        <v>0</v>
      </c>
      <c r="R138" s="152">
        <f>SUM(R139:R147)</f>
        <v>141.75</v>
      </c>
      <c r="T138" s="153">
        <f>SUM(T139:T147)</f>
        <v>0</v>
      </c>
      <c r="AR138" s="147" t="s">
        <v>85</v>
      </c>
      <c r="AT138" s="154" t="s">
        <v>77</v>
      </c>
      <c r="AU138" s="154" t="s">
        <v>85</v>
      </c>
      <c r="AY138" s="147" t="s">
        <v>150</v>
      </c>
      <c r="BK138" s="155">
        <f>SUM(BK139:BK147)</f>
        <v>0</v>
      </c>
    </row>
    <row r="139" spans="2:65" s="1" customFormat="1" ht="24.2" customHeight="1">
      <c r="B139" s="131"/>
      <c r="C139" s="158" t="s">
        <v>85</v>
      </c>
      <c r="D139" s="158" t="s">
        <v>152</v>
      </c>
      <c r="E139" s="159" t="s">
        <v>306</v>
      </c>
      <c r="F139" s="160" t="s">
        <v>307</v>
      </c>
      <c r="G139" s="161" t="s">
        <v>155</v>
      </c>
      <c r="H139" s="162">
        <v>180</v>
      </c>
      <c r="I139" s="163"/>
      <c r="J139" s="162">
        <f t="shared" ref="J139:J147" si="5">ROUND(I139*H139,3)</f>
        <v>0</v>
      </c>
      <c r="K139" s="164"/>
      <c r="L139" s="30"/>
      <c r="M139" s="165" t="s">
        <v>1</v>
      </c>
      <c r="N139" s="130" t="s">
        <v>44</v>
      </c>
      <c r="P139" s="166">
        <f t="shared" ref="P139:P147" si="6">O139*H139</f>
        <v>0</v>
      </c>
      <c r="Q139" s="166">
        <v>0</v>
      </c>
      <c r="R139" s="166">
        <f t="shared" ref="R139:R147" si="7">Q139*H139</f>
        <v>0</v>
      </c>
      <c r="S139" s="166">
        <v>0</v>
      </c>
      <c r="T139" s="167">
        <f t="shared" ref="T139:T147" si="8">S139*H139</f>
        <v>0</v>
      </c>
      <c r="AR139" s="168" t="s">
        <v>156</v>
      </c>
      <c r="AT139" s="168" t="s">
        <v>152</v>
      </c>
      <c r="AU139" s="168" t="s">
        <v>89</v>
      </c>
      <c r="AY139" s="13" t="s">
        <v>150</v>
      </c>
      <c r="BE139" s="98">
        <f t="shared" ref="BE139:BE147" si="9">IF(N139="základná",J139,0)</f>
        <v>0</v>
      </c>
      <c r="BF139" s="98">
        <f t="shared" ref="BF139:BF147" si="10">IF(N139="znížená",J139,0)</f>
        <v>0</v>
      </c>
      <c r="BG139" s="98">
        <f t="shared" ref="BG139:BG147" si="11">IF(N139="zákl. prenesená",J139,0)</f>
        <v>0</v>
      </c>
      <c r="BH139" s="98">
        <f t="shared" ref="BH139:BH147" si="12">IF(N139="zníž. prenesená",J139,0)</f>
        <v>0</v>
      </c>
      <c r="BI139" s="98">
        <f t="shared" ref="BI139:BI147" si="13">IF(N139="nulová",J139,0)</f>
        <v>0</v>
      </c>
      <c r="BJ139" s="13" t="s">
        <v>89</v>
      </c>
      <c r="BK139" s="169">
        <f t="shared" ref="BK139:BK147" si="14">ROUND(I139*H139,3)</f>
        <v>0</v>
      </c>
      <c r="BL139" s="13" t="s">
        <v>156</v>
      </c>
      <c r="BM139" s="168" t="s">
        <v>308</v>
      </c>
    </row>
    <row r="140" spans="2:65" s="1" customFormat="1" ht="37.9" customHeight="1">
      <c r="B140" s="131"/>
      <c r="C140" s="158" t="s">
        <v>89</v>
      </c>
      <c r="D140" s="158" t="s">
        <v>152</v>
      </c>
      <c r="E140" s="159" t="s">
        <v>309</v>
      </c>
      <c r="F140" s="160" t="s">
        <v>310</v>
      </c>
      <c r="G140" s="161" t="s">
        <v>155</v>
      </c>
      <c r="H140" s="162">
        <v>180</v>
      </c>
      <c r="I140" s="163"/>
      <c r="J140" s="162">
        <f t="shared" si="5"/>
        <v>0</v>
      </c>
      <c r="K140" s="164"/>
      <c r="L140" s="30"/>
      <c r="M140" s="165" t="s">
        <v>1</v>
      </c>
      <c r="N140" s="130" t="s">
        <v>44</v>
      </c>
      <c r="P140" s="166">
        <f t="shared" si="6"/>
        <v>0</v>
      </c>
      <c r="Q140" s="166">
        <v>0</v>
      </c>
      <c r="R140" s="166">
        <f t="shared" si="7"/>
        <v>0</v>
      </c>
      <c r="S140" s="166">
        <v>0</v>
      </c>
      <c r="T140" s="167">
        <f t="shared" si="8"/>
        <v>0</v>
      </c>
      <c r="AR140" s="168" t="s">
        <v>156</v>
      </c>
      <c r="AT140" s="168" t="s">
        <v>152</v>
      </c>
      <c r="AU140" s="168" t="s">
        <v>89</v>
      </c>
      <c r="AY140" s="13" t="s">
        <v>150</v>
      </c>
      <c r="BE140" s="98">
        <f t="shared" si="9"/>
        <v>0</v>
      </c>
      <c r="BF140" s="98">
        <f t="shared" si="10"/>
        <v>0</v>
      </c>
      <c r="BG140" s="98">
        <f t="shared" si="11"/>
        <v>0</v>
      </c>
      <c r="BH140" s="98">
        <f t="shared" si="12"/>
        <v>0</v>
      </c>
      <c r="BI140" s="98">
        <f t="shared" si="13"/>
        <v>0</v>
      </c>
      <c r="BJ140" s="13" t="s">
        <v>89</v>
      </c>
      <c r="BK140" s="169">
        <f t="shared" si="14"/>
        <v>0</v>
      </c>
      <c r="BL140" s="13" t="s">
        <v>156</v>
      </c>
      <c r="BM140" s="168" t="s">
        <v>311</v>
      </c>
    </row>
    <row r="141" spans="2:65" s="1" customFormat="1" ht="24.2" customHeight="1">
      <c r="B141" s="131"/>
      <c r="C141" s="158" t="s">
        <v>161</v>
      </c>
      <c r="D141" s="158" t="s">
        <v>152</v>
      </c>
      <c r="E141" s="159" t="s">
        <v>169</v>
      </c>
      <c r="F141" s="160" t="s">
        <v>170</v>
      </c>
      <c r="G141" s="161" t="s">
        <v>155</v>
      </c>
      <c r="H141" s="162">
        <v>180</v>
      </c>
      <c r="I141" s="163"/>
      <c r="J141" s="162">
        <f t="shared" si="5"/>
        <v>0</v>
      </c>
      <c r="K141" s="164"/>
      <c r="L141" s="30"/>
      <c r="M141" s="165" t="s">
        <v>1</v>
      </c>
      <c r="N141" s="130" t="s">
        <v>44</v>
      </c>
      <c r="P141" s="166">
        <f t="shared" si="6"/>
        <v>0</v>
      </c>
      <c r="Q141" s="166">
        <v>0</v>
      </c>
      <c r="R141" s="166">
        <f t="shared" si="7"/>
        <v>0</v>
      </c>
      <c r="S141" s="166">
        <v>0</v>
      </c>
      <c r="T141" s="167">
        <f t="shared" si="8"/>
        <v>0</v>
      </c>
      <c r="AR141" s="168" t="s">
        <v>156</v>
      </c>
      <c r="AT141" s="168" t="s">
        <v>152</v>
      </c>
      <c r="AU141" s="168" t="s">
        <v>89</v>
      </c>
      <c r="AY141" s="13" t="s">
        <v>150</v>
      </c>
      <c r="BE141" s="98">
        <f t="shared" si="9"/>
        <v>0</v>
      </c>
      <c r="BF141" s="98">
        <f t="shared" si="10"/>
        <v>0</v>
      </c>
      <c r="BG141" s="98">
        <f t="shared" si="11"/>
        <v>0</v>
      </c>
      <c r="BH141" s="98">
        <f t="shared" si="12"/>
        <v>0</v>
      </c>
      <c r="BI141" s="98">
        <f t="shared" si="13"/>
        <v>0</v>
      </c>
      <c r="BJ141" s="13" t="s">
        <v>89</v>
      </c>
      <c r="BK141" s="169">
        <f t="shared" si="14"/>
        <v>0</v>
      </c>
      <c r="BL141" s="13" t="s">
        <v>156</v>
      </c>
      <c r="BM141" s="168" t="s">
        <v>312</v>
      </c>
    </row>
    <row r="142" spans="2:65" s="1" customFormat="1" ht="37.9" customHeight="1">
      <c r="B142" s="131"/>
      <c r="C142" s="158" t="s">
        <v>156</v>
      </c>
      <c r="D142" s="158" t="s">
        <v>152</v>
      </c>
      <c r="E142" s="159" t="s">
        <v>313</v>
      </c>
      <c r="F142" s="160" t="s">
        <v>314</v>
      </c>
      <c r="G142" s="161" t="s">
        <v>155</v>
      </c>
      <c r="H142" s="162">
        <v>105</v>
      </c>
      <c r="I142" s="163"/>
      <c r="J142" s="162">
        <f t="shared" si="5"/>
        <v>0</v>
      </c>
      <c r="K142" s="164"/>
      <c r="L142" s="30"/>
      <c r="M142" s="165" t="s">
        <v>1</v>
      </c>
      <c r="N142" s="130" t="s">
        <v>44</v>
      </c>
      <c r="P142" s="166">
        <f t="shared" si="6"/>
        <v>0</v>
      </c>
      <c r="Q142" s="166">
        <v>0</v>
      </c>
      <c r="R142" s="166">
        <f t="shared" si="7"/>
        <v>0</v>
      </c>
      <c r="S142" s="166">
        <v>0</v>
      </c>
      <c r="T142" s="167">
        <f t="shared" si="8"/>
        <v>0</v>
      </c>
      <c r="AR142" s="168" t="s">
        <v>156</v>
      </c>
      <c r="AT142" s="168" t="s">
        <v>152</v>
      </c>
      <c r="AU142" s="168" t="s">
        <v>89</v>
      </c>
      <c r="AY142" s="13" t="s">
        <v>150</v>
      </c>
      <c r="BE142" s="98">
        <f t="shared" si="9"/>
        <v>0</v>
      </c>
      <c r="BF142" s="98">
        <f t="shared" si="10"/>
        <v>0</v>
      </c>
      <c r="BG142" s="98">
        <f t="shared" si="11"/>
        <v>0</v>
      </c>
      <c r="BH142" s="98">
        <f t="shared" si="12"/>
        <v>0</v>
      </c>
      <c r="BI142" s="98">
        <f t="shared" si="13"/>
        <v>0</v>
      </c>
      <c r="BJ142" s="13" t="s">
        <v>89</v>
      </c>
      <c r="BK142" s="169">
        <f t="shared" si="14"/>
        <v>0</v>
      </c>
      <c r="BL142" s="13" t="s">
        <v>156</v>
      </c>
      <c r="BM142" s="168" t="s">
        <v>315</v>
      </c>
    </row>
    <row r="143" spans="2:65" s="1" customFormat="1" ht="24.2" customHeight="1">
      <c r="B143" s="131"/>
      <c r="C143" s="158" t="s">
        <v>168</v>
      </c>
      <c r="D143" s="158" t="s">
        <v>152</v>
      </c>
      <c r="E143" s="159" t="s">
        <v>316</v>
      </c>
      <c r="F143" s="160" t="s">
        <v>317</v>
      </c>
      <c r="G143" s="161" t="s">
        <v>155</v>
      </c>
      <c r="H143" s="162">
        <v>105</v>
      </c>
      <c r="I143" s="163"/>
      <c r="J143" s="162">
        <f t="shared" si="5"/>
        <v>0</v>
      </c>
      <c r="K143" s="164"/>
      <c r="L143" s="30"/>
      <c r="M143" s="165" t="s">
        <v>1</v>
      </c>
      <c r="N143" s="130" t="s">
        <v>44</v>
      </c>
      <c r="P143" s="166">
        <f t="shared" si="6"/>
        <v>0</v>
      </c>
      <c r="Q143" s="166">
        <v>0</v>
      </c>
      <c r="R143" s="166">
        <f t="shared" si="7"/>
        <v>0</v>
      </c>
      <c r="S143" s="166">
        <v>0</v>
      </c>
      <c r="T143" s="167">
        <f t="shared" si="8"/>
        <v>0</v>
      </c>
      <c r="AR143" s="168" t="s">
        <v>156</v>
      </c>
      <c r="AT143" s="168" t="s">
        <v>152</v>
      </c>
      <c r="AU143" s="168" t="s">
        <v>89</v>
      </c>
      <c r="AY143" s="13" t="s">
        <v>150</v>
      </c>
      <c r="BE143" s="98">
        <f t="shared" si="9"/>
        <v>0</v>
      </c>
      <c r="BF143" s="98">
        <f t="shared" si="10"/>
        <v>0</v>
      </c>
      <c r="BG143" s="98">
        <f t="shared" si="11"/>
        <v>0</v>
      </c>
      <c r="BH143" s="98">
        <f t="shared" si="12"/>
        <v>0</v>
      </c>
      <c r="BI143" s="98">
        <f t="shared" si="13"/>
        <v>0</v>
      </c>
      <c r="BJ143" s="13" t="s">
        <v>89</v>
      </c>
      <c r="BK143" s="169">
        <f t="shared" si="14"/>
        <v>0</v>
      </c>
      <c r="BL143" s="13" t="s">
        <v>156</v>
      </c>
      <c r="BM143" s="168" t="s">
        <v>318</v>
      </c>
    </row>
    <row r="144" spans="2:65" s="1" customFormat="1" ht="33" customHeight="1">
      <c r="B144" s="131"/>
      <c r="C144" s="158" t="s">
        <v>172</v>
      </c>
      <c r="D144" s="158" t="s">
        <v>152</v>
      </c>
      <c r="E144" s="159" t="s">
        <v>181</v>
      </c>
      <c r="F144" s="160" t="s">
        <v>182</v>
      </c>
      <c r="G144" s="161" t="s">
        <v>155</v>
      </c>
      <c r="H144" s="162">
        <v>105</v>
      </c>
      <c r="I144" s="163"/>
      <c r="J144" s="162">
        <f t="shared" si="5"/>
        <v>0</v>
      </c>
      <c r="K144" s="164"/>
      <c r="L144" s="30"/>
      <c r="M144" s="165" t="s">
        <v>1</v>
      </c>
      <c r="N144" s="130" t="s">
        <v>44</v>
      </c>
      <c r="P144" s="166">
        <f t="shared" si="6"/>
        <v>0</v>
      </c>
      <c r="Q144" s="166">
        <v>0</v>
      </c>
      <c r="R144" s="166">
        <f t="shared" si="7"/>
        <v>0</v>
      </c>
      <c r="S144" s="166">
        <v>0</v>
      </c>
      <c r="T144" s="167">
        <f t="shared" si="8"/>
        <v>0</v>
      </c>
      <c r="AR144" s="168" t="s">
        <v>156</v>
      </c>
      <c r="AT144" s="168" t="s">
        <v>152</v>
      </c>
      <c r="AU144" s="168" t="s">
        <v>89</v>
      </c>
      <c r="AY144" s="13" t="s">
        <v>150</v>
      </c>
      <c r="BE144" s="98">
        <f t="shared" si="9"/>
        <v>0</v>
      </c>
      <c r="BF144" s="98">
        <f t="shared" si="10"/>
        <v>0</v>
      </c>
      <c r="BG144" s="98">
        <f t="shared" si="11"/>
        <v>0</v>
      </c>
      <c r="BH144" s="98">
        <f t="shared" si="12"/>
        <v>0</v>
      </c>
      <c r="BI144" s="98">
        <f t="shared" si="13"/>
        <v>0</v>
      </c>
      <c r="BJ144" s="13" t="s">
        <v>89</v>
      </c>
      <c r="BK144" s="169">
        <f t="shared" si="14"/>
        <v>0</v>
      </c>
      <c r="BL144" s="13" t="s">
        <v>156</v>
      </c>
      <c r="BM144" s="168" t="s">
        <v>319</v>
      </c>
    </row>
    <row r="145" spans="2:65" s="1" customFormat="1" ht="24.2" customHeight="1">
      <c r="B145" s="131"/>
      <c r="C145" s="158" t="s">
        <v>176</v>
      </c>
      <c r="D145" s="158" t="s">
        <v>152</v>
      </c>
      <c r="E145" s="159" t="s">
        <v>320</v>
      </c>
      <c r="F145" s="160" t="s">
        <v>321</v>
      </c>
      <c r="G145" s="161" t="s">
        <v>155</v>
      </c>
      <c r="H145" s="162">
        <v>75</v>
      </c>
      <c r="I145" s="163"/>
      <c r="J145" s="162">
        <f t="shared" si="5"/>
        <v>0</v>
      </c>
      <c r="K145" s="164"/>
      <c r="L145" s="30"/>
      <c r="M145" s="165" t="s">
        <v>1</v>
      </c>
      <c r="N145" s="130" t="s">
        <v>44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156</v>
      </c>
      <c r="AT145" s="168" t="s">
        <v>152</v>
      </c>
      <c r="AU145" s="168" t="s">
        <v>89</v>
      </c>
      <c r="AY145" s="13" t="s">
        <v>150</v>
      </c>
      <c r="BE145" s="98">
        <f t="shared" si="9"/>
        <v>0</v>
      </c>
      <c r="BF145" s="98">
        <f t="shared" si="10"/>
        <v>0</v>
      </c>
      <c r="BG145" s="98">
        <f t="shared" si="11"/>
        <v>0</v>
      </c>
      <c r="BH145" s="98">
        <f t="shared" si="12"/>
        <v>0</v>
      </c>
      <c r="BI145" s="98">
        <f t="shared" si="13"/>
        <v>0</v>
      </c>
      <c r="BJ145" s="13" t="s">
        <v>89</v>
      </c>
      <c r="BK145" s="169">
        <f t="shared" si="14"/>
        <v>0</v>
      </c>
      <c r="BL145" s="13" t="s">
        <v>156</v>
      </c>
      <c r="BM145" s="168" t="s">
        <v>322</v>
      </c>
    </row>
    <row r="146" spans="2:65" s="1" customFormat="1" ht="24.2" customHeight="1">
      <c r="B146" s="131"/>
      <c r="C146" s="158" t="s">
        <v>180</v>
      </c>
      <c r="D146" s="158" t="s">
        <v>152</v>
      </c>
      <c r="E146" s="159" t="s">
        <v>323</v>
      </c>
      <c r="F146" s="160" t="s">
        <v>324</v>
      </c>
      <c r="G146" s="161" t="s">
        <v>155</v>
      </c>
      <c r="H146" s="162">
        <v>75</v>
      </c>
      <c r="I146" s="163"/>
      <c r="J146" s="162">
        <f t="shared" si="5"/>
        <v>0</v>
      </c>
      <c r="K146" s="164"/>
      <c r="L146" s="30"/>
      <c r="M146" s="165" t="s">
        <v>1</v>
      </c>
      <c r="N146" s="130" t="s">
        <v>44</v>
      </c>
      <c r="P146" s="166">
        <f t="shared" si="6"/>
        <v>0</v>
      </c>
      <c r="Q146" s="166">
        <v>0</v>
      </c>
      <c r="R146" s="166">
        <f t="shared" si="7"/>
        <v>0</v>
      </c>
      <c r="S146" s="166">
        <v>0</v>
      </c>
      <c r="T146" s="167">
        <f t="shared" si="8"/>
        <v>0</v>
      </c>
      <c r="AR146" s="168" t="s">
        <v>156</v>
      </c>
      <c r="AT146" s="168" t="s">
        <v>152</v>
      </c>
      <c r="AU146" s="168" t="s">
        <v>89</v>
      </c>
      <c r="AY146" s="13" t="s">
        <v>150</v>
      </c>
      <c r="BE146" s="98">
        <f t="shared" si="9"/>
        <v>0</v>
      </c>
      <c r="BF146" s="98">
        <f t="shared" si="10"/>
        <v>0</v>
      </c>
      <c r="BG146" s="98">
        <f t="shared" si="11"/>
        <v>0</v>
      </c>
      <c r="BH146" s="98">
        <f t="shared" si="12"/>
        <v>0</v>
      </c>
      <c r="BI146" s="98">
        <f t="shared" si="13"/>
        <v>0</v>
      </c>
      <c r="BJ146" s="13" t="s">
        <v>89</v>
      </c>
      <c r="BK146" s="169">
        <f t="shared" si="14"/>
        <v>0</v>
      </c>
      <c r="BL146" s="13" t="s">
        <v>156</v>
      </c>
      <c r="BM146" s="168" t="s">
        <v>325</v>
      </c>
    </row>
    <row r="147" spans="2:65" s="1" customFormat="1" ht="16.5" customHeight="1">
      <c r="B147" s="131"/>
      <c r="C147" s="170" t="s">
        <v>185</v>
      </c>
      <c r="D147" s="170" t="s">
        <v>281</v>
      </c>
      <c r="E147" s="171" t="s">
        <v>326</v>
      </c>
      <c r="F147" s="172" t="s">
        <v>327</v>
      </c>
      <c r="G147" s="173" t="s">
        <v>222</v>
      </c>
      <c r="H147" s="174">
        <v>141.75</v>
      </c>
      <c r="I147" s="175"/>
      <c r="J147" s="174">
        <f t="shared" si="5"/>
        <v>0</v>
      </c>
      <c r="K147" s="176"/>
      <c r="L147" s="177"/>
      <c r="M147" s="178" t="s">
        <v>1</v>
      </c>
      <c r="N147" s="179" t="s">
        <v>44</v>
      </c>
      <c r="P147" s="166">
        <f t="shared" si="6"/>
        <v>0</v>
      </c>
      <c r="Q147" s="166">
        <v>1</v>
      </c>
      <c r="R147" s="166">
        <f t="shared" si="7"/>
        <v>141.75</v>
      </c>
      <c r="S147" s="166">
        <v>0</v>
      </c>
      <c r="T147" s="167">
        <f t="shared" si="8"/>
        <v>0</v>
      </c>
      <c r="AR147" s="168" t="s">
        <v>180</v>
      </c>
      <c r="AT147" s="168" t="s">
        <v>281</v>
      </c>
      <c r="AU147" s="168" t="s">
        <v>89</v>
      </c>
      <c r="AY147" s="13" t="s">
        <v>150</v>
      </c>
      <c r="BE147" s="98">
        <f t="shared" si="9"/>
        <v>0</v>
      </c>
      <c r="BF147" s="98">
        <f t="shared" si="10"/>
        <v>0</v>
      </c>
      <c r="BG147" s="98">
        <f t="shared" si="11"/>
        <v>0</v>
      </c>
      <c r="BH147" s="98">
        <f t="shared" si="12"/>
        <v>0</v>
      </c>
      <c r="BI147" s="98">
        <f t="shared" si="13"/>
        <v>0</v>
      </c>
      <c r="BJ147" s="13" t="s">
        <v>89</v>
      </c>
      <c r="BK147" s="169">
        <f t="shared" si="14"/>
        <v>0</v>
      </c>
      <c r="BL147" s="13" t="s">
        <v>156</v>
      </c>
      <c r="BM147" s="168" t="s">
        <v>328</v>
      </c>
    </row>
    <row r="148" spans="2:65" s="11" customFormat="1" ht="22.9" customHeight="1">
      <c r="B148" s="146"/>
      <c r="D148" s="147" t="s">
        <v>77</v>
      </c>
      <c r="E148" s="156" t="s">
        <v>156</v>
      </c>
      <c r="F148" s="156" t="s">
        <v>329</v>
      </c>
      <c r="I148" s="149"/>
      <c r="J148" s="157">
        <f>BK148</f>
        <v>0</v>
      </c>
      <c r="L148" s="146"/>
      <c r="M148" s="151"/>
      <c r="P148" s="152">
        <f>P149</f>
        <v>0</v>
      </c>
      <c r="R148" s="152">
        <f>R149</f>
        <v>56.723100000000002</v>
      </c>
      <c r="T148" s="153">
        <f>T149</f>
        <v>0</v>
      </c>
      <c r="AR148" s="147" t="s">
        <v>85</v>
      </c>
      <c r="AT148" s="154" t="s">
        <v>77</v>
      </c>
      <c r="AU148" s="154" t="s">
        <v>85</v>
      </c>
      <c r="AY148" s="147" t="s">
        <v>150</v>
      </c>
      <c r="BK148" s="155">
        <f>BK149</f>
        <v>0</v>
      </c>
    </row>
    <row r="149" spans="2:65" s="1" customFormat="1" ht="37.9" customHeight="1">
      <c r="B149" s="131"/>
      <c r="C149" s="158" t="s">
        <v>189</v>
      </c>
      <c r="D149" s="158" t="s">
        <v>152</v>
      </c>
      <c r="E149" s="159" t="s">
        <v>330</v>
      </c>
      <c r="F149" s="160" t="s">
        <v>331</v>
      </c>
      <c r="G149" s="161" t="s">
        <v>155</v>
      </c>
      <c r="H149" s="162">
        <v>30</v>
      </c>
      <c r="I149" s="163"/>
      <c r="J149" s="162">
        <f>ROUND(I149*H149,3)</f>
        <v>0</v>
      </c>
      <c r="K149" s="164"/>
      <c r="L149" s="30"/>
      <c r="M149" s="165" t="s">
        <v>1</v>
      </c>
      <c r="N149" s="130" t="s">
        <v>44</v>
      </c>
      <c r="P149" s="166">
        <f>O149*H149</f>
        <v>0</v>
      </c>
      <c r="Q149" s="166">
        <v>1.8907700000000001</v>
      </c>
      <c r="R149" s="166">
        <f>Q149*H149</f>
        <v>56.723100000000002</v>
      </c>
      <c r="S149" s="166">
        <v>0</v>
      </c>
      <c r="T149" s="167">
        <f>S149*H149</f>
        <v>0</v>
      </c>
      <c r="AR149" s="168" t="s">
        <v>156</v>
      </c>
      <c r="AT149" s="168" t="s">
        <v>152</v>
      </c>
      <c r="AU149" s="168" t="s">
        <v>89</v>
      </c>
      <c r="AY149" s="13" t="s">
        <v>150</v>
      </c>
      <c r="BE149" s="98">
        <f>IF(N149="základná",J149,0)</f>
        <v>0</v>
      </c>
      <c r="BF149" s="98">
        <f>IF(N149="znížená",J149,0)</f>
        <v>0</v>
      </c>
      <c r="BG149" s="98">
        <f>IF(N149="zákl. prenesená",J149,0)</f>
        <v>0</v>
      </c>
      <c r="BH149" s="98">
        <f>IF(N149="zníž. prenesená",J149,0)</f>
        <v>0</v>
      </c>
      <c r="BI149" s="98">
        <f>IF(N149="nulová",J149,0)</f>
        <v>0</v>
      </c>
      <c r="BJ149" s="13" t="s">
        <v>89</v>
      </c>
      <c r="BK149" s="169">
        <f>ROUND(I149*H149,3)</f>
        <v>0</v>
      </c>
      <c r="BL149" s="13" t="s">
        <v>156</v>
      </c>
      <c r="BM149" s="168" t="s">
        <v>332</v>
      </c>
    </row>
    <row r="150" spans="2:65" s="11" customFormat="1" ht="22.9" customHeight="1">
      <c r="B150" s="146"/>
      <c r="D150" s="147" t="s">
        <v>77</v>
      </c>
      <c r="E150" s="156" t="s">
        <v>180</v>
      </c>
      <c r="F150" s="156" t="s">
        <v>333</v>
      </c>
      <c r="I150" s="149"/>
      <c r="J150" s="157">
        <f>BK150</f>
        <v>0</v>
      </c>
      <c r="L150" s="146"/>
      <c r="M150" s="151"/>
      <c r="P150" s="152">
        <f>SUM(P151:P154)</f>
        <v>0</v>
      </c>
      <c r="R150" s="152">
        <f>SUM(R151:R154)</f>
        <v>0.86619599999999997</v>
      </c>
      <c r="T150" s="153">
        <f>SUM(T151:T154)</f>
        <v>0</v>
      </c>
      <c r="AR150" s="147" t="s">
        <v>85</v>
      </c>
      <c r="AT150" s="154" t="s">
        <v>77</v>
      </c>
      <c r="AU150" s="154" t="s">
        <v>85</v>
      </c>
      <c r="AY150" s="147" t="s">
        <v>150</v>
      </c>
      <c r="BK150" s="155">
        <f>SUM(BK151:BK154)</f>
        <v>0</v>
      </c>
    </row>
    <row r="151" spans="2:65" s="1" customFormat="1" ht="24.2" customHeight="1">
      <c r="B151" s="131"/>
      <c r="C151" s="158" t="s">
        <v>194</v>
      </c>
      <c r="D151" s="158" t="s">
        <v>152</v>
      </c>
      <c r="E151" s="159" t="s">
        <v>334</v>
      </c>
      <c r="F151" s="160" t="s">
        <v>335</v>
      </c>
      <c r="G151" s="161" t="s">
        <v>265</v>
      </c>
      <c r="H151" s="162">
        <v>150</v>
      </c>
      <c r="I151" s="163"/>
      <c r="J151" s="162">
        <f>ROUND(I151*H151,3)</f>
        <v>0</v>
      </c>
      <c r="K151" s="164"/>
      <c r="L151" s="30"/>
      <c r="M151" s="165" t="s">
        <v>1</v>
      </c>
      <c r="N151" s="130" t="s">
        <v>44</v>
      </c>
      <c r="P151" s="166">
        <f>O151*H151</f>
        <v>0</v>
      </c>
      <c r="Q151" s="166">
        <v>1.0000000000000001E-5</v>
      </c>
      <c r="R151" s="166">
        <f>Q151*H151</f>
        <v>1.5E-3</v>
      </c>
      <c r="S151" s="166">
        <v>0</v>
      </c>
      <c r="T151" s="167">
        <f>S151*H151</f>
        <v>0</v>
      </c>
      <c r="AR151" s="168" t="s">
        <v>156</v>
      </c>
      <c r="AT151" s="168" t="s">
        <v>152</v>
      </c>
      <c r="AU151" s="168" t="s">
        <v>89</v>
      </c>
      <c r="AY151" s="13" t="s">
        <v>150</v>
      </c>
      <c r="BE151" s="98">
        <f>IF(N151="základná",J151,0)</f>
        <v>0</v>
      </c>
      <c r="BF151" s="98">
        <f>IF(N151="znížená",J151,0)</f>
        <v>0</v>
      </c>
      <c r="BG151" s="98">
        <f>IF(N151="zákl. prenesená",J151,0)</f>
        <v>0</v>
      </c>
      <c r="BH151" s="98">
        <f>IF(N151="zníž. prenesená",J151,0)</f>
        <v>0</v>
      </c>
      <c r="BI151" s="98">
        <f>IF(N151="nulová",J151,0)</f>
        <v>0</v>
      </c>
      <c r="BJ151" s="13" t="s">
        <v>89</v>
      </c>
      <c r="BK151" s="169">
        <f>ROUND(I151*H151,3)</f>
        <v>0</v>
      </c>
      <c r="BL151" s="13" t="s">
        <v>156</v>
      </c>
      <c r="BM151" s="168" t="s">
        <v>336</v>
      </c>
    </row>
    <row r="152" spans="2:65" s="1" customFormat="1" ht="33" customHeight="1">
      <c r="B152" s="131"/>
      <c r="C152" s="170" t="s">
        <v>199</v>
      </c>
      <c r="D152" s="170" t="s">
        <v>281</v>
      </c>
      <c r="E152" s="171" t="s">
        <v>337</v>
      </c>
      <c r="F152" s="172" t="s">
        <v>338</v>
      </c>
      <c r="G152" s="173" t="s">
        <v>197</v>
      </c>
      <c r="H152" s="174">
        <v>25.05</v>
      </c>
      <c r="I152" s="175"/>
      <c r="J152" s="174">
        <f>ROUND(I152*H152,3)</f>
        <v>0</v>
      </c>
      <c r="K152" s="176"/>
      <c r="L152" s="177"/>
      <c r="M152" s="178" t="s">
        <v>1</v>
      </c>
      <c r="N152" s="179" t="s">
        <v>44</v>
      </c>
      <c r="P152" s="166">
        <f>O152*H152</f>
        <v>0</v>
      </c>
      <c r="Q152" s="166">
        <v>3.3919999999999999E-2</v>
      </c>
      <c r="R152" s="166">
        <f>Q152*H152</f>
        <v>0.84969600000000001</v>
      </c>
      <c r="S152" s="166">
        <v>0</v>
      </c>
      <c r="T152" s="167">
        <f>S152*H152</f>
        <v>0</v>
      </c>
      <c r="AR152" s="168" t="s">
        <v>180</v>
      </c>
      <c r="AT152" s="168" t="s">
        <v>281</v>
      </c>
      <c r="AU152" s="168" t="s">
        <v>89</v>
      </c>
      <c r="AY152" s="13" t="s">
        <v>150</v>
      </c>
      <c r="BE152" s="98">
        <f>IF(N152="základná",J152,0)</f>
        <v>0</v>
      </c>
      <c r="BF152" s="98">
        <f>IF(N152="znížená",J152,0)</f>
        <v>0</v>
      </c>
      <c r="BG152" s="98">
        <f>IF(N152="zákl. prenesená",J152,0)</f>
        <v>0</v>
      </c>
      <c r="BH152" s="98">
        <f>IF(N152="zníž. prenesená",J152,0)</f>
        <v>0</v>
      </c>
      <c r="BI152" s="98">
        <f>IF(N152="nulová",J152,0)</f>
        <v>0</v>
      </c>
      <c r="BJ152" s="13" t="s">
        <v>89</v>
      </c>
      <c r="BK152" s="169">
        <f>ROUND(I152*H152,3)</f>
        <v>0</v>
      </c>
      <c r="BL152" s="13" t="s">
        <v>156</v>
      </c>
      <c r="BM152" s="168" t="s">
        <v>339</v>
      </c>
    </row>
    <row r="153" spans="2:65" s="1" customFormat="1" ht="16.5" customHeight="1">
      <c r="B153" s="131"/>
      <c r="C153" s="158" t="s">
        <v>203</v>
      </c>
      <c r="D153" s="158" t="s">
        <v>152</v>
      </c>
      <c r="E153" s="159" t="s">
        <v>340</v>
      </c>
      <c r="F153" s="160" t="s">
        <v>341</v>
      </c>
      <c r="G153" s="161" t="s">
        <v>265</v>
      </c>
      <c r="H153" s="162">
        <v>150</v>
      </c>
      <c r="I153" s="163"/>
      <c r="J153" s="162">
        <f>ROUND(I153*H153,3)</f>
        <v>0</v>
      </c>
      <c r="K153" s="164"/>
      <c r="L153" s="30"/>
      <c r="M153" s="165" t="s">
        <v>1</v>
      </c>
      <c r="N153" s="130" t="s">
        <v>44</v>
      </c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AR153" s="168" t="s">
        <v>156</v>
      </c>
      <c r="AT153" s="168" t="s">
        <v>152</v>
      </c>
      <c r="AU153" s="168" t="s">
        <v>89</v>
      </c>
      <c r="AY153" s="13" t="s">
        <v>150</v>
      </c>
      <c r="BE153" s="98">
        <f>IF(N153="základná",J153,0)</f>
        <v>0</v>
      </c>
      <c r="BF153" s="98">
        <f>IF(N153="znížená",J153,0)</f>
        <v>0</v>
      </c>
      <c r="BG153" s="98">
        <f>IF(N153="zákl. prenesená",J153,0)</f>
        <v>0</v>
      </c>
      <c r="BH153" s="98">
        <f>IF(N153="zníž. prenesená",J153,0)</f>
        <v>0</v>
      </c>
      <c r="BI153" s="98">
        <f>IF(N153="nulová",J153,0)</f>
        <v>0</v>
      </c>
      <c r="BJ153" s="13" t="s">
        <v>89</v>
      </c>
      <c r="BK153" s="169">
        <f>ROUND(I153*H153,3)</f>
        <v>0</v>
      </c>
      <c r="BL153" s="13" t="s">
        <v>156</v>
      </c>
      <c r="BM153" s="168" t="s">
        <v>342</v>
      </c>
    </row>
    <row r="154" spans="2:65" s="1" customFormat="1" ht="24.2" customHeight="1">
      <c r="B154" s="131"/>
      <c r="C154" s="158" t="s">
        <v>207</v>
      </c>
      <c r="D154" s="158" t="s">
        <v>152</v>
      </c>
      <c r="E154" s="159" t="s">
        <v>343</v>
      </c>
      <c r="F154" s="160" t="s">
        <v>344</v>
      </c>
      <c r="G154" s="161" t="s">
        <v>265</v>
      </c>
      <c r="H154" s="162">
        <v>150</v>
      </c>
      <c r="I154" s="163"/>
      <c r="J154" s="162">
        <f>ROUND(I154*H154,3)</f>
        <v>0</v>
      </c>
      <c r="K154" s="164"/>
      <c r="L154" s="30"/>
      <c r="M154" s="165" t="s">
        <v>1</v>
      </c>
      <c r="N154" s="130" t="s">
        <v>44</v>
      </c>
      <c r="P154" s="166">
        <f>O154*H154</f>
        <v>0</v>
      </c>
      <c r="Q154" s="166">
        <v>1E-4</v>
      </c>
      <c r="R154" s="166">
        <f>Q154*H154</f>
        <v>1.5000000000000001E-2</v>
      </c>
      <c r="S154" s="166">
        <v>0</v>
      </c>
      <c r="T154" s="167">
        <f>S154*H154</f>
        <v>0</v>
      </c>
      <c r="AR154" s="168" t="s">
        <v>156</v>
      </c>
      <c r="AT154" s="168" t="s">
        <v>152</v>
      </c>
      <c r="AU154" s="168" t="s">
        <v>89</v>
      </c>
      <c r="AY154" s="13" t="s">
        <v>150</v>
      </c>
      <c r="BE154" s="98">
        <f>IF(N154="základná",J154,0)</f>
        <v>0</v>
      </c>
      <c r="BF154" s="98">
        <f>IF(N154="znížená",J154,0)</f>
        <v>0</v>
      </c>
      <c r="BG154" s="98">
        <f>IF(N154="zákl. prenesená",J154,0)</f>
        <v>0</v>
      </c>
      <c r="BH154" s="98">
        <f>IF(N154="zníž. prenesená",J154,0)</f>
        <v>0</v>
      </c>
      <c r="BI154" s="98">
        <f>IF(N154="nulová",J154,0)</f>
        <v>0</v>
      </c>
      <c r="BJ154" s="13" t="s">
        <v>89</v>
      </c>
      <c r="BK154" s="169">
        <f>ROUND(I154*H154,3)</f>
        <v>0</v>
      </c>
      <c r="BL154" s="13" t="s">
        <v>156</v>
      </c>
      <c r="BM154" s="168" t="s">
        <v>345</v>
      </c>
    </row>
    <row r="155" spans="2:65" s="11" customFormat="1" ht="22.9" customHeight="1">
      <c r="B155" s="146"/>
      <c r="D155" s="147" t="s">
        <v>77</v>
      </c>
      <c r="E155" s="156" t="s">
        <v>185</v>
      </c>
      <c r="F155" s="156" t="s">
        <v>261</v>
      </c>
      <c r="I155" s="149"/>
      <c r="J155" s="157">
        <f>BK155</f>
        <v>0</v>
      </c>
      <c r="L155" s="146"/>
      <c r="M155" s="151"/>
      <c r="P155" s="152">
        <f>SUM(P156:P159)</f>
        <v>0</v>
      </c>
      <c r="R155" s="152">
        <f>SUM(R156:R159)</f>
        <v>75.232159999999993</v>
      </c>
      <c r="T155" s="153">
        <f>SUM(T156:T159)</f>
        <v>0</v>
      </c>
      <c r="AR155" s="147" t="s">
        <v>85</v>
      </c>
      <c r="AT155" s="154" t="s">
        <v>77</v>
      </c>
      <c r="AU155" s="154" t="s">
        <v>85</v>
      </c>
      <c r="AY155" s="147" t="s">
        <v>150</v>
      </c>
      <c r="BK155" s="155">
        <f>SUM(BK156:BK159)</f>
        <v>0</v>
      </c>
    </row>
    <row r="156" spans="2:65" s="1" customFormat="1" ht="37.9" customHeight="1">
      <c r="B156" s="131"/>
      <c r="C156" s="158" t="s">
        <v>211</v>
      </c>
      <c r="D156" s="158" t="s">
        <v>152</v>
      </c>
      <c r="E156" s="159" t="s">
        <v>346</v>
      </c>
      <c r="F156" s="160" t="s">
        <v>347</v>
      </c>
      <c r="G156" s="161" t="s">
        <v>265</v>
      </c>
      <c r="H156" s="162">
        <v>124</v>
      </c>
      <c r="I156" s="163"/>
      <c r="J156" s="162">
        <f>ROUND(I156*H156,3)</f>
        <v>0</v>
      </c>
      <c r="K156" s="164"/>
      <c r="L156" s="30"/>
      <c r="M156" s="165" t="s">
        <v>1</v>
      </c>
      <c r="N156" s="130" t="s">
        <v>44</v>
      </c>
      <c r="P156" s="166">
        <f>O156*H156</f>
        <v>0</v>
      </c>
      <c r="Q156" s="166">
        <v>0.44189000000000001</v>
      </c>
      <c r="R156" s="166">
        <f>Q156*H156</f>
        <v>54.794359999999998</v>
      </c>
      <c r="S156" s="166">
        <v>0</v>
      </c>
      <c r="T156" s="167">
        <f>S156*H156</f>
        <v>0</v>
      </c>
      <c r="AR156" s="168" t="s">
        <v>156</v>
      </c>
      <c r="AT156" s="168" t="s">
        <v>152</v>
      </c>
      <c r="AU156" s="168" t="s">
        <v>89</v>
      </c>
      <c r="AY156" s="13" t="s">
        <v>150</v>
      </c>
      <c r="BE156" s="98">
        <f>IF(N156="základná",J156,0)</f>
        <v>0</v>
      </c>
      <c r="BF156" s="98">
        <f>IF(N156="znížená",J156,0)</f>
        <v>0</v>
      </c>
      <c r="BG156" s="98">
        <f>IF(N156="zákl. prenesená",J156,0)</f>
        <v>0</v>
      </c>
      <c r="BH156" s="98">
        <f>IF(N156="zníž. prenesená",J156,0)</f>
        <v>0</v>
      </c>
      <c r="BI156" s="98">
        <f>IF(N156="nulová",J156,0)</f>
        <v>0</v>
      </c>
      <c r="BJ156" s="13" t="s">
        <v>89</v>
      </c>
      <c r="BK156" s="169">
        <f>ROUND(I156*H156,3)</f>
        <v>0</v>
      </c>
      <c r="BL156" s="13" t="s">
        <v>156</v>
      </c>
      <c r="BM156" s="168" t="s">
        <v>348</v>
      </c>
    </row>
    <row r="157" spans="2:65" s="1" customFormat="1" ht="24.2" customHeight="1">
      <c r="B157" s="131"/>
      <c r="C157" s="170" t="s">
        <v>215</v>
      </c>
      <c r="D157" s="170" t="s">
        <v>281</v>
      </c>
      <c r="E157" s="171" t="s">
        <v>349</v>
      </c>
      <c r="F157" s="172" t="s">
        <v>350</v>
      </c>
      <c r="G157" s="173" t="s">
        <v>197</v>
      </c>
      <c r="H157" s="174">
        <v>2</v>
      </c>
      <c r="I157" s="175"/>
      <c r="J157" s="174">
        <f>ROUND(I157*H157,3)</f>
        <v>0</v>
      </c>
      <c r="K157" s="176"/>
      <c r="L157" s="177"/>
      <c r="M157" s="178" t="s">
        <v>1</v>
      </c>
      <c r="N157" s="179" t="s">
        <v>44</v>
      </c>
      <c r="P157" s="166">
        <f>O157*H157</f>
        <v>0</v>
      </c>
      <c r="Q157" s="166">
        <v>1.2999999999999999E-3</v>
      </c>
      <c r="R157" s="166">
        <f>Q157*H157</f>
        <v>2.5999999999999999E-3</v>
      </c>
      <c r="S157" s="166">
        <v>0</v>
      </c>
      <c r="T157" s="167">
        <f>S157*H157</f>
        <v>0</v>
      </c>
      <c r="AR157" s="168" t="s">
        <v>180</v>
      </c>
      <c r="AT157" s="168" t="s">
        <v>281</v>
      </c>
      <c r="AU157" s="168" t="s">
        <v>89</v>
      </c>
      <c r="AY157" s="13" t="s">
        <v>150</v>
      </c>
      <c r="BE157" s="98">
        <f>IF(N157="základná",J157,0)</f>
        <v>0</v>
      </c>
      <c r="BF157" s="98">
        <f>IF(N157="znížená",J157,0)</f>
        <v>0</v>
      </c>
      <c r="BG157" s="98">
        <f>IF(N157="zákl. prenesená",J157,0)</f>
        <v>0</v>
      </c>
      <c r="BH157" s="98">
        <f>IF(N157="zníž. prenesená",J157,0)</f>
        <v>0</v>
      </c>
      <c r="BI157" s="98">
        <f>IF(N157="nulová",J157,0)</f>
        <v>0</v>
      </c>
      <c r="BJ157" s="13" t="s">
        <v>89</v>
      </c>
      <c r="BK157" s="169">
        <f>ROUND(I157*H157,3)</f>
        <v>0</v>
      </c>
      <c r="BL157" s="13" t="s">
        <v>156</v>
      </c>
      <c r="BM157" s="168" t="s">
        <v>351</v>
      </c>
    </row>
    <row r="158" spans="2:65" s="1" customFormat="1" ht="44.25" customHeight="1">
      <c r="B158" s="131"/>
      <c r="C158" s="170" t="s">
        <v>219</v>
      </c>
      <c r="D158" s="170" t="s">
        <v>281</v>
      </c>
      <c r="E158" s="171" t="s">
        <v>352</v>
      </c>
      <c r="F158" s="172" t="s">
        <v>353</v>
      </c>
      <c r="G158" s="173" t="s">
        <v>197</v>
      </c>
      <c r="H158" s="174">
        <v>248</v>
      </c>
      <c r="I158" s="175"/>
      <c r="J158" s="174">
        <f>ROUND(I158*H158,3)</f>
        <v>0</v>
      </c>
      <c r="K158" s="176"/>
      <c r="L158" s="177"/>
      <c r="M158" s="178" t="s">
        <v>1</v>
      </c>
      <c r="N158" s="179" t="s">
        <v>44</v>
      </c>
      <c r="P158" s="166">
        <f>O158*H158</f>
        <v>0</v>
      </c>
      <c r="Q158" s="166">
        <v>2.0899999999999998E-2</v>
      </c>
      <c r="R158" s="166">
        <f>Q158*H158</f>
        <v>5.1831999999999994</v>
      </c>
      <c r="S158" s="166">
        <v>0</v>
      </c>
      <c r="T158" s="167">
        <f>S158*H158</f>
        <v>0</v>
      </c>
      <c r="AR158" s="168" t="s">
        <v>180</v>
      </c>
      <c r="AT158" s="168" t="s">
        <v>281</v>
      </c>
      <c r="AU158" s="168" t="s">
        <v>89</v>
      </c>
      <c r="AY158" s="13" t="s">
        <v>150</v>
      </c>
      <c r="BE158" s="98">
        <f>IF(N158="základná",J158,0)</f>
        <v>0</v>
      </c>
      <c r="BF158" s="98">
        <f>IF(N158="znížená",J158,0)</f>
        <v>0</v>
      </c>
      <c r="BG158" s="98">
        <f>IF(N158="zákl. prenesená",J158,0)</f>
        <v>0</v>
      </c>
      <c r="BH158" s="98">
        <f>IF(N158="zníž. prenesená",J158,0)</f>
        <v>0</v>
      </c>
      <c r="BI158" s="98">
        <f>IF(N158="nulová",J158,0)</f>
        <v>0</v>
      </c>
      <c r="BJ158" s="13" t="s">
        <v>89</v>
      </c>
      <c r="BK158" s="169">
        <f>ROUND(I158*H158,3)</f>
        <v>0</v>
      </c>
      <c r="BL158" s="13" t="s">
        <v>156</v>
      </c>
      <c r="BM158" s="168" t="s">
        <v>354</v>
      </c>
    </row>
    <row r="159" spans="2:65" s="1" customFormat="1" ht="33" customHeight="1">
      <c r="B159" s="131"/>
      <c r="C159" s="170" t="s">
        <v>225</v>
      </c>
      <c r="D159" s="170" t="s">
        <v>281</v>
      </c>
      <c r="E159" s="171" t="s">
        <v>355</v>
      </c>
      <c r="F159" s="172" t="s">
        <v>356</v>
      </c>
      <c r="G159" s="173" t="s">
        <v>197</v>
      </c>
      <c r="H159" s="174">
        <v>124</v>
      </c>
      <c r="I159" s="175"/>
      <c r="J159" s="174">
        <f>ROUND(I159*H159,3)</f>
        <v>0</v>
      </c>
      <c r="K159" s="176"/>
      <c r="L159" s="177"/>
      <c r="M159" s="178" t="s">
        <v>1</v>
      </c>
      <c r="N159" s="179" t="s">
        <v>44</v>
      </c>
      <c r="P159" s="166">
        <f>O159*H159</f>
        <v>0</v>
      </c>
      <c r="Q159" s="166">
        <v>0.123</v>
      </c>
      <c r="R159" s="166">
        <f>Q159*H159</f>
        <v>15.251999999999999</v>
      </c>
      <c r="S159" s="166">
        <v>0</v>
      </c>
      <c r="T159" s="167">
        <f>S159*H159</f>
        <v>0</v>
      </c>
      <c r="AR159" s="168" t="s">
        <v>180</v>
      </c>
      <c r="AT159" s="168" t="s">
        <v>281</v>
      </c>
      <c r="AU159" s="168" t="s">
        <v>89</v>
      </c>
      <c r="AY159" s="13" t="s">
        <v>150</v>
      </c>
      <c r="BE159" s="98">
        <f>IF(N159="základná",J159,0)</f>
        <v>0</v>
      </c>
      <c r="BF159" s="98">
        <f>IF(N159="znížená",J159,0)</f>
        <v>0</v>
      </c>
      <c r="BG159" s="98">
        <f>IF(N159="zákl. prenesená",J159,0)</f>
        <v>0</v>
      </c>
      <c r="BH159" s="98">
        <f>IF(N159="zníž. prenesená",J159,0)</f>
        <v>0</v>
      </c>
      <c r="BI159" s="98">
        <f>IF(N159="nulová",J159,0)</f>
        <v>0</v>
      </c>
      <c r="BJ159" s="13" t="s">
        <v>89</v>
      </c>
      <c r="BK159" s="169">
        <f>ROUND(I159*H159,3)</f>
        <v>0</v>
      </c>
      <c r="BL159" s="13" t="s">
        <v>156</v>
      </c>
      <c r="BM159" s="168" t="s">
        <v>357</v>
      </c>
    </row>
    <row r="160" spans="2:65" s="11" customFormat="1" ht="22.9" customHeight="1">
      <c r="B160" s="146"/>
      <c r="D160" s="147" t="s">
        <v>77</v>
      </c>
      <c r="E160" s="156" t="s">
        <v>267</v>
      </c>
      <c r="F160" s="156" t="s">
        <v>268</v>
      </c>
      <c r="I160" s="149"/>
      <c r="J160" s="157">
        <f>BK160</f>
        <v>0</v>
      </c>
      <c r="L160" s="146"/>
      <c r="M160" s="151"/>
      <c r="P160" s="152">
        <f>P161</f>
        <v>0</v>
      </c>
      <c r="R160" s="152">
        <f>R161</f>
        <v>0</v>
      </c>
      <c r="T160" s="153">
        <f>T161</f>
        <v>0</v>
      </c>
      <c r="AR160" s="147" t="s">
        <v>85</v>
      </c>
      <c r="AT160" s="154" t="s">
        <v>77</v>
      </c>
      <c r="AU160" s="154" t="s">
        <v>85</v>
      </c>
      <c r="AY160" s="147" t="s">
        <v>150</v>
      </c>
      <c r="BK160" s="155">
        <f>BK161</f>
        <v>0</v>
      </c>
    </row>
    <row r="161" spans="2:65" s="1" customFormat="1" ht="33" customHeight="1">
      <c r="B161" s="131"/>
      <c r="C161" s="158" t="s">
        <v>229</v>
      </c>
      <c r="D161" s="158" t="s">
        <v>152</v>
      </c>
      <c r="E161" s="159" t="s">
        <v>358</v>
      </c>
      <c r="F161" s="160" t="s">
        <v>359</v>
      </c>
      <c r="G161" s="161" t="s">
        <v>222</v>
      </c>
      <c r="H161" s="162">
        <v>274.57100000000003</v>
      </c>
      <c r="I161" s="163"/>
      <c r="J161" s="162">
        <f>ROUND(I161*H161,3)</f>
        <v>0</v>
      </c>
      <c r="K161" s="164"/>
      <c r="L161" s="30"/>
      <c r="M161" s="180" t="s">
        <v>1</v>
      </c>
      <c r="N161" s="181" t="s">
        <v>44</v>
      </c>
      <c r="O161" s="182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AR161" s="168" t="s">
        <v>156</v>
      </c>
      <c r="AT161" s="168" t="s">
        <v>152</v>
      </c>
      <c r="AU161" s="168" t="s">
        <v>89</v>
      </c>
      <c r="AY161" s="13" t="s">
        <v>150</v>
      </c>
      <c r="BE161" s="98">
        <f>IF(N161="základná",J161,0)</f>
        <v>0</v>
      </c>
      <c r="BF161" s="98">
        <f>IF(N161="znížená",J161,0)</f>
        <v>0</v>
      </c>
      <c r="BG161" s="98">
        <f>IF(N161="zákl. prenesená",J161,0)</f>
        <v>0</v>
      </c>
      <c r="BH161" s="98">
        <f>IF(N161="zníž. prenesená",J161,0)</f>
        <v>0</v>
      </c>
      <c r="BI161" s="98">
        <f>IF(N161="nulová",J161,0)</f>
        <v>0</v>
      </c>
      <c r="BJ161" s="13" t="s">
        <v>89</v>
      </c>
      <c r="BK161" s="169">
        <f>ROUND(I161*H161,3)</f>
        <v>0</v>
      </c>
      <c r="BL161" s="13" t="s">
        <v>156</v>
      </c>
      <c r="BM161" s="168" t="s">
        <v>360</v>
      </c>
    </row>
    <row r="162" spans="2:65" s="1" customFormat="1" ht="6.95" customHeight="1">
      <c r="B162" s="45"/>
      <c r="C162" s="46"/>
      <c r="D162" s="46"/>
      <c r="E162" s="46"/>
      <c r="F162" s="46"/>
      <c r="G162" s="46"/>
      <c r="H162" s="46"/>
      <c r="I162" s="46"/>
      <c r="J162" s="46"/>
      <c r="K162" s="46"/>
      <c r="L162" s="30"/>
    </row>
  </sheetData>
  <autoFilter ref="C135:K161" xr:uid="{00000000-0009-0000-0000-000002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108</v>
      </c>
      <c r="L4" s="16"/>
      <c r="M4" s="10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36" t="str">
        <f>'Rekapitulácia stavby'!K6</f>
        <v>Výstavba hnojiska A a B Bajč, časť Vlkanovo</v>
      </c>
      <c r="F7" s="237"/>
      <c r="G7" s="237"/>
      <c r="H7" s="237"/>
      <c r="L7" s="16"/>
    </row>
    <row r="8" spans="2:46" s="1" customFormat="1" ht="12" customHeight="1">
      <c r="B8" s="30"/>
      <c r="D8" s="23" t="s">
        <v>109</v>
      </c>
      <c r="L8" s="30"/>
    </row>
    <row r="9" spans="2:46" s="1" customFormat="1" ht="16.5" customHeight="1">
      <c r="B9" s="30"/>
      <c r="E9" s="192" t="s">
        <v>361</v>
      </c>
      <c r="F9" s="238"/>
      <c r="G9" s="238"/>
      <c r="H9" s="23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3" t="s">
        <v>16</v>
      </c>
      <c r="F11" s="21" t="s">
        <v>1</v>
      </c>
      <c r="I11" s="23" t="s">
        <v>17</v>
      </c>
      <c r="J11" s="21" t="s">
        <v>1</v>
      </c>
      <c r="L11" s="30"/>
    </row>
    <row r="12" spans="2:46" s="1" customFormat="1" ht="12" customHeight="1">
      <c r="B12" s="30"/>
      <c r="D12" s="23" t="s">
        <v>18</v>
      </c>
      <c r="F12" s="21" t="s">
        <v>19</v>
      </c>
      <c r="I12" s="23" t="s">
        <v>20</v>
      </c>
      <c r="J12" s="53" t="str">
        <f>'Rekapitulácia stavby'!AN8</f>
        <v>29. 6. 2022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3" t="s">
        <v>22</v>
      </c>
      <c r="I14" s="23" t="s">
        <v>23</v>
      </c>
      <c r="J14" s="21" t="s">
        <v>1</v>
      </c>
      <c r="L14" s="30"/>
    </row>
    <row r="15" spans="2:46" s="1" customFormat="1" ht="18" customHeight="1">
      <c r="B15" s="30"/>
      <c r="E15" s="21" t="s">
        <v>24</v>
      </c>
      <c r="I15" s="23" t="s">
        <v>25</v>
      </c>
      <c r="J15" s="21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3" t="s">
        <v>26</v>
      </c>
      <c r="I17" s="23" t="s">
        <v>23</v>
      </c>
      <c r="J17" s="24" t="str">
        <f>'Rekapitulácia stavby'!AN13</f>
        <v>Vyplň údaj</v>
      </c>
      <c r="L17" s="30"/>
    </row>
    <row r="18" spans="2:12" s="1" customFormat="1" ht="18" customHeight="1">
      <c r="B18" s="30"/>
      <c r="E18" s="239" t="str">
        <f>'Rekapitulácia stavby'!E14</f>
        <v>Vyplň údaj</v>
      </c>
      <c r="F18" s="199"/>
      <c r="G18" s="199"/>
      <c r="H18" s="199"/>
      <c r="I18" s="23" t="s">
        <v>25</v>
      </c>
      <c r="J18" s="24" t="str">
        <f>'Rekapitulácia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3" t="s">
        <v>28</v>
      </c>
      <c r="I20" s="23" t="s">
        <v>23</v>
      </c>
      <c r="J20" s="21" t="s">
        <v>1</v>
      </c>
      <c r="L20" s="30"/>
    </row>
    <row r="21" spans="2:12" s="1" customFormat="1" ht="18" customHeight="1">
      <c r="B21" s="30"/>
      <c r="E21" s="21" t="s">
        <v>29</v>
      </c>
      <c r="I21" s="23" t="s">
        <v>25</v>
      </c>
      <c r="J21" s="21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30"/>
    </row>
    <row r="24" spans="2:12" s="1" customFormat="1" ht="18" customHeight="1">
      <c r="B24" s="30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3" t="s">
        <v>34</v>
      </c>
      <c r="L26" s="30"/>
    </row>
    <row r="27" spans="2:12" s="7" customFormat="1" ht="214.5" customHeight="1">
      <c r="B27" s="105"/>
      <c r="E27" s="204" t="s">
        <v>111</v>
      </c>
      <c r="F27" s="204"/>
      <c r="G27" s="204"/>
      <c r="H27" s="204"/>
      <c r="L27" s="105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D30" s="21" t="s">
        <v>112</v>
      </c>
      <c r="J30" s="29">
        <f>J96</f>
        <v>0</v>
      </c>
      <c r="L30" s="30"/>
    </row>
    <row r="31" spans="2:12" s="1" customFormat="1" ht="14.45" customHeight="1">
      <c r="B31" s="30"/>
      <c r="D31" s="28" t="s">
        <v>102</v>
      </c>
      <c r="J31" s="29">
        <f>J108</f>
        <v>0</v>
      </c>
      <c r="L31" s="30"/>
    </row>
    <row r="32" spans="2:12" s="1" customFormat="1" ht="25.35" customHeight="1">
      <c r="B32" s="30"/>
      <c r="D32" s="106" t="s">
        <v>38</v>
      </c>
      <c r="J32" s="67">
        <f>ROUND(J30 + J31, 2)</f>
        <v>0</v>
      </c>
      <c r="L32" s="30"/>
    </row>
    <row r="33" spans="2:12" s="1" customFormat="1" ht="6.95" customHeight="1">
      <c r="B33" s="30"/>
      <c r="D33" s="54"/>
      <c r="E33" s="54"/>
      <c r="F33" s="54"/>
      <c r="G33" s="54"/>
      <c r="H33" s="54"/>
      <c r="I33" s="54"/>
      <c r="J33" s="54"/>
      <c r="K33" s="54"/>
      <c r="L33" s="30"/>
    </row>
    <row r="34" spans="2:12" s="1" customFormat="1" ht="14.45" customHeight="1">
      <c r="B34" s="30"/>
      <c r="F34" s="33" t="s">
        <v>40</v>
      </c>
      <c r="I34" s="33" t="s">
        <v>39</v>
      </c>
      <c r="J34" s="33" t="s">
        <v>41</v>
      </c>
      <c r="L34" s="30"/>
    </row>
    <row r="35" spans="2:12" s="1" customFormat="1" ht="14.45" customHeight="1">
      <c r="B35" s="30"/>
      <c r="D35" s="56" t="s">
        <v>42</v>
      </c>
      <c r="E35" s="35" t="s">
        <v>43</v>
      </c>
      <c r="F35" s="107">
        <f>ROUND((SUM(BE108:BE115) + SUM(BE135:BE178)),  2)</f>
        <v>0</v>
      </c>
      <c r="G35" s="108"/>
      <c r="H35" s="108"/>
      <c r="I35" s="109">
        <v>0.2</v>
      </c>
      <c r="J35" s="107">
        <f>ROUND(((SUM(BE108:BE115) + SUM(BE135:BE178))*I35),  2)</f>
        <v>0</v>
      </c>
      <c r="L35" s="30"/>
    </row>
    <row r="36" spans="2:12" s="1" customFormat="1" ht="14.45" customHeight="1">
      <c r="B36" s="30"/>
      <c r="E36" s="35" t="s">
        <v>44</v>
      </c>
      <c r="F36" s="107">
        <f>ROUND((SUM(BF108:BF115) + SUM(BF135:BF178)),  2)</f>
        <v>0</v>
      </c>
      <c r="G36" s="108"/>
      <c r="H36" s="108"/>
      <c r="I36" s="109">
        <v>0.2</v>
      </c>
      <c r="J36" s="107">
        <f>ROUND(((SUM(BF108:BF115) + SUM(BF135:BF178))*I36),  2)</f>
        <v>0</v>
      </c>
      <c r="L36" s="30"/>
    </row>
    <row r="37" spans="2:12" s="1" customFormat="1" ht="14.45" hidden="1" customHeight="1">
      <c r="B37" s="30"/>
      <c r="E37" s="23" t="s">
        <v>45</v>
      </c>
      <c r="F37" s="87">
        <f>ROUND((SUM(BG108:BG115) + SUM(BG135:BG178)),  2)</f>
        <v>0</v>
      </c>
      <c r="I37" s="110">
        <v>0.2</v>
      </c>
      <c r="J37" s="87">
        <f>0</f>
        <v>0</v>
      </c>
      <c r="L37" s="30"/>
    </row>
    <row r="38" spans="2:12" s="1" customFormat="1" ht="14.45" hidden="1" customHeight="1">
      <c r="B38" s="30"/>
      <c r="E38" s="23" t="s">
        <v>46</v>
      </c>
      <c r="F38" s="87">
        <f>ROUND((SUM(BH108:BH115) + SUM(BH135:BH178)),  2)</f>
        <v>0</v>
      </c>
      <c r="I38" s="110">
        <v>0.2</v>
      </c>
      <c r="J38" s="87">
        <f>0</f>
        <v>0</v>
      </c>
      <c r="L38" s="30"/>
    </row>
    <row r="39" spans="2:12" s="1" customFormat="1" ht="14.45" hidden="1" customHeight="1">
      <c r="B39" s="30"/>
      <c r="E39" s="35" t="s">
        <v>47</v>
      </c>
      <c r="F39" s="107">
        <f>ROUND((SUM(BI108:BI115) + SUM(BI135:BI178)),  2)</f>
        <v>0</v>
      </c>
      <c r="G39" s="108"/>
      <c r="H39" s="108"/>
      <c r="I39" s="109">
        <v>0</v>
      </c>
      <c r="J39" s="107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102"/>
      <c r="D41" s="111" t="s">
        <v>48</v>
      </c>
      <c r="E41" s="58"/>
      <c r="F41" s="58"/>
      <c r="G41" s="112" t="s">
        <v>49</v>
      </c>
      <c r="H41" s="113" t="s">
        <v>50</v>
      </c>
      <c r="I41" s="58"/>
      <c r="J41" s="114">
        <f>SUM(J32:J39)</f>
        <v>0</v>
      </c>
      <c r="K41" s="115"/>
      <c r="L41" s="30"/>
    </row>
    <row r="42" spans="2:12" s="1" customFormat="1" ht="14.45" customHeight="1">
      <c r="B42" s="30"/>
      <c r="L42" s="30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30"/>
      <c r="D50" s="42" t="s">
        <v>51</v>
      </c>
      <c r="E50" s="43"/>
      <c r="F50" s="43"/>
      <c r="G50" s="42" t="s">
        <v>52</v>
      </c>
      <c r="H50" s="43"/>
      <c r="I50" s="43"/>
      <c r="J50" s="43"/>
      <c r="K50" s="43"/>
      <c r="L50" s="30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30"/>
      <c r="D61" s="44" t="s">
        <v>53</v>
      </c>
      <c r="E61" s="32"/>
      <c r="F61" s="116" t="s">
        <v>54</v>
      </c>
      <c r="G61" s="44" t="s">
        <v>53</v>
      </c>
      <c r="H61" s="32"/>
      <c r="I61" s="32"/>
      <c r="J61" s="117" t="s">
        <v>54</v>
      </c>
      <c r="K61" s="32"/>
      <c r="L61" s="30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30"/>
      <c r="D65" s="42" t="s">
        <v>55</v>
      </c>
      <c r="E65" s="43"/>
      <c r="F65" s="43"/>
      <c r="G65" s="42" t="s">
        <v>56</v>
      </c>
      <c r="H65" s="43"/>
      <c r="I65" s="43"/>
      <c r="J65" s="43"/>
      <c r="K65" s="43"/>
      <c r="L65" s="30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30"/>
      <c r="D76" s="44" t="s">
        <v>53</v>
      </c>
      <c r="E76" s="32"/>
      <c r="F76" s="116" t="s">
        <v>54</v>
      </c>
      <c r="G76" s="44" t="s">
        <v>53</v>
      </c>
      <c r="H76" s="32"/>
      <c r="I76" s="32"/>
      <c r="J76" s="117" t="s">
        <v>54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17" t="s">
        <v>113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3" t="s">
        <v>14</v>
      </c>
      <c r="L84" s="30"/>
    </row>
    <row r="85" spans="2:47" s="1" customFormat="1" ht="16.5" customHeight="1">
      <c r="B85" s="30"/>
      <c r="E85" s="236" t="str">
        <f>E7</f>
        <v>Výstavba hnojiska A a B Bajč, časť Vlkanovo</v>
      </c>
      <c r="F85" s="237"/>
      <c r="G85" s="237"/>
      <c r="H85" s="237"/>
      <c r="L85" s="30"/>
    </row>
    <row r="86" spans="2:47" s="1" customFormat="1" ht="12" customHeight="1">
      <c r="B86" s="30"/>
      <c r="C86" s="23" t="s">
        <v>109</v>
      </c>
      <c r="L86" s="30"/>
    </row>
    <row r="87" spans="2:47" s="1" customFormat="1" ht="16.5" customHeight="1">
      <c r="B87" s="30"/>
      <c r="E87" s="192" t="str">
        <f>E9</f>
        <v>02 - SO 02 Výstavba hnojiska B Bajč, časť Vlkanovo</v>
      </c>
      <c r="F87" s="238"/>
      <c r="G87" s="238"/>
      <c r="H87" s="23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3" t="s">
        <v>18</v>
      </c>
      <c r="F89" s="21" t="str">
        <f>F12</f>
        <v>k.ú. Bajč</v>
      </c>
      <c r="I89" s="23" t="s">
        <v>20</v>
      </c>
      <c r="J89" s="53" t="str">
        <f>IF(J12="","",J12)</f>
        <v>29. 6. 2022</v>
      </c>
      <c r="L89" s="30"/>
    </row>
    <row r="90" spans="2:47" s="1" customFormat="1" ht="6.95" customHeight="1">
      <c r="B90" s="30"/>
      <c r="L90" s="30"/>
    </row>
    <row r="91" spans="2:47" s="1" customFormat="1" ht="25.7" customHeight="1">
      <c r="B91" s="30"/>
      <c r="C91" s="23" t="s">
        <v>22</v>
      </c>
      <c r="F91" s="21" t="str">
        <f>E15</f>
        <v>GEMERPLUS, s.r.o., Lenartovce č. 97</v>
      </c>
      <c r="I91" s="23" t="s">
        <v>28</v>
      </c>
      <c r="J91" s="26" t="str">
        <f>E21</f>
        <v>Ing. arch. Roland Hoferica</v>
      </c>
      <c r="L91" s="30"/>
    </row>
    <row r="92" spans="2:47" s="1" customFormat="1" ht="15.2" customHeight="1">
      <c r="B92" s="30"/>
      <c r="C92" s="23" t="s">
        <v>26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18" t="s">
        <v>114</v>
      </c>
      <c r="D94" s="102"/>
      <c r="E94" s="102"/>
      <c r="F94" s="102"/>
      <c r="G94" s="102"/>
      <c r="H94" s="102"/>
      <c r="I94" s="102"/>
      <c r="J94" s="119" t="s">
        <v>115</v>
      </c>
      <c r="K94" s="102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20" t="s">
        <v>116</v>
      </c>
      <c r="J96" s="67">
        <f>J135</f>
        <v>0</v>
      </c>
      <c r="L96" s="30"/>
      <c r="AU96" s="13" t="s">
        <v>117</v>
      </c>
    </row>
    <row r="97" spans="2:65" s="8" customFormat="1" ht="24.95" customHeight="1">
      <c r="B97" s="121"/>
      <c r="D97" s="122" t="s">
        <v>118</v>
      </c>
      <c r="E97" s="123"/>
      <c r="F97" s="123"/>
      <c r="G97" s="123"/>
      <c r="H97" s="123"/>
      <c r="I97" s="123"/>
      <c r="J97" s="124">
        <f>J136</f>
        <v>0</v>
      </c>
      <c r="L97" s="121"/>
    </row>
    <row r="98" spans="2:65" s="9" customFormat="1" ht="19.899999999999999" customHeight="1">
      <c r="B98" s="125"/>
      <c r="D98" s="126" t="s">
        <v>119</v>
      </c>
      <c r="E98" s="127"/>
      <c r="F98" s="127"/>
      <c r="G98" s="127"/>
      <c r="H98" s="127"/>
      <c r="I98" s="127"/>
      <c r="J98" s="128">
        <f>J137</f>
        <v>0</v>
      </c>
      <c r="L98" s="125"/>
    </row>
    <row r="99" spans="2:65" s="9" customFormat="1" ht="19.899999999999999" customHeight="1">
      <c r="B99" s="125"/>
      <c r="D99" s="126" t="s">
        <v>120</v>
      </c>
      <c r="E99" s="127"/>
      <c r="F99" s="127"/>
      <c r="G99" s="127"/>
      <c r="H99" s="127"/>
      <c r="I99" s="127"/>
      <c r="J99" s="128">
        <f>J146</f>
        <v>0</v>
      </c>
      <c r="L99" s="125"/>
    </row>
    <row r="100" spans="2:65" s="9" customFormat="1" ht="19.899999999999999" customHeight="1">
      <c r="B100" s="125"/>
      <c r="D100" s="126" t="s">
        <v>121</v>
      </c>
      <c r="E100" s="127"/>
      <c r="F100" s="127"/>
      <c r="G100" s="127"/>
      <c r="H100" s="127"/>
      <c r="I100" s="127"/>
      <c r="J100" s="128">
        <f>J156</f>
        <v>0</v>
      </c>
      <c r="L100" s="125"/>
    </row>
    <row r="101" spans="2:65" s="9" customFormat="1" ht="19.899999999999999" customHeight="1">
      <c r="B101" s="125"/>
      <c r="D101" s="126" t="s">
        <v>122</v>
      </c>
      <c r="E101" s="127"/>
      <c r="F101" s="127"/>
      <c r="G101" s="127"/>
      <c r="H101" s="127"/>
      <c r="I101" s="127"/>
      <c r="J101" s="128">
        <f>J162</f>
        <v>0</v>
      </c>
      <c r="L101" s="125"/>
    </row>
    <row r="102" spans="2:65" s="9" customFormat="1" ht="19.899999999999999" customHeight="1">
      <c r="B102" s="125"/>
      <c r="D102" s="126" t="s">
        <v>123</v>
      </c>
      <c r="E102" s="127"/>
      <c r="F102" s="127"/>
      <c r="G102" s="127"/>
      <c r="H102" s="127"/>
      <c r="I102" s="127"/>
      <c r="J102" s="128">
        <f>J167</f>
        <v>0</v>
      </c>
      <c r="L102" s="125"/>
    </row>
    <row r="103" spans="2:65" s="9" customFormat="1" ht="19.899999999999999" customHeight="1">
      <c r="B103" s="125"/>
      <c r="D103" s="126" t="s">
        <v>124</v>
      </c>
      <c r="E103" s="127"/>
      <c r="F103" s="127"/>
      <c r="G103" s="127"/>
      <c r="H103" s="127"/>
      <c r="I103" s="127"/>
      <c r="J103" s="128">
        <f>J169</f>
        <v>0</v>
      </c>
      <c r="L103" s="125"/>
    </row>
    <row r="104" spans="2:65" s="8" customFormat="1" ht="24.95" customHeight="1">
      <c r="B104" s="121"/>
      <c r="D104" s="122" t="s">
        <v>125</v>
      </c>
      <c r="E104" s="123"/>
      <c r="F104" s="123"/>
      <c r="G104" s="123"/>
      <c r="H104" s="123"/>
      <c r="I104" s="123"/>
      <c r="J104" s="124">
        <f>J171</f>
        <v>0</v>
      </c>
      <c r="L104" s="121"/>
    </row>
    <row r="105" spans="2:65" s="9" customFormat="1" ht="19.899999999999999" customHeight="1">
      <c r="B105" s="125"/>
      <c r="D105" s="126" t="s">
        <v>126</v>
      </c>
      <c r="E105" s="127"/>
      <c r="F105" s="127"/>
      <c r="G105" s="127"/>
      <c r="H105" s="127"/>
      <c r="I105" s="127"/>
      <c r="J105" s="128">
        <f>J172</f>
        <v>0</v>
      </c>
      <c r="L105" s="125"/>
    </row>
    <row r="106" spans="2:65" s="1" customFormat="1" ht="21.75" customHeight="1">
      <c r="B106" s="30"/>
      <c r="L106" s="30"/>
    </row>
    <row r="107" spans="2:65" s="1" customFormat="1" ht="6.95" customHeight="1">
      <c r="B107" s="30"/>
      <c r="L107" s="30"/>
    </row>
    <row r="108" spans="2:65" s="1" customFormat="1" ht="29.25" customHeight="1">
      <c r="B108" s="30"/>
      <c r="C108" s="120" t="s">
        <v>127</v>
      </c>
      <c r="J108" s="129">
        <f>ROUND(J109 + J110 + J111 + J112 + J113 + J114,2)</f>
        <v>0</v>
      </c>
      <c r="L108" s="30"/>
      <c r="N108" s="130" t="s">
        <v>42</v>
      </c>
    </row>
    <row r="109" spans="2:65" s="1" customFormat="1" ht="18" customHeight="1">
      <c r="B109" s="131"/>
      <c r="C109" s="132"/>
      <c r="D109" s="188" t="s">
        <v>128</v>
      </c>
      <c r="E109" s="240"/>
      <c r="F109" s="240"/>
      <c r="G109" s="132"/>
      <c r="H109" s="132"/>
      <c r="I109" s="132"/>
      <c r="J109" s="95">
        <v>0</v>
      </c>
      <c r="K109" s="132"/>
      <c r="L109" s="131"/>
      <c r="M109" s="132"/>
      <c r="N109" s="134" t="s">
        <v>44</v>
      </c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5" t="s">
        <v>129</v>
      </c>
      <c r="AZ109" s="132"/>
      <c r="BA109" s="132"/>
      <c r="BB109" s="132"/>
      <c r="BC109" s="132"/>
      <c r="BD109" s="132"/>
      <c r="BE109" s="136">
        <f t="shared" ref="BE109:BE114" si="0">IF(N109="základná",J109,0)</f>
        <v>0</v>
      </c>
      <c r="BF109" s="136">
        <f t="shared" ref="BF109:BF114" si="1">IF(N109="znížená",J109,0)</f>
        <v>0</v>
      </c>
      <c r="BG109" s="136">
        <f t="shared" ref="BG109:BG114" si="2">IF(N109="zákl. prenesená",J109,0)</f>
        <v>0</v>
      </c>
      <c r="BH109" s="136">
        <f t="shared" ref="BH109:BH114" si="3">IF(N109="zníž. prenesená",J109,0)</f>
        <v>0</v>
      </c>
      <c r="BI109" s="136">
        <f t="shared" ref="BI109:BI114" si="4">IF(N109="nulová",J109,0)</f>
        <v>0</v>
      </c>
      <c r="BJ109" s="135" t="s">
        <v>89</v>
      </c>
      <c r="BK109" s="132"/>
      <c r="BL109" s="132"/>
      <c r="BM109" s="132"/>
    </row>
    <row r="110" spans="2:65" s="1" customFormat="1" ht="18" customHeight="1">
      <c r="B110" s="131"/>
      <c r="C110" s="132"/>
      <c r="D110" s="188" t="s">
        <v>130</v>
      </c>
      <c r="E110" s="240"/>
      <c r="F110" s="240"/>
      <c r="G110" s="132"/>
      <c r="H110" s="132"/>
      <c r="I110" s="132"/>
      <c r="J110" s="95">
        <v>0</v>
      </c>
      <c r="K110" s="132"/>
      <c r="L110" s="131"/>
      <c r="M110" s="132"/>
      <c r="N110" s="134" t="s">
        <v>44</v>
      </c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5" t="s">
        <v>129</v>
      </c>
      <c r="AZ110" s="132"/>
      <c r="BA110" s="132"/>
      <c r="BB110" s="132"/>
      <c r="BC110" s="132"/>
      <c r="BD110" s="132"/>
      <c r="BE110" s="136">
        <f t="shared" si="0"/>
        <v>0</v>
      </c>
      <c r="BF110" s="136">
        <f t="shared" si="1"/>
        <v>0</v>
      </c>
      <c r="BG110" s="136">
        <f t="shared" si="2"/>
        <v>0</v>
      </c>
      <c r="BH110" s="136">
        <f t="shared" si="3"/>
        <v>0</v>
      </c>
      <c r="BI110" s="136">
        <f t="shared" si="4"/>
        <v>0</v>
      </c>
      <c r="BJ110" s="135" t="s">
        <v>89</v>
      </c>
      <c r="BK110" s="132"/>
      <c r="BL110" s="132"/>
      <c r="BM110" s="132"/>
    </row>
    <row r="111" spans="2:65" s="1" customFormat="1" ht="18" customHeight="1">
      <c r="B111" s="131"/>
      <c r="C111" s="132"/>
      <c r="D111" s="188" t="s">
        <v>131</v>
      </c>
      <c r="E111" s="240"/>
      <c r="F111" s="240"/>
      <c r="G111" s="132"/>
      <c r="H111" s="132"/>
      <c r="I111" s="132"/>
      <c r="J111" s="95">
        <v>0</v>
      </c>
      <c r="K111" s="132"/>
      <c r="L111" s="131"/>
      <c r="M111" s="132"/>
      <c r="N111" s="134" t="s">
        <v>44</v>
      </c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5" t="s">
        <v>129</v>
      </c>
      <c r="AZ111" s="132"/>
      <c r="BA111" s="132"/>
      <c r="BB111" s="132"/>
      <c r="BC111" s="132"/>
      <c r="BD111" s="132"/>
      <c r="BE111" s="136">
        <f t="shared" si="0"/>
        <v>0</v>
      </c>
      <c r="BF111" s="136">
        <f t="shared" si="1"/>
        <v>0</v>
      </c>
      <c r="BG111" s="136">
        <f t="shared" si="2"/>
        <v>0</v>
      </c>
      <c r="BH111" s="136">
        <f t="shared" si="3"/>
        <v>0</v>
      </c>
      <c r="BI111" s="136">
        <f t="shared" si="4"/>
        <v>0</v>
      </c>
      <c r="BJ111" s="135" t="s">
        <v>89</v>
      </c>
      <c r="BK111" s="132"/>
      <c r="BL111" s="132"/>
      <c r="BM111" s="132"/>
    </row>
    <row r="112" spans="2:65" s="1" customFormat="1" ht="18" customHeight="1">
      <c r="B112" s="131"/>
      <c r="C112" s="132"/>
      <c r="D112" s="188" t="s">
        <v>132</v>
      </c>
      <c r="E112" s="240"/>
      <c r="F112" s="240"/>
      <c r="G112" s="132"/>
      <c r="H112" s="132"/>
      <c r="I112" s="132"/>
      <c r="J112" s="95">
        <v>0</v>
      </c>
      <c r="K112" s="132"/>
      <c r="L112" s="131"/>
      <c r="M112" s="132"/>
      <c r="N112" s="134" t="s">
        <v>44</v>
      </c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5" t="s">
        <v>129</v>
      </c>
      <c r="AZ112" s="132"/>
      <c r="BA112" s="132"/>
      <c r="BB112" s="132"/>
      <c r="BC112" s="132"/>
      <c r="BD112" s="132"/>
      <c r="BE112" s="136">
        <f t="shared" si="0"/>
        <v>0</v>
      </c>
      <c r="BF112" s="136">
        <f t="shared" si="1"/>
        <v>0</v>
      </c>
      <c r="BG112" s="136">
        <f t="shared" si="2"/>
        <v>0</v>
      </c>
      <c r="BH112" s="136">
        <f t="shared" si="3"/>
        <v>0</v>
      </c>
      <c r="BI112" s="136">
        <f t="shared" si="4"/>
        <v>0</v>
      </c>
      <c r="BJ112" s="135" t="s">
        <v>89</v>
      </c>
      <c r="BK112" s="132"/>
      <c r="BL112" s="132"/>
      <c r="BM112" s="132"/>
    </row>
    <row r="113" spans="2:65" s="1" customFormat="1" ht="18" customHeight="1">
      <c r="B113" s="131"/>
      <c r="C113" s="132"/>
      <c r="D113" s="188" t="s">
        <v>133</v>
      </c>
      <c r="E113" s="240"/>
      <c r="F113" s="240"/>
      <c r="G113" s="132"/>
      <c r="H113" s="132"/>
      <c r="I113" s="132"/>
      <c r="J113" s="95">
        <v>0</v>
      </c>
      <c r="K113" s="132"/>
      <c r="L113" s="131"/>
      <c r="M113" s="132"/>
      <c r="N113" s="134" t="s">
        <v>44</v>
      </c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5" t="s">
        <v>129</v>
      </c>
      <c r="AZ113" s="132"/>
      <c r="BA113" s="132"/>
      <c r="BB113" s="132"/>
      <c r="BC113" s="132"/>
      <c r="BD113" s="132"/>
      <c r="BE113" s="136">
        <f t="shared" si="0"/>
        <v>0</v>
      </c>
      <c r="BF113" s="136">
        <f t="shared" si="1"/>
        <v>0</v>
      </c>
      <c r="BG113" s="136">
        <f t="shared" si="2"/>
        <v>0</v>
      </c>
      <c r="BH113" s="136">
        <f t="shared" si="3"/>
        <v>0</v>
      </c>
      <c r="BI113" s="136">
        <f t="shared" si="4"/>
        <v>0</v>
      </c>
      <c r="BJ113" s="135" t="s">
        <v>89</v>
      </c>
      <c r="BK113" s="132"/>
      <c r="BL113" s="132"/>
      <c r="BM113" s="132"/>
    </row>
    <row r="114" spans="2:65" s="1" customFormat="1" ht="18" customHeight="1">
      <c r="B114" s="131"/>
      <c r="C114" s="132"/>
      <c r="D114" s="133" t="s">
        <v>134</v>
      </c>
      <c r="E114" s="132"/>
      <c r="F114" s="132"/>
      <c r="G114" s="132"/>
      <c r="H114" s="132"/>
      <c r="I114" s="132"/>
      <c r="J114" s="95">
        <f>ROUND(J30*T114,2)</f>
        <v>0</v>
      </c>
      <c r="K114" s="132"/>
      <c r="L114" s="131"/>
      <c r="M114" s="132"/>
      <c r="N114" s="134" t="s">
        <v>44</v>
      </c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5" t="s">
        <v>135</v>
      </c>
      <c r="AZ114" s="132"/>
      <c r="BA114" s="132"/>
      <c r="BB114" s="132"/>
      <c r="BC114" s="132"/>
      <c r="BD114" s="132"/>
      <c r="BE114" s="136">
        <f t="shared" si="0"/>
        <v>0</v>
      </c>
      <c r="BF114" s="136">
        <f t="shared" si="1"/>
        <v>0</v>
      </c>
      <c r="BG114" s="136">
        <f t="shared" si="2"/>
        <v>0</v>
      </c>
      <c r="BH114" s="136">
        <f t="shared" si="3"/>
        <v>0</v>
      </c>
      <c r="BI114" s="136">
        <f t="shared" si="4"/>
        <v>0</v>
      </c>
      <c r="BJ114" s="135" t="s">
        <v>89</v>
      </c>
      <c r="BK114" s="132"/>
      <c r="BL114" s="132"/>
      <c r="BM114" s="132"/>
    </row>
    <row r="115" spans="2:65" s="1" customFormat="1" ht="11.25">
      <c r="B115" s="30"/>
      <c r="L115" s="30"/>
    </row>
    <row r="116" spans="2:65" s="1" customFormat="1" ht="29.25" customHeight="1">
      <c r="B116" s="30"/>
      <c r="C116" s="101" t="s">
        <v>107</v>
      </c>
      <c r="D116" s="102"/>
      <c r="E116" s="102"/>
      <c r="F116" s="102"/>
      <c r="G116" s="102"/>
      <c r="H116" s="102"/>
      <c r="I116" s="102"/>
      <c r="J116" s="103">
        <f>ROUND(J96+J108,2)</f>
        <v>0</v>
      </c>
      <c r="K116" s="102"/>
      <c r="L116" s="30"/>
    </row>
    <row r="117" spans="2:65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0"/>
    </row>
    <row r="121" spans="2:65" s="1" customFormat="1" ht="6.95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0"/>
    </row>
    <row r="122" spans="2:65" s="1" customFormat="1" ht="24.95" customHeight="1">
      <c r="B122" s="30"/>
      <c r="C122" s="17" t="s">
        <v>136</v>
      </c>
      <c r="L122" s="30"/>
    </row>
    <row r="123" spans="2:65" s="1" customFormat="1" ht="6.95" customHeight="1">
      <c r="B123" s="30"/>
      <c r="L123" s="30"/>
    </row>
    <row r="124" spans="2:65" s="1" customFormat="1" ht="12" customHeight="1">
      <c r="B124" s="30"/>
      <c r="C124" s="23" t="s">
        <v>14</v>
      </c>
      <c r="L124" s="30"/>
    </row>
    <row r="125" spans="2:65" s="1" customFormat="1" ht="16.5" customHeight="1">
      <c r="B125" s="30"/>
      <c r="E125" s="236" t="str">
        <f>E7</f>
        <v>Výstavba hnojiska A a B Bajč, časť Vlkanovo</v>
      </c>
      <c r="F125" s="237"/>
      <c r="G125" s="237"/>
      <c r="H125" s="237"/>
      <c r="L125" s="30"/>
    </row>
    <row r="126" spans="2:65" s="1" customFormat="1" ht="12" customHeight="1">
      <c r="B126" s="30"/>
      <c r="C126" s="23" t="s">
        <v>109</v>
      </c>
      <c r="L126" s="30"/>
    </row>
    <row r="127" spans="2:65" s="1" customFormat="1" ht="16.5" customHeight="1">
      <c r="B127" s="30"/>
      <c r="E127" s="192" t="str">
        <f>E9</f>
        <v>02 - SO 02 Výstavba hnojiska B Bajč, časť Vlkanovo</v>
      </c>
      <c r="F127" s="238"/>
      <c r="G127" s="238"/>
      <c r="H127" s="238"/>
      <c r="L127" s="30"/>
    </row>
    <row r="128" spans="2:65" s="1" customFormat="1" ht="6.95" customHeight="1">
      <c r="B128" s="30"/>
      <c r="L128" s="30"/>
    </row>
    <row r="129" spans="2:65" s="1" customFormat="1" ht="12" customHeight="1">
      <c r="B129" s="30"/>
      <c r="C129" s="23" t="s">
        <v>18</v>
      </c>
      <c r="F129" s="21" t="str">
        <f>F12</f>
        <v>k.ú. Bajč</v>
      </c>
      <c r="I129" s="23" t="s">
        <v>20</v>
      </c>
      <c r="J129" s="53" t="str">
        <f>IF(J12="","",J12)</f>
        <v>29. 6. 2022</v>
      </c>
      <c r="L129" s="30"/>
    </row>
    <row r="130" spans="2:65" s="1" customFormat="1" ht="6.95" customHeight="1">
      <c r="B130" s="30"/>
      <c r="L130" s="30"/>
    </row>
    <row r="131" spans="2:65" s="1" customFormat="1" ht="25.7" customHeight="1">
      <c r="B131" s="30"/>
      <c r="C131" s="23" t="s">
        <v>22</v>
      </c>
      <c r="F131" s="21" t="str">
        <f>E15</f>
        <v>GEMERPLUS, s.r.o., Lenartovce č. 97</v>
      </c>
      <c r="I131" s="23" t="s">
        <v>28</v>
      </c>
      <c r="J131" s="26" t="str">
        <f>E21</f>
        <v>Ing. arch. Roland Hoferica</v>
      </c>
      <c r="L131" s="30"/>
    </row>
    <row r="132" spans="2:65" s="1" customFormat="1" ht="15.2" customHeight="1">
      <c r="B132" s="30"/>
      <c r="C132" s="23" t="s">
        <v>26</v>
      </c>
      <c r="F132" s="21" t="str">
        <f>IF(E18="","",E18)</f>
        <v>Vyplň údaj</v>
      </c>
      <c r="I132" s="23" t="s">
        <v>32</v>
      </c>
      <c r="J132" s="26" t="str">
        <f>E24</f>
        <v xml:space="preserve"> </v>
      </c>
      <c r="L132" s="30"/>
    </row>
    <row r="133" spans="2:65" s="1" customFormat="1" ht="10.35" customHeight="1">
      <c r="B133" s="30"/>
      <c r="L133" s="30"/>
    </row>
    <row r="134" spans="2:65" s="10" customFormat="1" ht="29.25" customHeight="1">
      <c r="B134" s="137"/>
      <c r="C134" s="138" t="s">
        <v>137</v>
      </c>
      <c r="D134" s="139" t="s">
        <v>63</v>
      </c>
      <c r="E134" s="139" t="s">
        <v>59</v>
      </c>
      <c r="F134" s="139" t="s">
        <v>60</v>
      </c>
      <c r="G134" s="139" t="s">
        <v>138</v>
      </c>
      <c r="H134" s="139" t="s">
        <v>139</v>
      </c>
      <c r="I134" s="139" t="s">
        <v>140</v>
      </c>
      <c r="J134" s="140" t="s">
        <v>115</v>
      </c>
      <c r="K134" s="141" t="s">
        <v>141</v>
      </c>
      <c r="L134" s="137"/>
      <c r="M134" s="60" t="s">
        <v>1</v>
      </c>
      <c r="N134" s="61" t="s">
        <v>42</v>
      </c>
      <c r="O134" s="61" t="s">
        <v>142</v>
      </c>
      <c r="P134" s="61" t="s">
        <v>143</v>
      </c>
      <c r="Q134" s="61" t="s">
        <v>144</v>
      </c>
      <c r="R134" s="61" t="s">
        <v>145</v>
      </c>
      <c r="S134" s="61" t="s">
        <v>146</v>
      </c>
      <c r="T134" s="62" t="s">
        <v>147</v>
      </c>
    </row>
    <row r="135" spans="2:65" s="1" customFormat="1" ht="22.9" customHeight="1">
      <c r="B135" s="30"/>
      <c r="C135" s="65" t="s">
        <v>112</v>
      </c>
      <c r="J135" s="142">
        <f>BK135</f>
        <v>0</v>
      </c>
      <c r="L135" s="30"/>
      <c r="M135" s="63"/>
      <c r="N135" s="54"/>
      <c r="O135" s="54"/>
      <c r="P135" s="143">
        <f>P136+P171</f>
        <v>0</v>
      </c>
      <c r="Q135" s="54"/>
      <c r="R135" s="143">
        <f>R136+R171</f>
        <v>5238.9115043299998</v>
      </c>
      <c r="S135" s="54"/>
      <c r="T135" s="144">
        <f>T136+T171</f>
        <v>0</v>
      </c>
      <c r="AT135" s="13" t="s">
        <v>77</v>
      </c>
      <c r="AU135" s="13" t="s">
        <v>117</v>
      </c>
      <c r="BK135" s="145">
        <f>BK136+BK171</f>
        <v>0</v>
      </c>
    </row>
    <row r="136" spans="2:65" s="11" customFormat="1" ht="25.9" customHeight="1">
      <c r="B136" s="146"/>
      <c r="D136" s="147" t="s">
        <v>77</v>
      </c>
      <c r="E136" s="148" t="s">
        <v>148</v>
      </c>
      <c r="F136" s="148" t="s">
        <v>149</v>
      </c>
      <c r="I136" s="149"/>
      <c r="J136" s="150">
        <f>BK136</f>
        <v>0</v>
      </c>
      <c r="L136" s="146"/>
      <c r="M136" s="151"/>
      <c r="P136" s="152">
        <f>P137+P146+P156+P162+P167+P169</f>
        <v>0</v>
      </c>
      <c r="R136" s="152">
        <f>R137+R146+R156+R162+R167+R169</f>
        <v>5226.8329349699998</v>
      </c>
      <c r="T136" s="153">
        <f>T137+T146+T156+T162+T167+T169</f>
        <v>0</v>
      </c>
      <c r="AR136" s="147" t="s">
        <v>85</v>
      </c>
      <c r="AT136" s="154" t="s">
        <v>77</v>
      </c>
      <c r="AU136" s="154" t="s">
        <v>78</v>
      </c>
      <c r="AY136" s="147" t="s">
        <v>150</v>
      </c>
      <c r="BK136" s="155">
        <f>BK137+BK146+BK156+BK162+BK167+BK169</f>
        <v>0</v>
      </c>
    </row>
    <row r="137" spans="2:65" s="11" customFormat="1" ht="22.9" customHeight="1">
      <c r="B137" s="146"/>
      <c r="D137" s="147" t="s">
        <v>77</v>
      </c>
      <c r="E137" s="156" t="s">
        <v>85</v>
      </c>
      <c r="F137" s="156" t="s">
        <v>151</v>
      </c>
      <c r="I137" s="149"/>
      <c r="J137" s="157">
        <f>BK137</f>
        <v>0</v>
      </c>
      <c r="L137" s="146"/>
      <c r="M137" s="151"/>
      <c r="P137" s="152">
        <f>SUM(P138:P145)</f>
        <v>0</v>
      </c>
      <c r="R137" s="152">
        <f>SUM(R138:R145)</f>
        <v>0</v>
      </c>
      <c r="T137" s="153">
        <f>SUM(T138:T145)</f>
        <v>0</v>
      </c>
      <c r="AR137" s="147" t="s">
        <v>85</v>
      </c>
      <c r="AT137" s="154" t="s">
        <v>77</v>
      </c>
      <c r="AU137" s="154" t="s">
        <v>85</v>
      </c>
      <c r="AY137" s="147" t="s">
        <v>150</v>
      </c>
      <c r="BK137" s="155">
        <f>SUM(BK138:BK145)</f>
        <v>0</v>
      </c>
    </row>
    <row r="138" spans="2:65" s="1" customFormat="1" ht="24.2" customHeight="1">
      <c r="B138" s="131"/>
      <c r="C138" s="158" t="s">
        <v>85</v>
      </c>
      <c r="D138" s="158" t="s">
        <v>152</v>
      </c>
      <c r="E138" s="159" t="s">
        <v>153</v>
      </c>
      <c r="F138" s="160" t="s">
        <v>154</v>
      </c>
      <c r="G138" s="161" t="s">
        <v>155</v>
      </c>
      <c r="H138" s="162">
        <v>1632.818</v>
      </c>
      <c r="I138" s="163"/>
      <c r="J138" s="162">
        <f t="shared" ref="J138:J145" si="5">ROUND(I138*H138,3)</f>
        <v>0</v>
      </c>
      <c r="K138" s="164"/>
      <c r="L138" s="30"/>
      <c r="M138" s="165" t="s">
        <v>1</v>
      </c>
      <c r="N138" s="130" t="s">
        <v>44</v>
      </c>
      <c r="P138" s="166">
        <f t="shared" ref="P138:P145" si="6">O138*H138</f>
        <v>0</v>
      </c>
      <c r="Q138" s="166">
        <v>0</v>
      </c>
      <c r="R138" s="166">
        <f t="shared" ref="R138:R145" si="7">Q138*H138</f>
        <v>0</v>
      </c>
      <c r="S138" s="166">
        <v>0</v>
      </c>
      <c r="T138" s="167">
        <f t="shared" ref="T138:T145" si="8">S138*H138</f>
        <v>0</v>
      </c>
      <c r="AR138" s="168" t="s">
        <v>156</v>
      </c>
      <c r="AT138" s="168" t="s">
        <v>152</v>
      </c>
      <c r="AU138" s="168" t="s">
        <v>89</v>
      </c>
      <c r="AY138" s="13" t="s">
        <v>150</v>
      </c>
      <c r="BE138" s="98">
        <f t="shared" ref="BE138:BE145" si="9">IF(N138="základná",J138,0)</f>
        <v>0</v>
      </c>
      <c r="BF138" s="98">
        <f t="shared" ref="BF138:BF145" si="10">IF(N138="znížená",J138,0)</f>
        <v>0</v>
      </c>
      <c r="BG138" s="98">
        <f t="shared" ref="BG138:BG145" si="11">IF(N138="zákl. prenesená",J138,0)</f>
        <v>0</v>
      </c>
      <c r="BH138" s="98">
        <f t="shared" ref="BH138:BH145" si="12">IF(N138="zníž. prenesená",J138,0)</f>
        <v>0</v>
      </c>
      <c r="BI138" s="98">
        <f t="shared" ref="BI138:BI145" si="13">IF(N138="nulová",J138,0)</f>
        <v>0</v>
      </c>
      <c r="BJ138" s="13" t="s">
        <v>89</v>
      </c>
      <c r="BK138" s="169">
        <f t="shared" ref="BK138:BK145" si="14">ROUND(I138*H138,3)</f>
        <v>0</v>
      </c>
      <c r="BL138" s="13" t="s">
        <v>156</v>
      </c>
      <c r="BM138" s="168" t="s">
        <v>362</v>
      </c>
    </row>
    <row r="139" spans="2:65" s="1" customFormat="1" ht="24.2" customHeight="1">
      <c r="B139" s="131"/>
      <c r="C139" s="158" t="s">
        <v>89</v>
      </c>
      <c r="D139" s="158" t="s">
        <v>152</v>
      </c>
      <c r="E139" s="159" t="s">
        <v>158</v>
      </c>
      <c r="F139" s="160" t="s">
        <v>159</v>
      </c>
      <c r="G139" s="161" t="s">
        <v>155</v>
      </c>
      <c r="H139" s="162">
        <v>1632.818</v>
      </c>
      <c r="I139" s="163"/>
      <c r="J139" s="162">
        <f t="shared" si="5"/>
        <v>0</v>
      </c>
      <c r="K139" s="164"/>
      <c r="L139" s="30"/>
      <c r="M139" s="165" t="s">
        <v>1</v>
      </c>
      <c r="N139" s="130" t="s">
        <v>44</v>
      </c>
      <c r="P139" s="166">
        <f t="shared" si="6"/>
        <v>0</v>
      </c>
      <c r="Q139" s="166">
        <v>0</v>
      </c>
      <c r="R139" s="166">
        <f t="shared" si="7"/>
        <v>0</v>
      </c>
      <c r="S139" s="166">
        <v>0</v>
      </c>
      <c r="T139" s="167">
        <f t="shared" si="8"/>
        <v>0</v>
      </c>
      <c r="AR139" s="168" t="s">
        <v>156</v>
      </c>
      <c r="AT139" s="168" t="s">
        <v>152</v>
      </c>
      <c r="AU139" s="168" t="s">
        <v>89</v>
      </c>
      <c r="AY139" s="13" t="s">
        <v>150</v>
      </c>
      <c r="BE139" s="98">
        <f t="shared" si="9"/>
        <v>0</v>
      </c>
      <c r="BF139" s="98">
        <f t="shared" si="10"/>
        <v>0</v>
      </c>
      <c r="BG139" s="98">
        <f t="shared" si="11"/>
        <v>0</v>
      </c>
      <c r="BH139" s="98">
        <f t="shared" si="12"/>
        <v>0</v>
      </c>
      <c r="BI139" s="98">
        <f t="shared" si="13"/>
        <v>0</v>
      </c>
      <c r="BJ139" s="13" t="s">
        <v>89</v>
      </c>
      <c r="BK139" s="169">
        <f t="shared" si="14"/>
        <v>0</v>
      </c>
      <c r="BL139" s="13" t="s">
        <v>156</v>
      </c>
      <c r="BM139" s="168" t="s">
        <v>363</v>
      </c>
    </row>
    <row r="140" spans="2:65" s="1" customFormat="1" ht="21.75" customHeight="1">
      <c r="B140" s="131"/>
      <c r="C140" s="158" t="s">
        <v>161</v>
      </c>
      <c r="D140" s="158" t="s">
        <v>152</v>
      </c>
      <c r="E140" s="159" t="s">
        <v>162</v>
      </c>
      <c r="F140" s="160" t="s">
        <v>163</v>
      </c>
      <c r="G140" s="161" t="s">
        <v>155</v>
      </c>
      <c r="H140" s="162">
        <v>30.422000000000001</v>
      </c>
      <c r="I140" s="163"/>
      <c r="J140" s="162">
        <f t="shared" si="5"/>
        <v>0</v>
      </c>
      <c r="K140" s="164"/>
      <c r="L140" s="30"/>
      <c r="M140" s="165" t="s">
        <v>1</v>
      </c>
      <c r="N140" s="130" t="s">
        <v>44</v>
      </c>
      <c r="P140" s="166">
        <f t="shared" si="6"/>
        <v>0</v>
      </c>
      <c r="Q140" s="166">
        <v>0</v>
      </c>
      <c r="R140" s="166">
        <f t="shared" si="7"/>
        <v>0</v>
      </c>
      <c r="S140" s="166">
        <v>0</v>
      </c>
      <c r="T140" s="167">
        <f t="shared" si="8"/>
        <v>0</v>
      </c>
      <c r="AR140" s="168" t="s">
        <v>156</v>
      </c>
      <c r="AT140" s="168" t="s">
        <v>152</v>
      </c>
      <c r="AU140" s="168" t="s">
        <v>89</v>
      </c>
      <c r="AY140" s="13" t="s">
        <v>150</v>
      </c>
      <c r="BE140" s="98">
        <f t="shared" si="9"/>
        <v>0</v>
      </c>
      <c r="BF140" s="98">
        <f t="shared" si="10"/>
        <v>0</v>
      </c>
      <c r="BG140" s="98">
        <f t="shared" si="11"/>
        <v>0</v>
      </c>
      <c r="BH140" s="98">
        <f t="shared" si="12"/>
        <v>0</v>
      </c>
      <c r="BI140" s="98">
        <f t="shared" si="13"/>
        <v>0</v>
      </c>
      <c r="BJ140" s="13" t="s">
        <v>89</v>
      </c>
      <c r="BK140" s="169">
        <f t="shared" si="14"/>
        <v>0</v>
      </c>
      <c r="BL140" s="13" t="s">
        <v>156</v>
      </c>
      <c r="BM140" s="168" t="s">
        <v>364</v>
      </c>
    </row>
    <row r="141" spans="2:65" s="1" customFormat="1" ht="37.9" customHeight="1">
      <c r="B141" s="131"/>
      <c r="C141" s="158" t="s">
        <v>156</v>
      </c>
      <c r="D141" s="158" t="s">
        <v>152</v>
      </c>
      <c r="E141" s="159" t="s">
        <v>165</v>
      </c>
      <c r="F141" s="160" t="s">
        <v>166</v>
      </c>
      <c r="G141" s="161" t="s">
        <v>155</v>
      </c>
      <c r="H141" s="162">
        <v>30.422000000000001</v>
      </c>
      <c r="I141" s="163"/>
      <c r="J141" s="162">
        <f t="shared" si="5"/>
        <v>0</v>
      </c>
      <c r="K141" s="164"/>
      <c r="L141" s="30"/>
      <c r="M141" s="165" t="s">
        <v>1</v>
      </c>
      <c r="N141" s="130" t="s">
        <v>44</v>
      </c>
      <c r="P141" s="166">
        <f t="shared" si="6"/>
        <v>0</v>
      </c>
      <c r="Q141" s="166">
        <v>0</v>
      </c>
      <c r="R141" s="166">
        <f t="shared" si="7"/>
        <v>0</v>
      </c>
      <c r="S141" s="166">
        <v>0</v>
      </c>
      <c r="T141" s="167">
        <f t="shared" si="8"/>
        <v>0</v>
      </c>
      <c r="AR141" s="168" t="s">
        <v>156</v>
      </c>
      <c r="AT141" s="168" t="s">
        <v>152</v>
      </c>
      <c r="AU141" s="168" t="s">
        <v>89</v>
      </c>
      <c r="AY141" s="13" t="s">
        <v>150</v>
      </c>
      <c r="BE141" s="98">
        <f t="shared" si="9"/>
        <v>0</v>
      </c>
      <c r="BF141" s="98">
        <f t="shared" si="10"/>
        <v>0</v>
      </c>
      <c r="BG141" s="98">
        <f t="shared" si="11"/>
        <v>0</v>
      </c>
      <c r="BH141" s="98">
        <f t="shared" si="12"/>
        <v>0</v>
      </c>
      <c r="BI141" s="98">
        <f t="shared" si="13"/>
        <v>0</v>
      </c>
      <c r="BJ141" s="13" t="s">
        <v>89</v>
      </c>
      <c r="BK141" s="169">
        <f t="shared" si="14"/>
        <v>0</v>
      </c>
      <c r="BL141" s="13" t="s">
        <v>156</v>
      </c>
      <c r="BM141" s="168" t="s">
        <v>365</v>
      </c>
    </row>
    <row r="142" spans="2:65" s="1" customFormat="1" ht="24.2" customHeight="1">
      <c r="B142" s="131"/>
      <c r="C142" s="158" t="s">
        <v>168</v>
      </c>
      <c r="D142" s="158" t="s">
        <v>152</v>
      </c>
      <c r="E142" s="159" t="s">
        <v>169</v>
      </c>
      <c r="F142" s="160" t="s">
        <v>170</v>
      </c>
      <c r="G142" s="161" t="s">
        <v>155</v>
      </c>
      <c r="H142" s="162">
        <v>1663.24</v>
      </c>
      <c r="I142" s="163"/>
      <c r="J142" s="162">
        <f t="shared" si="5"/>
        <v>0</v>
      </c>
      <c r="K142" s="164"/>
      <c r="L142" s="30"/>
      <c r="M142" s="165" t="s">
        <v>1</v>
      </c>
      <c r="N142" s="130" t="s">
        <v>44</v>
      </c>
      <c r="P142" s="166">
        <f t="shared" si="6"/>
        <v>0</v>
      </c>
      <c r="Q142" s="166">
        <v>0</v>
      </c>
      <c r="R142" s="166">
        <f t="shared" si="7"/>
        <v>0</v>
      </c>
      <c r="S142" s="166">
        <v>0</v>
      </c>
      <c r="T142" s="167">
        <f t="shared" si="8"/>
        <v>0</v>
      </c>
      <c r="AR142" s="168" t="s">
        <v>156</v>
      </c>
      <c r="AT142" s="168" t="s">
        <v>152</v>
      </c>
      <c r="AU142" s="168" t="s">
        <v>89</v>
      </c>
      <c r="AY142" s="13" t="s">
        <v>150</v>
      </c>
      <c r="BE142" s="98">
        <f t="shared" si="9"/>
        <v>0</v>
      </c>
      <c r="BF142" s="98">
        <f t="shared" si="10"/>
        <v>0</v>
      </c>
      <c r="BG142" s="98">
        <f t="shared" si="11"/>
        <v>0</v>
      </c>
      <c r="BH142" s="98">
        <f t="shared" si="12"/>
        <v>0</v>
      </c>
      <c r="BI142" s="98">
        <f t="shared" si="13"/>
        <v>0</v>
      </c>
      <c r="BJ142" s="13" t="s">
        <v>89</v>
      </c>
      <c r="BK142" s="169">
        <f t="shared" si="14"/>
        <v>0</v>
      </c>
      <c r="BL142" s="13" t="s">
        <v>156</v>
      </c>
      <c r="BM142" s="168" t="s">
        <v>366</v>
      </c>
    </row>
    <row r="143" spans="2:65" s="1" customFormat="1" ht="37.9" customHeight="1">
      <c r="B143" s="131"/>
      <c r="C143" s="158" t="s">
        <v>172</v>
      </c>
      <c r="D143" s="158" t="s">
        <v>152</v>
      </c>
      <c r="E143" s="159" t="s">
        <v>173</v>
      </c>
      <c r="F143" s="160" t="s">
        <v>174</v>
      </c>
      <c r="G143" s="161" t="s">
        <v>155</v>
      </c>
      <c r="H143" s="162">
        <v>1663.24</v>
      </c>
      <c r="I143" s="163"/>
      <c r="J143" s="162">
        <f t="shared" si="5"/>
        <v>0</v>
      </c>
      <c r="K143" s="164"/>
      <c r="L143" s="30"/>
      <c r="M143" s="165" t="s">
        <v>1</v>
      </c>
      <c r="N143" s="130" t="s">
        <v>44</v>
      </c>
      <c r="P143" s="166">
        <f t="shared" si="6"/>
        <v>0</v>
      </c>
      <c r="Q143" s="166">
        <v>0</v>
      </c>
      <c r="R143" s="166">
        <f t="shared" si="7"/>
        <v>0</v>
      </c>
      <c r="S143" s="166">
        <v>0</v>
      </c>
      <c r="T143" s="167">
        <f t="shared" si="8"/>
        <v>0</v>
      </c>
      <c r="AR143" s="168" t="s">
        <v>156</v>
      </c>
      <c r="AT143" s="168" t="s">
        <v>152</v>
      </c>
      <c r="AU143" s="168" t="s">
        <v>89</v>
      </c>
      <c r="AY143" s="13" t="s">
        <v>150</v>
      </c>
      <c r="BE143" s="98">
        <f t="shared" si="9"/>
        <v>0</v>
      </c>
      <c r="BF143" s="98">
        <f t="shared" si="10"/>
        <v>0</v>
      </c>
      <c r="BG143" s="98">
        <f t="shared" si="11"/>
        <v>0</v>
      </c>
      <c r="BH143" s="98">
        <f t="shared" si="12"/>
        <v>0</v>
      </c>
      <c r="BI143" s="98">
        <f t="shared" si="13"/>
        <v>0</v>
      </c>
      <c r="BJ143" s="13" t="s">
        <v>89</v>
      </c>
      <c r="BK143" s="169">
        <f t="shared" si="14"/>
        <v>0</v>
      </c>
      <c r="BL143" s="13" t="s">
        <v>156</v>
      </c>
      <c r="BM143" s="168" t="s">
        <v>367</v>
      </c>
    </row>
    <row r="144" spans="2:65" s="1" customFormat="1" ht="24.2" customHeight="1">
      <c r="B144" s="131"/>
      <c r="C144" s="158" t="s">
        <v>176</v>
      </c>
      <c r="D144" s="158" t="s">
        <v>152</v>
      </c>
      <c r="E144" s="159" t="s">
        <v>177</v>
      </c>
      <c r="F144" s="160" t="s">
        <v>178</v>
      </c>
      <c r="G144" s="161" t="s">
        <v>155</v>
      </c>
      <c r="H144" s="162">
        <v>1663.24</v>
      </c>
      <c r="I144" s="163"/>
      <c r="J144" s="162">
        <f t="shared" si="5"/>
        <v>0</v>
      </c>
      <c r="K144" s="164"/>
      <c r="L144" s="30"/>
      <c r="M144" s="165" t="s">
        <v>1</v>
      </c>
      <c r="N144" s="130" t="s">
        <v>44</v>
      </c>
      <c r="P144" s="166">
        <f t="shared" si="6"/>
        <v>0</v>
      </c>
      <c r="Q144" s="166">
        <v>0</v>
      </c>
      <c r="R144" s="166">
        <f t="shared" si="7"/>
        <v>0</v>
      </c>
      <c r="S144" s="166">
        <v>0</v>
      </c>
      <c r="T144" s="167">
        <f t="shared" si="8"/>
        <v>0</v>
      </c>
      <c r="AR144" s="168" t="s">
        <v>156</v>
      </c>
      <c r="AT144" s="168" t="s">
        <v>152</v>
      </c>
      <c r="AU144" s="168" t="s">
        <v>89</v>
      </c>
      <c r="AY144" s="13" t="s">
        <v>150</v>
      </c>
      <c r="BE144" s="98">
        <f t="shared" si="9"/>
        <v>0</v>
      </c>
      <c r="BF144" s="98">
        <f t="shared" si="10"/>
        <v>0</v>
      </c>
      <c r="BG144" s="98">
        <f t="shared" si="11"/>
        <v>0</v>
      </c>
      <c r="BH144" s="98">
        <f t="shared" si="12"/>
        <v>0</v>
      </c>
      <c r="BI144" s="98">
        <f t="shared" si="13"/>
        <v>0</v>
      </c>
      <c r="BJ144" s="13" t="s">
        <v>89</v>
      </c>
      <c r="BK144" s="169">
        <f t="shared" si="14"/>
        <v>0</v>
      </c>
      <c r="BL144" s="13" t="s">
        <v>156</v>
      </c>
      <c r="BM144" s="168" t="s">
        <v>368</v>
      </c>
    </row>
    <row r="145" spans="2:65" s="1" customFormat="1" ht="33" customHeight="1">
      <c r="B145" s="131"/>
      <c r="C145" s="158" t="s">
        <v>180</v>
      </c>
      <c r="D145" s="158" t="s">
        <v>152</v>
      </c>
      <c r="E145" s="159" t="s">
        <v>181</v>
      </c>
      <c r="F145" s="160" t="s">
        <v>182</v>
      </c>
      <c r="G145" s="161" t="s">
        <v>155</v>
      </c>
      <c r="H145" s="162">
        <v>1663.24</v>
      </c>
      <c r="I145" s="163"/>
      <c r="J145" s="162">
        <f t="shared" si="5"/>
        <v>0</v>
      </c>
      <c r="K145" s="164"/>
      <c r="L145" s="30"/>
      <c r="M145" s="165" t="s">
        <v>1</v>
      </c>
      <c r="N145" s="130" t="s">
        <v>44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156</v>
      </c>
      <c r="AT145" s="168" t="s">
        <v>152</v>
      </c>
      <c r="AU145" s="168" t="s">
        <v>89</v>
      </c>
      <c r="AY145" s="13" t="s">
        <v>150</v>
      </c>
      <c r="BE145" s="98">
        <f t="shared" si="9"/>
        <v>0</v>
      </c>
      <c r="BF145" s="98">
        <f t="shared" si="10"/>
        <v>0</v>
      </c>
      <c r="BG145" s="98">
        <f t="shared" si="11"/>
        <v>0</v>
      </c>
      <c r="BH145" s="98">
        <f t="shared" si="12"/>
        <v>0</v>
      </c>
      <c r="BI145" s="98">
        <f t="shared" si="13"/>
        <v>0</v>
      </c>
      <c r="BJ145" s="13" t="s">
        <v>89</v>
      </c>
      <c r="BK145" s="169">
        <f t="shared" si="14"/>
        <v>0</v>
      </c>
      <c r="BL145" s="13" t="s">
        <v>156</v>
      </c>
      <c r="BM145" s="168" t="s">
        <v>369</v>
      </c>
    </row>
    <row r="146" spans="2:65" s="11" customFormat="1" ht="22.9" customHeight="1">
      <c r="B146" s="146"/>
      <c r="D146" s="147" t="s">
        <v>77</v>
      </c>
      <c r="E146" s="156" t="s">
        <v>89</v>
      </c>
      <c r="F146" s="156" t="s">
        <v>184</v>
      </c>
      <c r="I146" s="149"/>
      <c r="J146" s="157">
        <f>BK146</f>
        <v>0</v>
      </c>
      <c r="L146" s="146"/>
      <c r="M146" s="151"/>
      <c r="P146" s="152">
        <f>SUM(P147:P155)</f>
        <v>0</v>
      </c>
      <c r="R146" s="152">
        <f>SUM(R147:R155)</f>
        <v>1636.6201612399998</v>
      </c>
      <c r="T146" s="153">
        <f>SUM(T147:T155)</f>
        <v>0</v>
      </c>
      <c r="AR146" s="147" t="s">
        <v>85</v>
      </c>
      <c r="AT146" s="154" t="s">
        <v>77</v>
      </c>
      <c r="AU146" s="154" t="s">
        <v>85</v>
      </c>
      <c r="AY146" s="147" t="s">
        <v>150</v>
      </c>
      <c r="BK146" s="155">
        <f>SUM(BK147:BK155)</f>
        <v>0</v>
      </c>
    </row>
    <row r="147" spans="2:65" s="1" customFormat="1" ht="16.5" customHeight="1">
      <c r="B147" s="131"/>
      <c r="C147" s="158" t="s">
        <v>185</v>
      </c>
      <c r="D147" s="158" t="s">
        <v>152</v>
      </c>
      <c r="E147" s="159" t="s">
        <v>186</v>
      </c>
      <c r="F147" s="160" t="s">
        <v>187</v>
      </c>
      <c r="G147" s="161" t="s">
        <v>155</v>
      </c>
      <c r="H147" s="162">
        <v>439.36799999999999</v>
      </c>
      <c r="I147" s="163"/>
      <c r="J147" s="162">
        <f t="shared" ref="J147:J155" si="15">ROUND(I147*H147,3)</f>
        <v>0</v>
      </c>
      <c r="K147" s="164"/>
      <c r="L147" s="30"/>
      <c r="M147" s="165" t="s">
        <v>1</v>
      </c>
      <c r="N147" s="130" t="s">
        <v>44</v>
      </c>
      <c r="P147" s="166">
        <f t="shared" ref="P147:P155" si="16">O147*H147</f>
        <v>0</v>
      </c>
      <c r="Q147" s="166">
        <v>2.2151299999999998</v>
      </c>
      <c r="R147" s="166">
        <f t="shared" ref="R147:R155" si="17">Q147*H147</f>
        <v>973.2572378399999</v>
      </c>
      <c r="S147" s="166">
        <v>0</v>
      </c>
      <c r="T147" s="167">
        <f t="shared" ref="T147:T155" si="18">S147*H147</f>
        <v>0</v>
      </c>
      <c r="AR147" s="168" t="s">
        <v>156</v>
      </c>
      <c r="AT147" s="168" t="s">
        <v>152</v>
      </c>
      <c r="AU147" s="168" t="s">
        <v>89</v>
      </c>
      <c r="AY147" s="13" t="s">
        <v>150</v>
      </c>
      <c r="BE147" s="98">
        <f t="shared" ref="BE147:BE155" si="19">IF(N147="základná",J147,0)</f>
        <v>0</v>
      </c>
      <c r="BF147" s="98">
        <f t="shared" ref="BF147:BF155" si="20">IF(N147="znížená",J147,0)</f>
        <v>0</v>
      </c>
      <c r="BG147" s="98">
        <f t="shared" ref="BG147:BG155" si="21">IF(N147="zákl. prenesená",J147,0)</f>
        <v>0</v>
      </c>
      <c r="BH147" s="98">
        <f t="shared" ref="BH147:BH155" si="22">IF(N147="zníž. prenesená",J147,0)</f>
        <v>0</v>
      </c>
      <c r="BI147" s="98">
        <f t="shared" ref="BI147:BI155" si="23">IF(N147="nulová",J147,0)</f>
        <v>0</v>
      </c>
      <c r="BJ147" s="13" t="s">
        <v>89</v>
      </c>
      <c r="BK147" s="169">
        <f t="shared" ref="BK147:BK155" si="24">ROUND(I147*H147,3)</f>
        <v>0</v>
      </c>
      <c r="BL147" s="13" t="s">
        <v>156</v>
      </c>
      <c r="BM147" s="168" t="s">
        <v>188</v>
      </c>
    </row>
    <row r="148" spans="2:65" s="1" customFormat="1" ht="24.2" customHeight="1">
      <c r="B148" s="131"/>
      <c r="C148" s="158" t="s">
        <v>189</v>
      </c>
      <c r="D148" s="158" t="s">
        <v>152</v>
      </c>
      <c r="E148" s="159" t="s">
        <v>190</v>
      </c>
      <c r="F148" s="160" t="s">
        <v>191</v>
      </c>
      <c r="G148" s="161" t="s">
        <v>192</v>
      </c>
      <c r="H148" s="162">
        <v>39.000999999999998</v>
      </c>
      <c r="I148" s="163"/>
      <c r="J148" s="162">
        <f t="shared" si="15"/>
        <v>0</v>
      </c>
      <c r="K148" s="164"/>
      <c r="L148" s="30"/>
      <c r="M148" s="165" t="s">
        <v>1</v>
      </c>
      <c r="N148" s="130" t="s">
        <v>44</v>
      </c>
      <c r="P148" s="166">
        <f t="shared" si="16"/>
        <v>0</v>
      </c>
      <c r="Q148" s="166">
        <v>3.7699999999999999E-3</v>
      </c>
      <c r="R148" s="166">
        <f t="shared" si="17"/>
        <v>0.14703376999999998</v>
      </c>
      <c r="S148" s="166">
        <v>0</v>
      </c>
      <c r="T148" s="167">
        <f t="shared" si="18"/>
        <v>0</v>
      </c>
      <c r="AR148" s="168" t="s">
        <v>156</v>
      </c>
      <c r="AT148" s="168" t="s">
        <v>152</v>
      </c>
      <c r="AU148" s="168" t="s">
        <v>89</v>
      </c>
      <c r="AY148" s="13" t="s">
        <v>150</v>
      </c>
      <c r="BE148" s="98">
        <f t="shared" si="19"/>
        <v>0</v>
      </c>
      <c r="BF148" s="98">
        <f t="shared" si="20"/>
        <v>0</v>
      </c>
      <c r="BG148" s="98">
        <f t="shared" si="21"/>
        <v>0</v>
      </c>
      <c r="BH148" s="98">
        <f t="shared" si="22"/>
        <v>0</v>
      </c>
      <c r="BI148" s="98">
        <f t="shared" si="23"/>
        <v>0</v>
      </c>
      <c r="BJ148" s="13" t="s">
        <v>89</v>
      </c>
      <c r="BK148" s="169">
        <f t="shared" si="24"/>
        <v>0</v>
      </c>
      <c r="BL148" s="13" t="s">
        <v>156</v>
      </c>
      <c r="BM148" s="168" t="s">
        <v>193</v>
      </c>
    </row>
    <row r="149" spans="2:65" s="1" customFormat="1" ht="16.5" customHeight="1">
      <c r="B149" s="131"/>
      <c r="C149" s="158" t="s">
        <v>194</v>
      </c>
      <c r="D149" s="158" t="s">
        <v>152</v>
      </c>
      <c r="E149" s="159" t="s">
        <v>195</v>
      </c>
      <c r="F149" s="160" t="s">
        <v>196</v>
      </c>
      <c r="G149" s="161" t="s">
        <v>197</v>
      </c>
      <c r="H149" s="162">
        <v>32</v>
      </c>
      <c r="I149" s="163"/>
      <c r="J149" s="162">
        <f t="shared" si="15"/>
        <v>0</v>
      </c>
      <c r="K149" s="164"/>
      <c r="L149" s="30"/>
      <c r="M149" s="165" t="s">
        <v>1</v>
      </c>
      <c r="N149" s="130" t="s">
        <v>44</v>
      </c>
      <c r="P149" s="166">
        <f t="shared" si="16"/>
        <v>0</v>
      </c>
      <c r="Q149" s="166">
        <v>0</v>
      </c>
      <c r="R149" s="166">
        <f t="shared" si="17"/>
        <v>0</v>
      </c>
      <c r="S149" s="166">
        <v>0</v>
      </c>
      <c r="T149" s="167">
        <f t="shared" si="18"/>
        <v>0</v>
      </c>
      <c r="AR149" s="168" t="s">
        <v>156</v>
      </c>
      <c r="AT149" s="168" t="s">
        <v>152</v>
      </c>
      <c r="AU149" s="168" t="s">
        <v>89</v>
      </c>
      <c r="AY149" s="13" t="s">
        <v>150</v>
      </c>
      <c r="BE149" s="98">
        <f t="shared" si="19"/>
        <v>0</v>
      </c>
      <c r="BF149" s="98">
        <f t="shared" si="20"/>
        <v>0</v>
      </c>
      <c r="BG149" s="98">
        <f t="shared" si="21"/>
        <v>0</v>
      </c>
      <c r="BH149" s="98">
        <f t="shared" si="22"/>
        <v>0</v>
      </c>
      <c r="BI149" s="98">
        <f t="shared" si="23"/>
        <v>0</v>
      </c>
      <c r="BJ149" s="13" t="s">
        <v>89</v>
      </c>
      <c r="BK149" s="169">
        <f t="shared" si="24"/>
        <v>0</v>
      </c>
      <c r="BL149" s="13" t="s">
        <v>156</v>
      </c>
      <c r="BM149" s="168" t="s">
        <v>198</v>
      </c>
    </row>
    <row r="150" spans="2:65" s="1" customFormat="1" ht="24.2" customHeight="1">
      <c r="B150" s="131"/>
      <c r="C150" s="158" t="s">
        <v>199</v>
      </c>
      <c r="D150" s="158" t="s">
        <v>152</v>
      </c>
      <c r="E150" s="159" t="s">
        <v>200</v>
      </c>
      <c r="F150" s="160" t="s">
        <v>201</v>
      </c>
      <c r="G150" s="161" t="s">
        <v>192</v>
      </c>
      <c r="H150" s="162">
        <v>39.000999999999998</v>
      </c>
      <c r="I150" s="163"/>
      <c r="J150" s="162">
        <f t="shared" si="15"/>
        <v>0</v>
      </c>
      <c r="K150" s="164"/>
      <c r="L150" s="30"/>
      <c r="M150" s="165" t="s">
        <v>1</v>
      </c>
      <c r="N150" s="130" t="s">
        <v>44</v>
      </c>
      <c r="P150" s="166">
        <f t="shared" si="16"/>
        <v>0</v>
      </c>
      <c r="Q150" s="166">
        <v>0</v>
      </c>
      <c r="R150" s="166">
        <f t="shared" si="17"/>
        <v>0</v>
      </c>
      <c r="S150" s="166">
        <v>0</v>
      </c>
      <c r="T150" s="167">
        <f t="shared" si="18"/>
        <v>0</v>
      </c>
      <c r="AR150" s="168" t="s">
        <v>156</v>
      </c>
      <c r="AT150" s="168" t="s">
        <v>152</v>
      </c>
      <c r="AU150" s="168" t="s">
        <v>89</v>
      </c>
      <c r="AY150" s="13" t="s">
        <v>150</v>
      </c>
      <c r="BE150" s="98">
        <f t="shared" si="19"/>
        <v>0</v>
      </c>
      <c r="BF150" s="98">
        <f t="shared" si="20"/>
        <v>0</v>
      </c>
      <c r="BG150" s="98">
        <f t="shared" si="21"/>
        <v>0</v>
      </c>
      <c r="BH150" s="98">
        <f t="shared" si="22"/>
        <v>0</v>
      </c>
      <c r="BI150" s="98">
        <f t="shared" si="23"/>
        <v>0</v>
      </c>
      <c r="BJ150" s="13" t="s">
        <v>89</v>
      </c>
      <c r="BK150" s="169">
        <f t="shared" si="24"/>
        <v>0</v>
      </c>
      <c r="BL150" s="13" t="s">
        <v>156</v>
      </c>
      <c r="BM150" s="168" t="s">
        <v>202</v>
      </c>
    </row>
    <row r="151" spans="2:65" s="1" customFormat="1" ht="16.5" customHeight="1">
      <c r="B151" s="131"/>
      <c r="C151" s="158" t="s">
        <v>203</v>
      </c>
      <c r="D151" s="158" t="s">
        <v>152</v>
      </c>
      <c r="E151" s="159" t="s">
        <v>204</v>
      </c>
      <c r="F151" s="160" t="s">
        <v>205</v>
      </c>
      <c r="G151" s="161" t="s">
        <v>155</v>
      </c>
      <c r="H151" s="162">
        <v>125.452</v>
      </c>
      <c r="I151" s="163"/>
      <c r="J151" s="162">
        <f t="shared" si="15"/>
        <v>0</v>
      </c>
      <c r="K151" s="164"/>
      <c r="L151" s="30"/>
      <c r="M151" s="165" t="s">
        <v>1</v>
      </c>
      <c r="N151" s="130" t="s">
        <v>44</v>
      </c>
      <c r="P151" s="166">
        <f t="shared" si="16"/>
        <v>0</v>
      </c>
      <c r="Q151" s="166">
        <v>2.2151299999999998</v>
      </c>
      <c r="R151" s="166">
        <f t="shared" si="17"/>
        <v>277.89248875999999</v>
      </c>
      <c r="S151" s="166">
        <v>0</v>
      </c>
      <c r="T151" s="167">
        <f t="shared" si="18"/>
        <v>0</v>
      </c>
      <c r="AR151" s="168" t="s">
        <v>156</v>
      </c>
      <c r="AT151" s="168" t="s">
        <v>152</v>
      </c>
      <c r="AU151" s="168" t="s">
        <v>89</v>
      </c>
      <c r="AY151" s="13" t="s">
        <v>150</v>
      </c>
      <c r="BE151" s="98">
        <f t="shared" si="19"/>
        <v>0</v>
      </c>
      <c r="BF151" s="98">
        <f t="shared" si="20"/>
        <v>0</v>
      </c>
      <c r="BG151" s="98">
        <f t="shared" si="21"/>
        <v>0</v>
      </c>
      <c r="BH151" s="98">
        <f t="shared" si="22"/>
        <v>0</v>
      </c>
      <c r="BI151" s="98">
        <f t="shared" si="23"/>
        <v>0</v>
      </c>
      <c r="BJ151" s="13" t="s">
        <v>89</v>
      </c>
      <c r="BK151" s="169">
        <f t="shared" si="24"/>
        <v>0</v>
      </c>
      <c r="BL151" s="13" t="s">
        <v>156</v>
      </c>
      <c r="BM151" s="168" t="s">
        <v>206</v>
      </c>
    </row>
    <row r="152" spans="2:65" s="1" customFormat="1" ht="24.2" customHeight="1">
      <c r="B152" s="131"/>
      <c r="C152" s="158" t="s">
        <v>207</v>
      </c>
      <c r="D152" s="158" t="s">
        <v>152</v>
      </c>
      <c r="E152" s="159" t="s">
        <v>208</v>
      </c>
      <c r="F152" s="160" t="s">
        <v>209</v>
      </c>
      <c r="G152" s="161" t="s">
        <v>155</v>
      </c>
      <c r="H152" s="162">
        <v>166.303</v>
      </c>
      <c r="I152" s="163"/>
      <c r="J152" s="162">
        <f t="shared" si="15"/>
        <v>0</v>
      </c>
      <c r="K152" s="164"/>
      <c r="L152" s="30"/>
      <c r="M152" s="165" t="s">
        <v>1</v>
      </c>
      <c r="N152" s="130" t="s">
        <v>44</v>
      </c>
      <c r="P152" s="166">
        <f t="shared" si="16"/>
        <v>0</v>
      </c>
      <c r="Q152" s="166">
        <v>2.2151299999999998</v>
      </c>
      <c r="R152" s="166">
        <f t="shared" si="17"/>
        <v>368.38276438999998</v>
      </c>
      <c r="S152" s="166">
        <v>0</v>
      </c>
      <c r="T152" s="167">
        <f t="shared" si="18"/>
        <v>0</v>
      </c>
      <c r="AR152" s="168" t="s">
        <v>156</v>
      </c>
      <c r="AT152" s="168" t="s">
        <v>152</v>
      </c>
      <c r="AU152" s="168" t="s">
        <v>89</v>
      </c>
      <c r="AY152" s="13" t="s">
        <v>150</v>
      </c>
      <c r="BE152" s="98">
        <f t="shared" si="19"/>
        <v>0</v>
      </c>
      <c r="BF152" s="98">
        <f t="shared" si="20"/>
        <v>0</v>
      </c>
      <c r="BG152" s="98">
        <f t="shared" si="21"/>
        <v>0</v>
      </c>
      <c r="BH152" s="98">
        <f t="shared" si="22"/>
        <v>0</v>
      </c>
      <c r="BI152" s="98">
        <f t="shared" si="23"/>
        <v>0</v>
      </c>
      <c r="BJ152" s="13" t="s">
        <v>89</v>
      </c>
      <c r="BK152" s="169">
        <f t="shared" si="24"/>
        <v>0</v>
      </c>
      <c r="BL152" s="13" t="s">
        <v>156</v>
      </c>
      <c r="BM152" s="168" t="s">
        <v>210</v>
      </c>
    </row>
    <row r="153" spans="2:65" s="1" customFormat="1" ht="21.75" customHeight="1">
      <c r="B153" s="131"/>
      <c r="C153" s="158" t="s">
        <v>211</v>
      </c>
      <c r="D153" s="158" t="s">
        <v>152</v>
      </c>
      <c r="E153" s="159" t="s">
        <v>212</v>
      </c>
      <c r="F153" s="160" t="s">
        <v>213</v>
      </c>
      <c r="G153" s="161" t="s">
        <v>192</v>
      </c>
      <c r="H153" s="162">
        <v>448.279</v>
      </c>
      <c r="I153" s="163"/>
      <c r="J153" s="162">
        <f t="shared" si="15"/>
        <v>0</v>
      </c>
      <c r="K153" s="164"/>
      <c r="L153" s="30"/>
      <c r="M153" s="165" t="s">
        <v>1</v>
      </c>
      <c r="N153" s="130" t="s">
        <v>44</v>
      </c>
      <c r="P153" s="166">
        <f t="shared" si="16"/>
        <v>0</v>
      </c>
      <c r="Q153" s="166">
        <v>3.7699999999999999E-3</v>
      </c>
      <c r="R153" s="166">
        <f t="shared" si="17"/>
        <v>1.69001183</v>
      </c>
      <c r="S153" s="166">
        <v>0</v>
      </c>
      <c r="T153" s="167">
        <f t="shared" si="18"/>
        <v>0</v>
      </c>
      <c r="AR153" s="168" t="s">
        <v>156</v>
      </c>
      <c r="AT153" s="168" t="s">
        <v>152</v>
      </c>
      <c r="AU153" s="168" t="s">
        <v>89</v>
      </c>
      <c r="AY153" s="13" t="s">
        <v>150</v>
      </c>
      <c r="BE153" s="98">
        <f t="shared" si="19"/>
        <v>0</v>
      </c>
      <c r="BF153" s="98">
        <f t="shared" si="20"/>
        <v>0</v>
      </c>
      <c r="BG153" s="98">
        <f t="shared" si="21"/>
        <v>0</v>
      </c>
      <c r="BH153" s="98">
        <f t="shared" si="22"/>
        <v>0</v>
      </c>
      <c r="BI153" s="98">
        <f t="shared" si="23"/>
        <v>0</v>
      </c>
      <c r="BJ153" s="13" t="s">
        <v>89</v>
      </c>
      <c r="BK153" s="169">
        <f t="shared" si="24"/>
        <v>0</v>
      </c>
      <c r="BL153" s="13" t="s">
        <v>156</v>
      </c>
      <c r="BM153" s="168" t="s">
        <v>214</v>
      </c>
    </row>
    <row r="154" spans="2:65" s="1" customFormat="1" ht="24.2" customHeight="1">
      <c r="B154" s="131"/>
      <c r="C154" s="158" t="s">
        <v>215</v>
      </c>
      <c r="D154" s="158" t="s">
        <v>152</v>
      </c>
      <c r="E154" s="159" t="s">
        <v>216</v>
      </c>
      <c r="F154" s="160" t="s">
        <v>217</v>
      </c>
      <c r="G154" s="161" t="s">
        <v>192</v>
      </c>
      <c r="H154" s="162">
        <v>448.279</v>
      </c>
      <c r="I154" s="163"/>
      <c r="J154" s="162">
        <f t="shared" si="15"/>
        <v>0</v>
      </c>
      <c r="K154" s="164"/>
      <c r="L154" s="30"/>
      <c r="M154" s="165" t="s">
        <v>1</v>
      </c>
      <c r="N154" s="130" t="s">
        <v>44</v>
      </c>
      <c r="P154" s="166">
        <f t="shared" si="16"/>
        <v>0</v>
      </c>
      <c r="Q154" s="166">
        <v>0</v>
      </c>
      <c r="R154" s="166">
        <f t="shared" si="17"/>
        <v>0</v>
      </c>
      <c r="S154" s="166">
        <v>0</v>
      </c>
      <c r="T154" s="167">
        <f t="shared" si="18"/>
        <v>0</v>
      </c>
      <c r="AR154" s="168" t="s">
        <v>156</v>
      </c>
      <c r="AT154" s="168" t="s">
        <v>152</v>
      </c>
      <c r="AU154" s="168" t="s">
        <v>89</v>
      </c>
      <c r="AY154" s="13" t="s">
        <v>150</v>
      </c>
      <c r="BE154" s="98">
        <f t="shared" si="19"/>
        <v>0</v>
      </c>
      <c r="BF154" s="98">
        <f t="shared" si="20"/>
        <v>0</v>
      </c>
      <c r="BG154" s="98">
        <f t="shared" si="21"/>
        <v>0</v>
      </c>
      <c r="BH154" s="98">
        <f t="shared" si="22"/>
        <v>0</v>
      </c>
      <c r="BI154" s="98">
        <f t="shared" si="23"/>
        <v>0</v>
      </c>
      <c r="BJ154" s="13" t="s">
        <v>89</v>
      </c>
      <c r="BK154" s="169">
        <f t="shared" si="24"/>
        <v>0</v>
      </c>
      <c r="BL154" s="13" t="s">
        <v>156</v>
      </c>
      <c r="BM154" s="168" t="s">
        <v>218</v>
      </c>
    </row>
    <row r="155" spans="2:65" s="1" customFormat="1" ht="16.5" customHeight="1">
      <c r="B155" s="131"/>
      <c r="C155" s="158" t="s">
        <v>219</v>
      </c>
      <c r="D155" s="158" t="s">
        <v>152</v>
      </c>
      <c r="E155" s="159" t="s">
        <v>220</v>
      </c>
      <c r="F155" s="160" t="s">
        <v>221</v>
      </c>
      <c r="G155" s="161" t="s">
        <v>222</v>
      </c>
      <c r="H155" s="162">
        <v>14.967000000000001</v>
      </c>
      <c r="I155" s="163"/>
      <c r="J155" s="162">
        <f t="shared" si="15"/>
        <v>0</v>
      </c>
      <c r="K155" s="164"/>
      <c r="L155" s="30"/>
      <c r="M155" s="165" t="s">
        <v>1</v>
      </c>
      <c r="N155" s="130" t="s">
        <v>44</v>
      </c>
      <c r="P155" s="166">
        <f t="shared" si="16"/>
        <v>0</v>
      </c>
      <c r="Q155" s="166">
        <v>1.01895</v>
      </c>
      <c r="R155" s="166">
        <f t="shared" si="17"/>
        <v>15.250624650000001</v>
      </c>
      <c r="S155" s="166">
        <v>0</v>
      </c>
      <c r="T155" s="167">
        <f t="shared" si="18"/>
        <v>0</v>
      </c>
      <c r="AR155" s="168" t="s">
        <v>156</v>
      </c>
      <c r="AT155" s="168" t="s">
        <v>152</v>
      </c>
      <c r="AU155" s="168" t="s">
        <v>89</v>
      </c>
      <c r="AY155" s="13" t="s">
        <v>150</v>
      </c>
      <c r="BE155" s="98">
        <f t="shared" si="19"/>
        <v>0</v>
      </c>
      <c r="BF155" s="98">
        <f t="shared" si="20"/>
        <v>0</v>
      </c>
      <c r="BG155" s="98">
        <f t="shared" si="21"/>
        <v>0</v>
      </c>
      <c r="BH155" s="98">
        <f t="shared" si="22"/>
        <v>0</v>
      </c>
      <c r="BI155" s="98">
        <f t="shared" si="23"/>
        <v>0</v>
      </c>
      <c r="BJ155" s="13" t="s">
        <v>89</v>
      </c>
      <c r="BK155" s="169">
        <f t="shared" si="24"/>
        <v>0</v>
      </c>
      <c r="BL155" s="13" t="s">
        <v>156</v>
      </c>
      <c r="BM155" s="168" t="s">
        <v>223</v>
      </c>
    </row>
    <row r="156" spans="2:65" s="11" customFormat="1" ht="22.9" customHeight="1">
      <c r="B156" s="146"/>
      <c r="D156" s="147" t="s">
        <v>77</v>
      </c>
      <c r="E156" s="156" t="s">
        <v>161</v>
      </c>
      <c r="F156" s="156" t="s">
        <v>224</v>
      </c>
      <c r="I156" s="149"/>
      <c r="J156" s="157">
        <f>BK156</f>
        <v>0</v>
      </c>
      <c r="L156" s="146"/>
      <c r="M156" s="151"/>
      <c r="P156" s="152">
        <f>SUM(P157:P161)</f>
        <v>0</v>
      </c>
      <c r="R156" s="152">
        <f>SUM(R157:R161)</f>
        <v>885.15099749000001</v>
      </c>
      <c r="T156" s="153">
        <f>SUM(T157:T161)</f>
        <v>0</v>
      </c>
      <c r="AR156" s="147" t="s">
        <v>85</v>
      </c>
      <c r="AT156" s="154" t="s">
        <v>77</v>
      </c>
      <c r="AU156" s="154" t="s">
        <v>85</v>
      </c>
      <c r="AY156" s="147" t="s">
        <v>150</v>
      </c>
      <c r="BK156" s="155">
        <f>SUM(BK157:BK161)</f>
        <v>0</v>
      </c>
    </row>
    <row r="157" spans="2:65" s="1" customFormat="1" ht="24.2" customHeight="1">
      <c r="B157" s="131"/>
      <c r="C157" s="158" t="s">
        <v>225</v>
      </c>
      <c r="D157" s="158" t="s">
        <v>152</v>
      </c>
      <c r="E157" s="159" t="s">
        <v>226</v>
      </c>
      <c r="F157" s="160" t="s">
        <v>227</v>
      </c>
      <c r="G157" s="161" t="s">
        <v>155</v>
      </c>
      <c r="H157" s="162">
        <v>364.65</v>
      </c>
      <c r="I157" s="163"/>
      <c r="J157" s="162">
        <f>ROUND(I157*H157,3)</f>
        <v>0</v>
      </c>
      <c r="K157" s="164"/>
      <c r="L157" s="30"/>
      <c r="M157" s="165" t="s">
        <v>1</v>
      </c>
      <c r="N157" s="130" t="s">
        <v>44</v>
      </c>
      <c r="P157" s="166">
        <f>O157*H157</f>
        <v>0</v>
      </c>
      <c r="Q157" s="166">
        <v>2.3254700000000001</v>
      </c>
      <c r="R157" s="166">
        <f>Q157*H157</f>
        <v>847.98263550000001</v>
      </c>
      <c r="S157" s="166">
        <v>0</v>
      </c>
      <c r="T157" s="167">
        <f>S157*H157</f>
        <v>0</v>
      </c>
      <c r="AR157" s="168" t="s">
        <v>156</v>
      </c>
      <c r="AT157" s="168" t="s">
        <v>152</v>
      </c>
      <c r="AU157" s="168" t="s">
        <v>89</v>
      </c>
      <c r="AY157" s="13" t="s">
        <v>150</v>
      </c>
      <c r="BE157" s="98">
        <f>IF(N157="základná",J157,0)</f>
        <v>0</v>
      </c>
      <c r="BF157" s="98">
        <f>IF(N157="znížená",J157,0)</f>
        <v>0</v>
      </c>
      <c r="BG157" s="98">
        <f>IF(N157="zákl. prenesená",J157,0)</f>
        <v>0</v>
      </c>
      <c r="BH157" s="98">
        <f>IF(N157="zníž. prenesená",J157,0)</f>
        <v>0</v>
      </c>
      <c r="BI157" s="98">
        <f>IF(N157="nulová",J157,0)</f>
        <v>0</v>
      </c>
      <c r="BJ157" s="13" t="s">
        <v>89</v>
      </c>
      <c r="BK157" s="169">
        <f>ROUND(I157*H157,3)</f>
        <v>0</v>
      </c>
      <c r="BL157" s="13" t="s">
        <v>156</v>
      </c>
      <c r="BM157" s="168" t="s">
        <v>228</v>
      </c>
    </row>
    <row r="158" spans="2:65" s="1" customFormat="1" ht="21.75" customHeight="1">
      <c r="B158" s="131"/>
      <c r="C158" s="158" t="s">
        <v>229</v>
      </c>
      <c r="D158" s="158" t="s">
        <v>152</v>
      </c>
      <c r="E158" s="159" t="s">
        <v>230</v>
      </c>
      <c r="F158" s="160" t="s">
        <v>370</v>
      </c>
      <c r="G158" s="161" t="s">
        <v>192</v>
      </c>
      <c r="H158" s="162">
        <v>2655.3</v>
      </c>
      <c r="I158" s="163"/>
      <c r="J158" s="162">
        <f>ROUND(I158*H158,3)</f>
        <v>0</v>
      </c>
      <c r="K158" s="164"/>
      <c r="L158" s="30"/>
      <c r="M158" s="165" t="s">
        <v>1</v>
      </c>
      <c r="N158" s="130" t="s">
        <v>44</v>
      </c>
      <c r="P158" s="166">
        <f>O158*H158</f>
        <v>0</v>
      </c>
      <c r="Q158" s="166">
        <v>0</v>
      </c>
      <c r="R158" s="166">
        <f>Q158*H158</f>
        <v>0</v>
      </c>
      <c r="S158" s="166">
        <v>0</v>
      </c>
      <c r="T158" s="167">
        <f>S158*H158</f>
        <v>0</v>
      </c>
      <c r="AR158" s="168" t="s">
        <v>156</v>
      </c>
      <c r="AT158" s="168" t="s">
        <v>152</v>
      </c>
      <c r="AU158" s="168" t="s">
        <v>89</v>
      </c>
      <c r="AY158" s="13" t="s">
        <v>150</v>
      </c>
      <c r="BE158" s="98">
        <f>IF(N158="základná",J158,0)</f>
        <v>0</v>
      </c>
      <c r="BF158" s="98">
        <f>IF(N158="znížená",J158,0)</f>
        <v>0</v>
      </c>
      <c r="BG158" s="98">
        <f>IF(N158="zákl. prenesená",J158,0)</f>
        <v>0</v>
      </c>
      <c r="BH158" s="98">
        <f>IF(N158="zníž. prenesená",J158,0)</f>
        <v>0</v>
      </c>
      <c r="BI158" s="98">
        <f>IF(N158="nulová",J158,0)</f>
        <v>0</v>
      </c>
      <c r="BJ158" s="13" t="s">
        <v>89</v>
      </c>
      <c r="BK158" s="169">
        <f>ROUND(I158*H158,3)</f>
        <v>0</v>
      </c>
      <c r="BL158" s="13" t="s">
        <v>156</v>
      </c>
      <c r="BM158" s="168" t="s">
        <v>232</v>
      </c>
    </row>
    <row r="159" spans="2:65" s="1" customFormat="1" ht="24.2" customHeight="1">
      <c r="B159" s="131"/>
      <c r="C159" s="158" t="s">
        <v>7</v>
      </c>
      <c r="D159" s="158" t="s">
        <v>152</v>
      </c>
      <c r="E159" s="159" t="s">
        <v>233</v>
      </c>
      <c r="F159" s="160" t="s">
        <v>234</v>
      </c>
      <c r="G159" s="161" t="s">
        <v>192</v>
      </c>
      <c r="H159" s="162">
        <v>2655.3</v>
      </c>
      <c r="I159" s="163"/>
      <c r="J159" s="162">
        <f>ROUND(I159*H159,3)</f>
        <v>0</v>
      </c>
      <c r="K159" s="164"/>
      <c r="L159" s="30"/>
      <c r="M159" s="165" t="s">
        <v>1</v>
      </c>
      <c r="N159" s="130" t="s">
        <v>44</v>
      </c>
      <c r="P159" s="166">
        <f>O159*H159</f>
        <v>0</v>
      </c>
      <c r="Q159" s="166">
        <v>1.4499999999999999E-3</v>
      </c>
      <c r="R159" s="166">
        <f>Q159*H159</f>
        <v>3.8501850000000002</v>
      </c>
      <c r="S159" s="166">
        <v>0</v>
      </c>
      <c r="T159" s="167">
        <f>S159*H159</f>
        <v>0</v>
      </c>
      <c r="AR159" s="168" t="s">
        <v>156</v>
      </c>
      <c r="AT159" s="168" t="s">
        <v>152</v>
      </c>
      <c r="AU159" s="168" t="s">
        <v>89</v>
      </c>
      <c r="AY159" s="13" t="s">
        <v>150</v>
      </c>
      <c r="BE159" s="98">
        <f>IF(N159="základná",J159,0)</f>
        <v>0</v>
      </c>
      <c r="BF159" s="98">
        <f>IF(N159="znížená",J159,0)</f>
        <v>0</v>
      </c>
      <c r="BG159" s="98">
        <f>IF(N159="zákl. prenesená",J159,0)</f>
        <v>0</v>
      </c>
      <c r="BH159" s="98">
        <f>IF(N159="zníž. prenesená",J159,0)</f>
        <v>0</v>
      </c>
      <c r="BI159" s="98">
        <f>IF(N159="nulová",J159,0)</f>
        <v>0</v>
      </c>
      <c r="BJ159" s="13" t="s">
        <v>89</v>
      </c>
      <c r="BK159" s="169">
        <f>ROUND(I159*H159,3)</f>
        <v>0</v>
      </c>
      <c r="BL159" s="13" t="s">
        <v>156</v>
      </c>
      <c r="BM159" s="168" t="s">
        <v>235</v>
      </c>
    </row>
    <row r="160" spans="2:65" s="1" customFormat="1" ht="24.2" customHeight="1">
      <c r="B160" s="131"/>
      <c r="C160" s="158" t="s">
        <v>236</v>
      </c>
      <c r="D160" s="158" t="s">
        <v>152</v>
      </c>
      <c r="E160" s="159" t="s">
        <v>237</v>
      </c>
      <c r="F160" s="160" t="s">
        <v>238</v>
      </c>
      <c r="G160" s="161" t="s">
        <v>192</v>
      </c>
      <c r="H160" s="162">
        <v>2655.3</v>
      </c>
      <c r="I160" s="163"/>
      <c r="J160" s="162">
        <f>ROUND(I160*H160,3)</f>
        <v>0</v>
      </c>
      <c r="K160" s="164"/>
      <c r="L160" s="30"/>
      <c r="M160" s="165" t="s">
        <v>1</v>
      </c>
      <c r="N160" s="130" t="s">
        <v>44</v>
      </c>
      <c r="P160" s="166">
        <f>O160*H160</f>
        <v>0</v>
      </c>
      <c r="Q160" s="166">
        <v>0</v>
      </c>
      <c r="R160" s="166">
        <f>Q160*H160</f>
        <v>0</v>
      </c>
      <c r="S160" s="166">
        <v>0</v>
      </c>
      <c r="T160" s="167">
        <f>S160*H160</f>
        <v>0</v>
      </c>
      <c r="AR160" s="168" t="s">
        <v>156</v>
      </c>
      <c r="AT160" s="168" t="s">
        <v>152</v>
      </c>
      <c r="AU160" s="168" t="s">
        <v>89</v>
      </c>
      <c r="AY160" s="13" t="s">
        <v>150</v>
      </c>
      <c r="BE160" s="98">
        <f>IF(N160="základná",J160,0)</f>
        <v>0</v>
      </c>
      <c r="BF160" s="98">
        <f>IF(N160="znížená",J160,0)</f>
        <v>0</v>
      </c>
      <c r="BG160" s="98">
        <f>IF(N160="zákl. prenesená",J160,0)</f>
        <v>0</v>
      </c>
      <c r="BH160" s="98">
        <f>IF(N160="zníž. prenesená",J160,0)</f>
        <v>0</v>
      </c>
      <c r="BI160" s="98">
        <f>IF(N160="nulová",J160,0)</f>
        <v>0</v>
      </c>
      <c r="BJ160" s="13" t="s">
        <v>89</v>
      </c>
      <c r="BK160" s="169">
        <f>ROUND(I160*H160,3)</f>
        <v>0</v>
      </c>
      <c r="BL160" s="13" t="s">
        <v>156</v>
      </c>
      <c r="BM160" s="168" t="s">
        <v>239</v>
      </c>
    </row>
    <row r="161" spans="2:65" s="1" customFormat="1" ht="16.5" customHeight="1">
      <c r="B161" s="131"/>
      <c r="C161" s="158" t="s">
        <v>240</v>
      </c>
      <c r="D161" s="158" t="s">
        <v>152</v>
      </c>
      <c r="E161" s="159" t="s">
        <v>241</v>
      </c>
      <c r="F161" s="160" t="s">
        <v>242</v>
      </c>
      <c r="G161" s="161" t="s">
        <v>222</v>
      </c>
      <c r="H161" s="162">
        <v>32.819000000000003</v>
      </c>
      <c r="I161" s="163"/>
      <c r="J161" s="162">
        <f>ROUND(I161*H161,3)</f>
        <v>0</v>
      </c>
      <c r="K161" s="164"/>
      <c r="L161" s="30"/>
      <c r="M161" s="165" t="s">
        <v>1</v>
      </c>
      <c r="N161" s="130" t="s">
        <v>44</v>
      </c>
      <c r="P161" s="166">
        <f>O161*H161</f>
        <v>0</v>
      </c>
      <c r="Q161" s="166">
        <v>1.0152099999999999</v>
      </c>
      <c r="R161" s="166">
        <f>Q161*H161</f>
        <v>33.318176989999998</v>
      </c>
      <c r="S161" s="166">
        <v>0</v>
      </c>
      <c r="T161" s="167">
        <f>S161*H161</f>
        <v>0</v>
      </c>
      <c r="AR161" s="168" t="s">
        <v>156</v>
      </c>
      <c r="AT161" s="168" t="s">
        <v>152</v>
      </c>
      <c r="AU161" s="168" t="s">
        <v>89</v>
      </c>
      <c r="AY161" s="13" t="s">
        <v>150</v>
      </c>
      <c r="BE161" s="98">
        <f>IF(N161="základná",J161,0)</f>
        <v>0</v>
      </c>
      <c r="BF161" s="98">
        <f>IF(N161="znížená",J161,0)</f>
        <v>0</v>
      </c>
      <c r="BG161" s="98">
        <f>IF(N161="zákl. prenesená",J161,0)</f>
        <v>0</v>
      </c>
      <c r="BH161" s="98">
        <f>IF(N161="zníž. prenesená",J161,0)</f>
        <v>0</v>
      </c>
      <c r="BI161" s="98">
        <f>IF(N161="nulová",J161,0)</f>
        <v>0</v>
      </c>
      <c r="BJ161" s="13" t="s">
        <v>89</v>
      </c>
      <c r="BK161" s="169">
        <f>ROUND(I161*H161,3)</f>
        <v>0</v>
      </c>
      <c r="BL161" s="13" t="s">
        <v>156</v>
      </c>
      <c r="BM161" s="168" t="s">
        <v>243</v>
      </c>
    </row>
    <row r="162" spans="2:65" s="11" customFormat="1" ht="22.9" customHeight="1">
      <c r="B162" s="146"/>
      <c r="D162" s="147" t="s">
        <v>77</v>
      </c>
      <c r="E162" s="156" t="s">
        <v>172</v>
      </c>
      <c r="F162" s="156" t="s">
        <v>244</v>
      </c>
      <c r="I162" s="149"/>
      <c r="J162" s="157">
        <f>BK162</f>
        <v>0</v>
      </c>
      <c r="L162" s="146"/>
      <c r="M162" s="151"/>
      <c r="P162" s="152">
        <f>SUM(P163:P166)</f>
        <v>0</v>
      </c>
      <c r="R162" s="152">
        <f>SUM(R163:R166)</f>
        <v>2704.7678462399995</v>
      </c>
      <c r="T162" s="153">
        <f>SUM(T163:T166)</f>
        <v>0</v>
      </c>
      <c r="AR162" s="147" t="s">
        <v>85</v>
      </c>
      <c r="AT162" s="154" t="s">
        <v>77</v>
      </c>
      <c r="AU162" s="154" t="s">
        <v>85</v>
      </c>
      <c r="AY162" s="147" t="s">
        <v>150</v>
      </c>
      <c r="BK162" s="155">
        <f>SUM(BK163:BK166)</f>
        <v>0</v>
      </c>
    </row>
    <row r="163" spans="2:65" s="1" customFormat="1" ht="37.9" customHeight="1">
      <c r="B163" s="131"/>
      <c r="C163" s="158" t="s">
        <v>245</v>
      </c>
      <c r="D163" s="158" t="s">
        <v>152</v>
      </c>
      <c r="E163" s="159" t="s">
        <v>246</v>
      </c>
      <c r="F163" s="160" t="s">
        <v>247</v>
      </c>
      <c r="G163" s="161" t="s">
        <v>192</v>
      </c>
      <c r="H163" s="162">
        <v>4393.68</v>
      </c>
      <c r="I163" s="163"/>
      <c r="J163" s="162">
        <f>ROUND(I163*H163,3)</f>
        <v>0</v>
      </c>
      <c r="K163" s="164"/>
      <c r="L163" s="30"/>
      <c r="M163" s="165" t="s">
        <v>1</v>
      </c>
      <c r="N163" s="130" t="s">
        <v>44</v>
      </c>
      <c r="P163" s="166">
        <f>O163*H163</f>
        <v>0</v>
      </c>
      <c r="Q163" s="166">
        <v>5.1799999999999997E-3</v>
      </c>
      <c r="R163" s="166">
        <f>Q163*H163</f>
        <v>22.759262400000001</v>
      </c>
      <c r="S163" s="166">
        <v>0</v>
      </c>
      <c r="T163" s="167">
        <f>S163*H163</f>
        <v>0</v>
      </c>
      <c r="AR163" s="168" t="s">
        <v>156</v>
      </c>
      <c r="AT163" s="168" t="s">
        <v>152</v>
      </c>
      <c r="AU163" s="168" t="s">
        <v>89</v>
      </c>
      <c r="AY163" s="13" t="s">
        <v>150</v>
      </c>
      <c r="BE163" s="98">
        <f>IF(N163="základná",J163,0)</f>
        <v>0</v>
      </c>
      <c r="BF163" s="98">
        <f>IF(N163="znížená",J163,0)</f>
        <v>0</v>
      </c>
      <c r="BG163" s="98">
        <f>IF(N163="zákl. prenesená",J163,0)</f>
        <v>0</v>
      </c>
      <c r="BH163" s="98">
        <f>IF(N163="zníž. prenesená",J163,0)</f>
        <v>0</v>
      </c>
      <c r="BI163" s="98">
        <f>IF(N163="nulová",J163,0)</f>
        <v>0</v>
      </c>
      <c r="BJ163" s="13" t="s">
        <v>89</v>
      </c>
      <c r="BK163" s="169">
        <f>ROUND(I163*H163,3)</f>
        <v>0</v>
      </c>
      <c r="BL163" s="13" t="s">
        <v>156</v>
      </c>
      <c r="BM163" s="168" t="s">
        <v>248</v>
      </c>
    </row>
    <row r="164" spans="2:65" s="1" customFormat="1" ht="33" customHeight="1">
      <c r="B164" s="131"/>
      <c r="C164" s="158" t="s">
        <v>249</v>
      </c>
      <c r="D164" s="158" t="s">
        <v>152</v>
      </c>
      <c r="E164" s="159" t="s">
        <v>250</v>
      </c>
      <c r="F164" s="160" t="s">
        <v>251</v>
      </c>
      <c r="G164" s="161" t="s">
        <v>155</v>
      </c>
      <c r="H164" s="162">
        <v>1098.42</v>
      </c>
      <c r="I164" s="163"/>
      <c r="J164" s="162">
        <f>ROUND(I164*H164,3)</f>
        <v>0</v>
      </c>
      <c r="K164" s="164"/>
      <c r="L164" s="30"/>
      <c r="M164" s="165" t="s">
        <v>1</v>
      </c>
      <c r="N164" s="130" t="s">
        <v>44</v>
      </c>
      <c r="P164" s="166">
        <f>O164*H164</f>
        <v>0</v>
      </c>
      <c r="Q164" s="166">
        <v>2.4407199999999998</v>
      </c>
      <c r="R164" s="166">
        <f>Q164*H164</f>
        <v>2680.9356623999997</v>
      </c>
      <c r="S164" s="166">
        <v>0</v>
      </c>
      <c r="T164" s="167">
        <f>S164*H164</f>
        <v>0</v>
      </c>
      <c r="AR164" s="168" t="s">
        <v>156</v>
      </c>
      <c r="AT164" s="168" t="s">
        <v>152</v>
      </c>
      <c r="AU164" s="168" t="s">
        <v>89</v>
      </c>
      <c r="AY164" s="13" t="s">
        <v>150</v>
      </c>
      <c r="BE164" s="98">
        <f>IF(N164="základná",J164,0)</f>
        <v>0</v>
      </c>
      <c r="BF164" s="98">
        <f>IF(N164="znížená",J164,0)</f>
        <v>0</v>
      </c>
      <c r="BG164" s="98">
        <f>IF(N164="zákl. prenesená",J164,0)</f>
        <v>0</v>
      </c>
      <c r="BH164" s="98">
        <f>IF(N164="zníž. prenesená",J164,0)</f>
        <v>0</v>
      </c>
      <c r="BI164" s="98">
        <f>IF(N164="nulová",J164,0)</f>
        <v>0</v>
      </c>
      <c r="BJ164" s="13" t="s">
        <v>89</v>
      </c>
      <c r="BK164" s="169">
        <f>ROUND(I164*H164,3)</f>
        <v>0</v>
      </c>
      <c r="BL164" s="13" t="s">
        <v>156</v>
      </c>
      <c r="BM164" s="168" t="s">
        <v>252</v>
      </c>
    </row>
    <row r="165" spans="2:65" s="1" customFormat="1" ht="21.75" customHeight="1">
      <c r="B165" s="131"/>
      <c r="C165" s="158" t="s">
        <v>253</v>
      </c>
      <c r="D165" s="158" t="s">
        <v>152</v>
      </c>
      <c r="E165" s="159" t="s">
        <v>254</v>
      </c>
      <c r="F165" s="160" t="s">
        <v>255</v>
      </c>
      <c r="G165" s="161" t="s">
        <v>192</v>
      </c>
      <c r="H165" s="162">
        <v>136.50399999999999</v>
      </c>
      <c r="I165" s="163"/>
      <c r="J165" s="162">
        <f>ROUND(I165*H165,3)</f>
        <v>0</v>
      </c>
      <c r="K165" s="164"/>
      <c r="L165" s="30"/>
      <c r="M165" s="165" t="s">
        <v>1</v>
      </c>
      <c r="N165" s="130" t="s">
        <v>44</v>
      </c>
      <c r="P165" s="166">
        <f>O165*H165</f>
        <v>0</v>
      </c>
      <c r="Q165" s="166">
        <v>7.8600000000000007E-3</v>
      </c>
      <c r="R165" s="166">
        <f>Q165*H165</f>
        <v>1.07292144</v>
      </c>
      <c r="S165" s="166">
        <v>0</v>
      </c>
      <c r="T165" s="167">
        <f>S165*H165</f>
        <v>0</v>
      </c>
      <c r="AR165" s="168" t="s">
        <v>156</v>
      </c>
      <c r="AT165" s="168" t="s">
        <v>152</v>
      </c>
      <c r="AU165" s="168" t="s">
        <v>89</v>
      </c>
      <c r="AY165" s="13" t="s">
        <v>150</v>
      </c>
      <c r="BE165" s="98">
        <f>IF(N165="základná",J165,0)</f>
        <v>0</v>
      </c>
      <c r="BF165" s="98">
        <f>IF(N165="znížená",J165,0)</f>
        <v>0</v>
      </c>
      <c r="BG165" s="98">
        <f>IF(N165="zákl. prenesená",J165,0)</f>
        <v>0</v>
      </c>
      <c r="BH165" s="98">
        <f>IF(N165="zníž. prenesená",J165,0)</f>
        <v>0</v>
      </c>
      <c r="BI165" s="98">
        <f>IF(N165="nulová",J165,0)</f>
        <v>0</v>
      </c>
      <c r="BJ165" s="13" t="s">
        <v>89</v>
      </c>
      <c r="BK165" s="169">
        <f>ROUND(I165*H165,3)</f>
        <v>0</v>
      </c>
      <c r="BL165" s="13" t="s">
        <v>156</v>
      </c>
      <c r="BM165" s="168" t="s">
        <v>256</v>
      </c>
    </row>
    <row r="166" spans="2:65" s="1" customFormat="1" ht="21.75" customHeight="1">
      <c r="B166" s="131"/>
      <c r="C166" s="158" t="s">
        <v>257</v>
      </c>
      <c r="D166" s="158" t="s">
        <v>152</v>
      </c>
      <c r="E166" s="159" t="s">
        <v>258</v>
      </c>
      <c r="F166" s="160" t="s">
        <v>259</v>
      </c>
      <c r="G166" s="161" t="s">
        <v>192</v>
      </c>
      <c r="H166" s="162">
        <v>136.50399999999999</v>
      </c>
      <c r="I166" s="163"/>
      <c r="J166" s="162">
        <f>ROUND(I166*H166,3)</f>
        <v>0</v>
      </c>
      <c r="K166" s="164"/>
      <c r="L166" s="30"/>
      <c r="M166" s="165" t="s">
        <v>1</v>
      </c>
      <c r="N166" s="130" t="s">
        <v>44</v>
      </c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AR166" s="168" t="s">
        <v>156</v>
      </c>
      <c r="AT166" s="168" t="s">
        <v>152</v>
      </c>
      <c r="AU166" s="168" t="s">
        <v>89</v>
      </c>
      <c r="AY166" s="13" t="s">
        <v>150</v>
      </c>
      <c r="BE166" s="98">
        <f>IF(N166="základná",J166,0)</f>
        <v>0</v>
      </c>
      <c r="BF166" s="98">
        <f>IF(N166="znížená",J166,0)</f>
        <v>0</v>
      </c>
      <c r="BG166" s="98">
        <f>IF(N166="zákl. prenesená",J166,0)</f>
        <v>0</v>
      </c>
      <c r="BH166" s="98">
        <f>IF(N166="zníž. prenesená",J166,0)</f>
        <v>0</v>
      </c>
      <c r="BI166" s="98">
        <f>IF(N166="nulová",J166,0)</f>
        <v>0</v>
      </c>
      <c r="BJ166" s="13" t="s">
        <v>89</v>
      </c>
      <c r="BK166" s="169">
        <f>ROUND(I166*H166,3)</f>
        <v>0</v>
      </c>
      <c r="BL166" s="13" t="s">
        <v>156</v>
      </c>
      <c r="BM166" s="168" t="s">
        <v>260</v>
      </c>
    </row>
    <row r="167" spans="2:65" s="11" customFormat="1" ht="22.9" customHeight="1">
      <c r="B167" s="146"/>
      <c r="D167" s="147" t="s">
        <v>77</v>
      </c>
      <c r="E167" s="156" t="s">
        <v>185</v>
      </c>
      <c r="F167" s="156" t="s">
        <v>261</v>
      </c>
      <c r="I167" s="149"/>
      <c r="J167" s="157">
        <f>BK167</f>
        <v>0</v>
      </c>
      <c r="L167" s="146"/>
      <c r="M167" s="151"/>
      <c r="P167" s="152">
        <f>P168</f>
        <v>0</v>
      </c>
      <c r="R167" s="152">
        <f>R168</f>
        <v>0.29393000000000002</v>
      </c>
      <c r="T167" s="153">
        <f>T168</f>
        <v>0</v>
      </c>
      <c r="AR167" s="147" t="s">
        <v>85</v>
      </c>
      <c r="AT167" s="154" t="s">
        <v>77</v>
      </c>
      <c r="AU167" s="154" t="s">
        <v>85</v>
      </c>
      <c r="AY167" s="147" t="s">
        <v>150</v>
      </c>
      <c r="BK167" s="155">
        <f>BK168</f>
        <v>0</v>
      </c>
    </row>
    <row r="168" spans="2:65" s="1" customFormat="1" ht="37.9" customHeight="1">
      <c r="B168" s="131"/>
      <c r="C168" s="158" t="s">
        <v>262</v>
      </c>
      <c r="D168" s="158" t="s">
        <v>152</v>
      </c>
      <c r="E168" s="159" t="s">
        <v>263</v>
      </c>
      <c r="F168" s="160" t="s">
        <v>264</v>
      </c>
      <c r="G168" s="161" t="s">
        <v>265</v>
      </c>
      <c r="H168" s="162">
        <v>221</v>
      </c>
      <c r="I168" s="163"/>
      <c r="J168" s="162">
        <f>ROUND(I168*H168,3)</f>
        <v>0</v>
      </c>
      <c r="K168" s="164"/>
      <c r="L168" s="30"/>
      <c r="M168" s="165" t="s">
        <v>1</v>
      </c>
      <c r="N168" s="130" t="s">
        <v>44</v>
      </c>
      <c r="P168" s="166">
        <f>O168*H168</f>
        <v>0</v>
      </c>
      <c r="Q168" s="166">
        <v>1.33E-3</v>
      </c>
      <c r="R168" s="166">
        <f>Q168*H168</f>
        <v>0.29393000000000002</v>
      </c>
      <c r="S168" s="166">
        <v>0</v>
      </c>
      <c r="T168" s="167">
        <f>S168*H168</f>
        <v>0</v>
      </c>
      <c r="AR168" s="168" t="s">
        <v>156</v>
      </c>
      <c r="AT168" s="168" t="s">
        <v>152</v>
      </c>
      <c r="AU168" s="168" t="s">
        <v>89</v>
      </c>
      <c r="AY168" s="13" t="s">
        <v>150</v>
      </c>
      <c r="BE168" s="98">
        <f>IF(N168="základná",J168,0)</f>
        <v>0</v>
      </c>
      <c r="BF168" s="98">
        <f>IF(N168="znížená",J168,0)</f>
        <v>0</v>
      </c>
      <c r="BG168" s="98">
        <f>IF(N168="zákl. prenesená",J168,0)</f>
        <v>0</v>
      </c>
      <c r="BH168" s="98">
        <f>IF(N168="zníž. prenesená",J168,0)</f>
        <v>0</v>
      </c>
      <c r="BI168" s="98">
        <f>IF(N168="nulová",J168,0)</f>
        <v>0</v>
      </c>
      <c r="BJ168" s="13" t="s">
        <v>89</v>
      </c>
      <c r="BK168" s="169">
        <f>ROUND(I168*H168,3)</f>
        <v>0</v>
      </c>
      <c r="BL168" s="13" t="s">
        <v>156</v>
      </c>
      <c r="BM168" s="168" t="s">
        <v>371</v>
      </c>
    </row>
    <row r="169" spans="2:65" s="11" customFormat="1" ht="22.9" customHeight="1">
      <c r="B169" s="146"/>
      <c r="D169" s="147" t="s">
        <v>77</v>
      </c>
      <c r="E169" s="156" t="s">
        <v>267</v>
      </c>
      <c r="F169" s="156" t="s">
        <v>268</v>
      </c>
      <c r="I169" s="149"/>
      <c r="J169" s="157">
        <f>BK169</f>
        <v>0</v>
      </c>
      <c r="L169" s="146"/>
      <c r="M169" s="151"/>
      <c r="P169" s="152">
        <f>P170</f>
        <v>0</v>
      </c>
      <c r="R169" s="152">
        <f>R170</f>
        <v>0</v>
      </c>
      <c r="T169" s="153">
        <f>T170</f>
        <v>0</v>
      </c>
      <c r="AR169" s="147" t="s">
        <v>85</v>
      </c>
      <c r="AT169" s="154" t="s">
        <v>77</v>
      </c>
      <c r="AU169" s="154" t="s">
        <v>85</v>
      </c>
      <c r="AY169" s="147" t="s">
        <v>150</v>
      </c>
      <c r="BK169" s="155">
        <f>BK170</f>
        <v>0</v>
      </c>
    </row>
    <row r="170" spans="2:65" s="1" customFormat="1" ht="16.5" customHeight="1">
      <c r="B170" s="131"/>
      <c r="C170" s="158" t="s">
        <v>269</v>
      </c>
      <c r="D170" s="158" t="s">
        <v>152</v>
      </c>
      <c r="E170" s="159" t="s">
        <v>270</v>
      </c>
      <c r="F170" s="160" t="s">
        <v>268</v>
      </c>
      <c r="G170" s="161" t="s">
        <v>222</v>
      </c>
      <c r="H170" s="162">
        <v>5226.8329999999996</v>
      </c>
      <c r="I170" s="163"/>
      <c r="J170" s="162">
        <f>ROUND(I170*H170,3)</f>
        <v>0</v>
      </c>
      <c r="K170" s="164"/>
      <c r="L170" s="30"/>
      <c r="M170" s="165" t="s">
        <v>1</v>
      </c>
      <c r="N170" s="130" t="s">
        <v>44</v>
      </c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AR170" s="168" t="s">
        <v>156</v>
      </c>
      <c r="AT170" s="168" t="s">
        <v>152</v>
      </c>
      <c r="AU170" s="168" t="s">
        <v>89</v>
      </c>
      <c r="AY170" s="13" t="s">
        <v>150</v>
      </c>
      <c r="BE170" s="98">
        <f>IF(N170="základná",J170,0)</f>
        <v>0</v>
      </c>
      <c r="BF170" s="98">
        <f>IF(N170="znížená",J170,0)</f>
        <v>0</v>
      </c>
      <c r="BG170" s="98">
        <f>IF(N170="zákl. prenesená",J170,0)</f>
        <v>0</v>
      </c>
      <c r="BH170" s="98">
        <f>IF(N170="zníž. prenesená",J170,0)</f>
        <v>0</v>
      </c>
      <c r="BI170" s="98">
        <f>IF(N170="nulová",J170,0)</f>
        <v>0</v>
      </c>
      <c r="BJ170" s="13" t="s">
        <v>89</v>
      </c>
      <c r="BK170" s="169">
        <f>ROUND(I170*H170,3)</f>
        <v>0</v>
      </c>
      <c r="BL170" s="13" t="s">
        <v>156</v>
      </c>
      <c r="BM170" s="168" t="s">
        <v>372</v>
      </c>
    </row>
    <row r="171" spans="2:65" s="11" customFormat="1" ht="25.9" customHeight="1">
      <c r="B171" s="146"/>
      <c r="D171" s="147" t="s">
        <v>77</v>
      </c>
      <c r="E171" s="148" t="s">
        <v>272</v>
      </c>
      <c r="F171" s="148" t="s">
        <v>273</v>
      </c>
      <c r="I171" s="149"/>
      <c r="J171" s="150">
        <f>BK171</f>
        <v>0</v>
      </c>
      <c r="L171" s="146"/>
      <c r="M171" s="151"/>
      <c r="P171" s="152">
        <f>P172</f>
        <v>0</v>
      </c>
      <c r="R171" s="152">
        <f>R172</f>
        <v>12.078569359999999</v>
      </c>
      <c r="T171" s="153">
        <f>T172</f>
        <v>0</v>
      </c>
      <c r="AR171" s="147" t="s">
        <v>89</v>
      </c>
      <c r="AT171" s="154" t="s">
        <v>77</v>
      </c>
      <c r="AU171" s="154" t="s">
        <v>78</v>
      </c>
      <c r="AY171" s="147" t="s">
        <v>150</v>
      </c>
      <c r="BK171" s="155">
        <f>BK172</f>
        <v>0</v>
      </c>
    </row>
    <row r="172" spans="2:65" s="11" customFormat="1" ht="22.9" customHeight="1">
      <c r="B172" s="146"/>
      <c r="D172" s="147" t="s">
        <v>77</v>
      </c>
      <c r="E172" s="156" t="s">
        <v>274</v>
      </c>
      <c r="F172" s="156" t="s">
        <v>275</v>
      </c>
      <c r="I172" s="149"/>
      <c r="J172" s="157">
        <f>BK172</f>
        <v>0</v>
      </c>
      <c r="L172" s="146"/>
      <c r="M172" s="151"/>
      <c r="P172" s="152">
        <f>SUM(P173:P178)</f>
        <v>0</v>
      </c>
      <c r="R172" s="152">
        <f>SUM(R173:R178)</f>
        <v>12.078569359999999</v>
      </c>
      <c r="T172" s="153">
        <f>SUM(T173:T178)</f>
        <v>0</v>
      </c>
      <c r="AR172" s="147" t="s">
        <v>89</v>
      </c>
      <c r="AT172" s="154" t="s">
        <v>77</v>
      </c>
      <c r="AU172" s="154" t="s">
        <v>85</v>
      </c>
      <c r="AY172" s="147" t="s">
        <v>150</v>
      </c>
      <c r="BK172" s="155">
        <f>SUM(BK173:BK178)</f>
        <v>0</v>
      </c>
    </row>
    <row r="173" spans="2:65" s="1" customFormat="1" ht="24.2" customHeight="1">
      <c r="B173" s="131"/>
      <c r="C173" s="158" t="s">
        <v>276</v>
      </c>
      <c r="D173" s="158" t="s">
        <v>152</v>
      </c>
      <c r="E173" s="159" t="s">
        <v>277</v>
      </c>
      <c r="F173" s="160" t="s">
        <v>278</v>
      </c>
      <c r="G173" s="161" t="s">
        <v>192</v>
      </c>
      <c r="H173" s="162">
        <v>8787.36</v>
      </c>
      <c r="I173" s="163"/>
      <c r="J173" s="162">
        <f t="shared" ref="J173:J178" si="25">ROUND(I173*H173,3)</f>
        <v>0</v>
      </c>
      <c r="K173" s="164"/>
      <c r="L173" s="30"/>
      <c r="M173" s="165" t="s">
        <v>1</v>
      </c>
      <c r="N173" s="130" t="s">
        <v>44</v>
      </c>
      <c r="P173" s="166">
        <f t="shared" ref="P173:P178" si="26">O173*H173</f>
        <v>0</v>
      </c>
      <c r="Q173" s="166">
        <v>0</v>
      </c>
      <c r="R173" s="166">
        <f t="shared" ref="R173:R178" si="27">Q173*H173</f>
        <v>0</v>
      </c>
      <c r="S173" s="166">
        <v>0</v>
      </c>
      <c r="T173" s="167">
        <f t="shared" ref="T173:T178" si="28">S173*H173</f>
        <v>0</v>
      </c>
      <c r="AR173" s="168" t="s">
        <v>215</v>
      </c>
      <c r="AT173" s="168" t="s">
        <v>152</v>
      </c>
      <c r="AU173" s="168" t="s">
        <v>89</v>
      </c>
      <c r="AY173" s="13" t="s">
        <v>150</v>
      </c>
      <c r="BE173" s="98">
        <f t="shared" ref="BE173:BE178" si="29">IF(N173="základná",J173,0)</f>
        <v>0</v>
      </c>
      <c r="BF173" s="98">
        <f t="shared" ref="BF173:BF178" si="30">IF(N173="znížená",J173,0)</f>
        <v>0</v>
      </c>
      <c r="BG173" s="98">
        <f t="shared" ref="BG173:BG178" si="31">IF(N173="zákl. prenesená",J173,0)</f>
        <v>0</v>
      </c>
      <c r="BH173" s="98">
        <f t="shared" ref="BH173:BH178" si="32">IF(N173="zníž. prenesená",J173,0)</f>
        <v>0</v>
      </c>
      <c r="BI173" s="98">
        <f t="shared" ref="BI173:BI178" si="33">IF(N173="nulová",J173,0)</f>
        <v>0</v>
      </c>
      <c r="BJ173" s="13" t="s">
        <v>89</v>
      </c>
      <c r="BK173" s="169">
        <f t="shared" ref="BK173:BK178" si="34">ROUND(I173*H173,3)</f>
        <v>0</v>
      </c>
      <c r="BL173" s="13" t="s">
        <v>215</v>
      </c>
      <c r="BM173" s="168" t="s">
        <v>373</v>
      </c>
    </row>
    <row r="174" spans="2:65" s="1" customFormat="1" ht="24.2" customHeight="1">
      <c r="B174" s="131"/>
      <c r="C174" s="170" t="s">
        <v>280</v>
      </c>
      <c r="D174" s="170" t="s">
        <v>281</v>
      </c>
      <c r="E174" s="171" t="s">
        <v>282</v>
      </c>
      <c r="F174" s="172" t="s">
        <v>283</v>
      </c>
      <c r="G174" s="173" t="s">
        <v>192</v>
      </c>
      <c r="H174" s="174">
        <v>10105.464</v>
      </c>
      <c r="I174" s="175"/>
      <c r="J174" s="174">
        <f t="shared" si="25"/>
        <v>0</v>
      </c>
      <c r="K174" s="176"/>
      <c r="L174" s="177"/>
      <c r="M174" s="178" t="s">
        <v>1</v>
      </c>
      <c r="N174" s="179" t="s">
        <v>44</v>
      </c>
      <c r="P174" s="166">
        <f t="shared" si="26"/>
        <v>0</v>
      </c>
      <c r="Q174" s="166">
        <v>1.3999999999999999E-4</v>
      </c>
      <c r="R174" s="166">
        <f t="shared" si="27"/>
        <v>1.4147649599999998</v>
      </c>
      <c r="S174" s="166">
        <v>0</v>
      </c>
      <c r="T174" s="167">
        <f t="shared" si="28"/>
        <v>0</v>
      </c>
      <c r="AR174" s="168" t="s">
        <v>284</v>
      </c>
      <c r="AT174" s="168" t="s">
        <v>281</v>
      </c>
      <c r="AU174" s="168" t="s">
        <v>89</v>
      </c>
      <c r="AY174" s="13" t="s">
        <v>150</v>
      </c>
      <c r="BE174" s="98">
        <f t="shared" si="29"/>
        <v>0</v>
      </c>
      <c r="BF174" s="98">
        <f t="shared" si="30"/>
        <v>0</v>
      </c>
      <c r="BG174" s="98">
        <f t="shared" si="31"/>
        <v>0</v>
      </c>
      <c r="BH174" s="98">
        <f t="shared" si="32"/>
        <v>0</v>
      </c>
      <c r="BI174" s="98">
        <f t="shared" si="33"/>
        <v>0</v>
      </c>
      <c r="BJ174" s="13" t="s">
        <v>89</v>
      </c>
      <c r="BK174" s="169">
        <f t="shared" si="34"/>
        <v>0</v>
      </c>
      <c r="BL174" s="13" t="s">
        <v>215</v>
      </c>
      <c r="BM174" s="168" t="s">
        <v>374</v>
      </c>
    </row>
    <row r="175" spans="2:65" s="1" customFormat="1" ht="37.9" customHeight="1">
      <c r="B175" s="131"/>
      <c r="C175" s="158" t="s">
        <v>286</v>
      </c>
      <c r="D175" s="158" t="s">
        <v>152</v>
      </c>
      <c r="E175" s="159" t="s">
        <v>287</v>
      </c>
      <c r="F175" s="160" t="s">
        <v>288</v>
      </c>
      <c r="G175" s="161" t="s">
        <v>192</v>
      </c>
      <c r="H175" s="162">
        <v>4393.68</v>
      </c>
      <c r="I175" s="163"/>
      <c r="J175" s="162">
        <f t="shared" si="25"/>
        <v>0</v>
      </c>
      <c r="K175" s="164"/>
      <c r="L175" s="30"/>
      <c r="M175" s="165" t="s">
        <v>1</v>
      </c>
      <c r="N175" s="130" t="s">
        <v>44</v>
      </c>
      <c r="P175" s="166">
        <f t="shared" si="26"/>
        <v>0</v>
      </c>
      <c r="Q175" s="166">
        <v>3.0000000000000001E-5</v>
      </c>
      <c r="R175" s="166">
        <f t="shared" si="27"/>
        <v>0.13181040000000002</v>
      </c>
      <c r="S175" s="166">
        <v>0</v>
      </c>
      <c r="T175" s="167">
        <f t="shared" si="28"/>
        <v>0</v>
      </c>
      <c r="AR175" s="168" t="s">
        <v>215</v>
      </c>
      <c r="AT175" s="168" t="s">
        <v>152</v>
      </c>
      <c r="AU175" s="168" t="s">
        <v>89</v>
      </c>
      <c r="AY175" s="13" t="s">
        <v>150</v>
      </c>
      <c r="BE175" s="98">
        <f t="shared" si="29"/>
        <v>0</v>
      </c>
      <c r="BF175" s="98">
        <f t="shared" si="30"/>
        <v>0</v>
      </c>
      <c r="BG175" s="98">
        <f t="shared" si="31"/>
        <v>0</v>
      </c>
      <c r="BH175" s="98">
        <f t="shared" si="32"/>
        <v>0</v>
      </c>
      <c r="BI175" s="98">
        <f t="shared" si="33"/>
        <v>0</v>
      </c>
      <c r="BJ175" s="13" t="s">
        <v>89</v>
      </c>
      <c r="BK175" s="169">
        <f t="shared" si="34"/>
        <v>0</v>
      </c>
      <c r="BL175" s="13" t="s">
        <v>215</v>
      </c>
      <c r="BM175" s="168" t="s">
        <v>375</v>
      </c>
    </row>
    <row r="176" spans="2:65" s="1" customFormat="1" ht="37.9" customHeight="1">
      <c r="B176" s="131"/>
      <c r="C176" s="170" t="s">
        <v>284</v>
      </c>
      <c r="D176" s="170" t="s">
        <v>281</v>
      </c>
      <c r="E176" s="171" t="s">
        <v>290</v>
      </c>
      <c r="F176" s="172" t="s">
        <v>291</v>
      </c>
      <c r="G176" s="173" t="s">
        <v>192</v>
      </c>
      <c r="H176" s="174">
        <v>5052.732</v>
      </c>
      <c r="I176" s="175"/>
      <c r="J176" s="174">
        <f t="shared" si="25"/>
        <v>0</v>
      </c>
      <c r="K176" s="176"/>
      <c r="L176" s="177"/>
      <c r="M176" s="178" t="s">
        <v>1</v>
      </c>
      <c r="N176" s="179" t="s">
        <v>44</v>
      </c>
      <c r="P176" s="166">
        <f t="shared" si="26"/>
        <v>0</v>
      </c>
      <c r="Q176" s="166">
        <v>2E-3</v>
      </c>
      <c r="R176" s="166">
        <f t="shared" si="27"/>
        <v>10.105464</v>
      </c>
      <c r="S176" s="166">
        <v>0</v>
      </c>
      <c r="T176" s="167">
        <f t="shared" si="28"/>
        <v>0</v>
      </c>
      <c r="AR176" s="168" t="s">
        <v>284</v>
      </c>
      <c r="AT176" s="168" t="s">
        <v>281</v>
      </c>
      <c r="AU176" s="168" t="s">
        <v>89</v>
      </c>
      <c r="AY176" s="13" t="s">
        <v>150</v>
      </c>
      <c r="BE176" s="98">
        <f t="shared" si="29"/>
        <v>0</v>
      </c>
      <c r="BF176" s="98">
        <f t="shared" si="30"/>
        <v>0</v>
      </c>
      <c r="BG176" s="98">
        <f t="shared" si="31"/>
        <v>0</v>
      </c>
      <c r="BH176" s="98">
        <f t="shared" si="32"/>
        <v>0</v>
      </c>
      <c r="BI176" s="98">
        <f t="shared" si="33"/>
        <v>0</v>
      </c>
      <c r="BJ176" s="13" t="s">
        <v>89</v>
      </c>
      <c r="BK176" s="169">
        <f t="shared" si="34"/>
        <v>0</v>
      </c>
      <c r="BL176" s="13" t="s">
        <v>215</v>
      </c>
      <c r="BM176" s="168" t="s">
        <v>376</v>
      </c>
    </row>
    <row r="177" spans="2:65" s="1" customFormat="1" ht="16.5" customHeight="1">
      <c r="B177" s="131"/>
      <c r="C177" s="158" t="s">
        <v>293</v>
      </c>
      <c r="D177" s="158" t="s">
        <v>152</v>
      </c>
      <c r="E177" s="159" t="s">
        <v>294</v>
      </c>
      <c r="F177" s="160" t="s">
        <v>295</v>
      </c>
      <c r="G177" s="161" t="s">
        <v>265</v>
      </c>
      <c r="H177" s="162">
        <v>221</v>
      </c>
      <c r="I177" s="163"/>
      <c r="J177" s="162">
        <f t="shared" si="25"/>
        <v>0</v>
      </c>
      <c r="K177" s="164"/>
      <c r="L177" s="30"/>
      <c r="M177" s="165" t="s">
        <v>1</v>
      </c>
      <c r="N177" s="130" t="s">
        <v>44</v>
      </c>
      <c r="P177" s="166">
        <f t="shared" si="26"/>
        <v>0</v>
      </c>
      <c r="Q177" s="166">
        <v>1.9300000000000001E-3</v>
      </c>
      <c r="R177" s="166">
        <f t="shared" si="27"/>
        <v>0.42653000000000002</v>
      </c>
      <c r="S177" s="166">
        <v>0</v>
      </c>
      <c r="T177" s="167">
        <f t="shared" si="28"/>
        <v>0</v>
      </c>
      <c r="AR177" s="168" t="s">
        <v>215</v>
      </c>
      <c r="AT177" s="168" t="s">
        <v>152</v>
      </c>
      <c r="AU177" s="168" t="s">
        <v>89</v>
      </c>
      <c r="AY177" s="13" t="s">
        <v>150</v>
      </c>
      <c r="BE177" s="98">
        <f t="shared" si="29"/>
        <v>0</v>
      </c>
      <c r="BF177" s="98">
        <f t="shared" si="30"/>
        <v>0</v>
      </c>
      <c r="BG177" s="98">
        <f t="shared" si="31"/>
        <v>0</v>
      </c>
      <c r="BH177" s="98">
        <f t="shared" si="32"/>
        <v>0</v>
      </c>
      <c r="BI177" s="98">
        <f t="shared" si="33"/>
        <v>0</v>
      </c>
      <c r="BJ177" s="13" t="s">
        <v>89</v>
      </c>
      <c r="BK177" s="169">
        <f t="shared" si="34"/>
        <v>0</v>
      </c>
      <c r="BL177" s="13" t="s">
        <v>215</v>
      </c>
      <c r="BM177" s="168" t="s">
        <v>377</v>
      </c>
    </row>
    <row r="178" spans="2:65" s="1" customFormat="1" ht="24.2" customHeight="1">
      <c r="B178" s="131"/>
      <c r="C178" s="158" t="s">
        <v>297</v>
      </c>
      <c r="D178" s="158" t="s">
        <v>152</v>
      </c>
      <c r="E178" s="159" t="s">
        <v>298</v>
      </c>
      <c r="F178" s="160" t="s">
        <v>299</v>
      </c>
      <c r="G178" s="161" t="s">
        <v>300</v>
      </c>
      <c r="H178" s="163"/>
      <c r="I178" s="163"/>
      <c r="J178" s="162">
        <f t="shared" si="25"/>
        <v>0</v>
      </c>
      <c r="K178" s="164"/>
      <c r="L178" s="30"/>
      <c r="M178" s="180" t="s">
        <v>1</v>
      </c>
      <c r="N178" s="181" t="s">
        <v>44</v>
      </c>
      <c r="O178" s="182"/>
      <c r="P178" s="183">
        <f t="shared" si="26"/>
        <v>0</v>
      </c>
      <c r="Q178" s="183">
        <v>0</v>
      </c>
      <c r="R178" s="183">
        <f t="shared" si="27"/>
        <v>0</v>
      </c>
      <c r="S178" s="183">
        <v>0</v>
      </c>
      <c r="T178" s="184">
        <f t="shared" si="28"/>
        <v>0</v>
      </c>
      <c r="AR178" s="168" t="s">
        <v>215</v>
      </c>
      <c r="AT178" s="168" t="s">
        <v>152</v>
      </c>
      <c r="AU178" s="168" t="s">
        <v>89</v>
      </c>
      <c r="AY178" s="13" t="s">
        <v>150</v>
      </c>
      <c r="BE178" s="98">
        <f t="shared" si="29"/>
        <v>0</v>
      </c>
      <c r="BF178" s="98">
        <f t="shared" si="30"/>
        <v>0</v>
      </c>
      <c r="BG178" s="98">
        <f t="shared" si="31"/>
        <v>0</v>
      </c>
      <c r="BH178" s="98">
        <f t="shared" si="32"/>
        <v>0</v>
      </c>
      <c r="BI178" s="98">
        <f t="shared" si="33"/>
        <v>0</v>
      </c>
      <c r="BJ178" s="13" t="s">
        <v>89</v>
      </c>
      <c r="BK178" s="169">
        <f t="shared" si="34"/>
        <v>0</v>
      </c>
      <c r="BL178" s="13" t="s">
        <v>215</v>
      </c>
      <c r="BM178" s="168" t="s">
        <v>378</v>
      </c>
    </row>
    <row r="179" spans="2:65" s="1" customFormat="1" ht="6.95" customHeight="1">
      <c r="B179" s="45"/>
      <c r="C179" s="46"/>
      <c r="D179" s="46"/>
      <c r="E179" s="46"/>
      <c r="F179" s="46"/>
      <c r="G179" s="46"/>
      <c r="H179" s="46"/>
      <c r="I179" s="46"/>
      <c r="J179" s="46"/>
      <c r="K179" s="46"/>
      <c r="L179" s="30"/>
    </row>
  </sheetData>
  <autoFilter ref="C134:K178" xr:uid="{00000000-0009-0000-0000-000003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108</v>
      </c>
      <c r="L4" s="16"/>
      <c r="M4" s="10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36" t="str">
        <f>'Rekapitulácia stavby'!K6</f>
        <v>Výstavba hnojiska A a B Bajč, časť Vlkanovo</v>
      </c>
      <c r="F7" s="237"/>
      <c r="G7" s="237"/>
      <c r="H7" s="237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30"/>
      <c r="E9" s="236" t="s">
        <v>361</v>
      </c>
      <c r="F9" s="238"/>
      <c r="G9" s="238"/>
      <c r="H9" s="238"/>
      <c r="L9" s="30"/>
    </row>
    <row r="10" spans="2:46" s="1" customFormat="1" ht="12" customHeight="1">
      <c r="B10" s="30"/>
      <c r="D10" s="23" t="s">
        <v>302</v>
      </c>
      <c r="L10" s="30"/>
    </row>
    <row r="11" spans="2:46" s="1" customFormat="1" ht="16.5" customHeight="1">
      <c r="B11" s="30"/>
      <c r="E11" s="192" t="s">
        <v>379</v>
      </c>
      <c r="F11" s="238"/>
      <c r="G11" s="238"/>
      <c r="H11" s="238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3" t="s">
        <v>16</v>
      </c>
      <c r="F13" s="21" t="s">
        <v>1</v>
      </c>
      <c r="I13" s="23" t="s">
        <v>17</v>
      </c>
      <c r="J13" s="21" t="s">
        <v>1</v>
      </c>
      <c r="L13" s="30"/>
    </row>
    <row r="14" spans="2:46" s="1" customFormat="1" ht="12" customHeight="1">
      <c r="B14" s="30"/>
      <c r="D14" s="23" t="s">
        <v>18</v>
      </c>
      <c r="F14" s="21" t="s">
        <v>19</v>
      </c>
      <c r="I14" s="23" t="s">
        <v>20</v>
      </c>
      <c r="J14" s="53" t="str">
        <f>'Rekapitulácia stavby'!AN8</f>
        <v>29. 6. 2022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3" t="s">
        <v>22</v>
      </c>
      <c r="I16" s="23" t="s">
        <v>23</v>
      </c>
      <c r="J16" s="21" t="s">
        <v>1</v>
      </c>
      <c r="L16" s="30"/>
    </row>
    <row r="17" spans="2:12" s="1" customFormat="1" ht="18" customHeight="1">
      <c r="B17" s="30"/>
      <c r="E17" s="21" t="s">
        <v>24</v>
      </c>
      <c r="I17" s="23" t="s">
        <v>25</v>
      </c>
      <c r="J17" s="21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3" t="s">
        <v>26</v>
      </c>
      <c r="I19" s="23" t="s">
        <v>23</v>
      </c>
      <c r="J19" s="24" t="str">
        <f>'Rekapitulácia stavby'!AN13</f>
        <v>Vyplň údaj</v>
      </c>
      <c r="L19" s="30"/>
    </row>
    <row r="20" spans="2:12" s="1" customFormat="1" ht="18" customHeight="1">
      <c r="B20" s="30"/>
      <c r="E20" s="239" t="str">
        <f>'Rekapitulácia stavby'!E14</f>
        <v>Vyplň údaj</v>
      </c>
      <c r="F20" s="199"/>
      <c r="G20" s="199"/>
      <c r="H20" s="199"/>
      <c r="I20" s="23" t="s">
        <v>25</v>
      </c>
      <c r="J20" s="24" t="str">
        <f>'Rekapitulácia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3" t="s">
        <v>28</v>
      </c>
      <c r="I22" s="23" t="s">
        <v>23</v>
      </c>
      <c r="J22" s="21" t="s">
        <v>1</v>
      </c>
      <c r="L22" s="30"/>
    </row>
    <row r="23" spans="2:12" s="1" customFormat="1" ht="18" customHeight="1">
      <c r="B23" s="30"/>
      <c r="E23" s="21" t="s">
        <v>29</v>
      </c>
      <c r="I23" s="23" t="s">
        <v>25</v>
      </c>
      <c r="J23" s="21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3" t="s">
        <v>32</v>
      </c>
      <c r="I25" s="23" t="s">
        <v>23</v>
      </c>
      <c r="J25" s="21" t="str">
        <f>IF('Rekapitulácia stavby'!AN19="","",'Rekapitulácia stavby'!AN19)</f>
        <v/>
      </c>
      <c r="L25" s="30"/>
    </row>
    <row r="26" spans="2:12" s="1" customFormat="1" ht="18" customHeight="1">
      <c r="B26" s="30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3" t="s">
        <v>34</v>
      </c>
      <c r="L28" s="30"/>
    </row>
    <row r="29" spans="2:12" s="7" customFormat="1" ht="214.5" customHeight="1">
      <c r="B29" s="105"/>
      <c r="E29" s="204" t="s">
        <v>111</v>
      </c>
      <c r="F29" s="204"/>
      <c r="G29" s="204"/>
      <c r="H29" s="204"/>
      <c r="L29" s="105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5" customHeight="1">
      <c r="B32" s="30"/>
      <c r="D32" s="21" t="s">
        <v>112</v>
      </c>
      <c r="J32" s="29">
        <f>J98</f>
        <v>0</v>
      </c>
      <c r="L32" s="30"/>
    </row>
    <row r="33" spans="2:12" s="1" customFormat="1" ht="14.45" customHeight="1">
      <c r="B33" s="30"/>
      <c r="D33" s="28" t="s">
        <v>102</v>
      </c>
      <c r="J33" s="29">
        <f>J107</f>
        <v>0</v>
      </c>
      <c r="L33" s="30"/>
    </row>
    <row r="34" spans="2:12" s="1" customFormat="1" ht="25.35" customHeight="1">
      <c r="B34" s="30"/>
      <c r="D34" s="106" t="s">
        <v>38</v>
      </c>
      <c r="J34" s="67">
        <f>ROUND(J32 + J33, 2)</f>
        <v>0</v>
      </c>
      <c r="L34" s="30"/>
    </row>
    <row r="35" spans="2:12" s="1" customFormat="1" ht="6.95" customHeight="1">
      <c r="B35" s="30"/>
      <c r="D35" s="54"/>
      <c r="E35" s="54"/>
      <c r="F35" s="54"/>
      <c r="G35" s="54"/>
      <c r="H35" s="54"/>
      <c r="I35" s="54"/>
      <c r="J35" s="54"/>
      <c r="K35" s="54"/>
      <c r="L35" s="30"/>
    </row>
    <row r="36" spans="2:12" s="1" customFormat="1" ht="14.45" customHeight="1">
      <c r="B36" s="30"/>
      <c r="F36" s="33" t="s">
        <v>40</v>
      </c>
      <c r="I36" s="33" t="s">
        <v>39</v>
      </c>
      <c r="J36" s="33" t="s">
        <v>41</v>
      </c>
      <c r="L36" s="30"/>
    </row>
    <row r="37" spans="2:12" s="1" customFormat="1" ht="14.45" customHeight="1">
      <c r="B37" s="30"/>
      <c r="D37" s="56" t="s">
        <v>42</v>
      </c>
      <c r="E37" s="35" t="s">
        <v>43</v>
      </c>
      <c r="F37" s="107">
        <f>ROUND((SUM(BE107:BE114) + SUM(BE136:BE161)),  2)</f>
        <v>0</v>
      </c>
      <c r="G37" s="108"/>
      <c r="H37" s="108"/>
      <c r="I37" s="109">
        <v>0.2</v>
      </c>
      <c r="J37" s="107">
        <f>ROUND(((SUM(BE107:BE114) + SUM(BE136:BE161))*I37),  2)</f>
        <v>0</v>
      </c>
      <c r="L37" s="30"/>
    </row>
    <row r="38" spans="2:12" s="1" customFormat="1" ht="14.45" customHeight="1">
      <c r="B38" s="30"/>
      <c r="E38" s="35" t="s">
        <v>44</v>
      </c>
      <c r="F38" s="107">
        <f>ROUND((SUM(BF107:BF114) + SUM(BF136:BF161)),  2)</f>
        <v>0</v>
      </c>
      <c r="G38" s="108"/>
      <c r="H38" s="108"/>
      <c r="I38" s="109">
        <v>0.2</v>
      </c>
      <c r="J38" s="107">
        <f>ROUND(((SUM(BF107:BF114) + SUM(BF136:BF161))*I38),  2)</f>
        <v>0</v>
      </c>
      <c r="L38" s="30"/>
    </row>
    <row r="39" spans="2:12" s="1" customFormat="1" ht="14.45" hidden="1" customHeight="1">
      <c r="B39" s="30"/>
      <c r="E39" s="23" t="s">
        <v>45</v>
      </c>
      <c r="F39" s="87">
        <f>ROUND((SUM(BG107:BG114) + SUM(BG136:BG161)),  2)</f>
        <v>0</v>
      </c>
      <c r="I39" s="110">
        <v>0.2</v>
      </c>
      <c r="J39" s="87">
        <f>0</f>
        <v>0</v>
      </c>
      <c r="L39" s="30"/>
    </row>
    <row r="40" spans="2:12" s="1" customFormat="1" ht="14.45" hidden="1" customHeight="1">
      <c r="B40" s="30"/>
      <c r="E40" s="23" t="s">
        <v>46</v>
      </c>
      <c r="F40" s="87">
        <f>ROUND((SUM(BH107:BH114) + SUM(BH136:BH161)),  2)</f>
        <v>0</v>
      </c>
      <c r="I40" s="110">
        <v>0.2</v>
      </c>
      <c r="J40" s="87">
        <f>0</f>
        <v>0</v>
      </c>
      <c r="L40" s="30"/>
    </row>
    <row r="41" spans="2:12" s="1" customFormat="1" ht="14.45" hidden="1" customHeight="1">
      <c r="B41" s="30"/>
      <c r="E41" s="35" t="s">
        <v>47</v>
      </c>
      <c r="F41" s="107">
        <f>ROUND((SUM(BI107:BI114) + SUM(BI136:BI161)),  2)</f>
        <v>0</v>
      </c>
      <c r="G41" s="108"/>
      <c r="H41" s="108"/>
      <c r="I41" s="109">
        <v>0</v>
      </c>
      <c r="J41" s="107">
        <f>0</f>
        <v>0</v>
      </c>
      <c r="L41" s="30"/>
    </row>
    <row r="42" spans="2:12" s="1" customFormat="1" ht="6.95" customHeight="1">
      <c r="B42" s="30"/>
      <c r="L42" s="30"/>
    </row>
    <row r="43" spans="2:12" s="1" customFormat="1" ht="25.35" customHeight="1">
      <c r="B43" s="30"/>
      <c r="C43" s="102"/>
      <c r="D43" s="111" t="s">
        <v>48</v>
      </c>
      <c r="E43" s="58"/>
      <c r="F43" s="58"/>
      <c r="G43" s="112" t="s">
        <v>49</v>
      </c>
      <c r="H43" s="113" t="s">
        <v>50</v>
      </c>
      <c r="I43" s="58"/>
      <c r="J43" s="114">
        <f>SUM(J34:J41)</f>
        <v>0</v>
      </c>
      <c r="K43" s="115"/>
      <c r="L43" s="30"/>
    </row>
    <row r="44" spans="2:12" s="1" customFormat="1" ht="14.45" customHeight="1">
      <c r="B44" s="30"/>
      <c r="L44" s="30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30"/>
      <c r="D50" s="42" t="s">
        <v>51</v>
      </c>
      <c r="E50" s="43"/>
      <c r="F50" s="43"/>
      <c r="G50" s="42" t="s">
        <v>52</v>
      </c>
      <c r="H50" s="43"/>
      <c r="I50" s="43"/>
      <c r="J50" s="43"/>
      <c r="K50" s="43"/>
      <c r="L50" s="30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30"/>
      <c r="D61" s="44" t="s">
        <v>53</v>
      </c>
      <c r="E61" s="32"/>
      <c r="F61" s="116" t="s">
        <v>54</v>
      </c>
      <c r="G61" s="44" t="s">
        <v>53</v>
      </c>
      <c r="H61" s="32"/>
      <c r="I61" s="32"/>
      <c r="J61" s="117" t="s">
        <v>54</v>
      </c>
      <c r="K61" s="32"/>
      <c r="L61" s="30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30"/>
      <c r="D65" s="42" t="s">
        <v>55</v>
      </c>
      <c r="E65" s="43"/>
      <c r="F65" s="43"/>
      <c r="G65" s="42" t="s">
        <v>56</v>
      </c>
      <c r="H65" s="43"/>
      <c r="I65" s="43"/>
      <c r="J65" s="43"/>
      <c r="K65" s="43"/>
      <c r="L65" s="30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30"/>
      <c r="D76" s="44" t="s">
        <v>53</v>
      </c>
      <c r="E76" s="32"/>
      <c r="F76" s="116" t="s">
        <v>54</v>
      </c>
      <c r="G76" s="44" t="s">
        <v>53</v>
      </c>
      <c r="H76" s="32"/>
      <c r="I76" s="32"/>
      <c r="J76" s="117" t="s">
        <v>54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12" s="1" customFormat="1" ht="24.95" customHeight="1">
      <c r="B82" s="30"/>
      <c r="C82" s="17" t="s">
        <v>113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3" t="s">
        <v>14</v>
      </c>
      <c r="L84" s="30"/>
    </row>
    <row r="85" spans="2:12" s="1" customFormat="1" ht="16.5" customHeight="1">
      <c r="B85" s="30"/>
      <c r="E85" s="236" t="str">
        <f>E7</f>
        <v>Výstavba hnojiska A a B Bajč, časť Vlkanovo</v>
      </c>
      <c r="F85" s="237"/>
      <c r="G85" s="237"/>
      <c r="H85" s="237"/>
      <c r="L85" s="30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30"/>
      <c r="E87" s="236" t="s">
        <v>361</v>
      </c>
      <c r="F87" s="238"/>
      <c r="G87" s="238"/>
      <c r="H87" s="238"/>
      <c r="L87" s="30"/>
    </row>
    <row r="88" spans="2:12" s="1" customFormat="1" ht="12" customHeight="1">
      <c r="B88" s="30"/>
      <c r="C88" s="23" t="s">
        <v>302</v>
      </c>
      <c r="L88" s="30"/>
    </row>
    <row r="89" spans="2:12" s="1" customFormat="1" ht="16.5" customHeight="1">
      <c r="B89" s="30"/>
      <c r="E89" s="192" t="str">
        <f>E11</f>
        <v xml:space="preserve">02_01 - Zdravotechnika </v>
      </c>
      <c r="F89" s="238"/>
      <c r="G89" s="238"/>
      <c r="H89" s="238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3" t="s">
        <v>18</v>
      </c>
      <c r="F91" s="21" t="str">
        <f>F14</f>
        <v>k.ú. Bajč</v>
      </c>
      <c r="I91" s="23" t="s">
        <v>20</v>
      </c>
      <c r="J91" s="53" t="str">
        <f>IF(J14="","",J14)</f>
        <v>29. 6. 2022</v>
      </c>
      <c r="L91" s="30"/>
    </row>
    <row r="92" spans="2:12" s="1" customFormat="1" ht="6.95" customHeight="1">
      <c r="B92" s="30"/>
      <c r="L92" s="30"/>
    </row>
    <row r="93" spans="2:12" s="1" customFormat="1" ht="25.7" customHeight="1">
      <c r="B93" s="30"/>
      <c r="C93" s="23" t="s">
        <v>22</v>
      </c>
      <c r="F93" s="21" t="str">
        <f>E17</f>
        <v>GEMERPLUS, s.r.o., Lenartovce č. 97</v>
      </c>
      <c r="I93" s="23" t="s">
        <v>28</v>
      </c>
      <c r="J93" s="26" t="str">
        <f>E23</f>
        <v>Ing. arch. Roland Hoferica</v>
      </c>
      <c r="L93" s="30"/>
    </row>
    <row r="94" spans="2:12" s="1" customFormat="1" ht="15.2" customHeight="1">
      <c r="B94" s="30"/>
      <c r="C94" s="23" t="s">
        <v>26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18" t="s">
        <v>114</v>
      </c>
      <c r="D96" s="102"/>
      <c r="E96" s="102"/>
      <c r="F96" s="102"/>
      <c r="G96" s="102"/>
      <c r="H96" s="102"/>
      <c r="I96" s="102"/>
      <c r="J96" s="119" t="s">
        <v>115</v>
      </c>
      <c r="K96" s="102"/>
      <c r="L96" s="30"/>
    </row>
    <row r="97" spans="2:65" s="1" customFormat="1" ht="10.35" customHeight="1">
      <c r="B97" s="30"/>
      <c r="L97" s="30"/>
    </row>
    <row r="98" spans="2:65" s="1" customFormat="1" ht="22.9" customHeight="1">
      <c r="B98" s="30"/>
      <c r="C98" s="120" t="s">
        <v>116</v>
      </c>
      <c r="J98" s="67">
        <f>J136</f>
        <v>0</v>
      </c>
      <c r="L98" s="30"/>
      <c r="AU98" s="13" t="s">
        <v>117</v>
      </c>
    </row>
    <row r="99" spans="2:65" s="8" customFormat="1" ht="24.95" customHeight="1">
      <c r="B99" s="121"/>
      <c r="D99" s="122" t="s">
        <v>118</v>
      </c>
      <c r="E99" s="123"/>
      <c r="F99" s="123"/>
      <c r="G99" s="123"/>
      <c r="H99" s="123"/>
      <c r="I99" s="123"/>
      <c r="J99" s="124">
        <f>J137</f>
        <v>0</v>
      </c>
      <c r="L99" s="121"/>
    </row>
    <row r="100" spans="2:65" s="9" customFormat="1" ht="19.899999999999999" customHeight="1">
      <c r="B100" s="125"/>
      <c r="D100" s="126" t="s">
        <v>119</v>
      </c>
      <c r="E100" s="127"/>
      <c r="F100" s="127"/>
      <c r="G100" s="127"/>
      <c r="H100" s="127"/>
      <c r="I100" s="127"/>
      <c r="J100" s="128">
        <f>J138</f>
        <v>0</v>
      </c>
      <c r="L100" s="125"/>
    </row>
    <row r="101" spans="2:65" s="9" customFormat="1" ht="19.899999999999999" customHeight="1">
      <c r="B101" s="125"/>
      <c r="D101" s="126" t="s">
        <v>304</v>
      </c>
      <c r="E101" s="127"/>
      <c r="F101" s="127"/>
      <c r="G101" s="127"/>
      <c r="H101" s="127"/>
      <c r="I101" s="127"/>
      <c r="J101" s="128">
        <f>J148</f>
        <v>0</v>
      </c>
      <c r="L101" s="125"/>
    </row>
    <row r="102" spans="2:65" s="9" customFormat="1" ht="19.899999999999999" customHeight="1">
      <c r="B102" s="125"/>
      <c r="D102" s="126" t="s">
        <v>305</v>
      </c>
      <c r="E102" s="127"/>
      <c r="F102" s="127"/>
      <c r="G102" s="127"/>
      <c r="H102" s="127"/>
      <c r="I102" s="127"/>
      <c r="J102" s="128">
        <f>J150</f>
        <v>0</v>
      </c>
      <c r="L102" s="125"/>
    </row>
    <row r="103" spans="2:65" s="9" customFormat="1" ht="19.899999999999999" customHeight="1">
      <c r="B103" s="125"/>
      <c r="D103" s="126" t="s">
        <v>123</v>
      </c>
      <c r="E103" s="127"/>
      <c r="F103" s="127"/>
      <c r="G103" s="127"/>
      <c r="H103" s="127"/>
      <c r="I103" s="127"/>
      <c r="J103" s="128">
        <f>J155</f>
        <v>0</v>
      </c>
      <c r="L103" s="125"/>
    </row>
    <row r="104" spans="2:65" s="9" customFormat="1" ht="19.899999999999999" customHeight="1">
      <c r="B104" s="125"/>
      <c r="D104" s="126" t="s">
        <v>124</v>
      </c>
      <c r="E104" s="127"/>
      <c r="F104" s="127"/>
      <c r="G104" s="127"/>
      <c r="H104" s="127"/>
      <c r="I104" s="127"/>
      <c r="J104" s="128">
        <f>J160</f>
        <v>0</v>
      </c>
      <c r="L104" s="125"/>
    </row>
    <row r="105" spans="2:65" s="1" customFormat="1" ht="21.75" customHeight="1">
      <c r="B105" s="30"/>
      <c r="L105" s="30"/>
    </row>
    <row r="106" spans="2:65" s="1" customFormat="1" ht="6.95" customHeight="1">
      <c r="B106" s="30"/>
      <c r="L106" s="30"/>
    </row>
    <row r="107" spans="2:65" s="1" customFormat="1" ht="29.25" customHeight="1">
      <c r="B107" s="30"/>
      <c r="C107" s="120" t="s">
        <v>127</v>
      </c>
      <c r="J107" s="129">
        <f>ROUND(J108 + J109 + J110 + J111 + J112 + J113,2)</f>
        <v>0</v>
      </c>
      <c r="L107" s="30"/>
      <c r="N107" s="130" t="s">
        <v>42</v>
      </c>
    </row>
    <row r="108" spans="2:65" s="1" customFormat="1" ht="18" customHeight="1">
      <c r="B108" s="131"/>
      <c r="C108" s="132"/>
      <c r="D108" s="188" t="s">
        <v>128</v>
      </c>
      <c r="E108" s="240"/>
      <c r="F108" s="240"/>
      <c r="G108" s="132"/>
      <c r="H108" s="132"/>
      <c r="I108" s="132"/>
      <c r="J108" s="95">
        <v>0</v>
      </c>
      <c r="K108" s="132"/>
      <c r="L108" s="131"/>
      <c r="M108" s="132"/>
      <c r="N108" s="134" t="s">
        <v>44</v>
      </c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5" t="s">
        <v>129</v>
      </c>
      <c r="AZ108" s="132"/>
      <c r="BA108" s="132"/>
      <c r="BB108" s="132"/>
      <c r="BC108" s="132"/>
      <c r="BD108" s="132"/>
      <c r="BE108" s="136">
        <f t="shared" ref="BE108:BE113" si="0">IF(N108="základná",J108,0)</f>
        <v>0</v>
      </c>
      <c r="BF108" s="136">
        <f t="shared" ref="BF108:BF113" si="1">IF(N108="znížená",J108,0)</f>
        <v>0</v>
      </c>
      <c r="BG108" s="136">
        <f t="shared" ref="BG108:BG113" si="2">IF(N108="zákl. prenesená",J108,0)</f>
        <v>0</v>
      </c>
      <c r="BH108" s="136">
        <f t="shared" ref="BH108:BH113" si="3">IF(N108="zníž. prenesená",J108,0)</f>
        <v>0</v>
      </c>
      <c r="BI108" s="136">
        <f t="shared" ref="BI108:BI113" si="4">IF(N108="nulová",J108,0)</f>
        <v>0</v>
      </c>
      <c r="BJ108" s="135" t="s">
        <v>89</v>
      </c>
      <c r="BK108" s="132"/>
      <c r="BL108" s="132"/>
      <c r="BM108" s="132"/>
    </row>
    <row r="109" spans="2:65" s="1" customFormat="1" ht="18" customHeight="1">
      <c r="B109" s="131"/>
      <c r="C109" s="132"/>
      <c r="D109" s="188" t="s">
        <v>130</v>
      </c>
      <c r="E109" s="240"/>
      <c r="F109" s="240"/>
      <c r="G109" s="132"/>
      <c r="H109" s="132"/>
      <c r="I109" s="132"/>
      <c r="J109" s="95">
        <v>0</v>
      </c>
      <c r="K109" s="132"/>
      <c r="L109" s="131"/>
      <c r="M109" s="132"/>
      <c r="N109" s="134" t="s">
        <v>44</v>
      </c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5" t="s">
        <v>129</v>
      </c>
      <c r="AZ109" s="132"/>
      <c r="BA109" s="132"/>
      <c r="BB109" s="132"/>
      <c r="BC109" s="132"/>
      <c r="BD109" s="132"/>
      <c r="BE109" s="136">
        <f t="shared" si="0"/>
        <v>0</v>
      </c>
      <c r="BF109" s="136">
        <f t="shared" si="1"/>
        <v>0</v>
      </c>
      <c r="BG109" s="136">
        <f t="shared" si="2"/>
        <v>0</v>
      </c>
      <c r="BH109" s="136">
        <f t="shared" si="3"/>
        <v>0</v>
      </c>
      <c r="BI109" s="136">
        <f t="shared" si="4"/>
        <v>0</v>
      </c>
      <c r="BJ109" s="135" t="s">
        <v>89</v>
      </c>
      <c r="BK109" s="132"/>
      <c r="BL109" s="132"/>
      <c r="BM109" s="132"/>
    </row>
    <row r="110" spans="2:65" s="1" customFormat="1" ht="18" customHeight="1">
      <c r="B110" s="131"/>
      <c r="C110" s="132"/>
      <c r="D110" s="188" t="s">
        <v>131</v>
      </c>
      <c r="E110" s="240"/>
      <c r="F110" s="240"/>
      <c r="G110" s="132"/>
      <c r="H110" s="132"/>
      <c r="I110" s="132"/>
      <c r="J110" s="95">
        <v>0</v>
      </c>
      <c r="K110" s="132"/>
      <c r="L110" s="131"/>
      <c r="M110" s="132"/>
      <c r="N110" s="134" t="s">
        <v>44</v>
      </c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5" t="s">
        <v>129</v>
      </c>
      <c r="AZ110" s="132"/>
      <c r="BA110" s="132"/>
      <c r="BB110" s="132"/>
      <c r="BC110" s="132"/>
      <c r="BD110" s="132"/>
      <c r="BE110" s="136">
        <f t="shared" si="0"/>
        <v>0</v>
      </c>
      <c r="BF110" s="136">
        <f t="shared" si="1"/>
        <v>0</v>
      </c>
      <c r="BG110" s="136">
        <f t="shared" si="2"/>
        <v>0</v>
      </c>
      <c r="BH110" s="136">
        <f t="shared" si="3"/>
        <v>0</v>
      </c>
      <c r="BI110" s="136">
        <f t="shared" si="4"/>
        <v>0</v>
      </c>
      <c r="BJ110" s="135" t="s">
        <v>89</v>
      </c>
      <c r="BK110" s="132"/>
      <c r="BL110" s="132"/>
      <c r="BM110" s="132"/>
    </row>
    <row r="111" spans="2:65" s="1" customFormat="1" ht="18" customHeight="1">
      <c r="B111" s="131"/>
      <c r="C111" s="132"/>
      <c r="D111" s="188" t="s">
        <v>132</v>
      </c>
      <c r="E111" s="240"/>
      <c r="F111" s="240"/>
      <c r="G111" s="132"/>
      <c r="H111" s="132"/>
      <c r="I111" s="132"/>
      <c r="J111" s="95">
        <v>0</v>
      </c>
      <c r="K111" s="132"/>
      <c r="L111" s="131"/>
      <c r="M111" s="132"/>
      <c r="N111" s="134" t="s">
        <v>44</v>
      </c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5" t="s">
        <v>129</v>
      </c>
      <c r="AZ111" s="132"/>
      <c r="BA111" s="132"/>
      <c r="BB111" s="132"/>
      <c r="BC111" s="132"/>
      <c r="BD111" s="132"/>
      <c r="BE111" s="136">
        <f t="shared" si="0"/>
        <v>0</v>
      </c>
      <c r="BF111" s="136">
        <f t="shared" si="1"/>
        <v>0</v>
      </c>
      <c r="BG111" s="136">
        <f t="shared" si="2"/>
        <v>0</v>
      </c>
      <c r="BH111" s="136">
        <f t="shared" si="3"/>
        <v>0</v>
      </c>
      <c r="BI111" s="136">
        <f t="shared" si="4"/>
        <v>0</v>
      </c>
      <c r="BJ111" s="135" t="s">
        <v>89</v>
      </c>
      <c r="BK111" s="132"/>
      <c r="BL111" s="132"/>
      <c r="BM111" s="132"/>
    </row>
    <row r="112" spans="2:65" s="1" customFormat="1" ht="18" customHeight="1">
      <c r="B112" s="131"/>
      <c r="C112" s="132"/>
      <c r="D112" s="188" t="s">
        <v>133</v>
      </c>
      <c r="E112" s="240"/>
      <c r="F112" s="240"/>
      <c r="G112" s="132"/>
      <c r="H112" s="132"/>
      <c r="I112" s="132"/>
      <c r="J112" s="95">
        <v>0</v>
      </c>
      <c r="K112" s="132"/>
      <c r="L112" s="131"/>
      <c r="M112" s="132"/>
      <c r="N112" s="134" t="s">
        <v>44</v>
      </c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5" t="s">
        <v>129</v>
      </c>
      <c r="AZ112" s="132"/>
      <c r="BA112" s="132"/>
      <c r="BB112" s="132"/>
      <c r="BC112" s="132"/>
      <c r="BD112" s="132"/>
      <c r="BE112" s="136">
        <f t="shared" si="0"/>
        <v>0</v>
      </c>
      <c r="BF112" s="136">
        <f t="shared" si="1"/>
        <v>0</v>
      </c>
      <c r="BG112" s="136">
        <f t="shared" si="2"/>
        <v>0</v>
      </c>
      <c r="BH112" s="136">
        <f t="shared" si="3"/>
        <v>0</v>
      </c>
      <c r="BI112" s="136">
        <f t="shared" si="4"/>
        <v>0</v>
      </c>
      <c r="BJ112" s="135" t="s">
        <v>89</v>
      </c>
      <c r="BK112" s="132"/>
      <c r="BL112" s="132"/>
      <c r="BM112" s="132"/>
    </row>
    <row r="113" spans="2:65" s="1" customFormat="1" ht="18" customHeight="1">
      <c r="B113" s="131"/>
      <c r="C113" s="132"/>
      <c r="D113" s="133" t="s">
        <v>134</v>
      </c>
      <c r="E113" s="132"/>
      <c r="F113" s="132"/>
      <c r="G113" s="132"/>
      <c r="H113" s="132"/>
      <c r="I113" s="132"/>
      <c r="J113" s="95">
        <f>ROUND(J32*T113,2)</f>
        <v>0</v>
      </c>
      <c r="K113" s="132"/>
      <c r="L113" s="131"/>
      <c r="M113" s="132"/>
      <c r="N113" s="134" t="s">
        <v>44</v>
      </c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5" t="s">
        <v>135</v>
      </c>
      <c r="AZ113" s="132"/>
      <c r="BA113" s="132"/>
      <c r="BB113" s="132"/>
      <c r="BC113" s="132"/>
      <c r="BD113" s="132"/>
      <c r="BE113" s="136">
        <f t="shared" si="0"/>
        <v>0</v>
      </c>
      <c r="BF113" s="136">
        <f t="shared" si="1"/>
        <v>0</v>
      </c>
      <c r="BG113" s="136">
        <f t="shared" si="2"/>
        <v>0</v>
      </c>
      <c r="BH113" s="136">
        <f t="shared" si="3"/>
        <v>0</v>
      </c>
      <c r="BI113" s="136">
        <f t="shared" si="4"/>
        <v>0</v>
      </c>
      <c r="BJ113" s="135" t="s">
        <v>89</v>
      </c>
      <c r="BK113" s="132"/>
      <c r="BL113" s="132"/>
      <c r="BM113" s="132"/>
    </row>
    <row r="114" spans="2:65" s="1" customFormat="1" ht="11.25">
      <c r="B114" s="30"/>
      <c r="L114" s="30"/>
    </row>
    <row r="115" spans="2:65" s="1" customFormat="1" ht="29.25" customHeight="1">
      <c r="B115" s="30"/>
      <c r="C115" s="101" t="s">
        <v>107</v>
      </c>
      <c r="D115" s="102"/>
      <c r="E115" s="102"/>
      <c r="F115" s="102"/>
      <c r="G115" s="102"/>
      <c r="H115" s="102"/>
      <c r="I115" s="102"/>
      <c r="J115" s="103">
        <f>ROUND(J98+J107,2)</f>
        <v>0</v>
      </c>
      <c r="K115" s="102"/>
      <c r="L115" s="30"/>
    </row>
    <row r="116" spans="2:65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30"/>
    </row>
    <row r="120" spans="2:65" s="1" customFormat="1" ht="6.95" customHeight="1"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30"/>
    </row>
    <row r="121" spans="2:65" s="1" customFormat="1" ht="24.95" customHeight="1">
      <c r="B121" s="30"/>
      <c r="C121" s="17" t="s">
        <v>136</v>
      </c>
      <c r="L121" s="30"/>
    </row>
    <row r="122" spans="2:65" s="1" customFormat="1" ht="6.95" customHeight="1">
      <c r="B122" s="30"/>
      <c r="L122" s="30"/>
    </row>
    <row r="123" spans="2:65" s="1" customFormat="1" ht="12" customHeight="1">
      <c r="B123" s="30"/>
      <c r="C123" s="23" t="s">
        <v>14</v>
      </c>
      <c r="L123" s="30"/>
    </row>
    <row r="124" spans="2:65" s="1" customFormat="1" ht="16.5" customHeight="1">
      <c r="B124" s="30"/>
      <c r="E124" s="236" t="str">
        <f>E7</f>
        <v>Výstavba hnojiska A a B Bajč, časť Vlkanovo</v>
      </c>
      <c r="F124" s="237"/>
      <c r="G124" s="237"/>
      <c r="H124" s="237"/>
      <c r="L124" s="30"/>
    </row>
    <row r="125" spans="2:65" ht="12" customHeight="1">
      <c r="B125" s="16"/>
      <c r="C125" s="23" t="s">
        <v>109</v>
      </c>
      <c r="L125" s="16"/>
    </row>
    <row r="126" spans="2:65" s="1" customFormat="1" ht="16.5" customHeight="1">
      <c r="B126" s="30"/>
      <c r="E126" s="236" t="s">
        <v>361</v>
      </c>
      <c r="F126" s="238"/>
      <c r="G126" s="238"/>
      <c r="H126" s="238"/>
      <c r="L126" s="30"/>
    </row>
    <row r="127" spans="2:65" s="1" customFormat="1" ht="12" customHeight="1">
      <c r="B127" s="30"/>
      <c r="C127" s="23" t="s">
        <v>302</v>
      </c>
      <c r="L127" s="30"/>
    </row>
    <row r="128" spans="2:65" s="1" customFormat="1" ht="16.5" customHeight="1">
      <c r="B128" s="30"/>
      <c r="E128" s="192" t="str">
        <f>E11</f>
        <v xml:space="preserve">02_01 - Zdravotechnika </v>
      </c>
      <c r="F128" s="238"/>
      <c r="G128" s="238"/>
      <c r="H128" s="238"/>
      <c r="L128" s="30"/>
    </row>
    <row r="129" spans="2:65" s="1" customFormat="1" ht="6.95" customHeight="1">
      <c r="B129" s="30"/>
      <c r="L129" s="30"/>
    </row>
    <row r="130" spans="2:65" s="1" customFormat="1" ht="12" customHeight="1">
      <c r="B130" s="30"/>
      <c r="C130" s="23" t="s">
        <v>18</v>
      </c>
      <c r="F130" s="21" t="str">
        <f>F14</f>
        <v>k.ú. Bajč</v>
      </c>
      <c r="I130" s="23" t="s">
        <v>20</v>
      </c>
      <c r="J130" s="53" t="str">
        <f>IF(J14="","",J14)</f>
        <v>29. 6. 2022</v>
      </c>
      <c r="L130" s="30"/>
    </row>
    <row r="131" spans="2:65" s="1" customFormat="1" ht="6.95" customHeight="1">
      <c r="B131" s="30"/>
      <c r="L131" s="30"/>
    </row>
    <row r="132" spans="2:65" s="1" customFormat="1" ht="25.7" customHeight="1">
      <c r="B132" s="30"/>
      <c r="C132" s="23" t="s">
        <v>22</v>
      </c>
      <c r="F132" s="21" t="str">
        <f>E17</f>
        <v>GEMERPLUS, s.r.o., Lenartovce č. 97</v>
      </c>
      <c r="I132" s="23" t="s">
        <v>28</v>
      </c>
      <c r="J132" s="26" t="str">
        <f>E23</f>
        <v>Ing. arch. Roland Hoferica</v>
      </c>
      <c r="L132" s="30"/>
    </row>
    <row r="133" spans="2:65" s="1" customFormat="1" ht="15.2" customHeight="1">
      <c r="B133" s="30"/>
      <c r="C133" s="23" t="s">
        <v>26</v>
      </c>
      <c r="F133" s="21" t="str">
        <f>IF(E20="","",E20)</f>
        <v>Vyplň údaj</v>
      </c>
      <c r="I133" s="23" t="s">
        <v>32</v>
      </c>
      <c r="J133" s="26" t="str">
        <f>E26</f>
        <v xml:space="preserve"> </v>
      </c>
      <c r="L133" s="30"/>
    </row>
    <row r="134" spans="2:65" s="1" customFormat="1" ht="10.35" customHeight="1">
      <c r="B134" s="30"/>
      <c r="L134" s="30"/>
    </row>
    <row r="135" spans="2:65" s="10" customFormat="1" ht="29.25" customHeight="1">
      <c r="B135" s="137"/>
      <c r="C135" s="138" t="s">
        <v>137</v>
      </c>
      <c r="D135" s="139" t="s">
        <v>63</v>
      </c>
      <c r="E135" s="139" t="s">
        <v>59</v>
      </c>
      <c r="F135" s="139" t="s">
        <v>60</v>
      </c>
      <c r="G135" s="139" t="s">
        <v>138</v>
      </c>
      <c r="H135" s="139" t="s">
        <v>139</v>
      </c>
      <c r="I135" s="139" t="s">
        <v>140</v>
      </c>
      <c r="J135" s="140" t="s">
        <v>115</v>
      </c>
      <c r="K135" s="141" t="s">
        <v>141</v>
      </c>
      <c r="L135" s="137"/>
      <c r="M135" s="60" t="s">
        <v>1</v>
      </c>
      <c r="N135" s="61" t="s">
        <v>42</v>
      </c>
      <c r="O135" s="61" t="s">
        <v>142</v>
      </c>
      <c r="P135" s="61" t="s">
        <v>143</v>
      </c>
      <c r="Q135" s="61" t="s">
        <v>144</v>
      </c>
      <c r="R135" s="61" t="s">
        <v>145</v>
      </c>
      <c r="S135" s="61" t="s">
        <v>146</v>
      </c>
      <c r="T135" s="62" t="s">
        <v>147</v>
      </c>
    </row>
    <row r="136" spans="2:65" s="1" customFormat="1" ht="22.9" customHeight="1">
      <c r="B136" s="30"/>
      <c r="C136" s="65" t="s">
        <v>112</v>
      </c>
      <c r="J136" s="142">
        <f>BK136</f>
        <v>0</v>
      </c>
      <c r="L136" s="30"/>
      <c r="M136" s="63"/>
      <c r="N136" s="54"/>
      <c r="O136" s="54"/>
      <c r="P136" s="143">
        <f>P137</f>
        <v>0</v>
      </c>
      <c r="Q136" s="54"/>
      <c r="R136" s="143">
        <f>R137</f>
        <v>274.57145600000001</v>
      </c>
      <c r="S136" s="54"/>
      <c r="T136" s="144">
        <f>T137</f>
        <v>0</v>
      </c>
      <c r="AT136" s="13" t="s">
        <v>77</v>
      </c>
      <c r="AU136" s="13" t="s">
        <v>117</v>
      </c>
      <c r="BK136" s="145">
        <f>BK137</f>
        <v>0</v>
      </c>
    </row>
    <row r="137" spans="2:65" s="11" customFormat="1" ht="25.9" customHeight="1">
      <c r="B137" s="146"/>
      <c r="D137" s="147" t="s">
        <v>77</v>
      </c>
      <c r="E137" s="148" t="s">
        <v>148</v>
      </c>
      <c r="F137" s="148" t="s">
        <v>149</v>
      </c>
      <c r="I137" s="149"/>
      <c r="J137" s="150">
        <f>BK137</f>
        <v>0</v>
      </c>
      <c r="L137" s="146"/>
      <c r="M137" s="151"/>
      <c r="P137" s="152">
        <f>P138+P148+P150+P155+P160</f>
        <v>0</v>
      </c>
      <c r="R137" s="152">
        <f>R138+R148+R150+R155+R160</f>
        <v>274.57145600000001</v>
      </c>
      <c r="T137" s="153">
        <f>T138+T148+T150+T155+T160</f>
        <v>0</v>
      </c>
      <c r="AR137" s="147" t="s">
        <v>85</v>
      </c>
      <c r="AT137" s="154" t="s">
        <v>77</v>
      </c>
      <c r="AU137" s="154" t="s">
        <v>78</v>
      </c>
      <c r="AY137" s="147" t="s">
        <v>150</v>
      </c>
      <c r="BK137" s="155">
        <f>BK138+BK148+BK150+BK155+BK160</f>
        <v>0</v>
      </c>
    </row>
    <row r="138" spans="2:65" s="11" customFormat="1" ht="22.9" customHeight="1">
      <c r="B138" s="146"/>
      <c r="D138" s="147" t="s">
        <v>77</v>
      </c>
      <c r="E138" s="156" t="s">
        <v>85</v>
      </c>
      <c r="F138" s="156" t="s">
        <v>151</v>
      </c>
      <c r="I138" s="149"/>
      <c r="J138" s="157">
        <f>BK138</f>
        <v>0</v>
      </c>
      <c r="L138" s="146"/>
      <c r="M138" s="151"/>
      <c r="P138" s="152">
        <f>SUM(P139:P147)</f>
        <v>0</v>
      </c>
      <c r="R138" s="152">
        <f>SUM(R139:R147)</f>
        <v>141.75</v>
      </c>
      <c r="T138" s="153">
        <f>SUM(T139:T147)</f>
        <v>0</v>
      </c>
      <c r="AR138" s="147" t="s">
        <v>85</v>
      </c>
      <c r="AT138" s="154" t="s">
        <v>77</v>
      </c>
      <c r="AU138" s="154" t="s">
        <v>85</v>
      </c>
      <c r="AY138" s="147" t="s">
        <v>150</v>
      </c>
      <c r="BK138" s="155">
        <f>SUM(BK139:BK147)</f>
        <v>0</v>
      </c>
    </row>
    <row r="139" spans="2:65" s="1" customFormat="1" ht="24.2" customHeight="1">
      <c r="B139" s="131"/>
      <c r="C139" s="158" t="s">
        <v>85</v>
      </c>
      <c r="D139" s="158" t="s">
        <v>152</v>
      </c>
      <c r="E139" s="159" t="s">
        <v>306</v>
      </c>
      <c r="F139" s="160" t="s">
        <v>307</v>
      </c>
      <c r="G139" s="161" t="s">
        <v>155</v>
      </c>
      <c r="H139" s="162">
        <v>180</v>
      </c>
      <c r="I139" s="163"/>
      <c r="J139" s="162">
        <f t="shared" ref="J139:J147" si="5">ROUND(I139*H139,3)</f>
        <v>0</v>
      </c>
      <c r="K139" s="164"/>
      <c r="L139" s="30"/>
      <c r="M139" s="165" t="s">
        <v>1</v>
      </c>
      <c r="N139" s="130" t="s">
        <v>44</v>
      </c>
      <c r="P139" s="166">
        <f t="shared" ref="P139:P147" si="6">O139*H139</f>
        <v>0</v>
      </c>
      <c r="Q139" s="166">
        <v>0</v>
      </c>
      <c r="R139" s="166">
        <f t="shared" ref="R139:R147" si="7">Q139*H139</f>
        <v>0</v>
      </c>
      <c r="S139" s="166">
        <v>0</v>
      </c>
      <c r="T139" s="167">
        <f t="shared" ref="T139:T147" si="8">S139*H139</f>
        <v>0</v>
      </c>
      <c r="AR139" s="168" t="s">
        <v>156</v>
      </c>
      <c r="AT139" s="168" t="s">
        <v>152</v>
      </c>
      <c r="AU139" s="168" t="s">
        <v>89</v>
      </c>
      <c r="AY139" s="13" t="s">
        <v>150</v>
      </c>
      <c r="BE139" s="98">
        <f t="shared" ref="BE139:BE147" si="9">IF(N139="základná",J139,0)</f>
        <v>0</v>
      </c>
      <c r="BF139" s="98">
        <f t="shared" ref="BF139:BF147" si="10">IF(N139="znížená",J139,0)</f>
        <v>0</v>
      </c>
      <c r="BG139" s="98">
        <f t="shared" ref="BG139:BG147" si="11">IF(N139="zákl. prenesená",J139,0)</f>
        <v>0</v>
      </c>
      <c r="BH139" s="98">
        <f t="shared" ref="BH139:BH147" si="12">IF(N139="zníž. prenesená",J139,0)</f>
        <v>0</v>
      </c>
      <c r="BI139" s="98">
        <f t="shared" ref="BI139:BI147" si="13">IF(N139="nulová",J139,0)</f>
        <v>0</v>
      </c>
      <c r="BJ139" s="13" t="s">
        <v>89</v>
      </c>
      <c r="BK139" s="169">
        <f t="shared" ref="BK139:BK147" si="14">ROUND(I139*H139,3)</f>
        <v>0</v>
      </c>
      <c r="BL139" s="13" t="s">
        <v>156</v>
      </c>
      <c r="BM139" s="168" t="s">
        <v>308</v>
      </c>
    </row>
    <row r="140" spans="2:65" s="1" customFormat="1" ht="37.9" customHeight="1">
      <c r="B140" s="131"/>
      <c r="C140" s="158" t="s">
        <v>89</v>
      </c>
      <c r="D140" s="158" t="s">
        <v>152</v>
      </c>
      <c r="E140" s="159" t="s">
        <v>309</v>
      </c>
      <c r="F140" s="160" t="s">
        <v>310</v>
      </c>
      <c r="G140" s="161" t="s">
        <v>155</v>
      </c>
      <c r="H140" s="162">
        <v>180</v>
      </c>
      <c r="I140" s="163"/>
      <c r="J140" s="162">
        <f t="shared" si="5"/>
        <v>0</v>
      </c>
      <c r="K140" s="164"/>
      <c r="L140" s="30"/>
      <c r="M140" s="165" t="s">
        <v>1</v>
      </c>
      <c r="N140" s="130" t="s">
        <v>44</v>
      </c>
      <c r="P140" s="166">
        <f t="shared" si="6"/>
        <v>0</v>
      </c>
      <c r="Q140" s="166">
        <v>0</v>
      </c>
      <c r="R140" s="166">
        <f t="shared" si="7"/>
        <v>0</v>
      </c>
      <c r="S140" s="166">
        <v>0</v>
      </c>
      <c r="T140" s="167">
        <f t="shared" si="8"/>
        <v>0</v>
      </c>
      <c r="AR140" s="168" t="s">
        <v>156</v>
      </c>
      <c r="AT140" s="168" t="s">
        <v>152</v>
      </c>
      <c r="AU140" s="168" t="s">
        <v>89</v>
      </c>
      <c r="AY140" s="13" t="s">
        <v>150</v>
      </c>
      <c r="BE140" s="98">
        <f t="shared" si="9"/>
        <v>0</v>
      </c>
      <c r="BF140" s="98">
        <f t="shared" si="10"/>
        <v>0</v>
      </c>
      <c r="BG140" s="98">
        <f t="shared" si="11"/>
        <v>0</v>
      </c>
      <c r="BH140" s="98">
        <f t="shared" si="12"/>
        <v>0</v>
      </c>
      <c r="BI140" s="98">
        <f t="shared" si="13"/>
        <v>0</v>
      </c>
      <c r="BJ140" s="13" t="s">
        <v>89</v>
      </c>
      <c r="BK140" s="169">
        <f t="shared" si="14"/>
        <v>0</v>
      </c>
      <c r="BL140" s="13" t="s">
        <v>156</v>
      </c>
      <c r="BM140" s="168" t="s">
        <v>311</v>
      </c>
    </row>
    <row r="141" spans="2:65" s="1" customFormat="1" ht="24.2" customHeight="1">
      <c r="B141" s="131"/>
      <c r="C141" s="158" t="s">
        <v>161</v>
      </c>
      <c r="D141" s="158" t="s">
        <v>152</v>
      </c>
      <c r="E141" s="159" t="s">
        <v>169</v>
      </c>
      <c r="F141" s="160" t="s">
        <v>170</v>
      </c>
      <c r="G141" s="161" t="s">
        <v>155</v>
      </c>
      <c r="H141" s="162">
        <v>180</v>
      </c>
      <c r="I141" s="163"/>
      <c r="J141" s="162">
        <f t="shared" si="5"/>
        <v>0</v>
      </c>
      <c r="K141" s="164"/>
      <c r="L141" s="30"/>
      <c r="M141" s="165" t="s">
        <v>1</v>
      </c>
      <c r="N141" s="130" t="s">
        <v>44</v>
      </c>
      <c r="P141" s="166">
        <f t="shared" si="6"/>
        <v>0</v>
      </c>
      <c r="Q141" s="166">
        <v>0</v>
      </c>
      <c r="R141" s="166">
        <f t="shared" si="7"/>
        <v>0</v>
      </c>
      <c r="S141" s="166">
        <v>0</v>
      </c>
      <c r="T141" s="167">
        <f t="shared" si="8"/>
        <v>0</v>
      </c>
      <c r="AR141" s="168" t="s">
        <v>156</v>
      </c>
      <c r="AT141" s="168" t="s">
        <v>152</v>
      </c>
      <c r="AU141" s="168" t="s">
        <v>89</v>
      </c>
      <c r="AY141" s="13" t="s">
        <v>150</v>
      </c>
      <c r="BE141" s="98">
        <f t="shared" si="9"/>
        <v>0</v>
      </c>
      <c r="BF141" s="98">
        <f t="shared" si="10"/>
        <v>0</v>
      </c>
      <c r="BG141" s="98">
        <f t="shared" si="11"/>
        <v>0</v>
      </c>
      <c r="BH141" s="98">
        <f t="shared" si="12"/>
        <v>0</v>
      </c>
      <c r="BI141" s="98">
        <f t="shared" si="13"/>
        <v>0</v>
      </c>
      <c r="BJ141" s="13" t="s">
        <v>89</v>
      </c>
      <c r="BK141" s="169">
        <f t="shared" si="14"/>
        <v>0</v>
      </c>
      <c r="BL141" s="13" t="s">
        <v>156</v>
      </c>
      <c r="BM141" s="168" t="s">
        <v>312</v>
      </c>
    </row>
    <row r="142" spans="2:65" s="1" customFormat="1" ht="37.9" customHeight="1">
      <c r="B142" s="131"/>
      <c r="C142" s="158" t="s">
        <v>156</v>
      </c>
      <c r="D142" s="158" t="s">
        <v>152</v>
      </c>
      <c r="E142" s="159" t="s">
        <v>313</v>
      </c>
      <c r="F142" s="160" t="s">
        <v>314</v>
      </c>
      <c r="G142" s="161" t="s">
        <v>155</v>
      </c>
      <c r="H142" s="162">
        <v>105</v>
      </c>
      <c r="I142" s="163"/>
      <c r="J142" s="162">
        <f t="shared" si="5"/>
        <v>0</v>
      </c>
      <c r="K142" s="164"/>
      <c r="L142" s="30"/>
      <c r="M142" s="165" t="s">
        <v>1</v>
      </c>
      <c r="N142" s="130" t="s">
        <v>44</v>
      </c>
      <c r="P142" s="166">
        <f t="shared" si="6"/>
        <v>0</v>
      </c>
      <c r="Q142" s="166">
        <v>0</v>
      </c>
      <c r="R142" s="166">
        <f t="shared" si="7"/>
        <v>0</v>
      </c>
      <c r="S142" s="166">
        <v>0</v>
      </c>
      <c r="T142" s="167">
        <f t="shared" si="8"/>
        <v>0</v>
      </c>
      <c r="AR142" s="168" t="s">
        <v>156</v>
      </c>
      <c r="AT142" s="168" t="s">
        <v>152</v>
      </c>
      <c r="AU142" s="168" t="s">
        <v>89</v>
      </c>
      <c r="AY142" s="13" t="s">
        <v>150</v>
      </c>
      <c r="BE142" s="98">
        <f t="shared" si="9"/>
        <v>0</v>
      </c>
      <c r="BF142" s="98">
        <f t="shared" si="10"/>
        <v>0</v>
      </c>
      <c r="BG142" s="98">
        <f t="shared" si="11"/>
        <v>0</v>
      </c>
      <c r="BH142" s="98">
        <f t="shared" si="12"/>
        <v>0</v>
      </c>
      <c r="BI142" s="98">
        <f t="shared" si="13"/>
        <v>0</v>
      </c>
      <c r="BJ142" s="13" t="s">
        <v>89</v>
      </c>
      <c r="BK142" s="169">
        <f t="shared" si="14"/>
        <v>0</v>
      </c>
      <c r="BL142" s="13" t="s">
        <v>156</v>
      </c>
      <c r="BM142" s="168" t="s">
        <v>315</v>
      </c>
    </row>
    <row r="143" spans="2:65" s="1" customFormat="1" ht="24.2" customHeight="1">
      <c r="B143" s="131"/>
      <c r="C143" s="158" t="s">
        <v>168</v>
      </c>
      <c r="D143" s="158" t="s">
        <v>152</v>
      </c>
      <c r="E143" s="159" t="s">
        <v>316</v>
      </c>
      <c r="F143" s="160" t="s">
        <v>317</v>
      </c>
      <c r="G143" s="161" t="s">
        <v>155</v>
      </c>
      <c r="H143" s="162">
        <v>105</v>
      </c>
      <c r="I143" s="163"/>
      <c r="J143" s="162">
        <f t="shared" si="5"/>
        <v>0</v>
      </c>
      <c r="K143" s="164"/>
      <c r="L143" s="30"/>
      <c r="M143" s="165" t="s">
        <v>1</v>
      </c>
      <c r="N143" s="130" t="s">
        <v>44</v>
      </c>
      <c r="P143" s="166">
        <f t="shared" si="6"/>
        <v>0</v>
      </c>
      <c r="Q143" s="166">
        <v>0</v>
      </c>
      <c r="R143" s="166">
        <f t="shared" si="7"/>
        <v>0</v>
      </c>
      <c r="S143" s="166">
        <v>0</v>
      </c>
      <c r="T143" s="167">
        <f t="shared" si="8"/>
        <v>0</v>
      </c>
      <c r="AR143" s="168" t="s">
        <v>156</v>
      </c>
      <c r="AT143" s="168" t="s">
        <v>152</v>
      </c>
      <c r="AU143" s="168" t="s">
        <v>89</v>
      </c>
      <c r="AY143" s="13" t="s">
        <v>150</v>
      </c>
      <c r="BE143" s="98">
        <f t="shared" si="9"/>
        <v>0</v>
      </c>
      <c r="BF143" s="98">
        <f t="shared" si="10"/>
        <v>0</v>
      </c>
      <c r="BG143" s="98">
        <f t="shared" si="11"/>
        <v>0</v>
      </c>
      <c r="BH143" s="98">
        <f t="shared" si="12"/>
        <v>0</v>
      </c>
      <c r="BI143" s="98">
        <f t="shared" si="13"/>
        <v>0</v>
      </c>
      <c r="BJ143" s="13" t="s">
        <v>89</v>
      </c>
      <c r="BK143" s="169">
        <f t="shared" si="14"/>
        <v>0</v>
      </c>
      <c r="BL143" s="13" t="s">
        <v>156</v>
      </c>
      <c r="BM143" s="168" t="s">
        <v>318</v>
      </c>
    </row>
    <row r="144" spans="2:65" s="1" customFormat="1" ht="33" customHeight="1">
      <c r="B144" s="131"/>
      <c r="C144" s="158" t="s">
        <v>172</v>
      </c>
      <c r="D144" s="158" t="s">
        <v>152</v>
      </c>
      <c r="E144" s="159" t="s">
        <v>181</v>
      </c>
      <c r="F144" s="160" t="s">
        <v>182</v>
      </c>
      <c r="G144" s="161" t="s">
        <v>155</v>
      </c>
      <c r="H144" s="162">
        <v>105</v>
      </c>
      <c r="I144" s="163"/>
      <c r="J144" s="162">
        <f t="shared" si="5"/>
        <v>0</v>
      </c>
      <c r="K144" s="164"/>
      <c r="L144" s="30"/>
      <c r="M144" s="165" t="s">
        <v>1</v>
      </c>
      <c r="N144" s="130" t="s">
        <v>44</v>
      </c>
      <c r="P144" s="166">
        <f t="shared" si="6"/>
        <v>0</v>
      </c>
      <c r="Q144" s="166">
        <v>0</v>
      </c>
      <c r="R144" s="166">
        <f t="shared" si="7"/>
        <v>0</v>
      </c>
      <c r="S144" s="166">
        <v>0</v>
      </c>
      <c r="T144" s="167">
        <f t="shared" si="8"/>
        <v>0</v>
      </c>
      <c r="AR144" s="168" t="s">
        <v>156</v>
      </c>
      <c r="AT144" s="168" t="s">
        <v>152</v>
      </c>
      <c r="AU144" s="168" t="s">
        <v>89</v>
      </c>
      <c r="AY144" s="13" t="s">
        <v>150</v>
      </c>
      <c r="BE144" s="98">
        <f t="shared" si="9"/>
        <v>0</v>
      </c>
      <c r="BF144" s="98">
        <f t="shared" si="10"/>
        <v>0</v>
      </c>
      <c r="BG144" s="98">
        <f t="shared" si="11"/>
        <v>0</v>
      </c>
      <c r="BH144" s="98">
        <f t="shared" si="12"/>
        <v>0</v>
      </c>
      <c r="BI144" s="98">
        <f t="shared" si="13"/>
        <v>0</v>
      </c>
      <c r="BJ144" s="13" t="s">
        <v>89</v>
      </c>
      <c r="BK144" s="169">
        <f t="shared" si="14"/>
        <v>0</v>
      </c>
      <c r="BL144" s="13" t="s">
        <v>156</v>
      </c>
      <c r="BM144" s="168" t="s">
        <v>319</v>
      </c>
    </row>
    <row r="145" spans="2:65" s="1" customFormat="1" ht="24.2" customHeight="1">
      <c r="B145" s="131"/>
      <c r="C145" s="158" t="s">
        <v>176</v>
      </c>
      <c r="D145" s="158" t="s">
        <v>152</v>
      </c>
      <c r="E145" s="159" t="s">
        <v>320</v>
      </c>
      <c r="F145" s="160" t="s">
        <v>321</v>
      </c>
      <c r="G145" s="161" t="s">
        <v>155</v>
      </c>
      <c r="H145" s="162">
        <v>75</v>
      </c>
      <c r="I145" s="163"/>
      <c r="J145" s="162">
        <f t="shared" si="5"/>
        <v>0</v>
      </c>
      <c r="K145" s="164"/>
      <c r="L145" s="30"/>
      <c r="M145" s="165" t="s">
        <v>1</v>
      </c>
      <c r="N145" s="130" t="s">
        <v>44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156</v>
      </c>
      <c r="AT145" s="168" t="s">
        <v>152</v>
      </c>
      <c r="AU145" s="168" t="s">
        <v>89</v>
      </c>
      <c r="AY145" s="13" t="s">
        <v>150</v>
      </c>
      <c r="BE145" s="98">
        <f t="shared" si="9"/>
        <v>0</v>
      </c>
      <c r="BF145" s="98">
        <f t="shared" si="10"/>
        <v>0</v>
      </c>
      <c r="BG145" s="98">
        <f t="shared" si="11"/>
        <v>0</v>
      </c>
      <c r="BH145" s="98">
        <f t="shared" si="12"/>
        <v>0</v>
      </c>
      <c r="BI145" s="98">
        <f t="shared" si="13"/>
        <v>0</v>
      </c>
      <c r="BJ145" s="13" t="s">
        <v>89</v>
      </c>
      <c r="BK145" s="169">
        <f t="shared" si="14"/>
        <v>0</v>
      </c>
      <c r="BL145" s="13" t="s">
        <v>156</v>
      </c>
      <c r="BM145" s="168" t="s">
        <v>322</v>
      </c>
    </row>
    <row r="146" spans="2:65" s="1" customFormat="1" ht="24.2" customHeight="1">
      <c r="B146" s="131"/>
      <c r="C146" s="158" t="s">
        <v>180</v>
      </c>
      <c r="D146" s="158" t="s">
        <v>152</v>
      </c>
      <c r="E146" s="159" t="s">
        <v>323</v>
      </c>
      <c r="F146" s="160" t="s">
        <v>324</v>
      </c>
      <c r="G146" s="161" t="s">
        <v>155</v>
      </c>
      <c r="H146" s="162">
        <v>75</v>
      </c>
      <c r="I146" s="163"/>
      <c r="J146" s="162">
        <f t="shared" si="5"/>
        <v>0</v>
      </c>
      <c r="K146" s="164"/>
      <c r="L146" s="30"/>
      <c r="M146" s="165" t="s">
        <v>1</v>
      </c>
      <c r="N146" s="130" t="s">
        <v>44</v>
      </c>
      <c r="P146" s="166">
        <f t="shared" si="6"/>
        <v>0</v>
      </c>
      <c r="Q146" s="166">
        <v>0</v>
      </c>
      <c r="R146" s="166">
        <f t="shared" si="7"/>
        <v>0</v>
      </c>
      <c r="S146" s="166">
        <v>0</v>
      </c>
      <c r="T146" s="167">
        <f t="shared" si="8"/>
        <v>0</v>
      </c>
      <c r="AR146" s="168" t="s">
        <v>156</v>
      </c>
      <c r="AT146" s="168" t="s">
        <v>152</v>
      </c>
      <c r="AU146" s="168" t="s">
        <v>89</v>
      </c>
      <c r="AY146" s="13" t="s">
        <v>150</v>
      </c>
      <c r="BE146" s="98">
        <f t="shared" si="9"/>
        <v>0</v>
      </c>
      <c r="BF146" s="98">
        <f t="shared" si="10"/>
        <v>0</v>
      </c>
      <c r="BG146" s="98">
        <f t="shared" si="11"/>
        <v>0</v>
      </c>
      <c r="BH146" s="98">
        <f t="shared" si="12"/>
        <v>0</v>
      </c>
      <c r="BI146" s="98">
        <f t="shared" si="13"/>
        <v>0</v>
      </c>
      <c r="BJ146" s="13" t="s">
        <v>89</v>
      </c>
      <c r="BK146" s="169">
        <f t="shared" si="14"/>
        <v>0</v>
      </c>
      <c r="BL146" s="13" t="s">
        <v>156</v>
      </c>
      <c r="BM146" s="168" t="s">
        <v>325</v>
      </c>
    </row>
    <row r="147" spans="2:65" s="1" customFormat="1" ht="16.5" customHeight="1">
      <c r="B147" s="131"/>
      <c r="C147" s="170" t="s">
        <v>185</v>
      </c>
      <c r="D147" s="170" t="s">
        <v>281</v>
      </c>
      <c r="E147" s="171" t="s">
        <v>326</v>
      </c>
      <c r="F147" s="172" t="s">
        <v>327</v>
      </c>
      <c r="G147" s="173" t="s">
        <v>222</v>
      </c>
      <c r="H147" s="174">
        <v>141.75</v>
      </c>
      <c r="I147" s="175"/>
      <c r="J147" s="174">
        <f t="shared" si="5"/>
        <v>0</v>
      </c>
      <c r="K147" s="176"/>
      <c r="L147" s="177"/>
      <c r="M147" s="178" t="s">
        <v>1</v>
      </c>
      <c r="N147" s="179" t="s">
        <v>44</v>
      </c>
      <c r="P147" s="166">
        <f t="shared" si="6"/>
        <v>0</v>
      </c>
      <c r="Q147" s="166">
        <v>1</v>
      </c>
      <c r="R147" s="166">
        <f t="shared" si="7"/>
        <v>141.75</v>
      </c>
      <c r="S147" s="166">
        <v>0</v>
      </c>
      <c r="T147" s="167">
        <f t="shared" si="8"/>
        <v>0</v>
      </c>
      <c r="AR147" s="168" t="s">
        <v>180</v>
      </c>
      <c r="AT147" s="168" t="s">
        <v>281</v>
      </c>
      <c r="AU147" s="168" t="s">
        <v>89</v>
      </c>
      <c r="AY147" s="13" t="s">
        <v>150</v>
      </c>
      <c r="BE147" s="98">
        <f t="shared" si="9"/>
        <v>0</v>
      </c>
      <c r="BF147" s="98">
        <f t="shared" si="10"/>
        <v>0</v>
      </c>
      <c r="BG147" s="98">
        <f t="shared" si="11"/>
        <v>0</v>
      </c>
      <c r="BH147" s="98">
        <f t="shared" si="12"/>
        <v>0</v>
      </c>
      <c r="BI147" s="98">
        <f t="shared" si="13"/>
        <v>0</v>
      </c>
      <c r="BJ147" s="13" t="s">
        <v>89</v>
      </c>
      <c r="BK147" s="169">
        <f t="shared" si="14"/>
        <v>0</v>
      </c>
      <c r="BL147" s="13" t="s">
        <v>156</v>
      </c>
      <c r="BM147" s="168" t="s">
        <v>328</v>
      </c>
    </row>
    <row r="148" spans="2:65" s="11" customFormat="1" ht="22.9" customHeight="1">
      <c r="B148" s="146"/>
      <c r="D148" s="147" t="s">
        <v>77</v>
      </c>
      <c r="E148" s="156" t="s">
        <v>156</v>
      </c>
      <c r="F148" s="156" t="s">
        <v>329</v>
      </c>
      <c r="I148" s="149"/>
      <c r="J148" s="157">
        <f>BK148</f>
        <v>0</v>
      </c>
      <c r="L148" s="146"/>
      <c r="M148" s="151"/>
      <c r="P148" s="152">
        <f>P149</f>
        <v>0</v>
      </c>
      <c r="R148" s="152">
        <f>R149</f>
        <v>56.723100000000002</v>
      </c>
      <c r="T148" s="153">
        <f>T149</f>
        <v>0</v>
      </c>
      <c r="AR148" s="147" t="s">
        <v>85</v>
      </c>
      <c r="AT148" s="154" t="s">
        <v>77</v>
      </c>
      <c r="AU148" s="154" t="s">
        <v>85</v>
      </c>
      <c r="AY148" s="147" t="s">
        <v>150</v>
      </c>
      <c r="BK148" s="155">
        <f>BK149</f>
        <v>0</v>
      </c>
    </row>
    <row r="149" spans="2:65" s="1" customFormat="1" ht="37.9" customHeight="1">
      <c r="B149" s="131"/>
      <c r="C149" s="158" t="s">
        <v>189</v>
      </c>
      <c r="D149" s="158" t="s">
        <v>152</v>
      </c>
      <c r="E149" s="159" t="s">
        <v>330</v>
      </c>
      <c r="F149" s="160" t="s">
        <v>331</v>
      </c>
      <c r="G149" s="161" t="s">
        <v>155</v>
      </c>
      <c r="H149" s="162">
        <v>30</v>
      </c>
      <c r="I149" s="163"/>
      <c r="J149" s="162">
        <f>ROUND(I149*H149,3)</f>
        <v>0</v>
      </c>
      <c r="K149" s="164"/>
      <c r="L149" s="30"/>
      <c r="M149" s="165" t="s">
        <v>1</v>
      </c>
      <c r="N149" s="130" t="s">
        <v>44</v>
      </c>
      <c r="P149" s="166">
        <f>O149*H149</f>
        <v>0</v>
      </c>
      <c r="Q149" s="166">
        <v>1.8907700000000001</v>
      </c>
      <c r="R149" s="166">
        <f>Q149*H149</f>
        <v>56.723100000000002</v>
      </c>
      <c r="S149" s="166">
        <v>0</v>
      </c>
      <c r="T149" s="167">
        <f>S149*H149</f>
        <v>0</v>
      </c>
      <c r="AR149" s="168" t="s">
        <v>156</v>
      </c>
      <c r="AT149" s="168" t="s">
        <v>152</v>
      </c>
      <c r="AU149" s="168" t="s">
        <v>89</v>
      </c>
      <c r="AY149" s="13" t="s">
        <v>150</v>
      </c>
      <c r="BE149" s="98">
        <f>IF(N149="základná",J149,0)</f>
        <v>0</v>
      </c>
      <c r="BF149" s="98">
        <f>IF(N149="znížená",J149,0)</f>
        <v>0</v>
      </c>
      <c r="BG149" s="98">
        <f>IF(N149="zákl. prenesená",J149,0)</f>
        <v>0</v>
      </c>
      <c r="BH149" s="98">
        <f>IF(N149="zníž. prenesená",J149,0)</f>
        <v>0</v>
      </c>
      <c r="BI149" s="98">
        <f>IF(N149="nulová",J149,0)</f>
        <v>0</v>
      </c>
      <c r="BJ149" s="13" t="s">
        <v>89</v>
      </c>
      <c r="BK149" s="169">
        <f>ROUND(I149*H149,3)</f>
        <v>0</v>
      </c>
      <c r="BL149" s="13" t="s">
        <v>156</v>
      </c>
      <c r="BM149" s="168" t="s">
        <v>332</v>
      </c>
    </row>
    <row r="150" spans="2:65" s="11" customFormat="1" ht="22.9" customHeight="1">
      <c r="B150" s="146"/>
      <c r="D150" s="147" t="s">
        <v>77</v>
      </c>
      <c r="E150" s="156" t="s">
        <v>180</v>
      </c>
      <c r="F150" s="156" t="s">
        <v>333</v>
      </c>
      <c r="I150" s="149"/>
      <c r="J150" s="157">
        <f>BK150</f>
        <v>0</v>
      </c>
      <c r="L150" s="146"/>
      <c r="M150" s="151"/>
      <c r="P150" s="152">
        <f>SUM(P151:P154)</f>
        <v>0</v>
      </c>
      <c r="R150" s="152">
        <f>SUM(R151:R154)</f>
        <v>0.86619599999999997</v>
      </c>
      <c r="T150" s="153">
        <f>SUM(T151:T154)</f>
        <v>0</v>
      </c>
      <c r="AR150" s="147" t="s">
        <v>85</v>
      </c>
      <c r="AT150" s="154" t="s">
        <v>77</v>
      </c>
      <c r="AU150" s="154" t="s">
        <v>85</v>
      </c>
      <c r="AY150" s="147" t="s">
        <v>150</v>
      </c>
      <c r="BK150" s="155">
        <f>SUM(BK151:BK154)</f>
        <v>0</v>
      </c>
    </row>
    <row r="151" spans="2:65" s="1" customFormat="1" ht="24.2" customHeight="1">
      <c r="B151" s="131"/>
      <c r="C151" s="158" t="s">
        <v>194</v>
      </c>
      <c r="D151" s="158" t="s">
        <v>152</v>
      </c>
      <c r="E151" s="159" t="s">
        <v>334</v>
      </c>
      <c r="F151" s="160" t="s">
        <v>335</v>
      </c>
      <c r="G151" s="161" t="s">
        <v>265</v>
      </c>
      <c r="H151" s="162">
        <v>150</v>
      </c>
      <c r="I151" s="163"/>
      <c r="J151" s="162">
        <f>ROUND(I151*H151,3)</f>
        <v>0</v>
      </c>
      <c r="K151" s="164"/>
      <c r="L151" s="30"/>
      <c r="M151" s="165" t="s">
        <v>1</v>
      </c>
      <c r="N151" s="130" t="s">
        <v>44</v>
      </c>
      <c r="P151" s="166">
        <f>O151*H151</f>
        <v>0</v>
      </c>
      <c r="Q151" s="166">
        <v>1.0000000000000001E-5</v>
      </c>
      <c r="R151" s="166">
        <f>Q151*H151</f>
        <v>1.5E-3</v>
      </c>
      <c r="S151" s="166">
        <v>0</v>
      </c>
      <c r="T151" s="167">
        <f>S151*H151</f>
        <v>0</v>
      </c>
      <c r="AR151" s="168" t="s">
        <v>156</v>
      </c>
      <c r="AT151" s="168" t="s">
        <v>152</v>
      </c>
      <c r="AU151" s="168" t="s">
        <v>89</v>
      </c>
      <c r="AY151" s="13" t="s">
        <v>150</v>
      </c>
      <c r="BE151" s="98">
        <f>IF(N151="základná",J151,0)</f>
        <v>0</v>
      </c>
      <c r="BF151" s="98">
        <f>IF(N151="znížená",J151,0)</f>
        <v>0</v>
      </c>
      <c r="BG151" s="98">
        <f>IF(N151="zákl. prenesená",J151,0)</f>
        <v>0</v>
      </c>
      <c r="BH151" s="98">
        <f>IF(N151="zníž. prenesená",J151,0)</f>
        <v>0</v>
      </c>
      <c r="BI151" s="98">
        <f>IF(N151="nulová",J151,0)</f>
        <v>0</v>
      </c>
      <c r="BJ151" s="13" t="s">
        <v>89</v>
      </c>
      <c r="BK151" s="169">
        <f>ROUND(I151*H151,3)</f>
        <v>0</v>
      </c>
      <c r="BL151" s="13" t="s">
        <v>156</v>
      </c>
      <c r="BM151" s="168" t="s">
        <v>336</v>
      </c>
    </row>
    <row r="152" spans="2:65" s="1" customFormat="1" ht="33" customHeight="1">
      <c r="B152" s="131"/>
      <c r="C152" s="170" t="s">
        <v>199</v>
      </c>
      <c r="D152" s="170" t="s">
        <v>281</v>
      </c>
      <c r="E152" s="171" t="s">
        <v>337</v>
      </c>
      <c r="F152" s="172" t="s">
        <v>338</v>
      </c>
      <c r="G152" s="173" t="s">
        <v>197</v>
      </c>
      <c r="H152" s="174">
        <v>25.05</v>
      </c>
      <c r="I152" s="175"/>
      <c r="J152" s="174">
        <f>ROUND(I152*H152,3)</f>
        <v>0</v>
      </c>
      <c r="K152" s="176"/>
      <c r="L152" s="177"/>
      <c r="M152" s="178" t="s">
        <v>1</v>
      </c>
      <c r="N152" s="179" t="s">
        <v>44</v>
      </c>
      <c r="P152" s="166">
        <f>O152*H152</f>
        <v>0</v>
      </c>
      <c r="Q152" s="166">
        <v>3.3919999999999999E-2</v>
      </c>
      <c r="R152" s="166">
        <f>Q152*H152</f>
        <v>0.84969600000000001</v>
      </c>
      <c r="S152" s="166">
        <v>0</v>
      </c>
      <c r="T152" s="167">
        <f>S152*H152</f>
        <v>0</v>
      </c>
      <c r="AR152" s="168" t="s">
        <v>180</v>
      </c>
      <c r="AT152" s="168" t="s">
        <v>281</v>
      </c>
      <c r="AU152" s="168" t="s">
        <v>89</v>
      </c>
      <c r="AY152" s="13" t="s">
        <v>150</v>
      </c>
      <c r="BE152" s="98">
        <f>IF(N152="základná",J152,0)</f>
        <v>0</v>
      </c>
      <c r="BF152" s="98">
        <f>IF(N152="znížená",J152,0)</f>
        <v>0</v>
      </c>
      <c r="BG152" s="98">
        <f>IF(N152="zákl. prenesená",J152,0)</f>
        <v>0</v>
      </c>
      <c r="BH152" s="98">
        <f>IF(N152="zníž. prenesená",J152,0)</f>
        <v>0</v>
      </c>
      <c r="BI152" s="98">
        <f>IF(N152="nulová",J152,0)</f>
        <v>0</v>
      </c>
      <c r="BJ152" s="13" t="s">
        <v>89</v>
      </c>
      <c r="BK152" s="169">
        <f>ROUND(I152*H152,3)</f>
        <v>0</v>
      </c>
      <c r="BL152" s="13" t="s">
        <v>156</v>
      </c>
      <c r="BM152" s="168" t="s">
        <v>339</v>
      </c>
    </row>
    <row r="153" spans="2:65" s="1" customFormat="1" ht="16.5" customHeight="1">
      <c r="B153" s="131"/>
      <c r="C153" s="158" t="s">
        <v>203</v>
      </c>
      <c r="D153" s="158" t="s">
        <v>152</v>
      </c>
      <c r="E153" s="159" t="s">
        <v>340</v>
      </c>
      <c r="F153" s="160" t="s">
        <v>341</v>
      </c>
      <c r="G153" s="161" t="s">
        <v>265</v>
      </c>
      <c r="H153" s="162">
        <v>150</v>
      </c>
      <c r="I153" s="163"/>
      <c r="J153" s="162">
        <f>ROUND(I153*H153,3)</f>
        <v>0</v>
      </c>
      <c r="K153" s="164"/>
      <c r="L153" s="30"/>
      <c r="M153" s="165" t="s">
        <v>1</v>
      </c>
      <c r="N153" s="130" t="s">
        <v>44</v>
      </c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AR153" s="168" t="s">
        <v>156</v>
      </c>
      <c r="AT153" s="168" t="s">
        <v>152</v>
      </c>
      <c r="AU153" s="168" t="s">
        <v>89</v>
      </c>
      <c r="AY153" s="13" t="s">
        <v>150</v>
      </c>
      <c r="BE153" s="98">
        <f>IF(N153="základná",J153,0)</f>
        <v>0</v>
      </c>
      <c r="BF153" s="98">
        <f>IF(N153="znížená",J153,0)</f>
        <v>0</v>
      </c>
      <c r="BG153" s="98">
        <f>IF(N153="zákl. prenesená",J153,0)</f>
        <v>0</v>
      </c>
      <c r="BH153" s="98">
        <f>IF(N153="zníž. prenesená",J153,0)</f>
        <v>0</v>
      </c>
      <c r="BI153" s="98">
        <f>IF(N153="nulová",J153,0)</f>
        <v>0</v>
      </c>
      <c r="BJ153" s="13" t="s">
        <v>89</v>
      </c>
      <c r="BK153" s="169">
        <f>ROUND(I153*H153,3)</f>
        <v>0</v>
      </c>
      <c r="BL153" s="13" t="s">
        <v>156</v>
      </c>
      <c r="BM153" s="168" t="s">
        <v>342</v>
      </c>
    </row>
    <row r="154" spans="2:65" s="1" customFormat="1" ht="24.2" customHeight="1">
      <c r="B154" s="131"/>
      <c r="C154" s="158" t="s">
        <v>207</v>
      </c>
      <c r="D154" s="158" t="s">
        <v>152</v>
      </c>
      <c r="E154" s="159" t="s">
        <v>343</v>
      </c>
      <c r="F154" s="160" t="s">
        <v>344</v>
      </c>
      <c r="G154" s="161" t="s">
        <v>265</v>
      </c>
      <c r="H154" s="162">
        <v>150</v>
      </c>
      <c r="I154" s="163"/>
      <c r="J154" s="162">
        <f>ROUND(I154*H154,3)</f>
        <v>0</v>
      </c>
      <c r="K154" s="164"/>
      <c r="L154" s="30"/>
      <c r="M154" s="165" t="s">
        <v>1</v>
      </c>
      <c r="N154" s="130" t="s">
        <v>44</v>
      </c>
      <c r="P154" s="166">
        <f>O154*H154</f>
        <v>0</v>
      </c>
      <c r="Q154" s="166">
        <v>1E-4</v>
      </c>
      <c r="R154" s="166">
        <f>Q154*H154</f>
        <v>1.5000000000000001E-2</v>
      </c>
      <c r="S154" s="166">
        <v>0</v>
      </c>
      <c r="T154" s="167">
        <f>S154*H154</f>
        <v>0</v>
      </c>
      <c r="AR154" s="168" t="s">
        <v>156</v>
      </c>
      <c r="AT154" s="168" t="s">
        <v>152</v>
      </c>
      <c r="AU154" s="168" t="s">
        <v>89</v>
      </c>
      <c r="AY154" s="13" t="s">
        <v>150</v>
      </c>
      <c r="BE154" s="98">
        <f>IF(N154="základná",J154,0)</f>
        <v>0</v>
      </c>
      <c r="BF154" s="98">
        <f>IF(N154="znížená",J154,0)</f>
        <v>0</v>
      </c>
      <c r="BG154" s="98">
        <f>IF(N154="zákl. prenesená",J154,0)</f>
        <v>0</v>
      </c>
      <c r="BH154" s="98">
        <f>IF(N154="zníž. prenesená",J154,0)</f>
        <v>0</v>
      </c>
      <c r="BI154" s="98">
        <f>IF(N154="nulová",J154,0)</f>
        <v>0</v>
      </c>
      <c r="BJ154" s="13" t="s">
        <v>89</v>
      </c>
      <c r="BK154" s="169">
        <f>ROUND(I154*H154,3)</f>
        <v>0</v>
      </c>
      <c r="BL154" s="13" t="s">
        <v>156</v>
      </c>
      <c r="BM154" s="168" t="s">
        <v>345</v>
      </c>
    </row>
    <row r="155" spans="2:65" s="11" customFormat="1" ht="22.9" customHeight="1">
      <c r="B155" s="146"/>
      <c r="D155" s="147" t="s">
        <v>77</v>
      </c>
      <c r="E155" s="156" t="s">
        <v>185</v>
      </c>
      <c r="F155" s="156" t="s">
        <v>261</v>
      </c>
      <c r="I155" s="149"/>
      <c r="J155" s="157">
        <f>BK155</f>
        <v>0</v>
      </c>
      <c r="L155" s="146"/>
      <c r="M155" s="151"/>
      <c r="P155" s="152">
        <f>SUM(P156:P159)</f>
        <v>0</v>
      </c>
      <c r="R155" s="152">
        <f>SUM(R156:R159)</f>
        <v>75.232159999999993</v>
      </c>
      <c r="T155" s="153">
        <f>SUM(T156:T159)</f>
        <v>0</v>
      </c>
      <c r="AR155" s="147" t="s">
        <v>85</v>
      </c>
      <c r="AT155" s="154" t="s">
        <v>77</v>
      </c>
      <c r="AU155" s="154" t="s">
        <v>85</v>
      </c>
      <c r="AY155" s="147" t="s">
        <v>150</v>
      </c>
      <c r="BK155" s="155">
        <f>SUM(BK156:BK159)</f>
        <v>0</v>
      </c>
    </row>
    <row r="156" spans="2:65" s="1" customFormat="1" ht="37.9" customHeight="1">
      <c r="B156" s="131"/>
      <c r="C156" s="158" t="s">
        <v>211</v>
      </c>
      <c r="D156" s="158" t="s">
        <v>152</v>
      </c>
      <c r="E156" s="159" t="s">
        <v>346</v>
      </c>
      <c r="F156" s="160" t="s">
        <v>347</v>
      </c>
      <c r="G156" s="161" t="s">
        <v>265</v>
      </c>
      <c r="H156" s="162">
        <v>124</v>
      </c>
      <c r="I156" s="163"/>
      <c r="J156" s="162">
        <f>ROUND(I156*H156,3)</f>
        <v>0</v>
      </c>
      <c r="K156" s="164"/>
      <c r="L156" s="30"/>
      <c r="M156" s="165" t="s">
        <v>1</v>
      </c>
      <c r="N156" s="130" t="s">
        <v>44</v>
      </c>
      <c r="P156" s="166">
        <f>O156*H156</f>
        <v>0</v>
      </c>
      <c r="Q156" s="166">
        <v>0.44189000000000001</v>
      </c>
      <c r="R156" s="166">
        <f>Q156*H156</f>
        <v>54.794359999999998</v>
      </c>
      <c r="S156" s="166">
        <v>0</v>
      </c>
      <c r="T156" s="167">
        <f>S156*H156</f>
        <v>0</v>
      </c>
      <c r="AR156" s="168" t="s">
        <v>156</v>
      </c>
      <c r="AT156" s="168" t="s">
        <v>152</v>
      </c>
      <c r="AU156" s="168" t="s">
        <v>89</v>
      </c>
      <c r="AY156" s="13" t="s">
        <v>150</v>
      </c>
      <c r="BE156" s="98">
        <f>IF(N156="základná",J156,0)</f>
        <v>0</v>
      </c>
      <c r="BF156" s="98">
        <f>IF(N156="znížená",J156,0)</f>
        <v>0</v>
      </c>
      <c r="BG156" s="98">
        <f>IF(N156="zákl. prenesená",J156,0)</f>
        <v>0</v>
      </c>
      <c r="BH156" s="98">
        <f>IF(N156="zníž. prenesená",J156,0)</f>
        <v>0</v>
      </c>
      <c r="BI156" s="98">
        <f>IF(N156="nulová",J156,0)</f>
        <v>0</v>
      </c>
      <c r="BJ156" s="13" t="s">
        <v>89</v>
      </c>
      <c r="BK156" s="169">
        <f>ROUND(I156*H156,3)</f>
        <v>0</v>
      </c>
      <c r="BL156" s="13" t="s">
        <v>156</v>
      </c>
      <c r="BM156" s="168" t="s">
        <v>348</v>
      </c>
    </row>
    <row r="157" spans="2:65" s="1" customFormat="1" ht="24.2" customHeight="1">
      <c r="B157" s="131"/>
      <c r="C157" s="170" t="s">
        <v>215</v>
      </c>
      <c r="D157" s="170" t="s">
        <v>281</v>
      </c>
      <c r="E157" s="171" t="s">
        <v>349</v>
      </c>
      <c r="F157" s="172" t="s">
        <v>350</v>
      </c>
      <c r="G157" s="173" t="s">
        <v>197</v>
      </c>
      <c r="H157" s="174">
        <v>2</v>
      </c>
      <c r="I157" s="175"/>
      <c r="J157" s="174">
        <f>ROUND(I157*H157,3)</f>
        <v>0</v>
      </c>
      <c r="K157" s="176"/>
      <c r="L157" s="177"/>
      <c r="M157" s="178" t="s">
        <v>1</v>
      </c>
      <c r="N157" s="179" t="s">
        <v>44</v>
      </c>
      <c r="P157" s="166">
        <f>O157*H157</f>
        <v>0</v>
      </c>
      <c r="Q157" s="166">
        <v>1.2999999999999999E-3</v>
      </c>
      <c r="R157" s="166">
        <f>Q157*H157</f>
        <v>2.5999999999999999E-3</v>
      </c>
      <c r="S157" s="166">
        <v>0</v>
      </c>
      <c r="T157" s="167">
        <f>S157*H157</f>
        <v>0</v>
      </c>
      <c r="AR157" s="168" t="s">
        <v>180</v>
      </c>
      <c r="AT157" s="168" t="s">
        <v>281</v>
      </c>
      <c r="AU157" s="168" t="s">
        <v>89</v>
      </c>
      <c r="AY157" s="13" t="s">
        <v>150</v>
      </c>
      <c r="BE157" s="98">
        <f>IF(N157="základná",J157,0)</f>
        <v>0</v>
      </c>
      <c r="BF157" s="98">
        <f>IF(N157="znížená",J157,0)</f>
        <v>0</v>
      </c>
      <c r="BG157" s="98">
        <f>IF(N157="zákl. prenesená",J157,0)</f>
        <v>0</v>
      </c>
      <c r="BH157" s="98">
        <f>IF(N157="zníž. prenesená",J157,0)</f>
        <v>0</v>
      </c>
      <c r="BI157" s="98">
        <f>IF(N157="nulová",J157,0)</f>
        <v>0</v>
      </c>
      <c r="BJ157" s="13" t="s">
        <v>89</v>
      </c>
      <c r="BK157" s="169">
        <f>ROUND(I157*H157,3)</f>
        <v>0</v>
      </c>
      <c r="BL157" s="13" t="s">
        <v>156</v>
      </c>
      <c r="BM157" s="168" t="s">
        <v>351</v>
      </c>
    </row>
    <row r="158" spans="2:65" s="1" customFormat="1" ht="44.25" customHeight="1">
      <c r="B158" s="131"/>
      <c r="C158" s="170" t="s">
        <v>219</v>
      </c>
      <c r="D158" s="170" t="s">
        <v>281</v>
      </c>
      <c r="E158" s="171" t="s">
        <v>352</v>
      </c>
      <c r="F158" s="172" t="s">
        <v>353</v>
      </c>
      <c r="G158" s="173" t="s">
        <v>197</v>
      </c>
      <c r="H158" s="174">
        <v>248</v>
      </c>
      <c r="I158" s="175"/>
      <c r="J158" s="174">
        <f>ROUND(I158*H158,3)</f>
        <v>0</v>
      </c>
      <c r="K158" s="176"/>
      <c r="L158" s="177"/>
      <c r="M158" s="178" t="s">
        <v>1</v>
      </c>
      <c r="N158" s="179" t="s">
        <v>44</v>
      </c>
      <c r="P158" s="166">
        <f>O158*H158</f>
        <v>0</v>
      </c>
      <c r="Q158" s="166">
        <v>2.0899999999999998E-2</v>
      </c>
      <c r="R158" s="166">
        <f>Q158*H158</f>
        <v>5.1831999999999994</v>
      </c>
      <c r="S158" s="166">
        <v>0</v>
      </c>
      <c r="T158" s="167">
        <f>S158*H158</f>
        <v>0</v>
      </c>
      <c r="AR158" s="168" t="s">
        <v>180</v>
      </c>
      <c r="AT158" s="168" t="s">
        <v>281</v>
      </c>
      <c r="AU158" s="168" t="s">
        <v>89</v>
      </c>
      <c r="AY158" s="13" t="s">
        <v>150</v>
      </c>
      <c r="BE158" s="98">
        <f>IF(N158="základná",J158,0)</f>
        <v>0</v>
      </c>
      <c r="BF158" s="98">
        <f>IF(N158="znížená",J158,0)</f>
        <v>0</v>
      </c>
      <c r="BG158" s="98">
        <f>IF(N158="zákl. prenesená",J158,0)</f>
        <v>0</v>
      </c>
      <c r="BH158" s="98">
        <f>IF(N158="zníž. prenesená",J158,0)</f>
        <v>0</v>
      </c>
      <c r="BI158" s="98">
        <f>IF(N158="nulová",J158,0)</f>
        <v>0</v>
      </c>
      <c r="BJ158" s="13" t="s">
        <v>89</v>
      </c>
      <c r="BK158" s="169">
        <f>ROUND(I158*H158,3)</f>
        <v>0</v>
      </c>
      <c r="BL158" s="13" t="s">
        <v>156</v>
      </c>
      <c r="BM158" s="168" t="s">
        <v>354</v>
      </c>
    </row>
    <row r="159" spans="2:65" s="1" customFormat="1" ht="33" customHeight="1">
      <c r="B159" s="131"/>
      <c r="C159" s="170" t="s">
        <v>225</v>
      </c>
      <c r="D159" s="170" t="s">
        <v>281</v>
      </c>
      <c r="E159" s="171" t="s">
        <v>355</v>
      </c>
      <c r="F159" s="172" t="s">
        <v>356</v>
      </c>
      <c r="G159" s="173" t="s">
        <v>197</v>
      </c>
      <c r="H159" s="174">
        <v>124</v>
      </c>
      <c r="I159" s="175"/>
      <c r="J159" s="174">
        <f>ROUND(I159*H159,3)</f>
        <v>0</v>
      </c>
      <c r="K159" s="176"/>
      <c r="L159" s="177"/>
      <c r="M159" s="178" t="s">
        <v>1</v>
      </c>
      <c r="N159" s="179" t="s">
        <v>44</v>
      </c>
      <c r="P159" s="166">
        <f>O159*H159</f>
        <v>0</v>
      </c>
      <c r="Q159" s="166">
        <v>0.123</v>
      </c>
      <c r="R159" s="166">
        <f>Q159*H159</f>
        <v>15.251999999999999</v>
      </c>
      <c r="S159" s="166">
        <v>0</v>
      </c>
      <c r="T159" s="167">
        <f>S159*H159</f>
        <v>0</v>
      </c>
      <c r="AR159" s="168" t="s">
        <v>180</v>
      </c>
      <c r="AT159" s="168" t="s">
        <v>281</v>
      </c>
      <c r="AU159" s="168" t="s">
        <v>89</v>
      </c>
      <c r="AY159" s="13" t="s">
        <v>150</v>
      </c>
      <c r="BE159" s="98">
        <f>IF(N159="základná",J159,0)</f>
        <v>0</v>
      </c>
      <c r="BF159" s="98">
        <f>IF(N159="znížená",J159,0)</f>
        <v>0</v>
      </c>
      <c r="BG159" s="98">
        <f>IF(N159="zákl. prenesená",J159,0)</f>
        <v>0</v>
      </c>
      <c r="BH159" s="98">
        <f>IF(N159="zníž. prenesená",J159,0)</f>
        <v>0</v>
      </c>
      <c r="BI159" s="98">
        <f>IF(N159="nulová",J159,0)</f>
        <v>0</v>
      </c>
      <c r="BJ159" s="13" t="s">
        <v>89</v>
      </c>
      <c r="BK159" s="169">
        <f>ROUND(I159*H159,3)</f>
        <v>0</v>
      </c>
      <c r="BL159" s="13" t="s">
        <v>156</v>
      </c>
      <c r="BM159" s="168" t="s">
        <v>357</v>
      </c>
    </row>
    <row r="160" spans="2:65" s="11" customFormat="1" ht="22.9" customHeight="1">
      <c r="B160" s="146"/>
      <c r="D160" s="147" t="s">
        <v>77</v>
      </c>
      <c r="E160" s="156" t="s">
        <v>267</v>
      </c>
      <c r="F160" s="156" t="s">
        <v>268</v>
      </c>
      <c r="I160" s="149"/>
      <c r="J160" s="157">
        <f>BK160</f>
        <v>0</v>
      </c>
      <c r="L160" s="146"/>
      <c r="M160" s="151"/>
      <c r="P160" s="152">
        <f>P161</f>
        <v>0</v>
      </c>
      <c r="R160" s="152">
        <f>R161</f>
        <v>0</v>
      </c>
      <c r="T160" s="153">
        <f>T161</f>
        <v>0</v>
      </c>
      <c r="AR160" s="147" t="s">
        <v>85</v>
      </c>
      <c r="AT160" s="154" t="s">
        <v>77</v>
      </c>
      <c r="AU160" s="154" t="s">
        <v>85</v>
      </c>
      <c r="AY160" s="147" t="s">
        <v>150</v>
      </c>
      <c r="BK160" s="155">
        <f>BK161</f>
        <v>0</v>
      </c>
    </row>
    <row r="161" spans="2:65" s="1" customFormat="1" ht="33" customHeight="1">
      <c r="B161" s="131"/>
      <c r="C161" s="158" t="s">
        <v>229</v>
      </c>
      <c r="D161" s="158" t="s">
        <v>152</v>
      </c>
      <c r="E161" s="159" t="s">
        <v>358</v>
      </c>
      <c r="F161" s="160" t="s">
        <v>359</v>
      </c>
      <c r="G161" s="161" t="s">
        <v>222</v>
      </c>
      <c r="H161" s="162">
        <v>274.57100000000003</v>
      </c>
      <c r="I161" s="163"/>
      <c r="J161" s="162">
        <f>ROUND(I161*H161,3)</f>
        <v>0</v>
      </c>
      <c r="K161" s="164"/>
      <c r="L161" s="30"/>
      <c r="M161" s="180" t="s">
        <v>1</v>
      </c>
      <c r="N161" s="181" t="s">
        <v>44</v>
      </c>
      <c r="O161" s="182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AR161" s="168" t="s">
        <v>156</v>
      </c>
      <c r="AT161" s="168" t="s">
        <v>152</v>
      </c>
      <c r="AU161" s="168" t="s">
        <v>89</v>
      </c>
      <c r="AY161" s="13" t="s">
        <v>150</v>
      </c>
      <c r="BE161" s="98">
        <f>IF(N161="základná",J161,0)</f>
        <v>0</v>
      </c>
      <c r="BF161" s="98">
        <f>IF(N161="znížená",J161,0)</f>
        <v>0</v>
      </c>
      <c r="BG161" s="98">
        <f>IF(N161="zákl. prenesená",J161,0)</f>
        <v>0</v>
      </c>
      <c r="BH161" s="98">
        <f>IF(N161="zníž. prenesená",J161,0)</f>
        <v>0</v>
      </c>
      <c r="BI161" s="98">
        <f>IF(N161="nulová",J161,0)</f>
        <v>0</v>
      </c>
      <c r="BJ161" s="13" t="s">
        <v>89</v>
      </c>
      <c r="BK161" s="169">
        <f>ROUND(I161*H161,3)</f>
        <v>0</v>
      </c>
      <c r="BL161" s="13" t="s">
        <v>156</v>
      </c>
      <c r="BM161" s="168" t="s">
        <v>360</v>
      </c>
    </row>
    <row r="162" spans="2:65" s="1" customFormat="1" ht="6.95" customHeight="1">
      <c r="B162" s="45"/>
      <c r="C162" s="46"/>
      <c r="D162" s="46"/>
      <c r="E162" s="46"/>
      <c r="F162" s="46"/>
      <c r="G162" s="46"/>
      <c r="H162" s="46"/>
      <c r="I162" s="46"/>
      <c r="J162" s="46"/>
      <c r="K162" s="46"/>
      <c r="L162" s="30"/>
    </row>
  </sheetData>
  <autoFilter ref="C135:K161" xr:uid="{00000000-0009-0000-0000-000004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SO 01 Výstavba hnoji...</vt:lpstr>
      <vt:lpstr>01_01 - Zdravotechnika </vt:lpstr>
      <vt:lpstr>02 - SO 02 Výstavba hnoji...</vt:lpstr>
      <vt:lpstr>02_01 - Zdravotechnika </vt:lpstr>
      <vt:lpstr>'01 - SO 01 Výstavba hnoji...'!Názvy_tlače</vt:lpstr>
      <vt:lpstr>'01_01 - Zdravotechnika '!Názvy_tlače</vt:lpstr>
      <vt:lpstr>'02 - SO 02 Výstavba hnoji...'!Názvy_tlače</vt:lpstr>
      <vt:lpstr>'02_01 - Zdravotechnika '!Názvy_tlače</vt:lpstr>
      <vt:lpstr>'Rekapitulácia stavby'!Názvy_tlače</vt:lpstr>
      <vt:lpstr>'01 - SO 01 Výstavba hnoji...'!Oblasť_tlače</vt:lpstr>
      <vt:lpstr>'01_01 - Zdravotechnika '!Oblasť_tlače</vt:lpstr>
      <vt:lpstr>'02 - SO 02 Výstavba hnoji...'!Oblasť_tlače</vt:lpstr>
      <vt:lpstr>'02_01 - Zdravotechnika 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Kytka</dc:creator>
  <cp:lastModifiedBy>Eva Kmecová</cp:lastModifiedBy>
  <dcterms:created xsi:type="dcterms:W3CDTF">2022-07-05T12:39:41Z</dcterms:created>
  <dcterms:modified xsi:type="dcterms:W3CDTF">2023-04-18T18:36:26Z</dcterms:modified>
</cp:coreProperties>
</file>