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SPRÁVCA-PC\Users\Správca\Desktop\voros\Hnojisko Vlkanová\"/>
    </mc:Choice>
  </mc:AlternateContent>
  <bookViews>
    <workbookView xWindow="0" yWindow="0" windowWidth="0" windowHeight="0"/>
  </bookViews>
  <sheets>
    <sheet name="Rekapitulácia stavby" sheetId="1" r:id="rId1"/>
    <sheet name="01 - SO 01 Výstavba hnoji..." sheetId="2" r:id="rId2"/>
    <sheet name="01_01 - Zdravotechnika " sheetId="3" r:id="rId3"/>
    <sheet name="02 - SO 02 Výstavba hnoji..." sheetId="4" r:id="rId4"/>
    <sheet name="02_01 - Zdravotechnika " sheetId="5" r:id="rId5"/>
  </sheets>
  <definedNames>
    <definedName name="_xlnm.Print_Area" localSheetId="0">'Rekapitulácia stavby'!$D$4:$AO$76,'Rekapitulácia stavby'!$C$82:$AQ$104</definedName>
    <definedName name="_xlnm.Print_Titles" localSheetId="0">'Rekapitulácia stavby'!$92:$92</definedName>
    <definedName name="_xlnm._FilterDatabase" localSheetId="1" hidden="1">'01 - SO 01 Výstavba hnoji...'!$C$128:$K$172</definedName>
    <definedName name="_xlnm.Print_Area" localSheetId="1">'01 - SO 01 Výstavba hnoji...'!$C$4:$J$76,'01 - SO 01 Výstavba hnoji...'!$C$82:$J$110,'01 - SO 01 Výstavba hnoji...'!$C$116:$J$172</definedName>
    <definedName name="_xlnm.Print_Titles" localSheetId="1">'01 - SO 01 Výstavba hnoji...'!$128:$128</definedName>
    <definedName name="_xlnm._FilterDatabase" localSheetId="2" hidden="1">'01_01 - Zdravotechnika '!$C$129:$K$155</definedName>
    <definedName name="_xlnm.Print_Area" localSheetId="2">'01_01 - Zdravotechnika '!$C$4:$J$76,'01_01 - Zdravotechnika '!$C$82:$J$109,'01_01 - Zdravotechnika '!$C$115:$J$155</definedName>
    <definedName name="_xlnm.Print_Titles" localSheetId="2">'01_01 - Zdravotechnika '!$129:$129</definedName>
    <definedName name="_xlnm._FilterDatabase" localSheetId="3" hidden="1">'02 - SO 02 Výstavba hnoji...'!$C$128:$K$172</definedName>
    <definedName name="_xlnm.Print_Area" localSheetId="3">'02 - SO 02 Výstavba hnoji...'!$C$4:$J$76,'02 - SO 02 Výstavba hnoji...'!$C$82:$J$110,'02 - SO 02 Výstavba hnoji...'!$C$116:$J$172</definedName>
    <definedName name="_xlnm.Print_Titles" localSheetId="3">'02 - SO 02 Výstavba hnoji...'!$128:$128</definedName>
    <definedName name="_xlnm._FilterDatabase" localSheetId="4" hidden="1">'02_01 - Zdravotechnika '!$C$129:$K$155</definedName>
    <definedName name="_xlnm.Print_Area" localSheetId="4">'02_01 - Zdravotechnika '!$C$4:$J$76,'02_01 - Zdravotechnika '!$C$82:$J$109,'02_01 - Zdravotechnika '!$C$115:$J$155</definedName>
    <definedName name="_xlnm.Print_Titles" localSheetId="4">'02_01 - Zdravotechnika '!$129:$129</definedName>
  </definedNames>
  <calcPr/>
</workbook>
</file>

<file path=xl/calcChain.xml><?xml version="1.0" encoding="utf-8"?>
<calcChain xmlns="http://schemas.openxmlformats.org/spreadsheetml/2006/main">
  <c i="5" l="1" r="J41"/>
  <c r="J40"/>
  <c i="1" r="AY100"/>
  <c i="5" r="J39"/>
  <c i="1" r="AX100"/>
  <c i="5" r="BI155"/>
  <c r="BH155"/>
  <c r="BG155"/>
  <c r="BE155"/>
  <c r="T155"/>
  <c r="T154"/>
  <c r="R155"/>
  <c r="R154"/>
  <c r="P155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J33"/>
  <c r="J93"/>
  <c r="F93"/>
  <c r="F91"/>
  <c r="E89"/>
  <c r="J26"/>
  <c r="E26"/>
  <c r="J94"/>
  <c r="J25"/>
  <c r="J20"/>
  <c r="E20"/>
  <c r="F94"/>
  <c r="J19"/>
  <c r="J14"/>
  <c r="J124"/>
  <c r="E7"/>
  <c r="E118"/>
  <c i="4" r="J39"/>
  <c r="J38"/>
  <c i="1" r="AY99"/>
  <c i="4" r="J37"/>
  <c i="1" r="AX99"/>
  <c i="4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5"/>
  <c r="F125"/>
  <c r="F123"/>
  <c r="E121"/>
  <c r="J31"/>
  <c r="J91"/>
  <c r="F91"/>
  <c r="F89"/>
  <c r="E87"/>
  <c r="J24"/>
  <c r="E24"/>
  <c r="J126"/>
  <c r="J23"/>
  <c r="J18"/>
  <c r="E18"/>
  <c r="F126"/>
  <c r="J17"/>
  <c r="J12"/>
  <c r="J123"/>
  <c r="E7"/>
  <c r="E119"/>
  <c i="3" r="J41"/>
  <c r="J40"/>
  <c i="1" r="AY97"/>
  <c i="3" r="J39"/>
  <c i="1" r="AX97"/>
  <c i="3" r="BI155"/>
  <c r="BH155"/>
  <c r="BG155"/>
  <c r="BE155"/>
  <c r="T155"/>
  <c r="T154"/>
  <c r="R155"/>
  <c r="R154"/>
  <c r="P155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J33"/>
  <c r="J93"/>
  <c r="F93"/>
  <c r="F91"/>
  <c r="E89"/>
  <c r="J26"/>
  <c r="E26"/>
  <c r="J127"/>
  <c r="J25"/>
  <c r="J20"/>
  <c r="E20"/>
  <c r="F94"/>
  <c r="J19"/>
  <c r="J14"/>
  <c r="J124"/>
  <c r="E7"/>
  <c r="E85"/>
  <c i="2" r="J39"/>
  <c r="J38"/>
  <c i="1" r="AY96"/>
  <c i="2" r="J37"/>
  <c i="1" r="AX96"/>
  <c i="2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5"/>
  <c r="F125"/>
  <c r="F123"/>
  <c r="E121"/>
  <c r="J31"/>
  <c r="J91"/>
  <c r="F91"/>
  <c r="F89"/>
  <c r="E87"/>
  <c r="J24"/>
  <c r="E24"/>
  <c r="J126"/>
  <c r="J23"/>
  <c r="J18"/>
  <c r="E18"/>
  <c r="F126"/>
  <c r="J17"/>
  <c r="J12"/>
  <c r="J123"/>
  <c r="E7"/>
  <c r="E119"/>
  <c i="1" r="L90"/>
  <c r="AM90"/>
  <c r="AM89"/>
  <c r="L89"/>
  <c r="AM87"/>
  <c r="L87"/>
  <c r="L85"/>
  <c r="L84"/>
  <c i="2" r="F39"/>
  <c r="J159"/>
  <c r="J153"/>
  <c r="BK148"/>
  <c r="BK144"/>
  <c r="BK139"/>
  <c r="J135"/>
  <c r="BK132"/>
  <c i="3" r="BK145"/>
  <c r="BK146"/>
  <c r="J140"/>
  <c i="4" r="BK152"/>
  <c r="BK138"/>
  <c r="J152"/>
  <c r="J158"/>
  <c r="BK171"/>
  <c r="J147"/>
  <c r="BK149"/>
  <c r="BK141"/>
  <c i="5" r="BK147"/>
  <c r="J150"/>
  <c r="J133"/>
  <c r="BK134"/>
  <c i="2" r="J35"/>
  <c r="BK152"/>
  <c r="J146"/>
  <c r="J142"/>
  <c r="J137"/>
  <c r="J133"/>
  <c i="3" r="J151"/>
  <c r="J143"/>
  <c r="J133"/>
  <c r="J152"/>
  <c r="J141"/>
  <c r="BK141"/>
  <c r="BK133"/>
  <c i="4" r="BK167"/>
  <c r="J137"/>
  <c r="J135"/>
  <c r="BK146"/>
  <c r="BK162"/>
  <c r="J157"/>
  <c r="J136"/>
  <c r="J144"/>
  <c i="5" r="J152"/>
  <c r="J151"/>
  <c r="J135"/>
  <c r="J137"/>
  <c r="BK137"/>
  <c i="2" r="BK172"/>
  <c r="BK171"/>
  <c r="J170"/>
  <c r="J169"/>
  <c r="J168"/>
  <c r="J167"/>
  <c r="J164"/>
  <c r="J162"/>
  <c r="J160"/>
  <c r="J157"/>
  <c r="BK153"/>
  <c r="J148"/>
  <c r="J144"/>
  <c r="J141"/>
  <c r="BK135"/>
  <c r="J132"/>
  <c i="3" r="J139"/>
  <c r="BK152"/>
  <c r="J134"/>
  <c r="J153"/>
  <c r="J148"/>
  <c r="BK155"/>
  <c r="BK134"/>
  <c i="4" r="BK169"/>
  <c r="BK160"/>
  <c r="J141"/>
  <c r="BK157"/>
  <c r="J172"/>
  <c r="J155"/>
  <c r="BK168"/>
  <c r="J145"/>
  <c r="J146"/>
  <c r="J132"/>
  <c i="5" r="J139"/>
  <c r="BK135"/>
  <c r="BK155"/>
  <c r="J143"/>
  <c r="J134"/>
  <c i="2" r="J172"/>
  <c r="J171"/>
  <c r="BK170"/>
  <c r="BK169"/>
  <c r="BK168"/>
  <c r="BK167"/>
  <c r="BK164"/>
  <c r="BK162"/>
  <c r="BK159"/>
  <c r="BK155"/>
  <c r="J152"/>
  <c r="BK147"/>
  <c r="BK142"/>
  <c r="J138"/>
  <c r="BK134"/>
  <c i="1" r="AS98"/>
  <c i="3" r="BK147"/>
  <c r="J147"/>
  <c r="BK150"/>
  <c r="J135"/>
  <c r="BK139"/>
  <c i="4" r="BK172"/>
  <c r="BK164"/>
  <c r="BK134"/>
  <c r="J164"/>
  <c r="J151"/>
  <c r="J160"/>
  <c r="BK154"/>
  <c r="BK148"/>
  <c r="BK143"/>
  <c i="5" r="BK148"/>
  <c r="J155"/>
  <c r="BK133"/>
  <c r="BK150"/>
  <c r="BK138"/>
  <c i="2" r="F35"/>
  <c r="BK157"/>
  <c r="J149"/>
  <c r="J145"/>
  <c r="J139"/>
  <c r="J136"/>
  <c i="1" r="AK27"/>
  <c i="3" r="BK140"/>
  <c r="J138"/>
  <c r="J136"/>
  <c i="4" r="BK135"/>
  <c r="J169"/>
  <c r="J149"/>
  <c r="BK147"/>
  <c r="BK153"/>
  <c r="BK133"/>
  <c r="BK132"/>
  <c i="5" r="J145"/>
  <c r="BK146"/>
  <c r="J136"/>
  <c r="J140"/>
  <c r="J146"/>
  <c i="2" r="J155"/>
  <c r="BK151"/>
  <c r="J147"/>
  <c r="BK143"/>
  <c r="BK138"/>
  <c r="J134"/>
  <c i="3" r="BK153"/>
  <c r="BK148"/>
  <c r="BK143"/>
  <c r="BK137"/>
  <c r="BK138"/>
  <c r="J146"/>
  <c r="BK136"/>
  <c i="4" r="J170"/>
  <c r="J162"/>
  <c r="J143"/>
  <c r="BK170"/>
  <c r="J153"/>
  <c r="J168"/>
  <c r="J138"/>
  <c r="BK158"/>
  <c r="J139"/>
  <c r="J142"/>
  <c r="BK139"/>
  <c i="5" r="BK141"/>
  <c r="BK139"/>
  <c r="BK151"/>
  <c r="J138"/>
  <c r="BK136"/>
  <c i="2" r="F38"/>
  <c r="BK158"/>
  <c r="J154"/>
  <c r="J151"/>
  <c r="BK146"/>
  <c r="J143"/>
  <c r="BK137"/>
  <c r="BK133"/>
  <c i="3" r="J155"/>
  <c r="J137"/>
  <c r="J145"/>
  <c r="BK151"/>
  <c i="4" r="BK144"/>
  <c r="BK159"/>
  <c r="BK145"/>
  <c r="BK151"/>
  <c r="BK155"/>
  <c r="BK137"/>
  <c r="J134"/>
  <c i="5" r="BK143"/>
  <c r="BK152"/>
  <c r="BK153"/>
  <c r="J153"/>
  <c r="BK140"/>
  <c i="2" r="F37"/>
  <c r="BK160"/>
  <c r="J158"/>
  <c r="BK154"/>
  <c r="BK149"/>
  <c r="BK145"/>
  <c r="BK141"/>
  <c r="BK136"/>
  <c i="1" r="AS95"/>
  <c i="3" r="J150"/>
  <c r="BK135"/>
  <c i="4" r="J159"/>
  <c r="J133"/>
  <c r="J154"/>
  <c r="J171"/>
  <c r="J148"/>
  <c r="J167"/>
  <c r="BK142"/>
  <c r="BK136"/>
  <c i="5" r="J147"/>
  <c r="J148"/>
  <c r="BK145"/>
  <c r="J141"/>
  <c i="2" l="1" r="T131"/>
  <c r="T150"/>
  <c i="3" r="R144"/>
  <c i="4" r="BK140"/>
  <c r="J140"/>
  <c r="J99"/>
  <c r="BK156"/>
  <c r="J156"/>
  <c r="J101"/>
  <c r="P166"/>
  <c r="P165"/>
  <c i="2" r="R131"/>
  <c r="P150"/>
  <c r="R166"/>
  <c r="R165"/>
  <c i="3" r="BK132"/>
  <c r="J132"/>
  <c r="J100"/>
  <c r="R149"/>
  <c i="4" r="R131"/>
  <c r="BK150"/>
  <c r="J150"/>
  <c r="J100"/>
  <c r="R150"/>
  <c r="R156"/>
  <c r="R166"/>
  <c r="R165"/>
  <c i="2" r="T140"/>
  <c r="R156"/>
  <c i="3" r="R132"/>
  <c r="R131"/>
  <c r="R130"/>
  <c r="P149"/>
  <c i="4" r="P131"/>
  <c r="T140"/>
  <c r="T156"/>
  <c i="2" r="BK131"/>
  <c r="J131"/>
  <c r="J98"/>
  <c r="BK150"/>
  <c r="J150"/>
  <c r="J100"/>
  <c r="BK166"/>
  <c r="BK165"/>
  <c r="J165"/>
  <c r="J104"/>
  <c i="3" r="T132"/>
  <c r="T149"/>
  <c i="4" r="P140"/>
  <c i="2" r="BK140"/>
  <c r="J140"/>
  <c r="J99"/>
  <c r="BK156"/>
  <c r="J156"/>
  <c r="J101"/>
  <c r="T166"/>
  <c r="T165"/>
  <c i="3" r="P132"/>
  <c r="BK149"/>
  <c r="J149"/>
  <c r="J103"/>
  <c i="5" r="BK132"/>
  <c r="J132"/>
  <c r="J100"/>
  <c r="R132"/>
  <c r="T132"/>
  <c r="P149"/>
  <c i="2" r="P140"/>
  <c r="R150"/>
  <c r="P166"/>
  <c r="P165"/>
  <c i="3" r="BK144"/>
  <c r="J144"/>
  <c r="J102"/>
  <c i="5" r="P132"/>
  <c r="P131"/>
  <c r="P130"/>
  <c i="1" r="AU100"/>
  <c i="5" r="P144"/>
  <c r="R144"/>
  <c r="T144"/>
  <c r="R149"/>
  <c i="2" r="P131"/>
  <c r="P130"/>
  <c r="P156"/>
  <c i="3" r="T144"/>
  <c i="4" r="BK131"/>
  <c r="J131"/>
  <c r="J98"/>
  <c r="R140"/>
  <c r="T166"/>
  <c r="T165"/>
  <c i="5" r="BK144"/>
  <c r="J144"/>
  <c r="J102"/>
  <c r="BK149"/>
  <c r="J149"/>
  <c r="J103"/>
  <c i="2" r="R140"/>
  <c r="T156"/>
  <c i="3" r="P144"/>
  <c i="4" r="T131"/>
  <c r="P150"/>
  <c r="T150"/>
  <c r="P156"/>
  <c r="BK166"/>
  <c r="BK165"/>
  <c r="J165"/>
  <c r="J104"/>
  <c i="5" r="T149"/>
  <c i="2" r="BK161"/>
  <c r="J161"/>
  <c r="J102"/>
  <c i="4" r="BK163"/>
  <c r="J163"/>
  <c r="J103"/>
  <c i="5" r="BK142"/>
  <c r="J142"/>
  <c r="J101"/>
  <c i="3" r="BK142"/>
  <c r="J142"/>
  <c r="J101"/>
  <c r="BK154"/>
  <c r="J154"/>
  <c r="J104"/>
  <c i="5" r="BK154"/>
  <c r="J154"/>
  <c r="J104"/>
  <c i="2" r="BK163"/>
  <c r="J163"/>
  <c r="J103"/>
  <c i="4" r="BK161"/>
  <c r="J161"/>
  <c r="J102"/>
  <c r="J166"/>
  <c r="J105"/>
  <c i="5" r="BF138"/>
  <c r="BF139"/>
  <c r="E85"/>
  <c r="BF133"/>
  <c r="BF134"/>
  <c r="BF147"/>
  <c r="J127"/>
  <c r="BF135"/>
  <c r="BF141"/>
  <c r="BF148"/>
  <c r="BF136"/>
  <c r="BF137"/>
  <c r="BF152"/>
  <c i="4" r="BK130"/>
  <c r="J130"/>
  <c r="J97"/>
  <c i="5" r="J91"/>
  <c r="F127"/>
  <c r="BF140"/>
  <c r="BF143"/>
  <c r="BF145"/>
  <c r="BF150"/>
  <c r="BF153"/>
  <c r="BF155"/>
  <c r="BF146"/>
  <c r="BF151"/>
  <c i="4" r="E85"/>
  <c r="J89"/>
  <c r="BF135"/>
  <c r="BF136"/>
  <c r="BF134"/>
  <c r="BF139"/>
  <c r="F92"/>
  <c r="BF141"/>
  <c r="BF143"/>
  <c r="BF155"/>
  <c r="BF158"/>
  <c r="BF159"/>
  <c r="BF164"/>
  <c r="BF168"/>
  <c i="3" r="BK131"/>
  <c r="BK130"/>
  <c r="J130"/>
  <c r="J98"/>
  <c r="J32"/>
  <c i="4" r="BF145"/>
  <c r="BF149"/>
  <c r="BF154"/>
  <c r="BF157"/>
  <c r="BF160"/>
  <c r="BF167"/>
  <c r="BF170"/>
  <c r="BF132"/>
  <c r="BF138"/>
  <c r="BF142"/>
  <c r="BF147"/>
  <c r="BF148"/>
  <c r="BF153"/>
  <c r="BF162"/>
  <c r="BF169"/>
  <c r="BF172"/>
  <c r="BF133"/>
  <c r="BF137"/>
  <c r="J92"/>
  <c r="BF144"/>
  <c r="BF146"/>
  <c r="BF151"/>
  <c r="BF152"/>
  <c r="BF171"/>
  <c i="2" r="J166"/>
  <c r="J105"/>
  <c i="3" r="J94"/>
  <c r="BF146"/>
  <c r="BF150"/>
  <c i="2" r="BK130"/>
  <c r="J130"/>
  <c r="J97"/>
  <c i="3" r="E118"/>
  <c r="BF133"/>
  <c r="BF143"/>
  <c r="BF151"/>
  <c r="F127"/>
  <c r="J91"/>
  <c r="BF137"/>
  <c r="BF140"/>
  <c r="BF139"/>
  <c r="BF141"/>
  <c r="BF148"/>
  <c r="BF153"/>
  <c r="BF134"/>
  <c r="BF135"/>
  <c r="BF136"/>
  <c r="BF145"/>
  <c r="BF155"/>
  <c r="BF138"/>
  <c r="BF147"/>
  <c r="BF152"/>
  <c i="2" r="E85"/>
  <c r="J89"/>
  <c r="F92"/>
  <c r="J92"/>
  <c r="BF132"/>
  <c r="BF133"/>
  <c r="BF134"/>
  <c r="BF135"/>
  <c r="BF136"/>
  <c r="BF137"/>
  <c r="BF138"/>
  <c r="BF139"/>
  <c r="BF141"/>
  <c r="BF142"/>
  <c r="BF143"/>
  <c r="BF144"/>
  <c r="BF145"/>
  <c r="BF146"/>
  <c r="BF147"/>
  <c r="BF148"/>
  <c r="BF149"/>
  <c r="BF151"/>
  <c r="BF152"/>
  <c r="BF153"/>
  <c r="BF154"/>
  <c r="BF155"/>
  <c r="BF157"/>
  <c r="BF158"/>
  <c r="BF159"/>
  <c r="BF160"/>
  <c r="BF162"/>
  <c r="BF164"/>
  <c r="BF167"/>
  <c r="BF168"/>
  <c r="BF169"/>
  <c r="BF170"/>
  <c r="BF171"/>
  <c r="BF172"/>
  <c i="1" r="BC96"/>
  <c r="AZ96"/>
  <c r="BB96"/>
  <c r="AV96"/>
  <c r="BD96"/>
  <c i="3" r="F40"/>
  <c i="1" r="BC97"/>
  <c r="BC95"/>
  <c r="AY95"/>
  <c i="5" r="F37"/>
  <c i="1" r="AZ100"/>
  <c i="3" r="F39"/>
  <c i="1" r="BB97"/>
  <c r="BB95"/>
  <c r="AX95"/>
  <c i="5" r="F40"/>
  <c i="1" r="BC100"/>
  <c i="3" r="F37"/>
  <c i="1" r="AZ97"/>
  <c r="AZ95"/>
  <c r="AV95"/>
  <c i="4" r="F38"/>
  <c i="1" r="BC99"/>
  <c i="4" r="F37"/>
  <c i="1" r="BB99"/>
  <c i="3" r="J37"/>
  <c i="1" r="AV97"/>
  <c i="4" r="F35"/>
  <c i="1" r="AZ99"/>
  <c i="5" r="F41"/>
  <c i="1" r="BD100"/>
  <c r="AS94"/>
  <c i="4" r="F39"/>
  <c i="1" r="BD99"/>
  <c i="5" r="F39"/>
  <c i="1" r="BB100"/>
  <c i="4" r="J35"/>
  <c i="1" r="AV99"/>
  <c i="3" r="F41"/>
  <c i="1" r="BD97"/>
  <c r="BD95"/>
  <c i="3" r="J34"/>
  <c i="1" r="AG97"/>
  <c i="5" r="J37"/>
  <c i="1" r="AV100"/>
  <c i="2" l="1" r="P129"/>
  <c i="1" r="AU96"/>
  <c i="3" r="T131"/>
  <c r="T130"/>
  <c i="4" r="T130"/>
  <c r="T129"/>
  <c r="P130"/>
  <c r="P129"/>
  <c i="1" r="AU99"/>
  <c i="4" r="R130"/>
  <c r="R129"/>
  <c i="3" r="P131"/>
  <c r="P130"/>
  <c i="1" r="AU97"/>
  <c i="5" r="T131"/>
  <c r="T130"/>
  <c r="R131"/>
  <c r="R130"/>
  <c i="2" r="R130"/>
  <c r="R129"/>
  <c r="T130"/>
  <c r="T129"/>
  <c i="5" r="BK131"/>
  <c r="J131"/>
  <c r="J99"/>
  <c i="4" r="BK129"/>
  <c r="J129"/>
  <c r="J96"/>
  <c r="J30"/>
  <c i="3" r="J131"/>
  <c r="J99"/>
  <c i="2" r="BK129"/>
  <c r="J129"/>
  <c r="J96"/>
  <c i="1" r="AU98"/>
  <c i="2" r="J36"/>
  <c i="1" r="AW96"/>
  <c r="AT96"/>
  <c i="5" r="F38"/>
  <c i="1" r="BA100"/>
  <c i="3" r="F38"/>
  <c i="1" r="BA97"/>
  <c r="AZ98"/>
  <c r="AV98"/>
  <c i="3" r="J38"/>
  <c i="1" r="AW97"/>
  <c r="AT97"/>
  <c r="AN97"/>
  <c r="BC98"/>
  <c r="AY98"/>
  <c i="3" r="J109"/>
  <c i="4" r="F36"/>
  <c i="1" r="BA99"/>
  <c i="2" r="F36"/>
  <c i="1" r="BA96"/>
  <c i="4" r="J36"/>
  <c i="1" r="AW99"/>
  <c r="AT99"/>
  <c r="BB98"/>
  <c r="AX98"/>
  <c r="BD98"/>
  <c i="5" r="J38"/>
  <c i="1" r="AW100"/>
  <c r="AT100"/>
  <c i="4" r="J32"/>
  <c i="1" r="AG99"/>
  <c i="2" r="J110"/>
  <c i="5" l="1" r="BK130"/>
  <c r="J130"/>
  <c r="J98"/>
  <c i="1" r="AN99"/>
  <c i="4" r="J41"/>
  <c i="2" r="J30"/>
  <c i="3" r="J43"/>
  <c i="5" r="J109"/>
  <c i="2" r="J32"/>
  <c i="1" r="AG96"/>
  <c r="AG95"/>
  <c i="4" r="J110"/>
  <c i="1" r="AU95"/>
  <c r="AU94"/>
  <c r="BA98"/>
  <c r="AW98"/>
  <c r="AT98"/>
  <c r="BB94"/>
  <c r="W34"/>
  <c r="BA95"/>
  <c r="AW95"/>
  <c r="AT95"/>
  <c r="AZ94"/>
  <c r="W32"/>
  <c r="BD94"/>
  <c r="W36"/>
  <c r="BC94"/>
  <c r="W35"/>
  <c i="5" l="1" r="J32"/>
  <c i="2" r="J41"/>
  <c i="1" r="AN96"/>
  <c r="AN95"/>
  <c i="5" r="J34"/>
  <c i="1" r="AG100"/>
  <c r="AX94"/>
  <c r="BA94"/>
  <c r="W33"/>
  <c r="AY94"/>
  <c r="AV94"/>
  <c r="AK32"/>
  <c i="5" l="1" r="J43"/>
  <c i="1" r="AN100"/>
  <c r="AG98"/>
  <c r="AG94"/>
  <c r="AK26"/>
  <c r="AK29"/>
  <c r="AN98"/>
  <c r="AW94"/>
  <c r="AK33"/>
  <c r="AK38"/>
  <c l="1" r="AG104"/>
  <c r="AT94"/>
  <c r="AN94"/>
  <c r="AN10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<sst xmlns="http://schemas.openxmlformats.org/spreadsheetml/2006/main">
  <si>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</si>
  <si>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</si>
  <si>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</si>
  <si>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</si>
  <si>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{eaf809ce-1966-4177-838a-ce456324227c}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</si>
  <si>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</si>
  <si>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</si>
  <si>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</si>
  <si>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</si>
  <si>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</si>
  <si>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Kód:</t>
  </si>
  <si>
    <t>PV519</t>
  </si>
  <si>
    <t>Stavba:</t>
  </si>
  <si>
    <t>Výstavba hnojiska A a B Bajč, časť Vlkanovo</t>
  </si>
  <si>
    <t>JKSO:</t>
  </si>
  <si>
    <t>KS:</t>
  </si>
  <si>
    <t>Miesto:</t>
  </si>
  <si>
    <t>k.ú. Bajč</t>
  </si>
  <si>
    <t>Dátum:</t>
  </si>
  <si>
    <t>29. 6. 2022</t>
  </si>
  <si>
    <t>Objednávateľ:</t>
  </si>
  <si>
    <t>IČO:</t>
  </si>
  <si>
    <t>GEMERPLUS, s.r.o., Lenartovce č. 97</t>
  </si>
  <si>
    <t>IČ DPH:</t>
  </si>
  <si>
    <t>Zhotoviteľ:</t>
  </si>
  <si>
    <t xml:space="preserve"> </t>
  </si>
  <si>
    <t>Projektant:</t>
  </si>
  <si>
    <t>Ing. arch. Roland Hoferica</t>
  </si>
  <si>
    <t>True</t>
  </si>
  <si>
    <t>0,01</t>
  </si>
  <si>
    <t>Spracovateľ:</t>
  </si>
  <si>
    <t>Poznámka:</t>
  </si>
  <si>
    <t xml:space="preserve"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</si>
  <si>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</si>
  <si>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</si>
  <si>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</si>
  <si>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</si>
  <si>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</si>
  <si>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</si>
  <si>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</si>
  <si>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</si>
  <si>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</si>
  <si>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</si>
  <si>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</si>
  <si>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</si>
  <si>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</si>
  <si>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</si>
  <si>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</si>
  <si>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</si>
  <si>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</si>
  <si>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</si>
  <si>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</si>
  <si>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</si>
  <si>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</si>
  <si>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</si>
  <si>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</si>
  <si>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</si>
  <si>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</si>
  <si>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</si>
  <si>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</si>
  <si>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</si>
  <si>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</si>
  <si>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</si>
  <si>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</si>
  <si>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</si>
  <si>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</si>
  <si>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</si>
  <si>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</si>
  <si>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</si>
  <si>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</si>
  <si>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</si>
  <si>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</si>
  <si>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</si>
  <si>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</si>
  <si>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</si>
  <si>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</si>
  <si>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</si>
  <si>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</si>
  <si>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</si>
  <si>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</si>
  <si>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SO 01 Výstavba hnojiska A Bajč, časť Vlkanovo</t>
  </si>
  <si>
    <t>STA</t>
  </si>
  <si>
    <t>1</t>
  </si>
  <si>
    <t>{7d48222c-349d-4395-9c25-c3bf545e6209}</t>
  </si>
  <si>
    <t>/</t>
  </si>
  <si>
    <t>Časť</t>
  </si>
  <si>
    <t>2</t>
  </si>
  <si>
    <t>###NOINSERT###</t>
  </si>
  <si>
    <t>01_01</t>
  </si>
  <si>
    <t xml:space="preserve">Zdravotechnika </t>
  </si>
  <si>
    <t>{62bfab0f-1321-44be-8dc8-54ebe1508264}</t>
  </si>
  <si>
    <t>02</t>
  </si>
  <si>
    <t>SO 02 Výstavba hnojiska B Bajč, časť Vlkanovo</t>
  </si>
  <si>
    <t>{95feb748-b73d-46bb-bd67-04d2920548a2}</t>
  </si>
  <si>
    <t>02_01</t>
  </si>
  <si>
    <t>{ecb33d3a-b623-4fe5-bcbd-2d464be671c4}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</si>
  <si>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</si>
  <si>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</si>
  <si>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</si>
  <si>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</si>
  <si>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</si>
  <si>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</si>
  <si>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SO 01 Výstavba hnojiska A Bajč, časť Vlkanovo</t>
  </si>
  <si>
    <t xml:space="preserve"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</si>
  <si>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</si>
  <si>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</si>
  <si>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</si>
  <si>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</si>
  <si>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</si>
  <si>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</si>
  <si>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</si>
  <si>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</si>
  <si>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</si>
  <si>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</si>
  <si>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</si>
  <si>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</si>
  <si>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</si>
  <si>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</si>
  <si>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</si>
  <si>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</si>
  <si>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</si>
  <si>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</si>
  <si>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</si>
  <si>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</si>
  <si>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</si>
  <si>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</si>
  <si>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</si>
  <si>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</si>
  <si>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</si>
  <si>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</si>
  <si>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</si>
  <si>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</si>
  <si>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</si>
  <si>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</si>
  <si>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</si>
  <si>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</si>
  <si>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</si>
  <si>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</si>
  <si>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</si>
  <si>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</si>
  <si>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</si>
  <si>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</si>
  <si>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-1930339737</t>
  </si>
  <si>
    <t>131201109.S</t>
  </si>
  <si>
    <t>Hĺbenie nezapažených jám a zárezov. Príplatok za lepivosť horniny 3</t>
  </si>
  <si>
    <t>-2003809521</t>
  </si>
  <si>
    <t>3</t>
  </si>
  <si>
    <t>132201101.S</t>
  </si>
  <si>
    <t>Výkop ryhy do šírky 600 mm v horn.3 do 100 m3</t>
  </si>
  <si>
    <t>-455226130</t>
  </si>
  <si>
    <t>132201109.S</t>
  </si>
  <si>
    <t>Príplatok k cene za lepivosť pri hĺbení rýh šírky do 600 mm zapažených i nezapažených s urovnaním dna v hornine 3</t>
  </si>
  <si>
    <t>-1679251265</t>
  </si>
  <si>
    <t>5</t>
  </si>
  <si>
    <t>162201102.S</t>
  </si>
  <si>
    <t>Vodorovné premiestnenie výkopku z horniny 1-4 nad 20-50m</t>
  </si>
  <si>
    <t>1784667854</t>
  </si>
  <si>
    <t>6</t>
  </si>
  <si>
    <t>162301132.S</t>
  </si>
  <si>
    <t xml:space="preserve">Vodorovné premiestnenie výkopku po nespevnenej ceste z  horniny tr.1-4, nad 100 do 1000 m3 na vzdialenosť do 1000 m</t>
  </si>
  <si>
    <t>1257794608</t>
  </si>
  <si>
    <t>7</t>
  </si>
  <si>
    <t>167102102.S</t>
  </si>
  <si>
    <t>Nakladanie neuľahnutého výkopku z hornín tr.1-4 nad 1000 do 10000 m3</t>
  </si>
  <si>
    <t>-253582899</t>
  </si>
  <si>
    <t>8</t>
  </si>
  <si>
    <t>171201101.S</t>
  </si>
  <si>
    <t>Uloženie sypaniny do násypov s rozprestretím sypaniny vo vrstvách a s hrubým urovnaním nezhutnených</t>
  </si>
  <si>
    <t>-290745991</t>
  </si>
  <si>
    <t>Zakladanie</t>
  </si>
  <si>
    <t>9</t>
  </si>
  <si>
    <t>273313612.S</t>
  </si>
  <si>
    <t>Betón základových dosiek, prostý tr. C 20/25</t>
  </si>
  <si>
    <t>2084745343</t>
  </si>
  <si>
    <t>10</t>
  </si>
  <si>
    <t>273351217.S</t>
  </si>
  <si>
    <t>Debnenie stien základových dosiek, zhotovenie-tradičné</t>
  </si>
  <si>
    <t>m2</t>
  </si>
  <si>
    <t>-18671309</t>
  </si>
  <si>
    <t>11</t>
  </si>
  <si>
    <t>2733625400</t>
  </si>
  <si>
    <t xml:space="preserve">M+D šmykový tŕň - pr. 18 mm </t>
  </si>
  <si>
    <t>ks</t>
  </si>
  <si>
    <t>-520527420</t>
  </si>
  <si>
    <t>12</t>
  </si>
  <si>
    <t>273351218.S</t>
  </si>
  <si>
    <t>Debnenie stien základových dosiek, odstránenie-tradičné</t>
  </si>
  <si>
    <t>528213955</t>
  </si>
  <si>
    <t>13</t>
  </si>
  <si>
    <t>274313612.S</t>
  </si>
  <si>
    <t>Betón základových pásov, prostý tr. C 20/25</t>
  </si>
  <si>
    <t>1593989327</t>
  </si>
  <si>
    <t>14</t>
  </si>
  <si>
    <t>274321312.S</t>
  </si>
  <si>
    <t>Betón základových pásov, železový (bez výstuže), tr. C 20/25</t>
  </si>
  <si>
    <t>-960362334</t>
  </si>
  <si>
    <t>15</t>
  </si>
  <si>
    <t>274351217.S</t>
  </si>
  <si>
    <t>Debnenie stien základových pásov, zhotovenie-tradičné</t>
  </si>
  <si>
    <t>-1746786739</t>
  </si>
  <si>
    <t>16</t>
  </si>
  <si>
    <t>274351218.S</t>
  </si>
  <si>
    <t>Debnenie stien základových pásov, odstránenie-tradičné</t>
  </si>
  <si>
    <t>1628727301</t>
  </si>
  <si>
    <t>17</t>
  </si>
  <si>
    <t>274361821.S</t>
  </si>
  <si>
    <t>Výstuž základových pásov z ocele B500 (10505)</t>
  </si>
  <si>
    <t>t</t>
  </si>
  <si>
    <t>-1671430139</t>
  </si>
  <si>
    <t>Zvislé a kompletné konštrukcie</t>
  </si>
  <si>
    <t>18</t>
  </si>
  <si>
    <t>311321511.S</t>
  </si>
  <si>
    <t>Betón nadzákladových múrov, železový (bez výstuže) tr. C 30/37 - vodostavebný betón</t>
  </si>
  <si>
    <t>1029547851</t>
  </si>
  <si>
    <t>19</t>
  </si>
  <si>
    <t>311321823.S</t>
  </si>
  <si>
    <t>Príplatok za pohľadový betón nadzákladových múrov triedy SB 3</t>
  </si>
  <si>
    <t>716118692</t>
  </si>
  <si>
    <t>311351105.S</t>
  </si>
  <si>
    <t>Debnenie nadzákladových múrov obojstranné zhotovenie-dielce</t>
  </si>
  <si>
    <t>541092880</t>
  </si>
  <si>
    <t>21</t>
  </si>
  <si>
    <t>311351106.S</t>
  </si>
  <si>
    <t>Debnenie nadzákladových múrov obojstranné odstránenie-dielce</t>
  </si>
  <si>
    <t>-1391464945</t>
  </si>
  <si>
    <t>22</t>
  </si>
  <si>
    <t>311361821.S</t>
  </si>
  <si>
    <t>Výstuž nadzákladových múrov B500 (10505)</t>
  </si>
  <si>
    <t>-1141261761</t>
  </si>
  <si>
    <t>Úpravy povrchov, podlahy, osadenie</t>
  </si>
  <si>
    <t>23</t>
  </si>
  <si>
    <t>631316134.S</t>
  </si>
  <si>
    <t>Povrchová úprava vsypovou zmesou pre priemyselné (pancierové) podlahy, karbidom, ťažká prevádzka, hr. vsypu 3 mm</t>
  </si>
  <si>
    <t>1464880963</t>
  </si>
  <si>
    <t>24</t>
  </si>
  <si>
    <t>631325711.S</t>
  </si>
  <si>
    <t>Mazanina z betónu vystužená oceľovými vláknami tr.C25/30 hr. nad 120 do 250 mm vrátane dilatácie</t>
  </si>
  <si>
    <t>2056741438</t>
  </si>
  <si>
    <t>25</t>
  </si>
  <si>
    <t>631351101.S</t>
  </si>
  <si>
    <t>Debnenie stien, rýh a otvorov v podlahách zhotovenie</t>
  </si>
  <si>
    <t>1453828834</t>
  </si>
  <si>
    <t>26</t>
  </si>
  <si>
    <t>631351102.S</t>
  </si>
  <si>
    <t>Debnenie stien, rýh a otvorov v podlahách odstránenie</t>
  </si>
  <si>
    <t>555795434</t>
  </si>
  <si>
    <t>Ostatné konštrukcie a práce-búranie</t>
  </si>
  <si>
    <t>27</t>
  </si>
  <si>
    <t>939941231.S</t>
  </si>
  <si>
    <t>Tesniaci a debniaci plech do pracovných škár betónových konštrukcií s bitúmenovým povrchom obojstranným šírky 100 mm typ ABS</t>
  </si>
  <si>
    <t>m</t>
  </si>
  <si>
    <t>1551377196</t>
  </si>
  <si>
    <t>99</t>
  </si>
  <si>
    <t>Presun hmôt HSV</t>
  </si>
  <si>
    <t>28</t>
  </si>
  <si>
    <t>998144471.S</t>
  </si>
  <si>
    <t>834142043</t>
  </si>
  <si>
    <t>PSV</t>
  </si>
  <si>
    <t>Práce a dodávky PSV</t>
  </si>
  <si>
    <t>711</t>
  </si>
  <si>
    <t>Izolácie proti vode a vlhkosti</t>
  </si>
  <si>
    <t>29</t>
  </si>
  <si>
    <t>711131102.S</t>
  </si>
  <si>
    <t>Zhotovenie geotextílie alebo tkaniny na plochu vodorovnú</t>
  </si>
  <si>
    <t>1695707401</t>
  </si>
  <si>
    <t>30</t>
  </si>
  <si>
    <t>M</t>
  </si>
  <si>
    <t>693110004710.S0</t>
  </si>
  <si>
    <t>Geotextília Ecofelt PES-SB 400 g/m2</t>
  </si>
  <si>
    <t>32</t>
  </si>
  <si>
    <t>-1553402209</t>
  </si>
  <si>
    <t>31</t>
  </si>
  <si>
    <t>711133001.S</t>
  </si>
  <si>
    <t>Zhotovenie izolácie proti zemnej vlhkosti PVC fóliou položenou voľne na vodorovnej ploche so zvarením spoju</t>
  </si>
  <si>
    <t>1798857850</t>
  </si>
  <si>
    <t>283220000300.S</t>
  </si>
  <si>
    <t>Hydroizolačná fólia PVC-P, hr. 1,5 mm, š. 1,3 m, izolácia základov proti zemnej vlhkosti, tlakovej vode, radónu</t>
  </si>
  <si>
    <t>384805759</t>
  </si>
  <si>
    <t>33</t>
  </si>
  <si>
    <t>711793010.S0</t>
  </si>
  <si>
    <t>Izolácia zálievkou pri styku stena -doska</t>
  </si>
  <si>
    <t>-326435492</t>
  </si>
  <si>
    <t>34</t>
  </si>
  <si>
    <t>998711201.S</t>
  </si>
  <si>
    <t>Presun hmôt pre izoláciu proti vode v objektoch výšky do 6 m</t>
  </si>
  <si>
    <t>%</t>
  </si>
  <si>
    <t>880203582</t>
  </si>
  <si>
    <t>Časť:</t>
  </si>
  <si>
    <t xml:space="preserve">01_01 - Zdravotechnika </t>
  </si>
  <si>
    <t xml:space="preserve">    4 - Vodorovné konštrukcie</t>
  </si>
  <si>
    <t xml:space="preserve">    8 - Rúrové vedenie</t>
  </si>
  <si>
    <t>132201202.S</t>
  </si>
  <si>
    <t>Výkop ryhy šírky 600-2000mm horn.3 od 100 do 1000 m3</t>
  </si>
  <si>
    <t>-1734535026</t>
  </si>
  <si>
    <t>132201209.S</t>
  </si>
  <si>
    <t>Príplatok k cenám za lepivosť pri hĺbení rýh š. nad 600 do 2 000 mm zapaž. i nezapažených, s urovnaním dna v hornine 3</t>
  </si>
  <si>
    <t>-303846743</t>
  </si>
  <si>
    <t>1562829577</t>
  </si>
  <si>
    <t>162301112.S</t>
  </si>
  <si>
    <t xml:space="preserve">Vodorovné premiestnenie výkopku po nespevnenej ceste z  horniny tr.1-4, do 100 m3 na vzdialenosť do 1000 m</t>
  </si>
  <si>
    <t>1525663037</t>
  </si>
  <si>
    <t>167101102.S</t>
  </si>
  <si>
    <t>Nakladanie neuľahnutého výkopku z hornín tr.1-4 nad 100 do 1000 m3</t>
  </si>
  <si>
    <t>903211523</t>
  </si>
  <si>
    <t>-1614721456</t>
  </si>
  <si>
    <t>174101001.S</t>
  </si>
  <si>
    <t>Zásyp sypaninou so zhutnením jám, šachiet, rýh, zárezov alebo okolo objektov do 100 m3</t>
  </si>
  <si>
    <t>1025059124</t>
  </si>
  <si>
    <t>175101102.S</t>
  </si>
  <si>
    <t>Obsyp potrubia sypaninou z vhodných hornín 1 až 4 s prehodením sypaniny</t>
  </si>
  <si>
    <t>694826081</t>
  </si>
  <si>
    <t>583310001500.S</t>
  </si>
  <si>
    <t>Kamenivo ťažené hrubé frakcia 16-22 mm</t>
  </si>
  <si>
    <t>-2031173285</t>
  </si>
  <si>
    <t>Vodorovné konštrukcie</t>
  </si>
  <si>
    <t>451572111.S</t>
  </si>
  <si>
    <t>Lôžko pod potrubie, stoky a drobné objekty, v otvorenom výkope z kameniva drobného ťaženého 0-4 mm</t>
  </si>
  <si>
    <t>-1983483463</t>
  </si>
  <si>
    <t>Rúrové vedenie</t>
  </si>
  <si>
    <t>871356028.S</t>
  </si>
  <si>
    <t>Montáž kanalizačného PVC-U potrubia hladkého plnostenného DN 200</t>
  </si>
  <si>
    <t>-416423746</t>
  </si>
  <si>
    <t>286110003100.S</t>
  </si>
  <si>
    <t>Rúra PVC-U hladký, kanalizačný, gravitačný systém Dxr 200x5,9 mm dĺ. 6 m, SN8 - plnostenná</t>
  </si>
  <si>
    <t>-584715801</t>
  </si>
  <si>
    <t>892351000.S</t>
  </si>
  <si>
    <t>Skúška tesnosti kanalizácie D 200 mm</t>
  </si>
  <si>
    <t>1518337785</t>
  </si>
  <si>
    <t>899721132.S</t>
  </si>
  <si>
    <t>Označenie kanalizačného potrubia hnedou výstražnou fóliou</t>
  </si>
  <si>
    <t>295849813</t>
  </si>
  <si>
    <t>935114445.S</t>
  </si>
  <si>
    <t>Osadenie odvodňovacieho betónového žľabu univerzálneho s ochrannou hranou svetlej šírky 300 mm a s roštom triedy E 600</t>
  </si>
  <si>
    <t>-1364574804</t>
  </si>
  <si>
    <t>592270008900.S</t>
  </si>
  <si>
    <t>Čelná koncová stena, pre žľaby betónové s ochrannou hranou svetlej šírky 300 mm</t>
  </si>
  <si>
    <t>496687430</t>
  </si>
  <si>
    <t>592270018900.S</t>
  </si>
  <si>
    <t>Liatinový rošt s pozdĺžnymi rebrami, štrbiny 25x14 mm, dĺ. 0,5 m, E 600,s rýchlouzáverom, pre žľaby betónové s ochrannou hranou svetlej šírky 300 mm</t>
  </si>
  <si>
    <t>81927215</t>
  </si>
  <si>
    <t>592270026000.S</t>
  </si>
  <si>
    <t>Odvodňovací žľab betónový univerzálny s ochrannou hranou, svetlá šírka 300 mm, dĺžky 1 m, bez spádu</t>
  </si>
  <si>
    <t>-208414533</t>
  </si>
  <si>
    <t>998276101.S</t>
  </si>
  <si>
    <t>Presun hmôt pre rúrové vedenie hĺbené z rúr z plast., hmôt alebo sklolamin. v otvorenom výkope</t>
  </si>
  <si>
    <t>2077376946</t>
  </si>
  <si>
    <t>02 - SO 02 Výstavba hnojiska B Bajč, časť Vlkanovo</t>
  </si>
  <si>
    <t>1947543183</t>
  </si>
  <si>
    <t>-650387906</t>
  </si>
  <si>
    <t>-373016937</t>
  </si>
  <si>
    <t>-693400487</t>
  </si>
  <si>
    <t>-726647350</t>
  </si>
  <si>
    <t>1606558737</t>
  </si>
  <si>
    <t>-200396761</t>
  </si>
  <si>
    <t>779572843</t>
  </si>
  <si>
    <t>Príplatok za povrchovú úpravu nadzákladových múrov</t>
  </si>
  <si>
    <t>1479922053</t>
  </si>
  <si>
    <t>-952959820</t>
  </si>
  <si>
    <t>245323916</t>
  </si>
  <si>
    <t>1193090492</t>
  </si>
  <si>
    <t>1344451642</t>
  </si>
  <si>
    <t>-333026794</t>
  </si>
  <si>
    <t>1934947901</t>
  </si>
  <si>
    <t>1684206144</t>
  </si>
  <si>
    <t xml:space="preserve">02_01 - Zdravotechnika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</si>
</sst>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4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S4" s="15" t="s">
        <v>6</v>
      </c>
    </row>
    <row r="5" s="1" customFormat="1" ht="12" customHeight="1">
      <c r="B5" s="18"/>
      <c r="D5" s="21" t="s">
        <v>10</v>
      </c>
      <c r="K5" s="22" t="s">
        <v>11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S5" s="15" t="s">
        <v>6</v>
      </c>
    </row>
    <row r="6" s="1" customFormat="1" ht="36.96" customHeight="1">
      <c r="B6" s="18"/>
      <c r="D6" s="23" t="s">
        <v>12</v>
      </c>
      <c r="K6" s="24" t="s">
        <v>13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S6" s="15" t="s">
        <v>6</v>
      </c>
    </row>
    <row r="7" s="1" customFormat="1" ht="12" customHeight="1">
      <c r="B7" s="18"/>
      <c r="D7" s="25" t="s">
        <v>14</v>
      </c>
      <c r="K7" s="22" t="s">
        <v>1</v>
      </c>
      <c r="AK7" s="25" t="s">
        <v>15</v>
      </c>
      <c r="AN7" s="22" t="s">
        <v>1</v>
      </c>
      <c r="AR7" s="18"/>
      <c r="BS7" s="15" t="s">
        <v>6</v>
      </c>
    </row>
    <row r="8" s="1" customFormat="1" ht="12" customHeight="1">
      <c r="B8" s="18"/>
      <c r="D8" s="25" t="s">
        <v>16</v>
      </c>
      <c r="K8" s="22" t="s">
        <v>17</v>
      </c>
      <c r="AK8" s="25" t="s">
        <v>18</v>
      </c>
      <c r="AN8" s="22" t="s">
        <v>19</v>
      </c>
      <c r="AR8" s="18"/>
      <c r="BS8" s="15" t="s">
        <v>6</v>
      </c>
    </row>
    <row r="9" s="1" customFormat="1" ht="14.4" customHeight="1">
      <c r="B9" s="18"/>
      <c r="AR9" s="18"/>
      <c r="BS9" s="15" t="s">
        <v>6</v>
      </c>
    </row>
    <row r="10" s="1" customFormat="1" ht="12" customHeight="1">
      <c r="B10" s="18"/>
      <c r="D10" s="25" t="s">
        <v>20</v>
      </c>
      <c r="AK10" s="25" t="s">
        <v>21</v>
      </c>
      <c r="AN10" s="22" t="s">
        <v>1</v>
      </c>
      <c r="AR10" s="18"/>
      <c r="BS10" s="15" t="s">
        <v>6</v>
      </c>
    </row>
    <row r="11" s="1" customFormat="1" ht="18.48" customHeight="1">
      <c r="B11" s="18"/>
      <c r="E11" s="22" t="s">
        <v>22</v>
      </c>
      <c r="AK11" s="25" t="s">
        <v>23</v>
      </c>
      <c r="AN11" s="22" t="s">
        <v>1</v>
      </c>
      <c r="AR11" s="18"/>
      <c r="BS11" s="15" t="s">
        <v>6</v>
      </c>
    </row>
    <row r="12" s="1" customFormat="1" ht="6.96" customHeight="1">
      <c r="B12" s="18"/>
      <c r="AR12" s="18"/>
      <c r="BS12" s="15" t="s">
        <v>6</v>
      </c>
    </row>
    <row r="13" s="1" customFormat="1" ht="12" customHeight="1">
      <c r="B13" s="18"/>
      <c r="D13" s="25" t="s">
        <v>24</v>
      </c>
      <c r="AK13" s="25" t="s">
        <v>21</v>
      </c>
      <c r="AN13" s="22" t="s">
        <v>1</v>
      </c>
      <c r="AR13" s="18"/>
      <c r="BS13" s="15" t="s">
        <v>6</v>
      </c>
    </row>
    <row r="14">
      <c r="B14" s="18"/>
      <c r="E14" s="22" t="s">
        <v>25</v>
      </c>
      <c r="AK14" s="25" t="s">
        <v>23</v>
      </c>
      <c r="AN14" s="22" t="s">
        <v>1</v>
      </c>
      <c r="AR14" s="18"/>
      <c r="BS14" s="15" t="s">
        <v>6</v>
      </c>
    </row>
    <row r="15" s="1" customFormat="1" ht="6.96" customHeight="1">
      <c r="B15" s="18"/>
      <c r="AR15" s="18"/>
      <c r="BS15" s="15" t="s">
        <v>3</v>
      </c>
    </row>
    <row r="16" s="1" customFormat="1" ht="12" customHeight="1">
      <c r="B16" s="18"/>
      <c r="D16" s="25" t="s">
        <v>26</v>
      </c>
      <c r="AK16" s="25" t="s">
        <v>21</v>
      </c>
      <c r="AN16" s="22" t="s">
        <v>1</v>
      </c>
      <c r="AR16" s="18"/>
      <c r="BS16" s="15" t="s">
        <v>3</v>
      </c>
    </row>
    <row r="17" s="1" customFormat="1" ht="18.48" customHeight="1">
      <c r="B17" s="18"/>
      <c r="E17" s="22" t="s">
        <v>27</v>
      </c>
      <c r="AK17" s="25" t="s">
        <v>23</v>
      </c>
      <c r="AN17" s="22" t="s">
        <v>1</v>
      </c>
      <c r="AR17" s="18"/>
      <c r="BS17" s="15" t="s">
        <v>28</v>
      </c>
    </row>
    <row r="18" s="1" customFormat="1" ht="6.96" customHeight="1">
      <c r="B18" s="18"/>
      <c r="AR18" s="18"/>
      <c r="BS18" s="15" t="s">
        <v>29</v>
      </c>
    </row>
    <row r="19" s="1" customFormat="1" ht="12" customHeight="1">
      <c r="B19" s="18"/>
      <c r="D19" s="25" t="s">
        <v>30</v>
      </c>
      <c r="AK19" s="25" t="s">
        <v>21</v>
      </c>
      <c r="AN19" s="22" t="s">
        <v>1</v>
      </c>
      <c r="AR19" s="18"/>
      <c r="BS19" s="15" t="s">
        <v>29</v>
      </c>
    </row>
    <row r="20" s="1" customFormat="1" ht="18.48" customHeight="1">
      <c r="B20" s="18"/>
      <c r="E20" s="22" t="s">
        <v>25</v>
      </c>
      <c r="AK20" s="25" t="s">
        <v>23</v>
      </c>
      <c r="AN20" s="22" t="s">
        <v>1</v>
      </c>
      <c r="AR20" s="18"/>
      <c r="BS20" s="15" t="s">
        <v>28</v>
      </c>
    </row>
    <row r="21" s="1" customFormat="1" ht="6.96" customHeight="1">
      <c r="B21" s="18"/>
      <c r="AR21" s="18"/>
    </row>
    <row r="22" s="1" customFormat="1" ht="12" customHeight="1">
      <c r="B22" s="18"/>
      <c r="D22" s="25" t="s">
        <v>31</v>
      </c>
      <c r="AR22" s="18"/>
    </row>
    <row r="23" s="1" customFormat="1" ht="155.25" customHeight="1">
      <c r="B23" s="18"/>
      <c r="E23" s="26" t="s">
        <v>32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R23" s="18"/>
    </row>
    <row r="24" s="1" customFormat="1" ht="6.96" customHeight="1">
      <c r="B24" s="18"/>
      <c r="AR24" s="18"/>
    </row>
    <row r="25" s="1" customFormat="1" ht="6.96" customHeight="1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</row>
    <row r="26" s="1" customFormat="1" ht="14.4" customHeight="1">
      <c r="B26" s="18"/>
      <c r="D26" s="28" t="s">
        <v>33</v>
      </c>
      <c r="AK26" s="29">
        <f>ROUND(AG94,2)</f>
        <v>1603736.71</v>
      </c>
      <c r="AL26" s="1"/>
      <c r="AM26" s="1"/>
      <c r="AN26" s="1"/>
      <c r="AO26" s="1"/>
      <c r="AR26" s="18"/>
    </row>
    <row r="27" s="1" customFormat="1" ht="14.4" customHeight="1">
      <c r="B27" s="18"/>
      <c r="D27" s="28" t="s">
        <v>34</v>
      </c>
      <c r="AK27" s="29">
        <f>ROUND(AG102, 2)</f>
        <v>0</v>
      </c>
      <c r="AL27" s="29"/>
      <c r="AM27" s="29"/>
      <c r="AN27" s="29"/>
      <c r="AO27" s="29"/>
      <c r="AR27" s="18"/>
    </row>
    <row r="28" s="2" customFormat="1" ht="6.96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1"/>
      <c r="BE28" s="30"/>
    </row>
    <row r="29" s="2" customFormat="1" ht="25.92" customHeight="1">
      <c r="A29" s="30"/>
      <c r="B29" s="31"/>
      <c r="C29" s="30"/>
      <c r="D29" s="32" t="s">
        <v>35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4">
        <f>ROUND(AK26 + AK27, 2)</f>
        <v>1603736.71</v>
      </c>
      <c r="AL29" s="33"/>
      <c r="AM29" s="33"/>
      <c r="AN29" s="33"/>
      <c r="AO29" s="33"/>
      <c r="AP29" s="30"/>
      <c r="AQ29" s="30"/>
      <c r="AR29" s="31"/>
      <c r="BE29" s="30"/>
    </row>
    <row r="30" s="2" customFormat="1" ht="6.96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1"/>
      <c r="BE30" s="30"/>
    </row>
    <row r="31" s="2" customFormat="1">
      <c r="A31" s="30"/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5" t="s">
        <v>36</v>
      </c>
      <c r="M31" s="35"/>
      <c r="N31" s="35"/>
      <c r="O31" s="35"/>
      <c r="P31" s="35"/>
      <c r="Q31" s="30"/>
      <c r="R31" s="30"/>
      <c r="S31" s="30"/>
      <c r="T31" s="30"/>
      <c r="U31" s="30"/>
      <c r="V31" s="30"/>
      <c r="W31" s="35" t="s">
        <v>37</v>
      </c>
      <c r="X31" s="35"/>
      <c r="Y31" s="35"/>
      <c r="Z31" s="35"/>
      <c r="AA31" s="35"/>
      <c r="AB31" s="35"/>
      <c r="AC31" s="35"/>
      <c r="AD31" s="35"/>
      <c r="AE31" s="35"/>
      <c r="AF31" s="30"/>
      <c r="AG31" s="30"/>
      <c r="AH31" s="30"/>
      <c r="AI31" s="30"/>
      <c r="AJ31" s="30"/>
      <c r="AK31" s="35" t="s">
        <v>38</v>
      </c>
      <c r="AL31" s="35"/>
      <c r="AM31" s="35"/>
      <c r="AN31" s="35"/>
      <c r="AO31" s="35"/>
      <c r="AP31" s="30"/>
      <c r="AQ31" s="30"/>
      <c r="AR31" s="31"/>
      <c r="BE31" s="30"/>
    </row>
    <row r="32" s="3" customFormat="1" ht="14.4" customHeight="1">
      <c r="A32" s="3"/>
      <c r="B32" s="36"/>
      <c r="C32" s="3"/>
      <c r="D32" s="25" t="s">
        <v>39</v>
      </c>
      <c r="E32" s="3"/>
      <c r="F32" s="37" t="s">
        <v>40</v>
      </c>
      <c r="G32" s="3"/>
      <c r="H32" s="3"/>
      <c r="I32" s="3"/>
      <c r="J32" s="3"/>
      <c r="K32" s="3"/>
      <c r="L32" s="38">
        <v>0.20000000000000001</v>
      </c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>
        <f>ROUND(AZ94 + SUM(CD102), 2)</f>
        <v>0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40">
        <f>ROUND(AV94 + SUM(BY102), 2)</f>
        <v>0</v>
      </c>
      <c r="AL32" s="39"/>
      <c r="AM32" s="39"/>
      <c r="AN32" s="39"/>
      <c r="AO32" s="39"/>
      <c r="AP32" s="39"/>
      <c r="AQ32" s="39"/>
      <c r="AR32" s="41"/>
      <c r="AS32" s="39"/>
      <c r="AT32" s="39"/>
      <c r="AU32" s="39"/>
      <c r="AV32" s="39"/>
      <c r="AW32" s="39"/>
      <c r="AX32" s="39"/>
      <c r="AY32" s="39"/>
      <c r="AZ32" s="39"/>
      <c r="BE32" s="3"/>
    </row>
    <row r="33" s="3" customFormat="1" ht="14.4" customHeight="1">
      <c r="A33" s="3"/>
      <c r="B33" s="36"/>
      <c r="C33" s="3"/>
      <c r="D33" s="3"/>
      <c r="E33" s="3"/>
      <c r="F33" s="37" t="s">
        <v>41</v>
      </c>
      <c r="G33" s="3"/>
      <c r="H33" s="3"/>
      <c r="I33" s="3"/>
      <c r="J33" s="3"/>
      <c r="K33" s="3"/>
      <c r="L33" s="42">
        <v>0.20000000000000001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ROUND(BA94 + SUM(CE102), 2)</f>
        <v>1603736.71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f>ROUND(AW94 + SUM(BZ102), 2)</f>
        <v>320747.34000000003</v>
      </c>
      <c r="AL33" s="3"/>
      <c r="AM33" s="3"/>
      <c r="AN33" s="3"/>
      <c r="AO33" s="3"/>
      <c r="AP33" s="3"/>
      <c r="AQ33" s="3"/>
      <c r="AR33" s="36"/>
      <c r="BE33" s="3"/>
    </row>
    <row r="34" hidden="1" s="3" customFormat="1" ht="14.4" customHeight="1">
      <c r="A34" s="3"/>
      <c r="B34" s="36"/>
      <c r="C34" s="3"/>
      <c r="D34" s="3"/>
      <c r="E34" s="3"/>
      <c r="F34" s="25" t="s">
        <v>42</v>
      </c>
      <c r="G34" s="3"/>
      <c r="H34" s="3"/>
      <c r="I34" s="3"/>
      <c r="J34" s="3"/>
      <c r="K34" s="3"/>
      <c r="L34" s="42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3">
        <f>ROUND(BB94 + SUM(CF102),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3">
        <v>0</v>
      </c>
      <c r="AL34" s="3"/>
      <c r="AM34" s="3"/>
      <c r="AN34" s="3"/>
      <c r="AO34" s="3"/>
      <c r="AP34" s="3"/>
      <c r="AQ34" s="3"/>
      <c r="AR34" s="36"/>
      <c r="BE34" s="3"/>
    </row>
    <row r="35" hidden="1" s="3" customFormat="1" ht="14.4" customHeight="1">
      <c r="A35" s="3"/>
      <c r="B35" s="36"/>
      <c r="C35" s="3"/>
      <c r="D35" s="3"/>
      <c r="E35" s="3"/>
      <c r="F35" s="25" t="s">
        <v>43</v>
      </c>
      <c r="G35" s="3"/>
      <c r="H35" s="3"/>
      <c r="I35" s="3"/>
      <c r="J35" s="3"/>
      <c r="K35" s="3"/>
      <c r="L35" s="42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3">
        <f>ROUND(BC94 + SUM(CG102),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3">
        <v>0</v>
      </c>
      <c r="AL35" s="3"/>
      <c r="AM35" s="3"/>
      <c r="AN35" s="3"/>
      <c r="AO35" s="3"/>
      <c r="AP35" s="3"/>
      <c r="AQ35" s="3"/>
      <c r="AR35" s="36"/>
      <c r="BE35" s="3"/>
    </row>
    <row r="36" hidden="1" s="3" customFormat="1" ht="14.4" customHeight="1">
      <c r="A36" s="3"/>
      <c r="B36" s="36"/>
      <c r="C36" s="3"/>
      <c r="D36" s="3"/>
      <c r="E36" s="3"/>
      <c r="F36" s="37" t="s">
        <v>44</v>
      </c>
      <c r="G36" s="3"/>
      <c r="H36" s="3"/>
      <c r="I36" s="3"/>
      <c r="J36" s="3"/>
      <c r="K36" s="3"/>
      <c r="L36" s="38">
        <v>0</v>
      </c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>
        <f>ROUND(BD94 + SUM(CH102), 2)</f>
        <v>0</v>
      </c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40">
        <v>0</v>
      </c>
      <c r="AL36" s="39"/>
      <c r="AM36" s="39"/>
      <c r="AN36" s="39"/>
      <c r="AO36" s="39"/>
      <c r="AP36" s="39"/>
      <c r="AQ36" s="39"/>
      <c r="AR36" s="41"/>
      <c r="AS36" s="39"/>
      <c r="AT36" s="39"/>
      <c r="AU36" s="39"/>
      <c r="AV36" s="39"/>
      <c r="AW36" s="39"/>
      <c r="AX36" s="39"/>
      <c r="AY36" s="39"/>
      <c r="AZ36" s="39"/>
      <c r="BE36" s="3"/>
    </row>
    <row r="37" s="2" customFormat="1" ht="6.96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="2" customFormat="1" ht="25.92" customHeight="1">
      <c r="A38" s="30"/>
      <c r="B38" s="31"/>
      <c r="C38" s="44"/>
      <c r="D38" s="45" t="s">
        <v>45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 t="s">
        <v>46</v>
      </c>
      <c r="U38" s="46"/>
      <c r="V38" s="46"/>
      <c r="W38" s="46"/>
      <c r="X38" s="48" t="s">
        <v>47</v>
      </c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9">
        <f>SUM(AK29:AK36)</f>
        <v>1924484.0500000001</v>
      </c>
      <c r="AL38" s="46"/>
      <c r="AM38" s="46"/>
      <c r="AN38" s="46"/>
      <c r="AO38" s="50"/>
      <c r="AP38" s="44"/>
      <c r="AQ38" s="44"/>
      <c r="AR38" s="31"/>
      <c r="BE38" s="30"/>
    </row>
    <row r="39" s="2" customFormat="1" ht="6.96" customHeight="1">
      <c r="A39" s="30"/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1"/>
      <c r="BE39" s="30"/>
    </row>
    <row r="40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1"/>
      <c r="BE40" s="30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49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0"/>
      <c r="B60" s="31"/>
      <c r="C60" s="30"/>
      <c r="D60" s="54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54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54" t="s">
        <v>50</v>
      </c>
      <c r="AI60" s="33"/>
      <c r="AJ60" s="33"/>
      <c r="AK60" s="33"/>
      <c r="AL60" s="33"/>
      <c r="AM60" s="54" t="s">
        <v>51</v>
      </c>
      <c r="AN60" s="33"/>
      <c r="AO60" s="33"/>
      <c r="AP60" s="30"/>
      <c r="AQ60" s="30"/>
      <c r="AR60" s="31"/>
      <c r="BE60" s="30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0"/>
      <c r="B64" s="31"/>
      <c r="C64" s="30"/>
      <c r="D64" s="52" t="s">
        <v>52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53</v>
      </c>
      <c r="AI64" s="55"/>
      <c r="AJ64" s="55"/>
      <c r="AK64" s="55"/>
      <c r="AL64" s="55"/>
      <c r="AM64" s="55"/>
      <c r="AN64" s="55"/>
      <c r="AO64" s="55"/>
      <c r="AP64" s="30"/>
      <c r="AQ64" s="30"/>
      <c r="AR64" s="31"/>
      <c r="BE64" s="30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0"/>
      <c r="B75" s="31"/>
      <c r="C75" s="30"/>
      <c r="D75" s="54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54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54" t="s">
        <v>50</v>
      </c>
      <c r="AI75" s="33"/>
      <c r="AJ75" s="33"/>
      <c r="AK75" s="33"/>
      <c r="AL75" s="33"/>
      <c r="AM75" s="54" t="s">
        <v>51</v>
      </c>
      <c r="AN75" s="33"/>
      <c r="AO75" s="33"/>
      <c r="AP75" s="30"/>
      <c r="AQ75" s="30"/>
      <c r="AR75" s="31"/>
      <c r="BE75" s="30"/>
    </row>
    <row r="76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="2" customFormat="1" ht="6.96" customHeight="1">
      <c r="A77" s="3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1"/>
      <c r="BE77" s="30"/>
    </row>
    <row r="81" s="2" customFormat="1" ht="6.96" customHeight="1">
      <c r="A81" s="3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1"/>
      <c r="BE81" s="30"/>
    </row>
    <row r="82" s="2" customFormat="1" ht="24.96" customHeight="1">
      <c r="A82" s="30"/>
      <c r="B82" s="31"/>
      <c r="C82" s="19" t="s">
        <v>54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="2" customFormat="1" ht="6.96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="4" customFormat="1" ht="12" customHeight="1">
      <c r="A84" s="4"/>
      <c r="B84" s="60"/>
      <c r="C84" s="25" t="s">
        <v>10</v>
      </c>
      <c r="D84" s="4"/>
      <c r="E84" s="4"/>
      <c r="F84" s="4"/>
      <c r="G84" s="4"/>
      <c r="H84" s="4"/>
      <c r="I84" s="4"/>
      <c r="J84" s="4"/>
      <c r="K84" s="4"/>
      <c r="L84" s="4" t="str">
        <f>K5</f>
        <v>PV519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12</v>
      </c>
      <c r="D85" s="5"/>
      <c r="E85" s="5"/>
      <c r="F85" s="5"/>
      <c r="G85" s="5"/>
      <c r="H85" s="5"/>
      <c r="I85" s="5"/>
      <c r="J85" s="5"/>
      <c r="K85" s="5"/>
      <c r="L85" s="63" t="str">
        <f>K6</f>
        <v>Výstavba hnojiska A a B Bajč, časť Vlkanovo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="2" customFormat="1" ht="12" customHeight="1">
      <c r="A87" s="30"/>
      <c r="B87" s="31"/>
      <c r="C87" s="25" t="s">
        <v>16</v>
      </c>
      <c r="D87" s="30"/>
      <c r="E87" s="30"/>
      <c r="F87" s="30"/>
      <c r="G87" s="30"/>
      <c r="H87" s="30"/>
      <c r="I87" s="30"/>
      <c r="J87" s="30"/>
      <c r="K87" s="30"/>
      <c r="L87" s="64" t="str">
        <f>IF(K8="","",K8)</f>
        <v>k.ú. Bajč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18</v>
      </c>
      <c r="AJ87" s="30"/>
      <c r="AK87" s="30"/>
      <c r="AL87" s="30"/>
      <c r="AM87" s="65" t="str">
        <f>IF(AN8= "","",AN8)</f>
        <v>29. 6. 2022</v>
      </c>
      <c r="AN87" s="65"/>
      <c r="AO87" s="30"/>
      <c r="AP87" s="30"/>
      <c r="AQ87" s="30"/>
      <c r="AR87" s="31"/>
      <c r="BE87" s="30"/>
    </row>
    <row r="88" s="2" customFormat="1" ht="6.96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="2" customFormat="1" ht="15.15" customHeight="1">
      <c r="A89" s="30"/>
      <c r="B89" s="31"/>
      <c r="C89" s="25" t="s">
        <v>20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GEMERPLUS, s.r.o., Lenartovce č. 97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26</v>
      </c>
      <c r="AJ89" s="30"/>
      <c r="AK89" s="30"/>
      <c r="AL89" s="30"/>
      <c r="AM89" s="66" t="str">
        <f>IF(E17="","",E17)</f>
        <v>Ing. arch. Roland Hoferica</v>
      </c>
      <c r="AN89" s="4"/>
      <c r="AO89" s="4"/>
      <c r="AP89" s="4"/>
      <c r="AQ89" s="30"/>
      <c r="AR89" s="31"/>
      <c r="AS89" s="67" t="s">
        <v>55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0"/>
    </row>
    <row r="90" s="2" customFormat="1" ht="15.15" customHeight="1">
      <c r="A90" s="30"/>
      <c r="B90" s="31"/>
      <c r="C90" s="25" t="s">
        <v>24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 xml:space="preserve"> 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30</v>
      </c>
      <c r="AJ90" s="30"/>
      <c r="AK90" s="30"/>
      <c r="AL90" s="30"/>
      <c r="AM90" s="66" t="str">
        <f>IF(E20="","",E20)</f>
        <v xml:space="preserve"> </v>
      </c>
      <c r="AN90" s="4"/>
      <c r="AO90" s="4"/>
      <c r="AP90" s="4"/>
      <c r="AQ90" s="30"/>
      <c r="AR90" s="31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0"/>
    </row>
    <row r="91" s="2" customFormat="1" ht="10.8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0"/>
    </row>
    <row r="92" s="2" customFormat="1" ht="29.28" customHeight="1">
      <c r="A92" s="30"/>
      <c r="B92" s="31"/>
      <c r="C92" s="75" t="s">
        <v>56</v>
      </c>
      <c r="D92" s="76"/>
      <c r="E92" s="76"/>
      <c r="F92" s="76"/>
      <c r="G92" s="76"/>
      <c r="H92" s="77"/>
      <c r="I92" s="78" t="s">
        <v>57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58</v>
      </c>
      <c r="AH92" s="76"/>
      <c r="AI92" s="76"/>
      <c r="AJ92" s="76"/>
      <c r="AK92" s="76"/>
      <c r="AL92" s="76"/>
      <c r="AM92" s="76"/>
      <c r="AN92" s="78" t="s">
        <v>59</v>
      </c>
      <c r="AO92" s="76"/>
      <c r="AP92" s="80"/>
      <c r="AQ92" s="81" t="s">
        <v>60</v>
      </c>
      <c r="AR92" s="31"/>
      <c r="AS92" s="82" t="s">
        <v>61</v>
      </c>
      <c r="AT92" s="83" t="s">
        <v>62</v>
      </c>
      <c r="AU92" s="83" t="s">
        <v>63</v>
      </c>
      <c r="AV92" s="83" t="s">
        <v>64</v>
      </c>
      <c r="AW92" s="83" t="s">
        <v>65</v>
      </c>
      <c r="AX92" s="83" t="s">
        <v>66</v>
      </c>
      <c r="AY92" s="83" t="s">
        <v>67</v>
      </c>
      <c r="AZ92" s="83" t="s">
        <v>68</v>
      </c>
      <c r="BA92" s="83" t="s">
        <v>69</v>
      </c>
      <c r="BB92" s="83" t="s">
        <v>70</v>
      </c>
      <c r="BC92" s="83" t="s">
        <v>71</v>
      </c>
      <c r="BD92" s="84" t="s">
        <v>72</v>
      </c>
      <c r="BE92" s="30"/>
    </row>
    <row r="93" s="2" customFormat="1" ht="10.8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0"/>
    </row>
    <row r="94" s="6" customFormat="1" ht="32.4" customHeight="1">
      <c r="A94" s="6"/>
      <c r="B94" s="88"/>
      <c r="C94" s="89" t="s">
        <v>73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ROUND(AG95+AG98,2)</f>
        <v>1603736.71</v>
      </c>
      <c r="AH94" s="91"/>
      <c r="AI94" s="91"/>
      <c r="AJ94" s="91"/>
      <c r="AK94" s="91"/>
      <c r="AL94" s="91"/>
      <c r="AM94" s="91"/>
      <c r="AN94" s="92">
        <f>SUM(AG94,AT94)</f>
        <v>1924484.0500000001</v>
      </c>
      <c r="AO94" s="92"/>
      <c r="AP94" s="92"/>
      <c r="AQ94" s="93" t="s">
        <v>1</v>
      </c>
      <c r="AR94" s="88"/>
      <c r="AS94" s="94">
        <f>ROUND(AS95+AS98,2)</f>
        <v>0</v>
      </c>
      <c r="AT94" s="95">
        <f>ROUND(SUM(AV94:AW94),2)</f>
        <v>320747.34000000003</v>
      </c>
      <c r="AU94" s="96">
        <f>ROUND(AU95+AU98,5)</f>
        <v>29825.851330000001</v>
      </c>
      <c r="AV94" s="95">
        <f>ROUND(AZ94*L32,2)</f>
        <v>0</v>
      </c>
      <c r="AW94" s="95">
        <f>ROUND(BA94*L33,2)</f>
        <v>320747.34000000003</v>
      </c>
      <c r="AX94" s="95">
        <f>ROUND(BB94*L32,2)</f>
        <v>0</v>
      </c>
      <c r="AY94" s="95">
        <f>ROUND(BC94*L33,2)</f>
        <v>0</v>
      </c>
      <c r="AZ94" s="95">
        <f>ROUND(AZ95+AZ98,2)</f>
        <v>0</v>
      </c>
      <c r="BA94" s="95">
        <f>ROUND(BA95+BA98,2)</f>
        <v>1603736.71</v>
      </c>
      <c r="BB94" s="95">
        <f>ROUND(BB95+BB98,2)</f>
        <v>0</v>
      </c>
      <c r="BC94" s="95">
        <f>ROUND(BC95+BC98,2)</f>
        <v>0</v>
      </c>
      <c r="BD94" s="97">
        <f>ROUND(BD95+BD98,2)</f>
        <v>0</v>
      </c>
      <c r="BE94" s="6"/>
      <c r="BS94" s="98" t="s">
        <v>74</v>
      </c>
      <c r="BT94" s="98" t="s">
        <v>75</v>
      </c>
      <c r="BU94" s="99" t="s">
        <v>76</v>
      </c>
      <c r="BV94" s="98" t="s">
        <v>77</v>
      </c>
      <c r="BW94" s="98" t="s">
        <v>4</v>
      </c>
      <c r="BX94" s="98" t="s">
        <v>78</v>
      </c>
      <c r="CL94" s="98" t="s">
        <v>1</v>
      </c>
    </row>
    <row r="95" s="7" customFormat="1" ht="24.75" customHeight="1">
      <c r="A95" s="7"/>
      <c r="B95" s="100"/>
      <c r="C95" s="101"/>
      <c r="D95" s="102" t="s">
        <v>79</v>
      </c>
      <c r="E95" s="102"/>
      <c r="F95" s="102"/>
      <c r="G95" s="102"/>
      <c r="H95" s="102"/>
      <c r="I95" s="103"/>
      <c r="J95" s="102" t="s">
        <v>80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ROUND(SUM(AG96:AG97),2)</f>
        <v>688080.79000000004</v>
      </c>
      <c r="AH95" s="103"/>
      <c r="AI95" s="103"/>
      <c r="AJ95" s="103"/>
      <c r="AK95" s="103"/>
      <c r="AL95" s="103"/>
      <c r="AM95" s="103"/>
      <c r="AN95" s="105">
        <f>SUM(AG95,AT95)</f>
        <v>825696.95000000007</v>
      </c>
      <c r="AO95" s="103"/>
      <c r="AP95" s="103"/>
      <c r="AQ95" s="106" t="s">
        <v>81</v>
      </c>
      <c r="AR95" s="100"/>
      <c r="AS95" s="107">
        <f>ROUND(SUM(AS96:AS97),2)</f>
        <v>0</v>
      </c>
      <c r="AT95" s="108">
        <f>ROUND(SUM(AV95:AW95),2)</f>
        <v>137616.16</v>
      </c>
      <c r="AU95" s="109">
        <f>ROUND(SUM(AU96:AU97),5)</f>
        <v>12798.17887</v>
      </c>
      <c r="AV95" s="108">
        <f>ROUND(AZ95*L32,2)</f>
        <v>0</v>
      </c>
      <c r="AW95" s="108">
        <f>ROUND(BA95*L33,2)</f>
        <v>137616.16</v>
      </c>
      <c r="AX95" s="108">
        <f>ROUND(BB95*L32,2)</f>
        <v>0</v>
      </c>
      <c r="AY95" s="108">
        <f>ROUND(BC95*L33,2)</f>
        <v>0</v>
      </c>
      <c r="AZ95" s="108">
        <f>ROUND(SUM(AZ96:AZ97),2)</f>
        <v>0</v>
      </c>
      <c r="BA95" s="108">
        <f>ROUND(SUM(BA96:BA97),2)</f>
        <v>688080.79000000004</v>
      </c>
      <c r="BB95" s="108">
        <f>ROUND(SUM(BB96:BB97),2)</f>
        <v>0</v>
      </c>
      <c r="BC95" s="108">
        <f>ROUND(SUM(BC96:BC97),2)</f>
        <v>0</v>
      </c>
      <c r="BD95" s="110">
        <f>ROUND(SUM(BD96:BD97),2)</f>
        <v>0</v>
      </c>
      <c r="BE95" s="7"/>
      <c r="BS95" s="111" t="s">
        <v>74</v>
      </c>
      <c r="BT95" s="111" t="s">
        <v>82</v>
      </c>
      <c r="BV95" s="111" t="s">
        <v>77</v>
      </c>
      <c r="BW95" s="111" t="s">
        <v>83</v>
      </c>
      <c r="BX95" s="111" t="s">
        <v>4</v>
      </c>
      <c r="CL95" s="111" t="s">
        <v>1</v>
      </c>
      <c r="CM95" s="111" t="s">
        <v>75</v>
      </c>
    </row>
    <row r="96" s="4" customFormat="1" ht="23.25" customHeight="1">
      <c r="A96" s="112" t="s">
        <v>84</v>
      </c>
      <c r="B96" s="60"/>
      <c r="C96" s="10"/>
      <c r="D96" s="10"/>
      <c r="E96" s="113" t="s">
        <v>79</v>
      </c>
      <c r="F96" s="113"/>
      <c r="G96" s="113"/>
      <c r="H96" s="113"/>
      <c r="I96" s="113"/>
      <c r="J96" s="10"/>
      <c r="K96" s="113" t="s">
        <v>80</v>
      </c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4">
        <f>'01 - SO 01 Výstavba hnoji...'!J32</f>
        <v>617391.31999999995</v>
      </c>
      <c r="AH96" s="10"/>
      <c r="AI96" s="10"/>
      <c r="AJ96" s="10"/>
      <c r="AK96" s="10"/>
      <c r="AL96" s="10"/>
      <c r="AM96" s="10"/>
      <c r="AN96" s="114">
        <f>SUM(AG96,AT96)</f>
        <v>740869.57999999996</v>
      </c>
      <c r="AO96" s="10"/>
      <c r="AP96" s="10"/>
      <c r="AQ96" s="115" t="s">
        <v>85</v>
      </c>
      <c r="AR96" s="60"/>
      <c r="AS96" s="116">
        <v>0</v>
      </c>
      <c r="AT96" s="117">
        <f>ROUND(SUM(AV96:AW96),2)</f>
        <v>123478.26</v>
      </c>
      <c r="AU96" s="118">
        <f>'01 - SO 01 Výstavba hnoji...'!P129</f>
        <v>11894.317455740002</v>
      </c>
      <c r="AV96" s="117">
        <f>'01 - SO 01 Výstavba hnoji...'!J35</f>
        <v>0</v>
      </c>
      <c r="AW96" s="117">
        <f>'01 - SO 01 Výstavba hnoji...'!J36</f>
        <v>123478.26</v>
      </c>
      <c r="AX96" s="117">
        <f>'01 - SO 01 Výstavba hnoji...'!J37</f>
        <v>0</v>
      </c>
      <c r="AY96" s="117">
        <f>'01 - SO 01 Výstavba hnoji...'!J38</f>
        <v>0</v>
      </c>
      <c r="AZ96" s="117">
        <f>'01 - SO 01 Výstavba hnoji...'!F35</f>
        <v>0</v>
      </c>
      <c r="BA96" s="117">
        <f>'01 - SO 01 Výstavba hnoji...'!F36</f>
        <v>617391.31999999995</v>
      </c>
      <c r="BB96" s="117">
        <f>'01 - SO 01 Výstavba hnoji...'!F37</f>
        <v>0</v>
      </c>
      <c r="BC96" s="117">
        <f>'01 - SO 01 Výstavba hnoji...'!F38</f>
        <v>0</v>
      </c>
      <c r="BD96" s="119">
        <f>'01 - SO 01 Výstavba hnoji...'!F39</f>
        <v>0</v>
      </c>
      <c r="BE96" s="4"/>
      <c r="BT96" s="22" t="s">
        <v>86</v>
      </c>
      <c r="BU96" s="22" t="s">
        <v>87</v>
      </c>
      <c r="BV96" s="22" t="s">
        <v>77</v>
      </c>
      <c r="BW96" s="22" t="s">
        <v>83</v>
      </c>
      <c r="BX96" s="22" t="s">
        <v>4</v>
      </c>
      <c r="CL96" s="22" t="s">
        <v>1</v>
      </c>
      <c r="CM96" s="22" t="s">
        <v>75</v>
      </c>
    </row>
    <row r="97" s="4" customFormat="1" ht="16.5" customHeight="1">
      <c r="A97" s="112" t="s">
        <v>84</v>
      </c>
      <c r="B97" s="60"/>
      <c r="C97" s="10"/>
      <c r="D97" s="10"/>
      <c r="E97" s="113" t="s">
        <v>88</v>
      </c>
      <c r="F97" s="113"/>
      <c r="G97" s="113"/>
      <c r="H97" s="113"/>
      <c r="I97" s="113"/>
      <c r="J97" s="10"/>
      <c r="K97" s="113" t="s">
        <v>89</v>
      </c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4">
        <f>'01_01 - Zdravotechnika '!J34</f>
        <v>70689.470000000001</v>
      </c>
      <c r="AH97" s="10"/>
      <c r="AI97" s="10"/>
      <c r="AJ97" s="10"/>
      <c r="AK97" s="10"/>
      <c r="AL97" s="10"/>
      <c r="AM97" s="10"/>
      <c r="AN97" s="114">
        <f>SUM(AG97,AT97)</f>
        <v>84827.360000000001</v>
      </c>
      <c r="AO97" s="10"/>
      <c r="AP97" s="10"/>
      <c r="AQ97" s="115" t="s">
        <v>85</v>
      </c>
      <c r="AR97" s="60"/>
      <c r="AS97" s="116">
        <v>0</v>
      </c>
      <c r="AT97" s="117">
        <f>ROUND(SUM(AV97:AW97),2)</f>
        <v>14137.889999999999</v>
      </c>
      <c r="AU97" s="118">
        <f>'01_01 - Zdravotechnika '!P130</f>
        <v>903.86141900000007</v>
      </c>
      <c r="AV97" s="117">
        <f>'01_01 - Zdravotechnika '!J37</f>
        <v>0</v>
      </c>
      <c r="AW97" s="117">
        <f>'01_01 - Zdravotechnika '!J38</f>
        <v>14137.889999999999</v>
      </c>
      <c r="AX97" s="117">
        <f>'01_01 - Zdravotechnika '!J39</f>
        <v>0</v>
      </c>
      <c r="AY97" s="117">
        <f>'01_01 - Zdravotechnika '!J40</f>
        <v>0</v>
      </c>
      <c r="AZ97" s="117">
        <f>'01_01 - Zdravotechnika '!F37</f>
        <v>0</v>
      </c>
      <c r="BA97" s="117">
        <f>'01_01 - Zdravotechnika '!F38</f>
        <v>70689.470000000001</v>
      </c>
      <c r="BB97" s="117">
        <f>'01_01 - Zdravotechnika '!F39</f>
        <v>0</v>
      </c>
      <c r="BC97" s="117">
        <f>'01_01 - Zdravotechnika '!F40</f>
        <v>0</v>
      </c>
      <c r="BD97" s="119">
        <f>'01_01 - Zdravotechnika '!F41</f>
        <v>0</v>
      </c>
      <c r="BE97" s="4"/>
      <c r="BT97" s="22" t="s">
        <v>86</v>
      </c>
      <c r="BV97" s="22" t="s">
        <v>77</v>
      </c>
      <c r="BW97" s="22" t="s">
        <v>90</v>
      </c>
      <c r="BX97" s="22" t="s">
        <v>83</v>
      </c>
      <c r="CL97" s="22" t="s">
        <v>1</v>
      </c>
    </row>
    <row r="98" s="7" customFormat="1" ht="24.75" customHeight="1">
      <c r="A98" s="7"/>
      <c r="B98" s="100"/>
      <c r="C98" s="101"/>
      <c r="D98" s="102" t="s">
        <v>91</v>
      </c>
      <c r="E98" s="102"/>
      <c r="F98" s="102"/>
      <c r="G98" s="102"/>
      <c r="H98" s="102"/>
      <c r="I98" s="103"/>
      <c r="J98" s="102" t="s">
        <v>92</v>
      </c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4">
        <f>ROUND(SUM(AG99:AG100),2)</f>
        <v>915655.92000000004</v>
      </c>
      <c r="AH98" s="103"/>
      <c r="AI98" s="103"/>
      <c r="AJ98" s="103"/>
      <c r="AK98" s="103"/>
      <c r="AL98" s="103"/>
      <c r="AM98" s="103"/>
      <c r="AN98" s="105">
        <f>SUM(AG98,AT98)</f>
        <v>1098787.1000000001</v>
      </c>
      <c r="AO98" s="103"/>
      <c r="AP98" s="103"/>
      <c r="AQ98" s="106" t="s">
        <v>81</v>
      </c>
      <c r="AR98" s="100"/>
      <c r="AS98" s="107">
        <f>ROUND(SUM(AS99:AS100),2)</f>
        <v>0</v>
      </c>
      <c r="AT98" s="108">
        <f>ROUND(SUM(AV98:AW98),2)</f>
        <v>183131.17999999999</v>
      </c>
      <c r="AU98" s="109">
        <f>ROUND(SUM(AU99:AU100),5)</f>
        <v>17027.672460000002</v>
      </c>
      <c r="AV98" s="108">
        <f>ROUND(AZ98*L32,2)</f>
        <v>0</v>
      </c>
      <c r="AW98" s="108">
        <f>ROUND(BA98*L33,2)</f>
        <v>183131.17999999999</v>
      </c>
      <c r="AX98" s="108">
        <f>ROUND(BB98*L32,2)</f>
        <v>0</v>
      </c>
      <c r="AY98" s="108">
        <f>ROUND(BC98*L33,2)</f>
        <v>0</v>
      </c>
      <c r="AZ98" s="108">
        <f>ROUND(SUM(AZ99:AZ100),2)</f>
        <v>0</v>
      </c>
      <c r="BA98" s="108">
        <f>ROUND(SUM(BA99:BA100),2)</f>
        <v>915655.92000000004</v>
      </c>
      <c r="BB98" s="108">
        <f>ROUND(SUM(BB99:BB100),2)</f>
        <v>0</v>
      </c>
      <c r="BC98" s="108">
        <f>ROUND(SUM(BC99:BC100),2)</f>
        <v>0</v>
      </c>
      <c r="BD98" s="110">
        <f>ROUND(SUM(BD99:BD100),2)</f>
        <v>0</v>
      </c>
      <c r="BE98" s="7"/>
      <c r="BS98" s="111" t="s">
        <v>74</v>
      </c>
      <c r="BT98" s="111" t="s">
        <v>82</v>
      </c>
      <c r="BV98" s="111" t="s">
        <v>77</v>
      </c>
      <c r="BW98" s="111" t="s">
        <v>93</v>
      </c>
      <c r="BX98" s="111" t="s">
        <v>4</v>
      </c>
      <c r="CL98" s="111" t="s">
        <v>1</v>
      </c>
      <c r="CM98" s="111" t="s">
        <v>75</v>
      </c>
    </row>
    <row r="99" s="4" customFormat="1" ht="23.25" customHeight="1">
      <c r="A99" s="112" t="s">
        <v>84</v>
      </c>
      <c r="B99" s="60"/>
      <c r="C99" s="10"/>
      <c r="D99" s="10"/>
      <c r="E99" s="113" t="s">
        <v>91</v>
      </c>
      <c r="F99" s="113"/>
      <c r="G99" s="113"/>
      <c r="H99" s="113"/>
      <c r="I99" s="113"/>
      <c r="J99" s="10"/>
      <c r="K99" s="113" t="s">
        <v>92</v>
      </c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4">
        <f>'02 - SO 02 Výstavba hnoji...'!J32</f>
        <v>844966.44999999995</v>
      </c>
      <c r="AH99" s="10"/>
      <c r="AI99" s="10"/>
      <c r="AJ99" s="10"/>
      <c r="AK99" s="10"/>
      <c r="AL99" s="10"/>
      <c r="AM99" s="10"/>
      <c r="AN99" s="114">
        <f>SUM(AG99,AT99)</f>
        <v>1013959.74</v>
      </c>
      <c r="AO99" s="10"/>
      <c r="AP99" s="10"/>
      <c r="AQ99" s="115" t="s">
        <v>85</v>
      </c>
      <c r="AR99" s="60"/>
      <c r="AS99" s="116">
        <v>0</v>
      </c>
      <c r="AT99" s="117">
        <f>ROUND(SUM(AV99:AW99),2)</f>
        <v>168993.29000000001</v>
      </c>
      <c r="AU99" s="118">
        <f>'02 - SO 02 Výstavba hnoji...'!P129</f>
        <v>16123.81103931</v>
      </c>
      <c r="AV99" s="117">
        <f>'02 - SO 02 Výstavba hnoji...'!J35</f>
        <v>0</v>
      </c>
      <c r="AW99" s="117">
        <f>'02 - SO 02 Výstavba hnoji...'!J36</f>
        <v>168993.29000000001</v>
      </c>
      <c r="AX99" s="117">
        <f>'02 - SO 02 Výstavba hnoji...'!J37</f>
        <v>0</v>
      </c>
      <c r="AY99" s="117">
        <f>'02 - SO 02 Výstavba hnoji...'!J38</f>
        <v>0</v>
      </c>
      <c r="AZ99" s="117">
        <f>'02 - SO 02 Výstavba hnoji...'!F35</f>
        <v>0</v>
      </c>
      <c r="BA99" s="117">
        <f>'02 - SO 02 Výstavba hnoji...'!F36</f>
        <v>844966.44999999995</v>
      </c>
      <c r="BB99" s="117">
        <f>'02 - SO 02 Výstavba hnoji...'!F37</f>
        <v>0</v>
      </c>
      <c r="BC99" s="117">
        <f>'02 - SO 02 Výstavba hnoji...'!F38</f>
        <v>0</v>
      </c>
      <c r="BD99" s="119">
        <f>'02 - SO 02 Výstavba hnoji...'!F39</f>
        <v>0</v>
      </c>
      <c r="BE99" s="4"/>
      <c r="BT99" s="22" t="s">
        <v>86</v>
      </c>
      <c r="BU99" s="22" t="s">
        <v>87</v>
      </c>
      <c r="BV99" s="22" t="s">
        <v>77</v>
      </c>
      <c r="BW99" s="22" t="s">
        <v>93</v>
      </c>
      <c r="BX99" s="22" t="s">
        <v>4</v>
      </c>
      <c r="CL99" s="22" t="s">
        <v>1</v>
      </c>
      <c r="CM99" s="22" t="s">
        <v>75</v>
      </c>
    </row>
    <row r="100" s="4" customFormat="1" ht="16.5" customHeight="1">
      <c r="A100" s="112" t="s">
        <v>84</v>
      </c>
      <c r="B100" s="60"/>
      <c r="C100" s="10"/>
      <c r="D100" s="10"/>
      <c r="E100" s="113" t="s">
        <v>94</v>
      </c>
      <c r="F100" s="113"/>
      <c r="G100" s="113"/>
      <c r="H100" s="113"/>
      <c r="I100" s="113"/>
      <c r="J100" s="10"/>
      <c r="K100" s="113" t="s">
        <v>89</v>
      </c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4">
        <f>'02_01 - Zdravotechnika '!J34</f>
        <v>70689.470000000001</v>
      </c>
      <c r="AH100" s="10"/>
      <c r="AI100" s="10"/>
      <c r="AJ100" s="10"/>
      <c r="AK100" s="10"/>
      <c r="AL100" s="10"/>
      <c r="AM100" s="10"/>
      <c r="AN100" s="114">
        <f>SUM(AG100,AT100)</f>
        <v>84827.360000000001</v>
      </c>
      <c r="AO100" s="10"/>
      <c r="AP100" s="10"/>
      <c r="AQ100" s="115" t="s">
        <v>85</v>
      </c>
      <c r="AR100" s="60"/>
      <c r="AS100" s="120">
        <v>0</v>
      </c>
      <c r="AT100" s="121">
        <f>ROUND(SUM(AV100:AW100),2)</f>
        <v>14137.889999999999</v>
      </c>
      <c r="AU100" s="122">
        <f>'02_01 - Zdravotechnika '!P130</f>
        <v>903.86141900000007</v>
      </c>
      <c r="AV100" s="121">
        <f>'02_01 - Zdravotechnika '!J37</f>
        <v>0</v>
      </c>
      <c r="AW100" s="121">
        <f>'02_01 - Zdravotechnika '!J38</f>
        <v>14137.889999999999</v>
      </c>
      <c r="AX100" s="121">
        <f>'02_01 - Zdravotechnika '!J39</f>
        <v>0</v>
      </c>
      <c r="AY100" s="121">
        <f>'02_01 - Zdravotechnika '!J40</f>
        <v>0</v>
      </c>
      <c r="AZ100" s="121">
        <f>'02_01 - Zdravotechnika '!F37</f>
        <v>0</v>
      </c>
      <c r="BA100" s="121">
        <f>'02_01 - Zdravotechnika '!F38</f>
        <v>70689.470000000001</v>
      </c>
      <c r="BB100" s="121">
        <f>'02_01 - Zdravotechnika '!F39</f>
        <v>0</v>
      </c>
      <c r="BC100" s="121">
        <f>'02_01 - Zdravotechnika '!F40</f>
        <v>0</v>
      </c>
      <c r="BD100" s="123">
        <f>'02_01 - Zdravotechnika '!F41</f>
        <v>0</v>
      </c>
      <c r="BE100" s="4"/>
      <c r="BT100" s="22" t="s">
        <v>86</v>
      </c>
      <c r="BV100" s="22" t="s">
        <v>77</v>
      </c>
      <c r="BW100" s="22" t="s">
        <v>95</v>
      </c>
      <c r="BX100" s="22" t="s">
        <v>93</v>
      </c>
      <c r="CL100" s="22" t="s">
        <v>1</v>
      </c>
    </row>
    <row r="101">
      <c r="B101" s="18"/>
      <c r="AR101" s="18"/>
    </row>
    <row r="102" s="2" customFormat="1" ht="30" customHeight="1">
      <c r="A102" s="30"/>
      <c r="B102" s="31"/>
      <c r="C102" s="89" t="s">
        <v>96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92">
        <v>0</v>
      </c>
      <c r="AH102" s="92"/>
      <c r="AI102" s="92"/>
      <c r="AJ102" s="92"/>
      <c r="AK102" s="92"/>
      <c r="AL102" s="92"/>
      <c r="AM102" s="92"/>
      <c r="AN102" s="92">
        <v>0</v>
      </c>
      <c r="AO102" s="92"/>
      <c r="AP102" s="92"/>
      <c r="AQ102" s="124"/>
      <c r="AR102" s="31"/>
      <c r="AS102" s="82" t="s">
        <v>97</v>
      </c>
      <c r="AT102" s="83" t="s">
        <v>98</v>
      </c>
      <c r="AU102" s="83" t="s">
        <v>39</v>
      </c>
      <c r="AV102" s="84" t="s">
        <v>62</v>
      </c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="2" customFormat="1" ht="10.8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1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="2" customFormat="1" ht="30" customHeight="1">
      <c r="A104" s="30"/>
      <c r="B104" s="31"/>
      <c r="C104" s="125" t="s">
        <v>99</v>
      </c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7">
        <f>ROUND(AG94 + AG102, 2)</f>
        <v>1603736.71</v>
      </c>
      <c r="AH104" s="127"/>
      <c r="AI104" s="127"/>
      <c r="AJ104" s="127"/>
      <c r="AK104" s="127"/>
      <c r="AL104" s="127"/>
      <c r="AM104" s="127"/>
      <c r="AN104" s="127">
        <f>ROUND(AN94 + AN102, 2)</f>
        <v>1924484.0500000001</v>
      </c>
      <c r="AO104" s="127"/>
      <c r="AP104" s="127"/>
      <c r="AQ104" s="126"/>
      <c r="AR104" s="31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="2" customFormat="1" ht="6.96" customHeight="1">
      <c r="A105" s="30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31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</sheetData>
  <mergeCells count="66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AG102:AM102"/>
    <mergeCell ref="AN102:AP102"/>
    <mergeCell ref="AG104:AM104"/>
    <mergeCell ref="AN104:AP104"/>
    <mergeCell ref="K5:AO5"/>
    <mergeCell ref="K6:AO6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W32:AE32"/>
    <mergeCell ref="L32:P32"/>
    <mergeCell ref="L33:P33"/>
    <mergeCell ref="AK33:AO33"/>
    <mergeCell ref="W33:AE33"/>
    <mergeCell ref="W34:AE34"/>
    <mergeCell ref="AK34:AO34"/>
    <mergeCell ref="L34:P34"/>
    <mergeCell ref="L35:P35"/>
    <mergeCell ref="W35:AE35"/>
    <mergeCell ref="AK35:AO35"/>
    <mergeCell ref="L36:P36"/>
    <mergeCell ref="W36:AE36"/>
    <mergeCell ref="AK36:AO36"/>
    <mergeCell ref="AK38:AO38"/>
    <mergeCell ref="X38:AB38"/>
    <mergeCell ref="AR2:BE2"/>
  </mergeCells>
  <hyperlinks>
    <hyperlink ref="A96" location="'01 - SO 01 Výstavba hnoji...'!C2" display="/"/>
    <hyperlink ref="A97" location="'01_01 - Zdravotechnika '!C2" display="/"/>
    <hyperlink ref="A99" location="'02 - SO 02 Výstavba hnoji...'!C2" display="/"/>
    <hyperlink ref="A100" location="'02_01 - Zdravotechnika 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28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100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12</v>
      </c>
      <c r="L6" s="18"/>
    </row>
    <row r="7" s="1" customFormat="1" ht="16.5" customHeight="1">
      <c r="B7" s="18"/>
      <c r="E7" s="130" t="str">
        <f>'Rekapitulácia stavby'!K6</f>
        <v>Výstavba hnojiska A a B Bajč, časť Vlkanovo</v>
      </c>
      <c r="F7" s="25"/>
      <c r="G7" s="25"/>
      <c r="H7" s="25"/>
      <c r="L7" s="18"/>
    </row>
    <row r="8" s="2" customFormat="1" ht="12" customHeight="1">
      <c r="A8" s="30"/>
      <c r="B8" s="31"/>
      <c r="C8" s="30"/>
      <c r="D8" s="25" t="s">
        <v>101</v>
      </c>
      <c r="E8" s="30"/>
      <c r="F8" s="30"/>
      <c r="G8" s="30"/>
      <c r="H8" s="30"/>
      <c r="I8" s="30"/>
      <c r="J8" s="30"/>
      <c r="K8" s="30"/>
      <c r="L8" s="5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="2" customFormat="1" ht="16.5" customHeight="1">
      <c r="A9" s="30"/>
      <c r="B9" s="31"/>
      <c r="C9" s="30"/>
      <c r="D9" s="30"/>
      <c r="E9" s="63" t="s">
        <v>102</v>
      </c>
      <c r="F9" s="30"/>
      <c r="G9" s="30"/>
      <c r="H9" s="30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="2" customFormat="1" ht="12" customHeight="1">
      <c r="A11" s="30"/>
      <c r="B11" s="31"/>
      <c r="C11" s="30"/>
      <c r="D11" s="25" t="s">
        <v>14</v>
      </c>
      <c r="E11" s="30"/>
      <c r="F11" s="22" t="s">
        <v>1</v>
      </c>
      <c r="G11" s="30"/>
      <c r="H11" s="30"/>
      <c r="I11" s="25" t="s">
        <v>15</v>
      </c>
      <c r="J11" s="22" t="s">
        <v>1</v>
      </c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="2" customFormat="1" ht="12" customHeight="1">
      <c r="A12" s="30"/>
      <c r="B12" s="31"/>
      <c r="C12" s="30"/>
      <c r="D12" s="25" t="s">
        <v>16</v>
      </c>
      <c r="E12" s="30"/>
      <c r="F12" s="22" t="s">
        <v>17</v>
      </c>
      <c r="G12" s="30"/>
      <c r="H12" s="30"/>
      <c r="I12" s="25" t="s">
        <v>18</v>
      </c>
      <c r="J12" s="65" t="str">
        <f>'Rekapitulácia stavby'!AN8</f>
        <v>29. 6. 2022</v>
      </c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="2" customFormat="1" ht="12" customHeight="1">
      <c r="A14" s="30"/>
      <c r="B14" s="31"/>
      <c r="C14" s="30"/>
      <c r="D14" s="25" t="s">
        <v>20</v>
      </c>
      <c r="E14" s="30"/>
      <c r="F14" s="30"/>
      <c r="G14" s="30"/>
      <c r="H14" s="30"/>
      <c r="I14" s="25" t="s">
        <v>21</v>
      </c>
      <c r="J14" s="22" t="s">
        <v>1</v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="2" customFormat="1" ht="18" customHeight="1">
      <c r="A15" s="30"/>
      <c r="B15" s="31"/>
      <c r="C15" s="30"/>
      <c r="D15" s="30"/>
      <c r="E15" s="22" t="s">
        <v>22</v>
      </c>
      <c r="F15" s="30"/>
      <c r="G15" s="30"/>
      <c r="H15" s="30"/>
      <c r="I15" s="25" t="s">
        <v>23</v>
      </c>
      <c r="J15" s="22" t="s">
        <v>1</v>
      </c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2" customFormat="1" ht="6.96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2" customFormat="1" ht="12" customHeight="1">
      <c r="A17" s="30"/>
      <c r="B17" s="31"/>
      <c r="C17" s="30"/>
      <c r="D17" s="25" t="s">
        <v>24</v>
      </c>
      <c r="E17" s="30"/>
      <c r="F17" s="30"/>
      <c r="G17" s="30"/>
      <c r="H17" s="30"/>
      <c r="I17" s="25" t="s">
        <v>21</v>
      </c>
      <c r="J17" s="22" t="str">
        <f>'Rekapitulácia stavby'!AN13</f>
        <v/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2" customFormat="1" ht="18" customHeight="1">
      <c r="A18" s="30"/>
      <c r="B18" s="31"/>
      <c r="C18" s="30"/>
      <c r="D18" s="30"/>
      <c r="E18" s="22" t="str">
        <f>'Rekapitulácia stavby'!E14</f>
        <v xml:space="preserve"> </v>
      </c>
      <c r="F18" s="22"/>
      <c r="G18" s="22"/>
      <c r="H18" s="22"/>
      <c r="I18" s="25" t="s">
        <v>23</v>
      </c>
      <c r="J18" s="22" t="str">
        <f>'Rekapitulácia stavby'!AN14</f>
        <v/>
      </c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" customFormat="1" ht="6.96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2" customFormat="1" ht="12" customHeight="1">
      <c r="A20" s="30"/>
      <c r="B20" s="31"/>
      <c r="C20" s="30"/>
      <c r="D20" s="25" t="s">
        <v>26</v>
      </c>
      <c r="E20" s="30"/>
      <c r="F20" s="30"/>
      <c r="G20" s="30"/>
      <c r="H20" s="30"/>
      <c r="I20" s="25" t="s">
        <v>21</v>
      </c>
      <c r="J20" s="22" t="s">
        <v>1</v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" customFormat="1" ht="18" customHeight="1">
      <c r="A21" s="30"/>
      <c r="B21" s="31"/>
      <c r="C21" s="30"/>
      <c r="D21" s="30"/>
      <c r="E21" s="22" t="s">
        <v>27</v>
      </c>
      <c r="F21" s="30"/>
      <c r="G21" s="30"/>
      <c r="H21" s="30"/>
      <c r="I21" s="25" t="s">
        <v>23</v>
      </c>
      <c r="J21" s="22" t="s">
        <v>1</v>
      </c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2" customFormat="1" ht="6.96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" customFormat="1" ht="12" customHeight="1">
      <c r="A23" s="30"/>
      <c r="B23" s="31"/>
      <c r="C23" s="30"/>
      <c r="D23" s="25" t="s">
        <v>30</v>
      </c>
      <c r="E23" s="30"/>
      <c r="F23" s="30"/>
      <c r="G23" s="30"/>
      <c r="H23" s="30"/>
      <c r="I23" s="25" t="s">
        <v>21</v>
      </c>
      <c r="J23" s="22" t="str">
        <f>IF('Rekapitulácia stavby'!AN19="","",'Rekapitulácia stavby'!AN19)</f>
        <v/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25" t="s">
        <v>23</v>
      </c>
      <c r="J24" s="22" t="str">
        <f>IF('Rekapitulácia stavby'!AN20="","",'Rekapitulácia stavby'!AN20)</f>
        <v/>
      </c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2" customFormat="1" ht="6.96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="2" customFormat="1" ht="12" customHeight="1">
      <c r="A26" s="30"/>
      <c r="B26" s="31"/>
      <c r="C26" s="30"/>
      <c r="D26" s="25" t="s">
        <v>31</v>
      </c>
      <c r="E26" s="30"/>
      <c r="F26" s="30"/>
      <c r="G26" s="30"/>
      <c r="H26" s="30"/>
      <c r="I26" s="30"/>
      <c r="J26" s="30"/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8" customFormat="1" ht="214.5" customHeight="1">
      <c r="A27" s="131"/>
      <c r="B27" s="132"/>
      <c r="C27" s="131"/>
      <c r="D27" s="131"/>
      <c r="E27" s="26" t="s">
        <v>103</v>
      </c>
      <c r="F27" s="26"/>
      <c r="G27" s="26"/>
      <c r="H27" s="2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" customFormat="1" ht="6.96" customHeight="1">
      <c r="A29" s="30"/>
      <c r="B29" s="31"/>
      <c r="C29" s="30"/>
      <c r="D29" s="86"/>
      <c r="E29" s="86"/>
      <c r="F29" s="86"/>
      <c r="G29" s="86"/>
      <c r="H29" s="86"/>
      <c r="I29" s="86"/>
      <c r="J29" s="86"/>
      <c r="K29" s="86"/>
      <c r="L29" s="5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" customFormat="1" ht="14.4" customHeight="1">
      <c r="A30" s="30"/>
      <c r="B30" s="31"/>
      <c r="C30" s="30"/>
      <c r="D30" s="22" t="s">
        <v>104</v>
      </c>
      <c r="E30" s="30"/>
      <c r="F30" s="30"/>
      <c r="G30" s="30"/>
      <c r="H30" s="30"/>
      <c r="I30" s="30"/>
      <c r="J30" s="29">
        <f>J96</f>
        <v>617391.321</v>
      </c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" customFormat="1" ht="14.4" customHeight="1">
      <c r="A31" s="30"/>
      <c r="B31" s="31"/>
      <c r="C31" s="30"/>
      <c r="D31" s="28" t="s">
        <v>105</v>
      </c>
      <c r="E31" s="30"/>
      <c r="F31" s="30"/>
      <c r="G31" s="30"/>
      <c r="H31" s="30"/>
      <c r="I31" s="30"/>
      <c r="J31" s="29">
        <f>J108</f>
        <v>0</v>
      </c>
      <c r="K31" s="30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" customFormat="1" ht="25.44" customHeight="1">
      <c r="A32" s="30"/>
      <c r="B32" s="31"/>
      <c r="C32" s="30"/>
      <c r="D32" s="134" t="s">
        <v>35</v>
      </c>
      <c r="E32" s="30"/>
      <c r="F32" s="30"/>
      <c r="G32" s="30"/>
      <c r="H32" s="30"/>
      <c r="I32" s="30"/>
      <c r="J32" s="92">
        <f>ROUND(J30 + J31, 2)</f>
        <v>617391.31999999995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" customFormat="1" ht="6.96" customHeight="1">
      <c r="A33" s="30"/>
      <c r="B33" s="31"/>
      <c r="C33" s="30"/>
      <c r="D33" s="86"/>
      <c r="E33" s="86"/>
      <c r="F33" s="86"/>
      <c r="G33" s="86"/>
      <c r="H33" s="86"/>
      <c r="I33" s="86"/>
      <c r="J33" s="86"/>
      <c r="K33" s="86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" customFormat="1" ht="14.4" customHeight="1">
      <c r="A34" s="30"/>
      <c r="B34" s="31"/>
      <c r="C34" s="30"/>
      <c r="D34" s="30"/>
      <c r="E34" s="30"/>
      <c r="F34" s="35" t="s">
        <v>37</v>
      </c>
      <c r="G34" s="30"/>
      <c r="H34" s="30"/>
      <c r="I34" s="35" t="s">
        <v>36</v>
      </c>
      <c r="J34" s="35" t="s">
        <v>38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" customFormat="1" ht="14.4" customHeight="1">
      <c r="A35" s="30"/>
      <c r="B35" s="31"/>
      <c r="C35" s="30"/>
      <c r="D35" s="135" t="s">
        <v>39</v>
      </c>
      <c r="E35" s="37" t="s">
        <v>40</v>
      </c>
      <c r="F35" s="136">
        <f>ROUND((SUM(BE108:BE109) + SUM(BE129:BE172)),  2)</f>
        <v>0</v>
      </c>
      <c r="G35" s="137"/>
      <c r="H35" s="137"/>
      <c r="I35" s="138">
        <v>0.20000000000000001</v>
      </c>
      <c r="J35" s="136">
        <f>ROUND(((SUM(BE108:BE109) + SUM(BE129:BE172))*I35),  2)</f>
        <v>0</v>
      </c>
      <c r="K35" s="30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" customFormat="1" ht="14.4" customHeight="1">
      <c r="A36" s="30"/>
      <c r="B36" s="31"/>
      <c r="C36" s="30"/>
      <c r="D36" s="30"/>
      <c r="E36" s="37" t="s">
        <v>41</v>
      </c>
      <c r="F36" s="139">
        <f>ROUND((SUM(BF108:BF109) + SUM(BF129:BF172)),  2)</f>
        <v>617391.31999999995</v>
      </c>
      <c r="G36" s="30"/>
      <c r="H36" s="30"/>
      <c r="I36" s="140">
        <v>0.20000000000000001</v>
      </c>
      <c r="J36" s="139">
        <f>ROUND(((SUM(BF108:BF109) + SUM(BF129:BF172))*I36),  2)</f>
        <v>123478.26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hidden="1" s="2" customFormat="1" ht="14.4" customHeight="1">
      <c r="A37" s="30"/>
      <c r="B37" s="31"/>
      <c r="C37" s="30"/>
      <c r="D37" s="30"/>
      <c r="E37" s="25" t="s">
        <v>42</v>
      </c>
      <c r="F37" s="139">
        <f>ROUND((SUM(BG108:BG109) + SUM(BG129:BG172)),  2)</f>
        <v>0</v>
      </c>
      <c r="G37" s="30"/>
      <c r="H37" s="30"/>
      <c r="I37" s="140">
        <v>0.20000000000000001</v>
      </c>
      <c r="J37" s="139">
        <f>0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hidden="1" s="2" customFormat="1" ht="14.4" customHeight="1">
      <c r="A38" s="30"/>
      <c r="B38" s="31"/>
      <c r="C38" s="30"/>
      <c r="D38" s="30"/>
      <c r="E38" s="25" t="s">
        <v>43</v>
      </c>
      <c r="F38" s="139">
        <f>ROUND((SUM(BH108:BH109) + SUM(BH129:BH172)),  2)</f>
        <v>0</v>
      </c>
      <c r="G38" s="30"/>
      <c r="H38" s="30"/>
      <c r="I38" s="140">
        <v>0.20000000000000001</v>
      </c>
      <c r="J38" s="139">
        <f>0</f>
        <v>0</v>
      </c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hidden="1" s="2" customFormat="1" ht="14.4" customHeight="1">
      <c r="A39" s="30"/>
      <c r="B39" s="31"/>
      <c r="C39" s="30"/>
      <c r="D39" s="30"/>
      <c r="E39" s="37" t="s">
        <v>44</v>
      </c>
      <c r="F39" s="136">
        <f>ROUND((SUM(BI108:BI109) + SUM(BI129:BI172)),  2)</f>
        <v>0</v>
      </c>
      <c r="G39" s="137"/>
      <c r="H39" s="137"/>
      <c r="I39" s="138">
        <v>0</v>
      </c>
      <c r="J39" s="136">
        <f>0</f>
        <v>0</v>
      </c>
      <c r="K39" s="30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" customFormat="1" ht="6.96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="2" customFormat="1" ht="25.44" customHeight="1">
      <c r="A41" s="30"/>
      <c r="B41" s="31"/>
      <c r="C41" s="126"/>
      <c r="D41" s="141" t="s">
        <v>45</v>
      </c>
      <c r="E41" s="77"/>
      <c r="F41" s="77"/>
      <c r="G41" s="142" t="s">
        <v>46</v>
      </c>
      <c r="H41" s="143" t="s">
        <v>47</v>
      </c>
      <c r="I41" s="77"/>
      <c r="J41" s="144">
        <f>SUM(J32:J39)</f>
        <v>740869.57999999996</v>
      </c>
      <c r="K41" s="145"/>
      <c r="L41" s="51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" customFormat="1" ht="14.4" customHeight="1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5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0"/>
      <c r="B61" s="31"/>
      <c r="C61" s="30"/>
      <c r="D61" s="54" t="s">
        <v>50</v>
      </c>
      <c r="E61" s="33"/>
      <c r="F61" s="146" t="s">
        <v>51</v>
      </c>
      <c r="G61" s="54" t="s">
        <v>50</v>
      </c>
      <c r="H61" s="33"/>
      <c r="I61" s="33"/>
      <c r="J61" s="147" t="s">
        <v>51</v>
      </c>
      <c r="K61" s="33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0"/>
      <c r="B65" s="31"/>
      <c r="C65" s="30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0"/>
      <c r="B76" s="31"/>
      <c r="C76" s="30"/>
      <c r="D76" s="54" t="s">
        <v>50</v>
      </c>
      <c r="E76" s="33"/>
      <c r="F76" s="146" t="s">
        <v>51</v>
      </c>
      <c r="G76" s="54" t="s">
        <v>50</v>
      </c>
      <c r="H76" s="33"/>
      <c r="I76" s="33"/>
      <c r="J76" s="147" t="s">
        <v>51</v>
      </c>
      <c r="K76" s="33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" customFormat="1" ht="14.4" customHeight="1">
      <c r="A77" s="3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="2" customFormat="1" ht="6.96" customHeight="1">
      <c r="A81" s="3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" customFormat="1" ht="24.96" customHeight="1">
      <c r="A82" s="30"/>
      <c r="B82" s="31"/>
      <c r="C82" s="19" t="s">
        <v>106</v>
      </c>
      <c r="D82" s="30"/>
      <c r="E82" s="30"/>
      <c r="F82" s="30"/>
      <c r="G82" s="30"/>
      <c r="H82" s="30"/>
      <c r="I82" s="30"/>
      <c r="J82" s="30"/>
      <c r="K82" s="30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" customFormat="1" ht="6.96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" customFormat="1" ht="12" customHeight="1">
      <c r="A84" s="30"/>
      <c r="B84" s="31"/>
      <c r="C84" s="25" t="s">
        <v>12</v>
      </c>
      <c r="D84" s="30"/>
      <c r="E84" s="30"/>
      <c r="F84" s="30"/>
      <c r="G84" s="30"/>
      <c r="H84" s="30"/>
      <c r="I84" s="30"/>
      <c r="J84" s="30"/>
      <c r="K84" s="30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" customFormat="1" ht="16.5" customHeight="1">
      <c r="A85" s="30"/>
      <c r="B85" s="31"/>
      <c r="C85" s="30"/>
      <c r="D85" s="30"/>
      <c r="E85" s="130" t="str">
        <f>E7</f>
        <v>Výstavba hnojiska A a B Bajč, časť Vlkanovo</v>
      </c>
      <c r="F85" s="25"/>
      <c r="G85" s="25"/>
      <c r="H85" s="25"/>
      <c r="I85" s="30"/>
      <c r="J85" s="30"/>
      <c r="K85" s="30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" customFormat="1" ht="12" customHeight="1">
      <c r="A86" s="30"/>
      <c r="B86" s="31"/>
      <c r="C86" s="25" t="s">
        <v>101</v>
      </c>
      <c r="D86" s="30"/>
      <c r="E86" s="30"/>
      <c r="F86" s="30"/>
      <c r="G86" s="30"/>
      <c r="H86" s="30"/>
      <c r="I86" s="30"/>
      <c r="J86" s="30"/>
      <c r="K86" s="30"/>
      <c r="L86" s="5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" customFormat="1" ht="16.5" customHeight="1">
      <c r="A87" s="30"/>
      <c r="B87" s="31"/>
      <c r="C87" s="30"/>
      <c r="D87" s="30"/>
      <c r="E87" s="63" t="str">
        <f>E9</f>
        <v>01 - SO 01 Výstavba hnojiska A Bajč, časť Vlkanovo</v>
      </c>
      <c r="F87" s="30"/>
      <c r="G87" s="30"/>
      <c r="H87" s="30"/>
      <c r="I87" s="30"/>
      <c r="J87" s="30"/>
      <c r="K87" s="30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" customFormat="1" ht="6.96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" customFormat="1" ht="12" customHeight="1">
      <c r="A89" s="30"/>
      <c r="B89" s="31"/>
      <c r="C89" s="25" t="s">
        <v>16</v>
      </c>
      <c r="D89" s="30"/>
      <c r="E89" s="30"/>
      <c r="F89" s="22" t="str">
        <f>F12</f>
        <v>k.ú. Bajč</v>
      </c>
      <c r="G89" s="30"/>
      <c r="H89" s="30"/>
      <c r="I89" s="25" t="s">
        <v>18</v>
      </c>
      <c r="J89" s="65" t="str">
        <f>IF(J12="","",J12)</f>
        <v>29. 6. 2022</v>
      </c>
      <c r="K89" s="30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" customFormat="1" ht="6.96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" customFormat="1" ht="25.65" customHeight="1">
      <c r="A91" s="30"/>
      <c r="B91" s="31"/>
      <c r="C91" s="25" t="s">
        <v>20</v>
      </c>
      <c r="D91" s="30"/>
      <c r="E91" s="30"/>
      <c r="F91" s="22" t="str">
        <f>E15</f>
        <v>GEMERPLUS, s.r.o., Lenartovce č. 97</v>
      </c>
      <c r="G91" s="30"/>
      <c r="H91" s="30"/>
      <c r="I91" s="25" t="s">
        <v>26</v>
      </c>
      <c r="J91" s="26" t="str">
        <f>E21</f>
        <v>Ing. arch. Roland Hoferica</v>
      </c>
      <c r="K91" s="30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" customFormat="1" ht="15.15" customHeight="1">
      <c r="A92" s="30"/>
      <c r="B92" s="31"/>
      <c r="C92" s="25" t="s">
        <v>24</v>
      </c>
      <c r="D92" s="30"/>
      <c r="E92" s="30"/>
      <c r="F92" s="22" t="str">
        <f>IF(E18="","",E18)</f>
        <v xml:space="preserve"> </v>
      </c>
      <c r="G92" s="30"/>
      <c r="H92" s="30"/>
      <c r="I92" s="25" t="s">
        <v>30</v>
      </c>
      <c r="J92" s="26" t="str">
        <f>E24</f>
        <v xml:space="preserve"> </v>
      </c>
      <c r="K92" s="30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" customFormat="1" ht="10.32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" customFormat="1" ht="29.28" customHeight="1">
      <c r="A94" s="30"/>
      <c r="B94" s="31"/>
      <c r="C94" s="148" t="s">
        <v>107</v>
      </c>
      <c r="D94" s="126"/>
      <c r="E94" s="126"/>
      <c r="F94" s="126"/>
      <c r="G94" s="126"/>
      <c r="H94" s="126"/>
      <c r="I94" s="126"/>
      <c r="J94" s="149" t="s">
        <v>108</v>
      </c>
      <c r="K94" s="126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" customFormat="1" ht="10.32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" customFormat="1" ht="22.8" customHeight="1">
      <c r="A96" s="30"/>
      <c r="B96" s="31"/>
      <c r="C96" s="150" t="s">
        <v>109</v>
      </c>
      <c r="D96" s="30"/>
      <c r="E96" s="30"/>
      <c r="F96" s="30"/>
      <c r="G96" s="30"/>
      <c r="H96" s="30"/>
      <c r="I96" s="30"/>
      <c r="J96" s="92">
        <f>J129</f>
        <v>617391.321</v>
      </c>
      <c r="K96" s="30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110</v>
      </c>
    </row>
    <row r="97" s="9" customFormat="1" ht="24.96" customHeight="1">
      <c r="A97" s="9"/>
      <c r="B97" s="151"/>
      <c r="C97" s="9"/>
      <c r="D97" s="152" t="s">
        <v>111</v>
      </c>
      <c r="E97" s="153"/>
      <c r="F97" s="153"/>
      <c r="G97" s="153"/>
      <c r="H97" s="153"/>
      <c r="I97" s="153"/>
      <c r="J97" s="154">
        <f>J130</f>
        <v>546671.07700000005</v>
      </c>
      <c r="K97" s="9"/>
      <c r="L97" s="15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5"/>
      <c r="C98" s="10"/>
      <c r="D98" s="156" t="s">
        <v>112</v>
      </c>
      <c r="E98" s="157"/>
      <c r="F98" s="157"/>
      <c r="G98" s="157"/>
      <c r="H98" s="157"/>
      <c r="I98" s="157"/>
      <c r="J98" s="158">
        <f>J131</f>
        <v>18162.553</v>
      </c>
      <c r="K98" s="10"/>
      <c r="L98" s="15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5"/>
      <c r="C99" s="10"/>
      <c r="D99" s="156" t="s">
        <v>113</v>
      </c>
      <c r="E99" s="157"/>
      <c r="F99" s="157"/>
      <c r="G99" s="157"/>
      <c r="H99" s="157"/>
      <c r="I99" s="157"/>
      <c r="J99" s="158">
        <f>J140</f>
        <v>94061.62000000001</v>
      </c>
      <c r="K99" s="10"/>
      <c r="L99" s="15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5"/>
      <c r="C100" s="10"/>
      <c r="D100" s="156" t="s">
        <v>114</v>
      </c>
      <c r="E100" s="157"/>
      <c r="F100" s="157"/>
      <c r="G100" s="157"/>
      <c r="H100" s="157"/>
      <c r="I100" s="157"/>
      <c r="J100" s="158">
        <f>J150</f>
        <v>199830.57000000001</v>
      </c>
      <c r="K100" s="10"/>
      <c r="L100" s="15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5"/>
      <c r="C101" s="10"/>
      <c r="D101" s="156" t="s">
        <v>115</v>
      </c>
      <c r="E101" s="157"/>
      <c r="F101" s="157"/>
      <c r="G101" s="157"/>
      <c r="H101" s="157"/>
      <c r="I101" s="157"/>
      <c r="J101" s="158">
        <f>J156</f>
        <v>199102.38500000001</v>
      </c>
      <c r="K101" s="10"/>
      <c r="L101" s="15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5"/>
      <c r="C102" s="10"/>
      <c r="D102" s="156" t="s">
        <v>116</v>
      </c>
      <c r="E102" s="157"/>
      <c r="F102" s="157"/>
      <c r="G102" s="157"/>
      <c r="H102" s="157"/>
      <c r="I102" s="157"/>
      <c r="J102" s="158">
        <f>J161</f>
        <v>4438.8339999999998</v>
      </c>
      <c r="K102" s="10"/>
      <c r="L102" s="15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5"/>
      <c r="C103" s="10"/>
      <c r="D103" s="156" t="s">
        <v>117</v>
      </c>
      <c r="E103" s="157"/>
      <c r="F103" s="157"/>
      <c r="G103" s="157"/>
      <c r="H103" s="157"/>
      <c r="I103" s="157"/>
      <c r="J103" s="158">
        <f>J163</f>
        <v>31075.115000000002</v>
      </c>
      <c r="K103" s="10"/>
      <c r="L103" s="15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1"/>
      <c r="C104" s="9"/>
      <c r="D104" s="152" t="s">
        <v>118</v>
      </c>
      <c r="E104" s="153"/>
      <c r="F104" s="153"/>
      <c r="G104" s="153"/>
      <c r="H104" s="153"/>
      <c r="I104" s="153"/>
      <c r="J104" s="154">
        <f>J165</f>
        <v>70720.243999999992</v>
      </c>
      <c r="K104" s="9"/>
      <c r="L104" s="15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5"/>
      <c r="C105" s="10"/>
      <c r="D105" s="156" t="s">
        <v>119</v>
      </c>
      <c r="E105" s="157"/>
      <c r="F105" s="157"/>
      <c r="G105" s="157"/>
      <c r="H105" s="157"/>
      <c r="I105" s="157"/>
      <c r="J105" s="158">
        <f>J166</f>
        <v>70720.243999999992</v>
      </c>
      <c r="K105" s="10"/>
      <c r="L105" s="15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51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="2" customFormat="1" ht="6.96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51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="2" customFormat="1" ht="29.28" customHeight="1">
      <c r="A108" s="30"/>
      <c r="B108" s="31"/>
      <c r="C108" s="150" t="s">
        <v>120</v>
      </c>
      <c r="D108" s="30"/>
      <c r="E108" s="30"/>
      <c r="F108" s="30"/>
      <c r="G108" s="30"/>
      <c r="H108" s="30"/>
      <c r="I108" s="30"/>
      <c r="J108" s="159">
        <v>0</v>
      </c>
      <c r="K108" s="30"/>
      <c r="L108" s="51"/>
      <c r="N108" s="160" t="s">
        <v>39</v>
      </c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="2" customFormat="1" ht="18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5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="2" customFormat="1" ht="29.28" customHeight="1">
      <c r="A110" s="30"/>
      <c r="B110" s="31"/>
      <c r="C110" s="125" t="s">
        <v>99</v>
      </c>
      <c r="D110" s="126"/>
      <c r="E110" s="126"/>
      <c r="F110" s="126"/>
      <c r="G110" s="126"/>
      <c r="H110" s="126"/>
      <c r="I110" s="126"/>
      <c r="J110" s="127">
        <f>ROUND(J96+J108,2)</f>
        <v>617391.31999999995</v>
      </c>
      <c r="K110" s="126"/>
      <c r="L110" s="51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="2" customFormat="1" ht="6.96" customHeight="1">
      <c r="A111" s="30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5" s="2" customFormat="1" ht="6.96" customHeight="1">
      <c r="A115" s="30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="2" customFormat="1" ht="24.96" customHeight="1">
      <c r="A116" s="30"/>
      <c r="B116" s="31"/>
      <c r="C116" s="19" t="s">
        <v>121</v>
      </c>
      <c r="D116" s="30"/>
      <c r="E116" s="30"/>
      <c r="F116" s="30"/>
      <c r="G116" s="30"/>
      <c r="H116" s="30"/>
      <c r="I116" s="30"/>
      <c r="J116" s="30"/>
      <c r="K116" s="30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="2" customFormat="1" ht="6.96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="2" customFormat="1" ht="12" customHeight="1">
      <c r="A118" s="30"/>
      <c r="B118" s="31"/>
      <c r="C118" s="25" t="s">
        <v>12</v>
      </c>
      <c r="D118" s="30"/>
      <c r="E118" s="30"/>
      <c r="F118" s="30"/>
      <c r="G118" s="30"/>
      <c r="H118" s="30"/>
      <c r="I118" s="30"/>
      <c r="J118" s="30"/>
      <c r="K118" s="30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="2" customFormat="1" ht="16.5" customHeight="1">
      <c r="A119" s="30"/>
      <c r="B119" s="31"/>
      <c r="C119" s="30"/>
      <c r="D119" s="30"/>
      <c r="E119" s="130" t="str">
        <f>E7</f>
        <v>Výstavba hnojiska A a B Bajč, časť Vlkanovo</v>
      </c>
      <c r="F119" s="25"/>
      <c r="G119" s="25"/>
      <c r="H119" s="25"/>
      <c r="I119" s="30"/>
      <c r="J119" s="30"/>
      <c r="K119" s="30"/>
      <c r="L119" s="51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="2" customFormat="1" ht="12" customHeight="1">
      <c r="A120" s="30"/>
      <c r="B120" s="31"/>
      <c r="C120" s="25" t="s">
        <v>101</v>
      </c>
      <c r="D120" s="30"/>
      <c r="E120" s="30"/>
      <c r="F120" s="30"/>
      <c r="G120" s="30"/>
      <c r="H120" s="30"/>
      <c r="I120" s="30"/>
      <c r="J120" s="30"/>
      <c r="K120" s="30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="2" customFormat="1" ht="16.5" customHeight="1">
      <c r="A121" s="30"/>
      <c r="B121" s="31"/>
      <c r="C121" s="30"/>
      <c r="D121" s="30"/>
      <c r="E121" s="63" t="str">
        <f>E9</f>
        <v>01 - SO 01 Výstavba hnojiska A Bajč, časť Vlkanovo</v>
      </c>
      <c r="F121" s="30"/>
      <c r="G121" s="30"/>
      <c r="H121" s="30"/>
      <c r="I121" s="30"/>
      <c r="J121" s="30"/>
      <c r="K121" s="30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="2" customFormat="1" ht="6.96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="2" customFormat="1" ht="12" customHeight="1">
      <c r="A123" s="30"/>
      <c r="B123" s="31"/>
      <c r="C123" s="25" t="s">
        <v>16</v>
      </c>
      <c r="D123" s="30"/>
      <c r="E123" s="30"/>
      <c r="F123" s="22" t="str">
        <f>F12</f>
        <v>k.ú. Bajč</v>
      </c>
      <c r="G123" s="30"/>
      <c r="H123" s="30"/>
      <c r="I123" s="25" t="s">
        <v>18</v>
      </c>
      <c r="J123" s="65" t="str">
        <f>IF(J12="","",J12)</f>
        <v>29. 6. 2022</v>
      </c>
      <c r="K123" s="30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="2" customFormat="1" ht="6.96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="2" customFormat="1" ht="25.65" customHeight="1">
      <c r="A125" s="30"/>
      <c r="B125" s="31"/>
      <c r="C125" s="25" t="s">
        <v>20</v>
      </c>
      <c r="D125" s="30"/>
      <c r="E125" s="30"/>
      <c r="F125" s="22" t="str">
        <f>E15</f>
        <v>GEMERPLUS, s.r.o., Lenartovce č. 97</v>
      </c>
      <c r="G125" s="30"/>
      <c r="H125" s="30"/>
      <c r="I125" s="25" t="s">
        <v>26</v>
      </c>
      <c r="J125" s="26" t="str">
        <f>E21</f>
        <v>Ing. arch. Roland Hoferica</v>
      </c>
      <c r="K125" s="30"/>
      <c r="L125" s="51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="2" customFormat="1" ht="15.15" customHeight="1">
      <c r="A126" s="30"/>
      <c r="B126" s="31"/>
      <c r="C126" s="25" t="s">
        <v>24</v>
      </c>
      <c r="D126" s="30"/>
      <c r="E126" s="30"/>
      <c r="F126" s="22" t="str">
        <f>IF(E18="","",E18)</f>
        <v xml:space="preserve"> </v>
      </c>
      <c r="G126" s="30"/>
      <c r="H126" s="30"/>
      <c r="I126" s="25" t="s">
        <v>30</v>
      </c>
      <c r="J126" s="26" t="str">
        <f>E24</f>
        <v xml:space="preserve"> </v>
      </c>
      <c r="K126" s="30"/>
      <c r="L126" s="51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="2" customFormat="1" ht="10.32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51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="11" customFormat="1" ht="29.28" customHeight="1">
      <c r="A128" s="161"/>
      <c r="B128" s="162"/>
      <c r="C128" s="163" t="s">
        <v>122</v>
      </c>
      <c r="D128" s="164" t="s">
        <v>60</v>
      </c>
      <c r="E128" s="164" t="s">
        <v>56</v>
      </c>
      <c r="F128" s="164" t="s">
        <v>57</v>
      </c>
      <c r="G128" s="164" t="s">
        <v>123</v>
      </c>
      <c r="H128" s="164" t="s">
        <v>124</v>
      </c>
      <c r="I128" s="164" t="s">
        <v>125</v>
      </c>
      <c r="J128" s="165" t="s">
        <v>108</v>
      </c>
      <c r="K128" s="166" t="s">
        <v>126</v>
      </c>
      <c r="L128" s="167"/>
      <c r="M128" s="82" t="s">
        <v>1</v>
      </c>
      <c r="N128" s="83" t="s">
        <v>39</v>
      </c>
      <c r="O128" s="83" t="s">
        <v>127</v>
      </c>
      <c r="P128" s="83" t="s">
        <v>128</v>
      </c>
      <c r="Q128" s="83" t="s">
        <v>129</v>
      </c>
      <c r="R128" s="83" t="s">
        <v>130</v>
      </c>
      <c r="S128" s="83" t="s">
        <v>131</v>
      </c>
      <c r="T128" s="84" t="s">
        <v>132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0"/>
      <c r="B129" s="31"/>
      <c r="C129" s="89" t="s">
        <v>104</v>
      </c>
      <c r="D129" s="30"/>
      <c r="E129" s="30"/>
      <c r="F129" s="30"/>
      <c r="G129" s="30"/>
      <c r="H129" s="30"/>
      <c r="I129" s="30"/>
      <c r="J129" s="168">
        <f>BK129</f>
        <v>617391.321</v>
      </c>
      <c r="K129" s="30"/>
      <c r="L129" s="31"/>
      <c r="M129" s="85"/>
      <c r="N129" s="69"/>
      <c r="O129" s="86"/>
      <c r="P129" s="169">
        <f>P130+P165</f>
        <v>11894.317455740002</v>
      </c>
      <c r="Q129" s="86"/>
      <c r="R129" s="169">
        <f>R130+R165</f>
        <v>3760.9703841699998</v>
      </c>
      <c r="S129" s="86"/>
      <c r="T129" s="170">
        <f>T130+T165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5" t="s">
        <v>74</v>
      </c>
      <c r="AU129" s="15" t="s">
        <v>110</v>
      </c>
      <c r="BK129" s="171">
        <f>BK130+BK165</f>
        <v>617391.321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133</v>
      </c>
      <c r="F130" s="174" t="s">
        <v>134</v>
      </c>
      <c r="G130" s="12"/>
      <c r="H130" s="12"/>
      <c r="I130" s="12"/>
      <c r="J130" s="175">
        <f>BK130</f>
        <v>546671.07700000005</v>
      </c>
      <c r="K130" s="12"/>
      <c r="L130" s="172"/>
      <c r="M130" s="176"/>
      <c r="N130" s="177"/>
      <c r="O130" s="177"/>
      <c r="P130" s="178">
        <f>P131+P140+P150+P156+P161+P163</f>
        <v>11216.690175740001</v>
      </c>
      <c r="Q130" s="177"/>
      <c r="R130" s="178">
        <f>R131+R140+R150+R156+R161+R163</f>
        <v>3752.57971817</v>
      </c>
      <c r="S130" s="177"/>
      <c r="T130" s="179">
        <f>T131+T140+T150+T156+T161+T163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0" t="s">
        <v>74</v>
      </c>
      <c r="AU130" s="180" t="s">
        <v>75</v>
      </c>
      <c r="AY130" s="173" t="s">
        <v>135</v>
      </c>
      <c r="BK130" s="181">
        <f>BK131+BK140+BK150+BK156+BK161+BK163</f>
        <v>546671.07700000005</v>
      </c>
    </row>
    <row r="131" s="12" customFormat="1" ht="22.8" customHeight="1">
      <c r="A131" s="12"/>
      <c r="B131" s="172"/>
      <c r="C131" s="12"/>
      <c r="D131" s="173" t="s">
        <v>74</v>
      </c>
      <c r="E131" s="182" t="s">
        <v>82</v>
      </c>
      <c r="F131" s="182" t="s">
        <v>136</v>
      </c>
      <c r="G131" s="12"/>
      <c r="H131" s="12"/>
      <c r="I131" s="12"/>
      <c r="J131" s="183">
        <f>BK131</f>
        <v>18162.553</v>
      </c>
      <c r="K131" s="12"/>
      <c r="L131" s="172"/>
      <c r="M131" s="176"/>
      <c r="N131" s="177"/>
      <c r="O131" s="177"/>
      <c r="P131" s="178">
        <f>SUM(P132:P139)</f>
        <v>844.05544899999995</v>
      </c>
      <c r="Q131" s="177"/>
      <c r="R131" s="178">
        <f>SUM(R132:R139)</f>
        <v>0</v>
      </c>
      <c r="S131" s="177"/>
      <c r="T131" s="179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0" t="s">
        <v>74</v>
      </c>
      <c r="AU131" s="180" t="s">
        <v>82</v>
      </c>
      <c r="AY131" s="173" t="s">
        <v>135</v>
      </c>
      <c r="BK131" s="181">
        <f>SUM(BK132:BK139)</f>
        <v>18162.553</v>
      </c>
    </row>
    <row r="132" s="2" customFormat="1" ht="24.15" customHeight="1">
      <c r="A132" s="30"/>
      <c r="B132" s="184"/>
      <c r="C132" s="185" t="s">
        <v>82</v>
      </c>
      <c r="D132" s="185" t="s">
        <v>137</v>
      </c>
      <c r="E132" s="186" t="s">
        <v>138</v>
      </c>
      <c r="F132" s="187" t="s">
        <v>139</v>
      </c>
      <c r="G132" s="188" t="s">
        <v>140</v>
      </c>
      <c r="H132" s="189">
        <v>1137.6900000000001</v>
      </c>
      <c r="I132" s="189">
        <v>6.7169999999999996</v>
      </c>
      <c r="J132" s="189">
        <f>ROUND(I132*H132,3)</f>
        <v>7641.8639999999996</v>
      </c>
      <c r="K132" s="190"/>
      <c r="L132" s="31"/>
      <c r="M132" s="191" t="s">
        <v>1</v>
      </c>
      <c r="N132" s="192" t="s">
        <v>41</v>
      </c>
      <c r="O132" s="193">
        <v>0.433</v>
      </c>
      <c r="P132" s="193">
        <f>O132*H132</f>
        <v>492.61977000000002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95" t="s">
        <v>141</v>
      </c>
      <c r="AT132" s="195" t="s">
        <v>137</v>
      </c>
      <c r="AU132" s="195" t="s">
        <v>86</v>
      </c>
      <c r="AY132" s="15" t="s">
        <v>135</v>
      </c>
      <c r="BE132" s="196">
        <f>IF(N132="základná",J132,0)</f>
        <v>0</v>
      </c>
      <c r="BF132" s="196">
        <f>IF(N132="znížená",J132,0)</f>
        <v>7641.8639999999996</v>
      </c>
      <c r="BG132" s="196">
        <f>IF(N132="zákl. prenesená",J132,0)</f>
        <v>0</v>
      </c>
      <c r="BH132" s="196">
        <f>IF(N132="zníž. prenesená",J132,0)</f>
        <v>0</v>
      </c>
      <c r="BI132" s="196">
        <f>IF(N132="nulová",J132,0)</f>
        <v>0</v>
      </c>
      <c r="BJ132" s="15" t="s">
        <v>86</v>
      </c>
      <c r="BK132" s="197">
        <f>ROUND(I132*H132,3)</f>
        <v>7641.8639999999996</v>
      </c>
      <c r="BL132" s="15" t="s">
        <v>141</v>
      </c>
      <c r="BM132" s="195" t="s">
        <v>142</v>
      </c>
    </row>
    <row r="133" s="2" customFormat="1" ht="24.15" customHeight="1">
      <c r="A133" s="30"/>
      <c r="B133" s="184"/>
      <c r="C133" s="185" t="s">
        <v>86</v>
      </c>
      <c r="D133" s="185" t="s">
        <v>137</v>
      </c>
      <c r="E133" s="186" t="s">
        <v>143</v>
      </c>
      <c r="F133" s="187" t="s">
        <v>144</v>
      </c>
      <c r="G133" s="188" t="s">
        <v>140</v>
      </c>
      <c r="H133" s="189">
        <v>1137.6900000000001</v>
      </c>
      <c r="I133" s="189">
        <v>0.97799999999999998</v>
      </c>
      <c r="J133" s="189">
        <f>ROUND(I133*H133,3)</f>
        <v>1112.6610000000001</v>
      </c>
      <c r="K133" s="190"/>
      <c r="L133" s="31"/>
      <c r="M133" s="191" t="s">
        <v>1</v>
      </c>
      <c r="N133" s="192" t="s">
        <v>41</v>
      </c>
      <c r="O133" s="193">
        <v>0.042000000000000003</v>
      </c>
      <c r="P133" s="193">
        <f>O133*H133</f>
        <v>47.782980000000002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5" t="s">
        <v>141</v>
      </c>
      <c r="AT133" s="195" t="s">
        <v>137</v>
      </c>
      <c r="AU133" s="195" t="s">
        <v>86</v>
      </c>
      <c r="AY133" s="15" t="s">
        <v>135</v>
      </c>
      <c r="BE133" s="196">
        <f>IF(N133="základná",J133,0)</f>
        <v>0</v>
      </c>
      <c r="BF133" s="196">
        <f>IF(N133="znížená",J133,0)</f>
        <v>1112.6610000000001</v>
      </c>
      <c r="BG133" s="196">
        <f>IF(N133="zákl. prenesená",J133,0)</f>
        <v>0</v>
      </c>
      <c r="BH133" s="196">
        <f>IF(N133="zníž. prenesená",J133,0)</f>
        <v>0</v>
      </c>
      <c r="BI133" s="196">
        <f>IF(N133="nulová",J133,0)</f>
        <v>0</v>
      </c>
      <c r="BJ133" s="15" t="s">
        <v>86</v>
      </c>
      <c r="BK133" s="197">
        <f>ROUND(I133*H133,3)</f>
        <v>1112.6610000000001</v>
      </c>
      <c r="BL133" s="15" t="s">
        <v>141</v>
      </c>
      <c r="BM133" s="195" t="s">
        <v>145</v>
      </c>
    </row>
    <row r="134" s="2" customFormat="1" ht="21.75" customHeight="1">
      <c r="A134" s="30"/>
      <c r="B134" s="184"/>
      <c r="C134" s="185" t="s">
        <v>146</v>
      </c>
      <c r="D134" s="185" t="s">
        <v>137</v>
      </c>
      <c r="E134" s="186" t="s">
        <v>147</v>
      </c>
      <c r="F134" s="187" t="s">
        <v>148</v>
      </c>
      <c r="G134" s="188" t="s">
        <v>140</v>
      </c>
      <c r="H134" s="189">
        <v>22.442</v>
      </c>
      <c r="I134" s="189">
        <v>33.536000000000001</v>
      </c>
      <c r="J134" s="189">
        <f>ROUND(I134*H134,3)</f>
        <v>752.61500000000001</v>
      </c>
      <c r="K134" s="190"/>
      <c r="L134" s="31"/>
      <c r="M134" s="191" t="s">
        <v>1</v>
      </c>
      <c r="N134" s="192" t="s">
        <v>41</v>
      </c>
      <c r="O134" s="193">
        <v>2.5139999999999998</v>
      </c>
      <c r="P134" s="193">
        <f>O134*H134</f>
        <v>56.419187999999998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5" t="s">
        <v>141</v>
      </c>
      <c r="AT134" s="195" t="s">
        <v>137</v>
      </c>
      <c r="AU134" s="195" t="s">
        <v>86</v>
      </c>
      <c r="AY134" s="15" t="s">
        <v>135</v>
      </c>
      <c r="BE134" s="196">
        <f>IF(N134="základná",J134,0)</f>
        <v>0</v>
      </c>
      <c r="BF134" s="196">
        <f>IF(N134="znížená",J134,0)</f>
        <v>752.61500000000001</v>
      </c>
      <c r="BG134" s="196">
        <f>IF(N134="zákl. prenesená",J134,0)</f>
        <v>0</v>
      </c>
      <c r="BH134" s="196">
        <f>IF(N134="zníž. prenesená",J134,0)</f>
        <v>0</v>
      </c>
      <c r="BI134" s="196">
        <f>IF(N134="nulová",J134,0)</f>
        <v>0</v>
      </c>
      <c r="BJ134" s="15" t="s">
        <v>86</v>
      </c>
      <c r="BK134" s="197">
        <f>ROUND(I134*H134,3)</f>
        <v>752.61500000000001</v>
      </c>
      <c r="BL134" s="15" t="s">
        <v>141</v>
      </c>
      <c r="BM134" s="195" t="s">
        <v>149</v>
      </c>
    </row>
    <row r="135" s="2" customFormat="1" ht="37.8" customHeight="1">
      <c r="A135" s="30"/>
      <c r="B135" s="184"/>
      <c r="C135" s="185" t="s">
        <v>141</v>
      </c>
      <c r="D135" s="185" t="s">
        <v>137</v>
      </c>
      <c r="E135" s="186" t="s">
        <v>150</v>
      </c>
      <c r="F135" s="187" t="s">
        <v>151</v>
      </c>
      <c r="G135" s="188" t="s">
        <v>140</v>
      </c>
      <c r="H135" s="189">
        <v>22.442</v>
      </c>
      <c r="I135" s="189">
        <v>9.4969999999999999</v>
      </c>
      <c r="J135" s="189">
        <f>ROUND(I135*H135,3)</f>
        <v>213.13200000000001</v>
      </c>
      <c r="K135" s="190"/>
      <c r="L135" s="31"/>
      <c r="M135" s="191" t="s">
        <v>1</v>
      </c>
      <c r="N135" s="192" t="s">
        <v>41</v>
      </c>
      <c r="O135" s="193">
        <v>0.61299999999999999</v>
      </c>
      <c r="P135" s="193">
        <f>O135*H135</f>
        <v>13.756945999999999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5" t="s">
        <v>141</v>
      </c>
      <c r="AT135" s="195" t="s">
        <v>137</v>
      </c>
      <c r="AU135" s="195" t="s">
        <v>86</v>
      </c>
      <c r="AY135" s="15" t="s">
        <v>135</v>
      </c>
      <c r="BE135" s="196">
        <f>IF(N135="základná",J135,0)</f>
        <v>0</v>
      </c>
      <c r="BF135" s="196">
        <f>IF(N135="znížená",J135,0)</f>
        <v>213.13200000000001</v>
      </c>
      <c r="BG135" s="196">
        <f>IF(N135="zákl. prenesená",J135,0)</f>
        <v>0</v>
      </c>
      <c r="BH135" s="196">
        <f>IF(N135="zníž. prenesená",J135,0)</f>
        <v>0</v>
      </c>
      <c r="BI135" s="196">
        <f>IF(N135="nulová",J135,0)</f>
        <v>0</v>
      </c>
      <c r="BJ135" s="15" t="s">
        <v>86</v>
      </c>
      <c r="BK135" s="197">
        <f>ROUND(I135*H135,3)</f>
        <v>213.13200000000001</v>
      </c>
      <c r="BL135" s="15" t="s">
        <v>141</v>
      </c>
      <c r="BM135" s="195" t="s">
        <v>152</v>
      </c>
    </row>
    <row r="136" s="2" customFormat="1" ht="24.15" customHeight="1">
      <c r="A136" s="30"/>
      <c r="B136" s="184"/>
      <c r="C136" s="185" t="s">
        <v>153</v>
      </c>
      <c r="D136" s="185" t="s">
        <v>137</v>
      </c>
      <c r="E136" s="186" t="s">
        <v>154</v>
      </c>
      <c r="F136" s="187" t="s">
        <v>155</v>
      </c>
      <c r="G136" s="188" t="s">
        <v>140</v>
      </c>
      <c r="H136" s="189">
        <v>1160.1320000000001</v>
      </c>
      <c r="I136" s="189">
        <v>1.8020000000000001</v>
      </c>
      <c r="J136" s="189">
        <f>ROUND(I136*H136,3)</f>
        <v>2090.558</v>
      </c>
      <c r="K136" s="190"/>
      <c r="L136" s="31"/>
      <c r="M136" s="191" t="s">
        <v>1</v>
      </c>
      <c r="N136" s="192" t="s">
        <v>41</v>
      </c>
      <c r="O136" s="193">
        <v>0.069000000000000006</v>
      </c>
      <c r="P136" s="193">
        <f>O136*H136</f>
        <v>80.049108000000004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5" t="s">
        <v>141</v>
      </c>
      <c r="AT136" s="195" t="s">
        <v>137</v>
      </c>
      <c r="AU136" s="195" t="s">
        <v>86</v>
      </c>
      <c r="AY136" s="15" t="s">
        <v>135</v>
      </c>
      <c r="BE136" s="196">
        <f>IF(N136="základná",J136,0)</f>
        <v>0</v>
      </c>
      <c r="BF136" s="196">
        <f>IF(N136="znížená",J136,0)</f>
        <v>2090.558</v>
      </c>
      <c r="BG136" s="196">
        <f>IF(N136="zákl. prenesená",J136,0)</f>
        <v>0</v>
      </c>
      <c r="BH136" s="196">
        <f>IF(N136="zníž. prenesená",J136,0)</f>
        <v>0</v>
      </c>
      <c r="BI136" s="196">
        <f>IF(N136="nulová",J136,0)</f>
        <v>0</v>
      </c>
      <c r="BJ136" s="15" t="s">
        <v>86</v>
      </c>
      <c r="BK136" s="197">
        <f>ROUND(I136*H136,3)</f>
        <v>2090.558</v>
      </c>
      <c r="BL136" s="15" t="s">
        <v>141</v>
      </c>
      <c r="BM136" s="195" t="s">
        <v>156</v>
      </c>
    </row>
    <row r="137" s="2" customFormat="1" ht="37.8" customHeight="1">
      <c r="A137" s="30"/>
      <c r="B137" s="184"/>
      <c r="C137" s="185" t="s">
        <v>157</v>
      </c>
      <c r="D137" s="185" t="s">
        <v>137</v>
      </c>
      <c r="E137" s="186" t="s">
        <v>158</v>
      </c>
      <c r="F137" s="187" t="s">
        <v>159</v>
      </c>
      <c r="G137" s="188" t="s">
        <v>140</v>
      </c>
      <c r="H137" s="189">
        <v>1160.1320000000001</v>
      </c>
      <c r="I137" s="189">
        <v>3.25</v>
      </c>
      <c r="J137" s="189">
        <f>ROUND(I137*H137,3)</f>
        <v>3770.4290000000001</v>
      </c>
      <c r="K137" s="190"/>
      <c r="L137" s="31"/>
      <c r="M137" s="191" t="s">
        <v>1</v>
      </c>
      <c r="N137" s="192" t="s">
        <v>41</v>
      </c>
      <c r="O137" s="193">
        <v>0.04725</v>
      </c>
      <c r="P137" s="193">
        <f>O137*H137</f>
        <v>54.816237000000001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5" t="s">
        <v>141</v>
      </c>
      <c r="AT137" s="195" t="s">
        <v>137</v>
      </c>
      <c r="AU137" s="195" t="s">
        <v>86</v>
      </c>
      <c r="AY137" s="15" t="s">
        <v>135</v>
      </c>
      <c r="BE137" s="196">
        <f>IF(N137="základná",J137,0)</f>
        <v>0</v>
      </c>
      <c r="BF137" s="196">
        <f>IF(N137="znížená",J137,0)</f>
        <v>3770.4290000000001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86</v>
      </c>
      <c r="BK137" s="197">
        <f>ROUND(I137*H137,3)</f>
        <v>3770.4290000000001</v>
      </c>
      <c r="BL137" s="15" t="s">
        <v>141</v>
      </c>
      <c r="BM137" s="195" t="s">
        <v>160</v>
      </c>
    </row>
    <row r="138" s="2" customFormat="1" ht="24.15" customHeight="1">
      <c r="A138" s="30"/>
      <c r="B138" s="184"/>
      <c r="C138" s="185" t="s">
        <v>161</v>
      </c>
      <c r="D138" s="185" t="s">
        <v>137</v>
      </c>
      <c r="E138" s="186" t="s">
        <v>162</v>
      </c>
      <c r="F138" s="187" t="s">
        <v>163</v>
      </c>
      <c r="G138" s="188" t="s">
        <v>140</v>
      </c>
      <c r="H138" s="189">
        <v>1160.1320000000001</v>
      </c>
      <c r="I138" s="189">
        <v>1.167</v>
      </c>
      <c r="J138" s="189">
        <f>ROUND(I138*H138,3)</f>
        <v>1353.874</v>
      </c>
      <c r="K138" s="190"/>
      <c r="L138" s="31"/>
      <c r="M138" s="191" t="s">
        <v>1</v>
      </c>
      <c r="N138" s="192" t="s">
        <v>41</v>
      </c>
      <c r="O138" s="193">
        <v>0.053999999999999999</v>
      </c>
      <c r="P138" s="193">
        <f>O138*H138</f>
        <v>62.647128000000002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5" t="s">
        <v>141</v>
      </c>
      <c r="AT138" s="195" t="s">
        <v>137</v>
      </c>
      <c r="AU138" s="195" t="s">
        <v>86</v>
      </c>
      <c r="AY138" s="15" t="s">
        <v>135</v>
      </c>
      <c r="BE138" s="196">
        <f>IF(N138="základná",J138,0)</f>
        <v>0</v>
      </c>
      <c r="BF138" s="196">
        <f>IF(N138="znížená",J138,0)</f>
        <v>1353.874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86</v>
      </c>
      <c r="BK138" s="197">
        <f>ROUND(I138*H138,3)</f>
        <v>1353.874</v>
      </c>
      <c r="BL138" s="15" t="s">
        <v>141</v>
      </c>
      <c r="BM138" s="195" t="s">
        <v>164</v>
      </c>
    </row>
    <row r="139" s="2" customFormat="1" ht="33" customHeight="1">
      <c r="A139" s="30"/>
      <c r="B139" s="184"/>
      <c r="C139" s="185" t="s">
        <v>165</v>
      </c>
      <c r="D139" s="185" t="s">
        <v>137</v>
      </c>
      <c r="E139" s="186" t="s">
        <v>166</v>
      </c>
      <c r="F139" s="187" t="s">
        <v>167</v>
      </c>
      <c r="G139" s="188" t="s">
        <v>140</v>
      </c>
      <c r="H139" s="189">
        <v>1160.1320000000001</v>
      </c>
      <c r="I139" s="189">
        <v>1.0580000000000001</v>
      </c>
      <c r="J139" s="189">
        <f>ROUND(I139*H139,3)</f>
        <v>1227.4200000000001</v>
      </c>
      <c r="K139" s="190"/>
      <c r="L139" s="31"/>
      <c r="M139" s="191" t="s">
        <v>1</v>
      </c>
      <c r="N139" s="192" t="s">
        <v>41</v>
      </c>
      <c r="O139" s="193">
        <v>0.031</v>
      </c>
      <c r="P139" s="193">
        <f>O139*H139</f>
        <v>35.964092000000001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5" t="s">
        <v>141</v>
      </c>
      <c r="AT139" s="195" t="s">
        <v>137</v>
      </c>
      <c r="AU139" s="195" t="s">
        <v>86</v>
      </c>
      <c r="AY139" s="15" t="s">
        <v>135</v>
      </c>
      <c r="BE139" s="196">
        <f>IF(N139="základná",J139,0)</f>
        <v>0</v>
      </c>
      <c r="BF139" s="196">
        <f>IF(N139="znížená",J139,0)</f>
        <v>1227.4200000000001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86</v>
      </c>
      <c r="BK139" s="197">
        <f>ROUND(I139*H139,3)</f>
        <v>1227.4200000000001</v>
      </c>
      <c r="BL139" s="15" t="s">
        <v>141</v>
      </c>
      <c r="BM139" s="195" t="s">
        <v>168</v>
      </c>
    </row>
    <row r="140" s="12" customFormat="1" ht="22.8" customHeight="1">
      <c r="A140" s="12"/>
      <c r="B140" s="172"/>
      <c r="C140" s="12"/>
      <c r="D140" s="173" t="s">
        <v>74</v>
      </c>
      <c r="E140" s="182" t="s">
        <v>86</v>
      </c>
      <c r="F140" s="182" t="s">
        <v>169</v>
      </c>
      <c r="G140" s="12"/>
      <c r="H140" s="12"/>
      <c r="I140" s="12"/>
      <c r="J140" s="183">
        <f>BK140</f>
        <v>94061.62000000001</v>
      </c>
      <c r="K140" s="12"/>
      <c r="L140" s="172"/>
      <c r="M140" s="176"/>
      <c r="N140" s="177"/>
      <c r="O140" s="177"/>
      <c r="P140" s="178">
        <f>SUM(P141:P149)</f>
        <v>1144.8234602700002</v>
      </c>
      <c r="Q140" s="177"/>
      <c r="R140" s="178">
        <f>SUM(R141:R149)</f>
        <v>1189.16487388</v>
      </c>
      <c r="S140" s="177"/>
      <c r="T140" s="179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82</v>
      </c>
      <c r="AT140" s="180" t="s">
        <v>74</v>
      </c>
      <c r="AU140" s="180" t="s">
        <v>82</v>
      </c>
      <c r="AY140" s="173" t="s">
        <v>135</v>
      </c>
      <c r="BK140" s="181">
        <f>SUM(BK141:BK149)</f>
        <v>94061.62000000001</v>
      </c>
    </row>
    <row r="141" s="2" customFormat="1" ht="16.5" customHeight="1">
      <c r="A141" s="30"/>
      <c r="B141" s="184"/>
      <c r="C141" s="185" t="s">
        <v>170</v>
      </c>
      <c r="D141" s="185" t="s">
        <v>137</v>
      </c>
      <c r="E141" s="186" t="s">
        <v>171</v>
      </c>
      <c r="F141" s="187" t="s">
        <v>172</v>
      </c>
      <c r="G141" s="188" t="s">
        <v>140</v>
      </c>
      <c r="H141" s="189">
        <v>303.80000000000001</v>
      </c>
      <c r="I141" s="189">
        <v>104.932</v>
      </c>
      <c r="J141" s="189">
        <f>ROUND(I141*H141,3)</f>
        <v>31878.342000000001</v>
      </c>
      <c r="K141" s="190"/>
      <c r="L141" s="31"/>
      <c r="M141" s="191" t="s">
        <v>1</v>
      </c>
      <c r="N141" s="192" t="s">
        <v>41</v>
      </c>
      <c r="O141" s="193">
        <v>0.61770999999999998</v>
      </c>
      <c r="P141" s="193">
        <f>O141*H141</f>
        <v>187.66029800000001</v>
      </c>
      <c r="Q141" s="193">
        <v>2.2151299999999998</v>
      </c>
      <c r="R141" s="193">
        <f>Q141*H141</f>
        <v>672.95649400000002</v>
      </c>
      <c r="S141" s="193">
        <v>0</v>
      </c>
      <c r="T141" s="194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5" t="s">
        <v>141</v>
      </c>
      <c r="AT141" s="195" t="s">
        <v>137</v>
      </c>
      <c r="AU141" s="195" t="s">
        <v>86</v>
      </c>
      <c r="AY141" s="15" t="s">
        <v>135</v>
      </c>
      <c r="BE141" s="196">
        <f>IF(N141="základná",J141,0)</f>
        <v>0</v>
      </c>
      <c r="BF141" s="196">
        <f>IF(N141="znížená",J141,0)</f>
        <v>31878.342000000001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86</v>
      </c>
      <c r="BK141" s="197">
        <f>ROUND(I141*H141,3)</f>
        <v>31878.342000000001</v>
      </c>
      <c r="BL141" s="15" t="s">
        <v>141</v>
      </c>
      <c r="BM141" s="195" t="s">
        <v>173</v>
      </c>
    </row>
    <row r="142" s="2" customFormat="1" ht="24.15" customHeight="1">
      <c r="A142" s="30"/>
      <c r="B142" s="184"/>
      <c r="C142" s="185" t="s">
        <v>174</v>
      </c>
      <c r="D142" s="185" t="s">
        <v>137</v>
      </c>
      <c r="E142" s="186" t="s">
        <v>175</v>
      </c>
      <c r="F142" s="187" t="s">
        <v>176</v>
      </c>
      <c r="G142" s="188" t="s">
        <v>177</v>
      </c>
      <c r="H142" s="189">
        <v>29.768000000000001</v>
      </c>
      <c r="I142" s="189">
        <v>17.68</v>
      </c>
      <c r="J142" s="189">
        <f>ROUND(I142*H142,3)</f>
        <v>526.298</v>
      </c>
      <c r="K142" s="190"/>
      <c r="L142" s="31"/>
      <c r="M142" s="191" t="s">
        <v>1</v>
      </c>
      <c r="N142" s="192" t="s">
        <v>41</v>
      </c>
      <c r="O142" s="193">
        <v>0.78800000000000003</v>
      </c>
      <c r="P142" s="193">
        <f>O142*H142</f>
        <v>23.457184000000002</v>
      </c>
      <c r="Q142" s="193">
        <v>0.0037699999999999999</v>
      </c>
      <c r="R142" s="193">
        <f>Q142*H142</f>
        <v>0.11222536</v>
      </c>
      <c r="S142" s="193">
        <v>0</v>
      </c>
      <c r="T142" s="194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95" t="s">
        <v>141</v>
      </c>
      <c r="AT142" s="195" t="s">
        <v>137</v>
      </c>
      <c r="AU142" s="195" t="s">
        <v>86</v>
      </c>
      <c r="AY142" s="15" t="s">
        <v>135</v>
      </c>
      <c r="BE142" s="196">
        <f>IF(N142="základná",J142,0)</f>
        <v>0</v>
      </c>
      <c r="BF142" s="196">
        <f>IF(N142="znížená",J142,0)</f>
        <v>526.298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5" t="s">
        <v>86</v>
      </c>
      <c r="BK142" s="197">
        <f>ROUND(I142*H142,3)</f>
        <v>526.298</v>
      </c>
      <c r="BL142" s="15" t="s">
        <v>141</v>
      </c>
      <c r="BM142" s="195" t="s">
        <v>178</v>
      </c>
    </row>
    <row r="143" s="2" customFormat="1" ht="16.5" customHeight="1">
      <c r="A143" s="30"/>
      <c r="B143" s="184"/>
      <c r="C143" s="185" t="s">
        <v>179</v>
      </c>
      <c r="D143" s="185" t="s">
        <v>137</v>
      </c>
      <c r="E143" s="186" t="s">
        <v>180</v>
      </c>
      <c r="F143" s="187" t="s">
        <v>181</v>
      </c>
      <c r="G143" s="188" t="s">
        <v>182</v>
      </c>
      <c r="H143" s="189">
        <v>32</v>
      </c>
      <c r="I143" s="189">
        <v>65.5</v>
      </c>
      <c r="J143" s="189">
        <f>ROUND(I143*H143,3)</f>
        <v>2096</v>
      </c>
      <c r="K143" s="190"/>
      <c r="L143" s="31"/>
      <c r="M143" s="191" t="s">
        <v>1</v>
      </c>
      <c r="N143" s="192" t="s">
        <v>41</v>
      </c>
      <c r="O143" s="193">
        <v>0.14000000000000001</v>
      </c>
      <c r="P143" s="193">
        <f>O143*H143</f>
        <v>4.4800000000000004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5" t="s">
        <v>141</v>
      </c>
      <c r="AT143" s="195" t="s">
        <v>137</v>
      </c>
      <c r="AU143" s="195" t="s">
        <v>86</v>
      </c>
      <c r="AY143" s="15" t="s">
        <v>135</v>
      </c>
      <c r="BE143" s="196">
        <f>IF(N143="základná",J143,0)</f>
        <v>0</v>
      </c>
      <c r="BF143" s="196">
        <f>IF(N143="znížená",J143,0)</f>
        <v>2096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86</v>
      </c>
      <c r="BK143" s="197">
        <f>ROUND(I143*H143,3)</f>
        <v>2096</v>
      </c>
      <c r="BL143" s="15" t="s">
        <v>141</v>
      </c>
      <c r="BM143" s="195" t="s">
        <v>183</v>
      </c>
    </row>
    <row r="144" s="2" customFormat="1" ht="24.15" customHeight="1">
      <c r="A144" s="30"/>
      <c r="B144" s="184"/>
      <c r="C144" s="185" t="s">
        <v>184</v>
      </c>
      <c r="D144" s="185" t="s">
        <v>137</v>
      </c>
      <c r="E144" s="186" t="s">
        <v>185</v>
      </c>
      <c r="F144" s="187" t="s">
        <v>186</v>
      </c>
      <c r="G144" s="188" t="s">
        <v>177</v>
      </c>
      <c r="H144" s="189">
        <v>29.768000000000001</v>
      </c>
      <c r="I144" s="189">
        <v>5.2350000000000003</v>
      </c>
      <c r="J144" s="189">
        <f>ROUND(I144*H144,3)</f>
        <v>155.83500000000001</v>
      </c>
      <c r="K144" s="190"/>
      <c r="L144" s="31"/>
      <c r="M144" s="191" t="s">
        <v>1</v>
      </c>
      <c r="N144" s="192" t="s">
        <v>41</v>
      </c>
      <c r="O144" s="193">
        <v>0.32200000000000001</v>
      </c>
      <c r="P144" s="193">
        <f>O144*H144</f>
        <v>9.5852959999999996</v>
      </c>
      <c r="Q144" s="193">
        <v>0</v>
      </c>
      <c r="R144" s="193">
        <f>Q144*H144</f>
        <v>0</v>
      </c>
      <c r="S144" s="193">
        <v>0</v>
      </c>
      <c r="T144" s="194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95" t="s">
        <v>141</v>
      </c>
      <c r="AT144" s="195" t="s">
        <v>137</v>
      </c>
      <c r="AU144" s="195" t="s">
        <v>86</v>
      </c>
      <c r="AY144" s="15" t="s">
        <v>135</v>
      </c>
      <c r="BE144" s="196">
        <f>IF(N144="základná",J144,0)</f>
        <v>0</v>
      </c>
      <c r="BF144" s="196">
        <f>IF(N144="znížená",J144,0)</f>
        <v>155.83500000000001</v>
      </c>
      <c r="BG144" s="196">
        <f>IF(N144="zákl. prenesená",J144,0)</f>
        <v>0</v>
      </c>
      <c r="BH144" s="196">
        <f>IF(N144="zníž. prenesená",J144,0)</f>
        <v>0</v>
      </c>
      <c r="BI144" s="196">
        <f>IF(N144="nulová",J144,0)</f>
        <v>0</v>
      </c>
      <c r="BJ144" s="15" t="s">
        <v>86</v>
      </c>
      <c r="BK144" s="197">
        <f>ROUND(I144*H144,3)</f>
        <v>155.83500000000001</v>
      </c>
      <c r="BL144" s="15" t="s">
        <v>141</v>
      </c>
      <c r="BM144" s="195" t="s">
        <v>187</v>
      </c>
    </row>
    <row r="145" s="2" customFormat="1" ht="16.5" customHeight="1">
      <c r="A145" s="30"/>
      <c r="B145" s="184"/>
      <c r="C145" s="185" t="s">
        <v>188</v>
      </c>
      <c r="D145" s="185" t="s">
        <v>137</v>
      </c>
      <c r="E145" s="186" t="s">
        <v>189</v>
      </c>
      <c r="F145" s="187" t="s">
        <v>190</v>
      </c>
      <c r="G145" s="188" t="s">
        <v>140</v>
      </c>
      <c r="H145" s="189">
        <v>96.831999999999994</v>
      </c>
      <c r="I145" s="189">
        <v>103.589</v>
      </c>
      <c r="J145" s="189">
        <f>ROUND(I145*H145,3)</f>
        <v>10030.73</v>
      </c>
      <c r="K145" s="190"/>
      <c r="L145" s="31"/>
      <c r="M145" s="191" t="s">
        <v>1</v>
      </c>
      <c r="N145" s="192" t="s">
        <v>41</v>
      </c>
      <c r="O145" s="193">
        <v>0.58099999999999996</v>
      </c>
      <c r="P145" s="193">
        <f>O145*H145</f>
        <v>56.259391999999991</v>
      </c>
      <c r="Q145" s="193">
        <v>2.2151299999999998</v>
      </c>
      <c r="R145" s="193">
        <f>Q145*H145</f>
        <v>214.49546815999997</v>
      </c>
      <c r="S145" s="193">
        <v>0</v>
      </c>
      <c r="T145" s="194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5" t="s">
        <v>141</v>
      </c>
      <c r="AT145" s="195" t="s">
        <v>137</v>
      </c>
      <c r="AU145" s="195" t="s">
        <v>86</v>
      </c>
      <c r="AY145" s="15" t="s">
        <v>135</v>
      </c>
      <c r="BE145" s="196">
        <f>IF(N145="základná",J145,0)</f>
        <v>0</v>
      </c>
      <c r="BF145" s="196">
        <f>IF(N145="znížená",J145,0)</f>
        <v>10030.73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5" t="s">
        <v>86</v>
      </c>
      <c r="BK145" s="197">
        <f>ROUND(I145*H145,3)</f>
        <v>10030.73</v>
      </c>
      <c r="BL145" s="15" t="s">
        <v>141</v>
      </c>
      <c r="BM145" s="195" t="s">
        <v>191</v>
      </c>
    </row>
    <row r="146" s="2" customFormat="1" ht="24.15" customHeight="1">
      <c r="A146" s="30"/>
      <c r="B146" s="184"/>
      <c r="C146" s="185" t="s">
        <v>192</v>
      </c>
      <c r="D146" s="185" t="s">
        <v>137</v>
      </c>
      <c r="E146" s="186" t="s">
        <v>193</v>
      </c>
      <c r="F146" s="187" t="s">
        <v>194</v>
      </c>
      <c r="G146" s="188" t="s">
        <v>140</v>
      </c>
      <c r="H146" s="189">
        <v>130.18299999999999</v>
      </c>
      <c r="I146" s="189">
        <v>103.768</v>
      </c>
      <c r="J146" s="189">
        <f>ROUND(I146*H146,3)</f>
        <v>13508.83</v>
      </c>
      <c r="K146" s="190"/>
      <c r="L146" s="31"/>
      <c r="M146" s="191" t="s">
        <v>1</v>
      </c>
      <c r="N146" s="192" t="s">
        <v>41</v>
      </c>
      <c r="O146" s="193">
        <v>0.58269000000000004</v>
      </c>
      <c r="P146" s="193">
        <f>O146*H146</f>
        <v>75.856332269999996</v>
      </c>
      <c r="Q146" s="193">
        <v>2.2151299999999998</v>
      </c>
      <c r="R146" s="193">
        <f>Q146*H146</f>
        <v>288.37226878999996</v>
      </c>
      <c r="S146" s="193">
        <v>0</v>
      </c>
      <c r="T146" s="19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5" t="s">
        <v>141</v>
      </c>
      <c r="AT146" s="195" t="s">
        <v>137</v>
      </c>
      <c r="AU146" s="195" t="s">
        <v>86</v>
      </c>
      <c r="AY146" s="15" t="s">
        <v>135</v>
      </c>
      <c r="BE146" s="196">
        <f>IF(N146="základná",J146,0)</f>
        <v>0</v>
      </c>
      <c r="BF146" s="196">
        <f>IF(N146="znížená",J146,0)</f>
        <v>13508.83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86</v>
      </c>
      <c r="BK146" s="197">
        <f>ROUND(I146*H146,3)</f>
        <v>13508.83</v>
      </c>
      <c r="BL146" s="15" t="s">
        <v>141</v>
      </c>
      <c r="BM146" s="195" t="s">
        <v>195</v>
      </c>
    </row>
    <row r="147" s="2" customFormat="1" ht="21.75" customHeight="1">
      <c r="A147" s="30"/>
      <c r="B147" s="184"/>
      <c r="C147" s="185" t="s">
        <v>196</v>
      </c>
      <c r="D147" s="185" t="s">
        <v>137</v>
      </c>
      <c r="E147" s="186" t="s">
        <v>197</v>
      </c>
      <c r="F147" s="187" t="s">
        <v>198</v>
      </c>
      <c r="G147" s="188" t="s">
        <v>177</v>
      </c>
      <c r="H147" s="189">
        <v>342.28100000000001</v>
      </c>
      <c r="I147" s="189">
        <v>17.864999999999998</v>
      </c>
      <c r="J147" s="189">
        <f>ROUND(I147*H147,3)</f>
        <v>6114.8500000000004</v>
      </c>
      <c r="K147" s="190"/>
      <c r="L147" s="31"/>
      <c r="M147" s="191" t="s">
        <v>1</v>
      </c>
      <c r="N147" s="192" t="s">
        <v>41</v>
      </c>
      <c r="O147" s="193">
        <v>0.79900000000000004</v>
      </c>
      <c r="P147" s="193">
        <f>O147*H147</f>
        <v>273.48251900000002</v>
      </c>
      <c r="Q147" s="193">
        <v>0.0037699999999999999</v>
      </c>
      <c r="R147" s="193">
        <f>Q147*H147</f>
        <v>1.2903993700000001</v>
      </c>
      <c r="S147" s="193">
        <v>0</v>
      </c>
      <c r="T147" s="194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5" t="s">
        <v>141</v>
      </c>
      <c r="AT147" s="195" t="s">
        <v>137</v>
      </c>
      <c r="AU147" s="195" t="s">
        <v>86</v>
      </c>
      <c r="AY147" s="15" t="s">
        <v>135</v>
      </c>
      <c r="BE147" s="196">
        <f>IF(N147="základná",J147,0)</f>
        <v>0</v>
      </c>
      <c r="BF147" s="196">
        <f>IF(N147="znížená",J147,0)</f>
        <v>6114.8500000000004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5" t="s">
        <v>86</v>
      </c>
      <c r="BK147" s="197">
        <f>ROUND(I147*H147,3)</f>
        <v>6114.8500000000004</v>
      </c>
      <c r="BL147" s="15" t="s">
        <v>141</v>
      </c>
      <c r="BM147" s="195" t="s">
        <v>199</v>
      </c>
    </row>
    <row r="148" s="2" customFormat="1" ht="24.15" customHeight="1">
      <c r="A148" s="30"/>
      <c r="B148" s="184"/>
      <c r="C148" s="185" t="s">
        <v>200</v>
      </c>
      <c r="D148" s="185" t="s">
        <v>137</v>
      </c>
      <c r="E148" s="186" t="s">
        <v>201</v>
      </c>
      <c r="F148" s="187" t="s">
        <v>202</v>
      </c>
      <c r="G148" s="188" t="s">
        <v>177</v>
      </c>
      <c r="H148" s="189">
        <v>342.28100000000001</v>
      </c>
      <c r="I148" s="189">
        <v>5.3170000000000002</v>
      </c>
      <c r="J148" s="189">
        <f>ROUND(I148*H148,3)</f>
        <v>1819.9079999999999</v>
      </c>
      <c r="K148" s="190"/>
      <c r="L148" s="31"/>
      <c r="M148" s="191" t="s">
        <v>1</v>
      </c>
      <c r="N148" s="192" t="s">
        <v>41</v>
      </c>
      <c r="O148" s="193">
        <v>0.32700000000000001</v>
      </c>
      <c r="P148" s="193">
        <f>O148*H148</f>
        <v>111.925887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95" t="s">
        <v>141</v>
      </c>
      <c r="AT148" s="195" t="s">
        <v>137</v>
      </c>
      <c r="AU148" s="195" t="s">
        <v>86</v>
      </c>
      <c r="AY148" s="15" t="s">
        <v>135</v>
      </c>
      <c r="BE148" s="196">
        <f>IF(N148="základná",J148,0)</f>
        <v>0</v>
      </c>
      <c r="BF148" s="196">
        <f>IF(N148="znížená",J148,0)</f>
        <v>1819.9079999999999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86</v>
      </c>
      <c r="BK148" s="197">
        <f>ROUND(I148*H148,3)</f>
        <v>1819.9079999999999</v>
      </c>
      <c r="BL148" s="15" t="s">
        <v>141</v>
      </c>
      <c r="BM148" s="195" t="s">
        <v>203</v>
      </c>
    </row>
    <row r="149" s="2" customFormat="1" ht="16.5" customHeight="1">
      <c r="A149" s="30"/>
      <c r="B149" s="184"/>
      <c r="C149" s="185" t="s">
        <v>204</v>
      </c>
      <c r="D149" s="185" t="s">
        <v>137</v>
      </c>
      <c r="E149" s="186" t="s">
        <v>205</v>
      </c>
      <c r="F149" s="187" t="s">
        <v>206</v>
      </c>
      <c r="G149" s="188" t="s">
        <v>207</v>
      </c>
      <c r="H149" s="189">
        <v>11.715999999999999</v>
      </c>
      <c r="I149" s="189">
        <v>2383.9899999999998</v>
      </c>
      <c r="J149" s="189">
        <f>ROUND(I149*H149,3)</f>
        <v>27930.827000000001</v>
      </c>
      <c r="K149" s="190"/>
      <c r="L149" s="31"/>
      <c r="M149" s="191" t="s">
        <v>1</v>
      </c>
      <c r="N149" s="192" t="s">
        <v>41</v>
      </c>
      <c r="O149" s="193">
        <v>34.322000000000003</v>
      </c>
      <c r="P149" s="193">
        <f>O149*H149</f>
        <v>402.11655200000001</v>
      </c>
      <c r="Q149" s="193">
        <v>1.01895</v>
      </c>
      <c r="R149" s="193">
        <f>Q149*H149</f>
        <v>11.9380182</v>
      </c>
      <c r="S149" s="193">
        <v>0</v>
      </c>
      <c r="T149" s="194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95" t="s">
        <v>141</v>
      </c>
      <c r="AT149" s="195" t="s">
        <v>137</v>
      </c>
      <c r="AU149" s="195" t="s">
        <v>86</v>
      </c>
      <c r="AY149" s="15" t="s">
        <v>135</v>
      </c>
      <c r="BE149" s="196">
        <f>IF(N149="základná",J149,0)</f>
        <v>0</v>
      </c>
      <c r="BF149" s="196">
        <f>IF(N149="znížená",J149,0)</f>
        <v>27930.827000000001</v>
      </c>
      <c r="BG149" s="196">
        <f>IF(N149="zákl. prenesená",J149,0)</f>
        <v>0</v>
      </c>
      <c r="BH149" s="196">
        <f>IF(N149="zníž. prenesená",J149,0)</f>
        <v>0</v>
      </c>
      <c r="BI149" s="196">
        <f>IF(N149="nulová",J149,0)</f>
        <v>0</v>
      </c>
      <c r="BJ149" s="15" t="s">
        <v>86</v>
      </c>
      <c r="BK149" s="197">
        <f>ROUND(I149*H149,3)</f>
        <v>27930.827000000001</v>
      </c>
      <c r="BL149" s="15" t="s">
        <v>141</v>
      </c>
      <c r="BM149" s="195" t="s">
        <v>208</v>
      </c>
    </row>
    <row r="150" s="12" customFormat="1" ht="22.8" customHeight="1">
      <c r="A150" s="12"/>
      <c r="B150" s="172"/>
      <c r="C150" s="12"/>
      <c r="D150" s="173" t="s">
        <v>74</v>
      </c>
      <c r="E150" s="182" t="s">
        <v>146</v>
      </c>
      <c r="F150" s="182" t="s">
        <v>209</v>
      </c>
      <c r="G150" s="12"/>
      <c r="H150" s="12"/>
      <c r="I150" s="12"/>
      <c r="J150" s="183">
        <f>BK150</f>
        <v>199830.57000000001</v>
      </c>
      <c r="K150" s="12"/>
      <c r="L150" s="172"/>
      <c r="M150" s="176"/>
      <c r="N150" s="177"/>
      <c r="O150" s="177"/>
      <c r="P150" s="178">
        <f>SUM(P151:P155)</f>
        <v>4890.8342825900008</v>
      </c>
      <c r="Q150" s="177"/>
      <c r="R150" s="178">
        <f>SUM(R151:R155)</f>
        <v>692.90215661000002</v>
      </c>
      <c r="S150" s="177"/>
      <c r="T150" s="179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3" t="s">
        <v>82</v>
      </c>
      <c r="AT150" s="180" t="s">
        <v>74</v>
      </c>
      <c r="AU150" s="180" t="s">
        <v>82</v>
      </c>
      <c r="AY150" s="173" t="s">
        <v>135</v>
      </c>
      <c r="BK150" s="181">
        <f>SUM(BK151:BK155)</f>
        <v>199830.57000000001</v>
      </c>
    </row>
    <row r="151" s="2" customFormat="1" ht="24.15" customHeight="1">
      <c r="A151" s="30"/>
      <c r="B151" s="184"/>
      <c r="C151" s="185" t="s">
        <v>210</v>
      </c>
      <c r="D151" s="185" t="s">
        <v>137</v>
      </c>
      <c r="E151" s="186" t="s">
        <v>211</v>
      </c>
      <c r="F151" s="187" t="s">
        <v>212</v>
      </c>
      <c r="G151" s="188" t="s">
        <v>140</v>
      </c>
      <c r="H151" s="189">
        <v>285.44999999999999</v>
      </c>
      <c r="I151" s="189">
        <v>151.53899999999999</v>
      </c>
      <c r="J151" s="189">
        <f>ROUND(I151*H151,3)</f>
        <v>43256.807999999997</v>
      </c>
      <c r="K151" s="190"/>
      <c r="L151" s="31"/>
      <c r="M151" s="191" t="s">
        <v>1</v>
      </c>
      <c r="N151" s="192" t="s">
        <v>41</v>
      </c>
      <c r="O151" s="193">
        <v>1.008</v>
      </c>
      <c r="P151" s="193">
        <f>O151*H151</f>
        <v>287.73359999999997</v>
      </c>
      <c r="Q151" s="193">
        <v>2.3254700000000001</v>
      </c>
      <c r="R151" s="193">
        <f>Q151*H151</f>
        <v>663.80541149999999</v>
      </c>
      <c r="S151" s="193">
        <v>0</v>
      </c>
      <c r="T151" s="194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95" t="s">
        <v>141</v>
      </c>
      <c r="AT151" s="195" t="s">
        <v>137</v>
      </c>
      <c r="AU151" s="195" t="s">
        <v>86</v>
      </c>
      <c r="AY151" s="15" t="s">
        <v>135</v>
      </c>
      <c r="BE151" s="196">
        <f>IF(N151="základná",J151,0)</f>
        <v>0</v>
      </c>
      <c r="BF151" s="196">
        <f>IF(N151="znížená",J151,0)</f>
        <v>43256.807999999997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86</v>
      </c>
      <c r="BK151" s="197">
        <f>ROUND(I151*H151,3)</f>
        <v>43256.807999999997</v>
      </c>
      <c r="BL151" s="15" t="s">
        <v>141</v>
      </c>
      <c r="BM151" s="195" t="s">
        <v>213</v>
      </c>
    </row>
    <row r="152" s="2" customFormat="1" ht="24.15" customHeight="1">
      <c r="A152" s="30"/>
      <c r="B152" s="184"/>
      <c r="C152" s="185" t="s">
        <v>214</v>
      </c>
      <c r="D152" s="185" t="s">
        <v>137</v>
      </c>
      <c r="E152" s="186" t="s">
        <v>215</v>
      </c>
      <c r="F152" s="187" t="s">
        <v>216</v>
      </c>
      <c r="G152" s="188" t="s">
        <v>177</v>
      </c>
      <c r="H152" s="189">
        <v>2079.3000000000002</v>
      </c>
      <c r="I152" s="189">
        <v>16.692</v>
      </c>
      <c r="J152" s="189">
        <f>ROUND(I152*H152,3)</f>
        <v>34707.675999999999</v>
      </c>
      <c r="K152" s="190"/>
      <c r="L152" s="31"/>
      <c r="M152" s="191" t="s">
        <v>1</v>
      </c>
      <c r="N152" s="192" t="s">
        <v>41</v>
      </c>
      <c r="O152" s="193">
        <v>1.02</v>
      </c>
      <c r="P152" s="193">
        <f>O152*H152</f>
        <v>2120.8860000000004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5" t="s">
        <v>141</v>
      </c>
      <c r="AT152" s="195" t="s">
        <v>137</v>
      </c>
      <c r="AU152" s="195" t="s">
        <v>86</v>
      </c>
      <c r="AY152" s="15" t="s">
        <v>135</v>
      </c>
      <c r="BE152" s="196">
        <f>IF(N152="základná",J152,0)</f>
        <v>0</v>
      </c>
      <c r="BF152" s="196">
        <f>IF(N152="znížená",J152,0)</f>
        <v>34707.675999999999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86</v>
      </c>
      <c r="BK152" s="197">
        <f>ROUND(I152*H152,3)</f>
        <v>34707.675999999999</v>
      </c>
      <c r="BL152" s="15" t="s">
        <v>141</v>
      </c>
      <c r="BM152" s="195" t="s">
        <v>217</v>
      </c>
    </row>
    <row r="153" s="2" customFormat="1" ht="24.15" customHeight="1">
      <c r="A153" s="30"/>
      <c r="B153" s="184"/>
      <c r="C153" s="185" t="s">
        <v>7</v>
      </c>
      <c r="D153" s="185" t="s">
        <v>137</v>
      </c>
      <c r="E153" s="186" t="s">
        <v>218</v>
      </c>
      <c r="F153" s="187" t="s">
        <v>219</v>
      </c>
      <c r="G153" s="188" t="s">
        <v>177</v>
      </c>
      <c r="H153" s="189">
        <v>2079.3000000000002</v>
      </c>
      <c r="I153" s="189">
        <v>23.02</v>
      </c>
      <c r="J153" s="189">
        <f>ROUND(I153*H153,3)</f>
        <v>47865.485999999997</v>
      </c>
      <c r="K153" s="190"/>
      <c r="L153" s="31"/>
      <c r="M153" s="191" t="s">
        <v>1</v>
      </c>
      <c r="N153" s="192" t="s">
        <v>41</v>
      </c>
      <c r="O153" s="193">
        <v>0.443</v>
      </c>
      <c r="P153" s="193">
        <f>O153*H153</f>
        <v>921.12990000000013</v>
      </c>
      <c r="Q153" s="193">
        <v>0.0014499999999999999</v>
      </c>
      <c r="R153" s="193">
        <f>Q153*H153</f>
        <v>3.0149850000000002</v>
      </c>
      <c r="S153" s="193">
        <v>0</v>
      </c>
      <c r="T153" s="19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5" t="s">
        <v>141</v>
      </c>
      <c r="AT153" s="195" t="s">
        <v>137</v>
      </c>
      <c r="AU153" s="195" t="s">
        <v>86</v>
      </c>
      <c r="AY153" s="15" t="s">
        <v>135</v>
      </c>
      <c r="BE153" s="196">
        <f>IF(N153="základná",J153,0)</f>
        <v>0</v>
      </c>
      <c r="BF153" s="196">
        <f>IF(N153="znížená",J153,0)</f>
        <v>47865.485999999997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86</v>
      </c>
      <c r="BK153" s="197">
        <f>ROUND(I153*H153,3)</f>
        <v>47865.485999999997</v>
      </c>
      <c r="BL153" s="15" t="s">
        <v>141</v>
      </c>
      <c r="BM153" s="195" t="s">
        <v>220</v>
      </c>
    </row>
    <row r="154" s="2" customFormat="1" ht="24.15" customHeight="1">
      <c r="A154" s="30"/>
      <c r="B154" s="184"/>
      <c r="C154" s="185" t="s">
        <v>221</v>
      </c>
      <c r="D154" s="185" t="s">
        <v>137</v>
      </c>
      <c r="E154" s="186" t="s">
        <v>222</v>
      </c>
      <c r="F154" s="187" t="s">
        <v>223</v>
      </c>
      <c r="G154" s="188" t="s">
        <v>177</v>
      </c>
      <c r="H154" s="189">
        <v>2079.3000000000002</v>
      </c>
      <c r="I154" s="189">
        <v>5.7270000000000003</v>
      </c>
      <c r="J154" s="189">
        <f>ROUND(I154*H154,3)</f>
        <v>11908.151</v>
      </c>
      <c r="K154" s="190"/>
      <c r="L154" s="31"/>
      <c r="M154" s="191" t="s">
        <v>1</v>
      </c>
      <c r="N154" s="192" t="s">
        <v>41</v>
      </c>
      <c r="O154" s="193">
        <v>0.30845</v>
      </c>
      <c r="P154" s="193">
        <f>O154*H154</f>
        <v>641.36008500000003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95" t="s">
        <v>141</v>
      </c>
      <c r="AT154" s="195" t="s">
        <v>137</v>
      </c>
      <c r="AU154" s="195" t="s">
        <v>86</v>
      </c>
      <c r="AY154" s="15" t="s">
        <v>135</v>
      </c>
      <c r="BE154" s="196">
        <f>IF(N154="základná",J154,0)</f>
        <v>0</v>
      </c>
      <c r="BF154" s="196">
        <f>IF(N154="znížená",J154,0)</f>
        <v>11908.151</v>
      </c>
      <c r="BG154" s="196">
        <f>IF(N154="zákl. prenesená",J154,0)</f>
        <v>0</v>
      </c>
      <c r="BH154" s="196">
        <f>IF(N154="zníž. prenesená",J154,0)</f>
        <v>0</v>
      </c>
      <c r="BI154" s="196">
        <f>IF(N154="nulová",J154,0)</f>
        <v>0</v>
      </c>
      <c r="BJ154" s="15" t="s">
        <v>86</v>
      </c>
      <c r="BK154" s="197">
        <f>ROUND(I154*H154,3)</f>
        <v>11908.151</v>
      </c>
      <c r="BL154" s="15" t="s">
        <v>141</v>
      </c>
      <c r="BM154" s="195" t="s">
        <v>224</v>
      </c>
    </row>
    <row r="155" s="2" customFormat="1" ht="16.5" customHeight="1">
      <c r="A155" s="30"/>
      <c r="B155" s="184"/>
      <c r="C155" s="185" t="s">
        <v>225</v>
      </c>
      <c r="D155" s="185" t="s">
        <v>137</v>
      </c>
      <c r="E155" s="186" t="s">
        <v>226</v>
      </c>
      <c r="F155" s="187" t="s">
        <v>227</v>
      </c>
      <c r="G155" s="188" t="s">
        <v>207</v>
      </c>
      <c r="H155" s="189">
        <v>25.690999999999999</v>
      </c>
      <c r="I155" s="189">
        <v>2416.895</v>
      </c>
      <c r="J155" s="189">
        <f>ROUND(I155*H155,3)</f>
        <v>62092.449000000001</v>
      </c>
      <c r="K155" s="190"/>
      <c r="L155" s="31"/>
      <c r="M155" s="191" t="s">
        <v>1</v>
      </c>
      <c r="N155" s="192" t="s">
        <v>41</v>
      </c>
      <c r="O155" s="193">
        <v>35.799489999999999</v>
      </c>
      <c r="P155" s="193">
        <f>O155*H155</f>
        <v>919.72469758999989</v>
      </c>
      <c r="Q155" s="193">
        <v>1.01521</v>
      </c>
      <c r="R155" s="193">
        <f>Q155*H155</f>
        <v>26.081760109999998</v>
      </c>
      <c r="S155" s="193">
        <v>0</v>
      </c>
      <c r="T155" s="194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95" t="s">
        <v>141</v>
      </c>
      <c r="AT155" s="195" t="s">
        <v>137</v>
      </c>
      <c r="AU155" s="195" t="s">
        <v>86</v>
      </c>
      <c r="AY155" s="15" t="s">
        <v>135</v>
      </c>
      <c r="BE155" s="196">
        <f>IF(N155="základná",J155,0)</f>
        <v>0</v>
      </c>
      <c r="BF155" s="196">
        <f>IF(N155="znížená",J155,0)</f>
        <v>62092.449000000001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5" t="s">
        <v>86</v>
      </c>
      <c r="BK155" s="197">
        <f>ROUND(I155*H155,3)</f>
        <v>62092.449000000001</v>
      </c>
      <c r="BL155" s="15" t="s">
        <v>141</v>
      </c>
      <c r="BM155" s="195" t="s">
        <v>228</v>
      </c>
    </row>
    <row r="156" s="12" customFormat="1" ht="22.8" customHeight="1">
      <c r="A156" s="12"/>
      <c r="B156" s="172"/>
      <c r="C156" s="12"/>
      <c r="D156" s="173" t="s">
        <v>74</v>
      </c>
      <c r="E156" s="182" t="s">
        <v>157</v>
      </c>
      <c r="F156" s="182" t="s">
        <v>229</v>
      </c>
      <c r="G156" s="12"/>
      <c r="H156" s="12"/>
      <c r="I156" s="12"/>
      <c r="J156" s="183">
        <f>BK156</f>
        <v>199102.38500000001</v>
      </c>
      <c r="K156" s="12"/>
      <c r="L156" s="172"/>
      <c r="M156" s="176"/>
      <c r="N156" s="177"/>
      <c r="O156" s="177"/>
      <c r="P156" s="178">
        <f>SUM(P157:P160)</f>
        <v>3070.7039638800002</v>
      </c>
      <c r="Q156" s="177"/>
      <c r="R156" s="178">
        <f>SUM(R157:R160)</f>
        <v>1870.2825976799998</v>
      </c>
      <c r="S156" s="177"/>
      <c r="T156" s="179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3" t="s">
        <v>82</v>
      </c>
      <c r="AT156" s="180" t="s">
        <v>74</v>
      </c>
      <c r="AU156" s="180" t="s">
        <v>82</v>
      </c>
      <c r="AY156" s="173" t="s">
        <v>135</v>
      </c>
      <c r="BK156" s="181">
        <f>SUM(BK157:BK160)</f>
        <v>199102.38500000001</v>
      </c>
    </row>
    <row r="157" s="2" customFormat="1" ht="37.8" customHeight="1">
      <c r="A157" s="30"/>
      <c r="B157" s="184"/>
      <c r="C157" s="185" t="s">
        <v>230</v>
      </c>
      <c r="D157" s="185" t="s">
        <v>137</v>
      </c>
      <c r="E157" s="186" t="s">
        <v>231</v>
      </c>
      <c r="F157" s="187" t="s">
        <v>232</v>
      </c>
      <c r="G157" s="188" t="s">
        <v>177</v>
      </c>
      <c r="H157" s="189">
        <v>3038</v>
      </c>
      <c r="I157" s="189">
        <v>9.0609999999999999</v>
      </c>
      <c r="J157" s="189">
        <f>ROUND(I157*H157,3)</f>
        <v>27527.317999999999</v>
      </c>
      <c r="K157" s="190"/>
      <c r="L157" s="31"/>
      <c r="M157" s="191" t="s">
        <v>1</v>
      </c>
      <c r="N157" s="192" t="s">
        <v>41</v>
      </c>
      <c r="O157" s="193">
        <v>0.29575000000000001</v>
      </c>
      <c r="P157" s="193">
        <f>O157*H157</f>
        <v>898.48850000000004</v>
      </c>
      <c r="Q157" s="193">
        <v>0.0051799999999999997</v>
      </c>
      <c r="R157" s="193">
        <f>Q157*H157</f>
        <v>15.736839999999999</v>
      </c>
      <c r="S157" s="193">
        <v>0</v>
      </c>
      <c r="T157" s="19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95" t="s">
        <v>141</v>
      </c>
      <c r="AT157" s="195" t="s">
        <v>137</v>
      </c>
      <c r="AU157" s="195" t="s">
        <v>86</v>
      </c>
      <c r="AY157" s="15" t="s">
        <v>135</v>
      </c>
      <c r="BE157" s="196">
        <f>IF(N157="základná",J157,0)</f>
        <v>0</v>
      </c>
      <c r="BF157" s="196">
        <f>IF(N157="znížená",J157,0)</f>
        <v>27527.317999999999</v>
      </c>
      <c r="BG157" s="196">
        <f>IF(N157="zákl. prenesená",J157,0)</f>
        <v>0</v>
      </c>
      <c r="BH157" s="196">
        <f>IF(N157="zníž. prenesená",J157,0)</f>
        <v>0</v>
      </c>
      <c r="BI157" s="196">
        <f>IF(N157="nulová",J157,0)</f>
        <v>0</v>
      </c>
      <c r="BJ157" s="15" t="s">
        <v>86</v>
      </c>
      <c r="BK157" s="197">
        <f>ROUND(I157*H157,3)</f>
        <v>27527.317999999999</v>
      </c>
      <c r="BL157" s="15" t="s">
        <v>141</v>
      </c>
      <c r="BM157" s="195" t="s">
        <v>233</v>
      </c>
    </row>
    <row r="158" s="2" customFormat="1" ht="33" customHeight="1">
      <c r="A158" s="30"/>
      <c r="B158" s="184"/>
      <c r="C158" s="185" t="s">
        <v>234</v>
      </c>
      <c r="D158" s="185" t="s">
        <v>137</v>
      </c>
      <c r="E158" s="186" t="s">
        <v>235</v>
      </c>
      <c r="F158" s="187" t="s">
        <v>236</v>
      </c>
      <c r="G158" s="188" t="s">
        <v>140</v>
      </c>
      <c r="H158" s="189">
        <v>759.5</v>
      </c>
      <c r="I158" s="189">
        <v>223.31999999999999</v>
      </c>
      <c r="J158" s="189">
        <f>ROUND(I158*H158,3)</f>
        <v>169611.54000000001</v>
      </c>
      <c r="K158" s="190"/>
      <c r="L158" s="31"/>
      <c r="M158" s="191" t="s">
        <v>1</v>
      </c>
      <c r="N158" s="192" t="s">
        <v>41</v>
      </c>
      <c r="O158" s="193">
        <v>2.77</v>
      </c>
      <c r="P158" s="193">
        <f>O158*H158</f>
        <v>2103.8150000000001</v>
      </c>
      <c r="Q158" s="193">
        <v>2.4407199999999998</v>
      </c>
      <c r="R158" s="193">
        <f>Q158*H158</f>
        <v>1853.7268399999998</v>
      </c>
      <c r="S158" s="193">
        <v>0</v>
      </c>
      <c r="T158" s="194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95" t="s">
        <v>141</v>
      </c>
      <c r="AT158" s="195" t="s">
        <v>137</v>
      </c>
      <c r="AU158" s="195" t="s">
        <v>86</v>
      </c>
      <c r="AY158" s="15" t="s">
        <v>135</v>
      </c>
      <c r="BE158" s="196">
        <f>IF(N158="základná",J158,0)</f>
        <v>0</v>
      </c>
      <c r="BF158" s="196">
        <f>IF(N158="znížená",J158,0)</f>
        <v>169611.54000000001</v>
      </c>
      <c r="BG158" s="196">
        <f>IF(N158="zákl. prenesená",J158,0)</f>
        <v>0</v>
      </c>
      <c r="BH158" s="196">
        <f>IF(N158="zníž. prenesená",J158,0)</f>
        <v>0</v>
      </c>
      <c r="BI158" s="196">
        <f>IF(N158="nulová",J158,0)</f>
        <v>0</v>
      </c>
      <c r="BJ158" s="15" t="s">
        <v>86</v>
      </c>
      <c r="BK158" s="197">
        <f>ROUND(I158*H158,3)</f>
        <v>169611.54000000001</v>
      </c>
      <c r="BL158" s="15" t="s">
        <v>141</v>
      </c>
      <c r="BM158" s="195" t="s">
        <v>237</v>
      </c>
    </row>
    <row r="159" s="2" customFormat="1" ht="21.75" customHeight="1">
      <c r="A159" s="30"/>
      <c r="B159" s="184"/>
      <c r="C159" s="185" t="s">
        <v>238</v>
      </c>
      <c r="D159" s="185" t="s">
        <v>137</v>
      </c>
      <c r="E159" s="186" t="s">
        <v>239</v>
      </c>
      <c r="F159" s="187" t="s">
        <v>240</v>
      </c>
      <c r="G159" s="188" t="s">
        <v>177</v>
      </c>
      <c r="H159" s="189">
        <v>104.188</v>
      </c>
      <c r="I159" s="189">
        <v>14.574999999999999</v>
      </c>
      <c r="J159" s="189">
        <f>ROUND(I159*H159,3)</f>
        <v>1518.54</v>
      </c>
      <c r="K159" s="190"/>
      <c r="L159" s="31"/>
      <c r="M159" s="191" t="s">
        <v>1</v>
      </c>
      <c r="N159" s="192" t="s">
        <v>41</v>
      </c>
      <c r="O159" s="193">
        <v>0.40850999999999998</v>
      </c>
      <c r="P159" s="193">
        <f>O159*H159</f>
        <v>42.561839880000001</v>
      </c>
      <c r="Q159" s="193">
        <v>0.0078600000000000007</v>
      </c>
      <c r="R159" s="193">
        <f>Q159*H159</f>
        <v>0.81891768000000009</v>
      </c>
      <c r="S159" s="193">
        <v>0</v>
      </c>
      <c r="T159" s="19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95" t="s">
        <v>141</v>
      </c>
      <c r="AT159" s="195" t="s">
        <v>137</v>
      </c>
      <c r="AU159" s="195" t="s">
        <v>86</v>
      </c>
      <c r="AY159" s="15" t="s">
        <v>135</v>
      </c>
      <c r="BE159" s="196">
        <f>IF(N159="základná",J159,0)</f>
        <v>0</v>
      </c>
      <c r="BF159" s="196">
        <f>IF(N159="znížená",J159,0)</f>
        <v>1518.54</v>
      </c>
      <c r="BG159" s="196">
        <f>IF(N159="zákl. prenesená",J159,0)</f>
        <v>0</v>
      </c>
      <c r="BH159" s="196">
        <f>IF(N159="zníž. prenesená",J159,0)</f>
        <v>0</v>
      </c>
      <c r="BI159" s="196">
        <f>IF(N159="nulová",J159,0)</f>
        <v>0</v>
      </c>
      <c r="BJ159" s="15" t="s">
        <v>86</v>
      </c>
      <c r="BK159" s="197">
        <f>ROUND(I159*H159,3)</f>
        <v>1518.54</v>
      </c>
      <c r="BL159" s="15" t="s">
        <v>141</v>
      </c>
      <c r="BM159" s="195" t="s">
        <v>241</v>
      </c>
    </row>
    <row r="160" s="2" customFormat="1" ht="21.75" customHeight="1">
      <c r="A160" s="30"/>
      <c r="B160" s="184"/>
      <c r="C160" s="185" t="s">
        <v>242</v>
      </c>
      <c r="D160" s="185" t="s">
        <v>137</v>
      </c>
      <c r="E160" s="186" t="s">
        <v>243</v>
      </c>
      <c r="F160" s="187" t="s">
        <v>244</v>
      </c>
      <c r="G160" s="188" t="s">
        <v>177</v>
      </c>
      <c r="H160" s="189">
        <v>104.188</v>
      </c>
      <c r="I160" s="189">
        <v>4.2709999999999999</v>
      </c>
      <c r="J160" s="189">
        <f>ROUND(I160*H160,3)</f>
        <v>444.98700000000002</v>
      </c>
      <c r="K160" s="190"/>
      <c r="L160" s="31"/>
      <c r="M160" s="191" t="s">
        <v>1</v>
      </c>
      <c r="N160" s="192" t="s">
        <v>41</v>
      </c>
      <c r="O160" s="193">
        <v>0.248</v>
      </c>
      <c r="P160" s="193">
        <f>O160*H160</f>
        <v>25.838623999999999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95" t="s">
        <v>141</v>
      </c>
      <c r="AT160" s="195" t="s">
        <v>137</v>
      </c>
      <c r="AU160" s="195" t="s">
        <v>86</v>
      </c>
      <c r="AY160" s="15" t="s">
        <v>135</v>
      </c>
      <c r="BE160" s="196">
        <f>IF(N160="základná",J160,0)</f>
        <v>0</v>
      </c>
      <c r="BF160" s="196">
        <f>IF(N160="znížená",J160,0)</f>
        <v>444.98700000000002</v>
      </c>
      <c r="BG160" s="196">
        <f>IF(N160="zákl. prenesená",J160,0)</f>
        <v>0</v>
      </c>
      <c r="BH160" s="196">
        <f>IF(N160="zníž. prenesená",J160,0)</f>
        <v>0</v>
      </c>
      <c r="BI160" s="196">
        <f>IF(N160="nulová",J160,0)</f>
        <v>0</v>
      </c>
      <c r="BJ160" s="15" t="s">
        <v>86</v>
      </c>
      <c r="BK160" s="197">
        <f>ROUND(I160*H160,3)</f>
        <v>444.98700000000002</v>
      </c>
      <c r="BL160" s="15" t="s">
        <v>141</v>
      </c>
      <c r="BM160" s="195" t="s">
        <v>245</v>
      </c>
    </row>
    <row r="161" s="12" customFormat="1" ht="22.8" customHeight="1">
      <c r="A161" s="12"/>
      <c r="B161" s="172"/>
      <c r="C161" s="12"/>
      <c r="D161" s="173" t="s">
        <v>74</v>
      </c>
      <c r="E161" s="182" t="s">
        <v>170</v>
      </c>
      <c r="F161" s="182" t="s">
        <v>246</v>
      </c>
      <c r="G161" s="12"/>
      <c r="H161" s="12"/>
      <c r="I161" s="12"/>
      <c r="J161" s="183">
        <f>BK161</f>
        <v>4438.8339999999998</v>
      </c>
      <c r="K161" s="12"/>
      <c r="L161" s="172"/>
      <c r="M161" s="176"/>
      <c r="N161" s="177"/>
      <c r="O161" s="177"/>
      <c r="P161" s="178">
        <f>P162</f>
        <v>69.200000000000003</v>
      </c>
      <c r="Q161" s="177"/>
      <c r="R161" s="178">
        <f>R162</f>
        <v>0.23009000000000002</v>
      </c>
      <c r="S161" s="177"/>
      <c r="T161" s="179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0" t="s">
        <v>74</v>
      </c>
      <c r="AU161" s="180" t="s">
        <v>82</v>
      </c>
      <c r="AY161" s="173" t="s">
        <v>135</v>
      </c>
      <c r="BK161" s="181">
        <f>BK162</f>
        <v>4438.8339999999998</v>
      </c>
    </row>
    <row r="162" s="2" customFormat="1" ht="37.8" customHeight="1">
      <c r="A162" s="30"/>
      <c r="B162" s="184"/>
      <c r="C162" s="185" t="s">
        <v>247</v>
      </c>
      <c r="D162" s="185" t="s">
        <v>137</v>
      </c>
      <c r="E162" s="186" t="s">
        <v>248</v>
      </c>
      <c r="F162" s="187" t="s">
        <v>249</v>
      </c>
      <c r="G162" s="188" t="s">
        <v>250</v>
      </c>
      <c r="H162" s="189">
        <v>173</v>
      </c>
      <c r="I162" s="189">
        <v>25.658000000000001</v>
      </c>
      <c r="J162" s="189">
        <f>ROUND(I162*H162,3)</f>
        <v>4438.8339999999998</v>
      </c>
      <c r="K162" s="190"/>
      <c r="L162" s="31"/>
      <c r="M162" s="191" t="s">
        <v>1</v>
      </c>
      <c r="N162" s="192" t="s">
        <v>41</v>
      </c>
      <c r="O162" s="193">
        <v>0.40000000000000002</v>
      </c>
      <c r="P162" s="193">
        <f>O162*H162</f>
        <v>69.200000000000003</v>
      </c>
      <c r="Q162" s="193">
        <v>0.00133</v>
      </c>
      <c r="R162" s="193">
        <f>Q162*H162</f>
        <v>0.23009000000000002</v>
      </c>
      <c r="S162" s="193">
        <v>0</v>
      </c>
      <c r="T162" s="194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95" t="s">
        <v>141</v>
      </c>
      <c r="AT162" s="195" t="s">
        <v>137</v>
      </c>
      <c r="AU162" s="195" t="s">
        <v>86</v>
      </c>
      <c r="AY162" s="15" t="s">
        <v>135</v>
      </c>
      <c r="BE162" s="196">
        <f>IF(N162="základná",J162,0)</f>
        <v>0</v>
      </c>
      <c r="BF162" s="196">
        <f>IF(N162="znížená",J162,0)</f>
        <v>4438.8339999999998</v>
      </c>
      <c r="BG162" s="196">
        <f>IF(N162="zákl. prenesená",J162,0)</f>
        <v>0</v>
      </c>
      <c r="BH162" s="196">
        <f>IF(N162="zníž. prenesená",J162,0)</f>
        <v>0</v>
      </c>
      <c r="BI162" s="196">
        <f>IF(N162="nulová",J162,0)</f>
        <v>0</v>
      </c>
      <c r="BJ162" s="15" t="s">
        <v>86</v>
      </c>
      <c r="BK162" s="197">
        <f>ROUND(I162*H162,3)</f>
        <v>4438.8339999999998</v>
      </c>
      <c r="BL162" s="15" t="s">
        <v>141</v>
      </c>
      <c r="BM162" s="195" t="s">
        <v>251</v>
      </c>
    </row>
    <row r="163" s="12" customFormat="1" ht="22.8" customHeight="1">
      <c r="A163" s="12"/>
      <c r="B163" s="172"/>
      <c r="C163" s="12"/>
      <c r="D163" s="173" t="s">
        <v>74</v>
      </c>
      <c r="E163" s="182" t="s">
        <v>252</v>
      </c>
      <c r="F163" s="182" t="s">
        <v>253</v>
      </c>
      <c r="G163" s="12"/>
      <c r="H163" s="12"/>
      <c r="I163" s="12"/>
      <c r="J163" s="183">
        <f>BK163</f>
        <v>31075.115000000002</v>
      </c>
      <c r="K163" s="12"/>
      <c r="L163" s="172"/>
      <c r="M163" s="176"/>
      <c r="N163" s="177"/>
      <c r="O163" s="177"/>
      <c r="P163" s="178">
        <f>P164</f>
        <v>1197.07302</v>
      </c>
      <c r="Q163" s="177"/>
      <c r="R163" s="178">
        <f>R164</f>
        <v>0</v>
      </c>
      <c r="S163" s="177"/>
      <c r="T163" s="179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82</v>
      </c>
      <c r="AT163" s="180" t="s">
        <v>74</v>
      </c>
      <c r="AU163" s="180" t="s">
        <v>82</v>
      </c>
      <c r="AY163" s="173" t="s">
        <v>135</v>
      </c>
      <c r="BK163" s="181">
        <f>BK164</f>
        <v>31075.115000000002</v>
      </c>
    </row>
    <row r="164" s="2" customFormat="1" ht="16.5" customHeight="1">
      <c r="A164" s="30"/>
      <c r="B164" s="184"/>
      <c r="C164" s="185" t="s">
        <v>254</v>
      </c>
      <c r="D164" s="185" t="s">
        <v>137</v>
      </c>
      <c r="E164" s="186" t="s">
        <v>255</v>
      </c>
      <c r="F164" s="187" t="s">
        <v>253</v>
      </c>
      <c r="G164" s="188" t="s">
        <v>207</v>
      </c>
      <c r="H164" s="189">
        <v>3752.5799999999999</v>
      </c>
      <c r="I164" s="189">
        <v>8.2810000000000006</v>
      </c>
      <c r="J164" s="189">
        <f>ROUND(I164*H164,3)</f>
        <v>31075.115000000002</v>
      </c>
      <c r="K164" s="190"/>
      <c r="L164" s="31"/>
      <c r="M164" s="191" t="s">
        <v>1</v>
      </c>
      <c r="N164" s="192" t="s">
        <v>41</v>
      </c>
      <c r="O164" s="193">
        <v>0.31900000000000001</v>
      </c>
      <c r="P164" s="193">
        <f>O164*H164</f>
        <v>1197.07302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95" t="s">
        <v>141</v>
      </c>
      <c r="AT164" s="195" t="s">
        <v>137</v>
      </c>
      <c r="AU164" s="195" t="s">
        <v>86</v>
      </c>
      <c r="AY164" s="15" t="s">
        <v>135</v>
      </c>
      <c r="BE164" s="196">
        <f>IF(N164="základná",J164,0)</f>
        <v>0</v>
      </c>
      <c r="BF164" s="196">
        <f>IF(N164="znížená",J164,0)</f>
        <v>31075.115000000002</v>
      </c>
      <c r="BG164" s="196">
        <f>IF(N164="zákl. prenesená",J164,0)</f>
        <v>0</v>
      </c>
      <c r="BH164" s="196">
        <f>IF(N164="zníž. prenesená",J164,0)</f>
        <v>0</v>
      </c>
      <c r="BI164" s="196">
        <f>IF(N164="nulová",J164,0)</f>
        <v>0</v>
      </c>
      <c r="BJ164" s="15" t="s">
        <v>86</v>
      </c>
      <c r="BK164" s="197">
        <f>ROUND(I164*H164,3)</f>
        <v>31075.115000000002</v>
      </c>
      <c r="BL164" s="15" t="s">
        <v>141</v>
      </c>
      <c r="BM164" s="195" t="s">
        <v>256</v>
      </c>
    </row>
    <row r="165" s="12" customFormat="1" ht="25.92" customHeight="1">
      <c r="A165" s="12"/>
      <c r="B165" s="172"/>
      <c r="C165" s="12"/>
      <c r="D165" s="173" t="s">
        <v>74</v>
      </c>
      <c r="E165" s="174" t="s">
        <v>257</v>
      </c>
      <c r="F165" s="174" t="s">
        <v>258</v>
      </c>
      <c r="G165" s="12"/>
      <c r="H165" s="12"/>
      <c r="I165" s="12"/>
      <c r="J165" s="175">
        <f>BK165</f>
        <v>70720.243999999992</v>
      </c>
      <c r="K165" s="12"/>
      <c r="L165" s="172"/>
      <c r="M165" s="176"/>
      <c r="N165" s="177"/>
      <c r="O165" s="177"/>
      <c r="P165" s="178">
        <f>P166</f>
        <v>677.62727999999993</v>
      </c>
      <c r="Q165" s="177"/>
      <c r="R165" s="178">
        <f>R166</f>
        <v>8.3906659999999995</v>
      </c>
      <c r="S165" s="177"/>
      <c r="T165" s="179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3" t="s">
        <v>86</v>
      </c>
      <c r="AT165" s="180" t="s">
        <v>74</v>
      </c>
      <c r="AU165" s="180" t="s">
        <v>75</v>
      </c>
      <c r="AY165" s="173" t="s">
        <v>135</v>
      </c>
      <c r="BK165" s="181">
        <f>BK166</f>
        <v>70720.243999999992</v>
      </c>
    </row>
    <row r="166" s="12" customFormat="1" ht="22.8" customHeight="1">
      <c r="A166" s="12"/>
      <c r="B166" s="172"/>
      <c r="C166" s="12"/>
      <c r="D166" s="173" t="s">
        <v>74</v>
      </c>
      <c r="E166" s="182" t="s">
        <v>259</v>
      </c>
      <c r="F166" s="182" t="s">
        <v>260</v>
      </c>
      <c r="G166" s="12"/>
      <c r="H166" s="12"/>
      <c r="I166" s="12"/>
      <c r="J166" s="183">
        <f>BK166</f>
        <v>70720.243999999992</v>
      </c>
      <c r="K166" s="12"/>
      <c r="L166" s="172"/>
      <c r="M166" s="176"/>
      <c r="N166" s="177"/>
      <c r="O166" s="177"/>
      <c r="P166" s="178">
        <f>SUM(P167:P172)</f>
        <v>677.62727999999993</v>
      </c>
      <c r="Q166" s="177"/>
      <c r="R166" s="178">
        <f>SUM(R167:R172)</f>
        <v>8.3906659999999995</v>
      </c>
      <c r="S166" s="177"/>
      <c r="T166" s="179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73" t="s">
        <v>86</v>
      </c>
      <c r="AT166" s="180" t="s">
        <v>74</v>
      </c>
      <c r="AU166" s="180" t="s">
        <v>82</v>
      </c>
      <c r="AY166" s="173" t="s">
        <v>135</v>
      </c>
      <c r="BK166" s="181">
        <f>SUM(BK167:BK172)</f>
        <v>70720.243999999992</v>
      </c>
    </row>
    <row r="167" s="2" customFormat="1" ht="24.15" customHeight="1">
      <c r="A167" s="30"/>
      <c r="B167" s="184"/>
      <c r="C167" s="185" t="s">
        <v>261</v>
      </c>
      <c r="D167" s="185" t="s">
        <v>137</v>
      </c>
      <c r="E167" s="186" t="s">
        <v>262</v>
      </c>
      <c r="F167" s="187" t="s">
        <v>263</v>
      </c>
      <c r="G167" s="188" t="s">
        <v>177</v>
      </c>
      <c r="H167" s="189">
        <v>6076</v>
      </c>
      <c r="I167" s="189">
        <v>0.51400000000000001</v>
      </c>
      <c r="J167" s="189">
        <f>ROUND(I167*H167,3)</f>
        <v>3123.0639999999999</v>
      </c>
      <c r="K167" s="190"/>
      <c r="L167" s="31"/>
      <c r="M167" s="191" t="s">
        <v>1</v>
      </c>
      <c r="N167" s="192" t="s">
        <v>41</v>
      </c>
      <c r="O167" s="193">
        <v>0.027</v>
      </c>
      <c r="P167" s="193">
        <f>O167*H167</f>
        <v>164.05199999999999</v>
      </c>
      <c r="Q167" s="193">
        <v>0</v>
      </c>
      <c r="R167" s="193">
        <f>Q167*H167</f>
        <v>0</v>
      </c>
      <c r="S167" s="193">
        <v>0</v>
      </c>
      <c r="T167" s="194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95" t="s">
        <v>200</v>
      </c>
      <c r="AT167" s="195" t="s">
        <v>137</v>
      </c>
      <c r="AU167" s="195" t="s">
        <v>86</v>
      </c>
      <c r="AY167" s="15" t="s">
        <v>135</v>
      </c>
      <c r="BE167" s="196">
        <f>IF(N167="základná",J167,0)</f>
        <v>0</v>
      </c>
      <c r="BF167" s="196">
        <f>IF(N167="znížená",J167,0)</f>
        <v>3123.0639999999999</v>
      </c>
      <c r="BG167" s="196">
        <f>IF(N167="zákl. prenesená",J167,0)</f>
        <v>0</v>
      </c>
      <c r="BH167" s="196">
        <f>IF(N167="zníž. prenesená",J167,0)</f>
        <v>0</v>
      </c>
      <c r="BI167" s="196">
        <f>IF(N167="nulová",J167,0)</f>
        <v>0</v>
      </c>
      <c r="BJ167" s="15" t="s">
        <v>86</v>
      </c>
      <c r="BK167" s="197">
        <f>ROUND(I167*H167,3)</f>
        <v>3123.0639999999999</v>
      </c>
      <c r="BL167" s="15" t="s">
        <v>200</v>
      </c>
      <c r="BM167" s="195" t="s">
        <v>264</v>
      </c>
    </row>
    <row r="168" s="2" customFormat="1" ht="24.15" customHeight="1">
      <c r="A168" s="30"/>
      <c r="B168" s="184"/>
      <c r="C168" s="198" t="s">
        <v>265</v>
      </c>
      <c r="D168" s="198" t="s">
        <v>266</v>
      </c>
      <c r="E168" s="199" t="s">
        <v>267</v>
      </c>
      <c r="F168" s="200" t="s">
        <v>268</v>
      </c>
      <c r="G168" s="201" t="s">
        <v>177</v>
      </c>
      <c r="H168" s="202">
        <v>6987.3999999999996</v>
      </c>
      <c r="I168" s="202">
        <v>3.98</v>
      </c>
      <c r="J168" s="202">
        <f>ROUND(I168*H168,3)</f>
        <v>27809.851999999999</v>
      </c>
      <c r="K168" s="203"/>
      <c r="L168" s="204"/>
      <c r="M168" s="205" t="s">
        <v>1</v>
      </c>
      <c r="N168" s="206" t="s">
        <v>41</v>
      </c>
      <c r="O168" s="193">
        <v>0</v>
      </c>
      <c r="P168" s="193">
        <f>O168*H168</f>
        <v>0</v>
      </c>
      <c r="Q168" s="193">
        <v>0.00013999999999999999</v>
      </c>
      <c r="R168" s="193">
        <f>Q168*H168</f>
        <v>0.97823599999999988</v>
      </c>
      <c r="S168" s="193">
        <v>0</v>
      </c>
      <c r="T168" s="194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95" t="s">
        <v>269</v>
      </c>
      <c r="AT168" s="195" t="s">
        <v>266</v>
      </c>
      <c r="AU168" s="195" t="s">
        <v>86</v>
      </c>
      <c r="AY168" s="15" t="s">
        <v>135</v>
      </c>
      <c r="BE168" s="196">
        <f>IF(N168="základná",J168,0)</f>
        <v>0</v>
      </c>
      <c r="BF168" s="196">
        <f>IF(N168="znížená",J168,0)</f>
        <v>27809.851999999999</v>
      </c>
      <c r="BG168" s="196">
        <f>IF(N168="zákl. prenesená",J168,0)</f>
        <v>0</v>
      </c>
      <c r="BH168" s="196">
        <f>IF(N168="zníž. prenesená",J168,0)</f>
        <v>0</v>
      </c>
      <c r="BI168" s="196">
        <f>IF(N168="nulová",J168,0)</f>
        <v>0</v>
      </c>
      <c r="BJ168" s="15" t="s">
        <v>86</v>
      </c>
      <c r="BK168" s="197">
        <f>ROUND(I168*H168,3)</f>
        <v>27809.851999999999</v>
      </c>
      <c r="BL168" s="15" t="s">
        <v>200</v>
      </c>
      <c r="BM168" s="195" t="s">
        <v>270</v>
      </c>
    </row>
    <row r="169" s="2" customFormat="1" ht="37.8" customHeight="1">
      <c r="A169" s="30"/>
      <c r="B169" s="184"/>
      <c r="C169" s="185" t="s">
        <v>271</v>
      </c>
      <c r="D169" s="185" t="s">
        <v>137</v>
      </c>
      <c r="E169" s="186" t="s">
        <v>272</v>
      </c>
      <c r="F169" s="187" t="s">
        <v>273</v>
      </c>
      <c r="G169" s="188" t="s">
        <v>177</v>
      </c>
      <c r="H169" s="189">
        <v>3038</v>
      </c>
      <c r="I169" s="189">
        <v>4.1909999999999998</v>
      </c>
      <c r="J169" s="189">
        <f>ROUND(I169*H169,3)</f>
        <v>12732.258</v>
      </c>
      <c r="K169" s="190"/>
      <c r="L169" s="31"/>
      <c r="M169" s="191" t="s">
        <v>1</v>
      </c>
      <c r="N169" s="192" t="s">
        <v>41</v>
      </c>
      <c r="O169" s="193">
        <v>0.16325000000000001</v>
      </c>
      <c r="P169" s="193">
        <f>O169*H169</f>
        <v>495.95350000000002</v>
      </c>
      <c r="Q169" s="193">
        <v>3.0000000000000001E-05</v>
      </c>
      <c r="R169" s="193">
        <f>Q169*H169</f>
        <v>0.091139999999999999</v>
      </c>
      <c r="S169" s="193">
        <v>0</v>
      </c>
      <c r="T169" s="194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95" t="s">
        <v>200</v>
      </c>
      <c r="AT169" s="195" t="s">
        <v>137</v>
      </c>
      <c r="AU169" s="195" t="s">
        <v>86</v>
      </c>
      <c r="AY169" s="15" t="s">
        <v>135</v>
      </c>
      <c r="BE169" s="196">
        <f>IF(N169="základná",J169,0)</f>
        <v>0</v>
      </c>
      <c r="BF169" s="196">
        <f>IF(N169="znížená",J169,0)</f>
        <v>12732.258</v>
      </c>
      <c r="BG169" s="196">
        <f>IF(N169="zákl. prenesená",J169,0)</f>
        <v>0</v>
      </c>
      <c r="BH169" s="196">
        <f>IF(N169="zníž. prenesená",J169,0)</f>
        <v>0</v>
      </c>
      <c r="BI169" s="196">
        <f>IF(N169="nulová",J169,0)</f>
        <v>0</v>
      </c>
      <c r="BJ169" s="15" t="s">
        <v>86</v>
      </c>
      <c r="BK169" s="197">
        <f>ROUND(I169*H169,3)</f>
        <v>12732.258</v>
      </c>
      <c r="BL169" s="15" t="s">
        <v>200</v>
      </c>
      <c r="BM169" s="195" t="s">
        <v>274</v>
      </c>
    </row>
    <row r="170" s="2" customFormat="1" ht="37.8" customHeight="1">
      <c r="A170" s="30"/>
      <c r="B170" s="184"/>
      <c r="C170" s="198" t="s">
        <v>269</v>
      </c>
      <c r="D170" s="198" t="s">
        <v>266</v>
      </c>
      <c r="E170" s="199" t="s">
        <v>275</v>
      </c>
      <c r="F170" s="200" t="s">
        <v>276</v>
      </c>
      <c r="G170" s="201" t="s">
        <v>177</v>
      </c>
      <c r="H170" s="202">
        <v>3493.6999999999998</v>
      </c>
      <c r="I170" s="202">
        <v>6.2759999999999998</v>
      </c>
      <c r="J170" s="202">
        <f>ROUND(I170*H170,3)</f>
        <v>21926.460999999999</v>
      </c>
      <c r="K170" s="203"/>
      <c r="L170" s="204"/>
      <c r="M170" s="205" t="s">
        <v>1</v>
      </c>
      <c r="N170" s="206" t="s">
        <v>41</v>
      </c>
      <c r="O170" s="193">
        <v>0</v>
      </c>
      <c r="P170" s="193">
        <f>O170*H170</f>
        <v>0</v>
      </c>
      <c r="Q170" s="193">
        <v>0.002</v>
      </c>
      <c r="R170" s="193">
        <f>Q170*H170</f>
        <v>6.9874000000000001</v>
      </c>
      <c r="S170" s="193">
        <v>0</v>
      </c>
      <c r="T170" s="19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95" t="s">
        <v>269</v>
      </c>
      <c r="AT170" s="195" t="s">
        <v>266</v>
      </c>
      <c r="AU170" s="195" t="s">
        <v>86</v>
      </c>
      <c r="AY170" s="15" t="s">
        <v>135</v>
      </c>
      <c r="BE170" s="196">
        <f>IF(N170="základná",J170,0)</f>
        <v>0</v>
      </c>
      <c r="BF170" s="196">
        <f>IF(N170="znížená",J170,0)</f>
        <v>21926.460999999999</v>
      </c>
      <c r="BG170" s="196">
        <f>IF(N170="zákl. prenesená",J170,0)</f>
        <v>0</v>
      </c>
      <c r="BH170" s="196">
        <f>IF(N170="zníž. prenesená",J170,0)</f>
        <v>0</v>
      </c>
      <c r="BI170" s="196">
        <f>IF(N170="nulová",J170,0)</f>
        <v>0</v>
      </c>
      <c r="BJ170" s="15" t="s">
        <v>86</v>
      </c>
      <c r="BK170" s="197">
        <f>ROUND(I170*H170,3)</f>
        <v>21926.460999999999</v>
      </c>
      <c r="BL170" s="15" t="s">
        <v>200</v>
      </c>
      <c r="BM170" s="195" t="s">
        <v>277</v>
      </c>
    </row>
    <row r="171" s="2" customFormat="1" ht="16.5" customHeight="1">
      <c r="A171" s="30"/>
      <c r="B171" s="184"/>
      <c r="C171" s="185" t="s">
        <v>278</v>
      </c>
      <c r="D171" s="185" t="s">
        <v>137</v>
      </c>
      <c r="E171" s="186" t="s">
        <v>279</v>
      </c>
      <c r="F171" s="187" t="s">
        <v>280</v>
      </c>
      <c r="G171" s="188" t="s">
        <v>250</v>
      </c>
      <c r="H171" s="189">
        <v>173</v>
      </c>
      <c r="I171" s="189">
        <v>19.286000000000001</v>
      </c>
      <c r="J171" s="189">
        <f>ROUND(I171*H171,3)</f>
        <v>3336.4780000000001</v>
      </c>
      <c r="K171" s="190"/>
      <c r="L171" s="31"/>
      <c r="M171" s="191" t="s">
        <v>1</v>
      </c>
      <c r="N171" s="192" t="s">
        <v>41</v>
      </c>
      <c r="O171" s="193">
        <v>0.10186000000000001</v>
      </c>
      <c r="P171" s="193">
        <f>O171*H171</f>
        <v>17.621780000000001</v>
      </c>
      <c r="Q171" s="193">
        <v>0.0019300000000000001</v>
      </c>
      <c r="R171" s="193">
        <f>Q171*H171</f>
        <v>0.33389000000000002</v>
      </c>
      <c r="S171" s="193">
        <v>0</v>
      </c>
      <c r="T171" s="194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95" t="s">
        <v>200</v>
      </c>
      <c r="AT171" s="195" t="s">
        <v>137</v>
      </c>
      <c r="AU171" s="195" t="s">
        <v>86</v>
      </c>
      <c r="AY171" s="15" t="s">
        <v>135</v>
      </c>
      <c r="BE171" s="196">
        <f>IF(N171="základná",J171,0)</f>
        <v>0</v>
      </c>
      <c r="BF171" s="196">
        <f>IF(N171="znížená",J171,0)</f>
        <v>3336.4780000000001</v>
      </c>
      <c r="BG171" s="196">
        <f>IF(N171="zákl. prenesená",J171,0)</f>
        <v>0</v>
      </c>
      <c r="BH171" s="196">
        <f>IF(N171="zníž. prenesená",J171,0)</f>
        <v>0</v>
      </c>
      <c r="BI171" s="196">
        <f>IF(N171="nulová",J171,0)</f>
        <v>0</v>
      </c>
      <c r="BJ171" s="15" t="s">
        <v>86</v>
      </c>
      <c r="BK171" s="197">
        <f>ROUND(I171*H171,3)</f>
        <v>3336.4780000000001</v>
      </c>
      <c r="BL171" s="15" t="s">
        <v>200</v>
      </c>
      <c r="BM171" s="195" t="s">
        <v>281</v>
      </c>
    </row>
    <row r="172" s="2" customFormat="1" ht="24.15" customHeight="1">
      <c r="A172" s="30"/>
      <c r="B172" s="184"/>
      <c r="C172" s="185" t="s">
        <v>282</v>
      </c>
      <c r="D172" s="185" t="s">
        <v>137</v>
      </c>
      <c r="E172" s="186" t="s">
        <v>283</v>
      </c>
      <c r="F172" s="187" t="s">
        <v>284</v>
      </c>
      <c r="G172" s="188" t="s">
        <v>285</v>
      </c>
      <c r="H172" s="189">
        <v>689.28099999999995</v>
      </c>
      <c r="I172" s="189">
        <v>2.6000000000000001</v>
      </c>
      <c r="J172" s="189">
        <f>ROUND(I172*H172,3)</f>
        <v>1792.1310000000001</v>
      </c>
      <c r="K172" s="190"/>
      <c r="L172" s="31"/>
      <c r="M172" s="207" t="s">
        <v>1</v>
      </c>
      <c r="N172" s="208" t="s">
        <v>41</v>
      </c>
      <c r="O172" s="209">
        <v>0</v>
      </c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95" t="s">
        <v>200</v>
      </c>
      <c r="AT172" s="195" t="s">
        <v>137</v>
      </c>
      <c r="AU172" s="195" t="s">
        <v>86</v>
      </c>
      <c r="AY172" s="15" t="s">
        <v>135</v>
      </c>
      <c r="BE172" s="196">
        <f>IF(N172="základná",J172,0)</f>
        <v>0</v>
      </c>
      <c r="BF172" s="196">
        <f>IF(N172="znížená",J172,0)</f>
        <v>1792.1310000000001</v>
      </c>
      <c r="BG172" s="196">
        <f>IF(N172="zákl. prenesená",J172,0)</f>
        <v>0</v>
      </c>
      <c r="BH172" s="196">
        <f>IF(N172="zníž. prenesená",J172,0)</f>
        <v>0</v>
      </c>
      <c r="BI172" s="196">
        <f>IF(N172="nulová",J172,0)</f>
        <v>0</v>
      </c>
      <c r="BJ172" s="15" t="s">
        <v>86</v>
      </c>
      <c r="BK172" s="197">
        <f>ROUND(I172*H172,3)</f>
        <v>1792.1310000000001</v>
      </c>
      <c r="BL172" s="15" t="s">
        <v>200</v>
      </c>
      <c r="BM172" s="195" t="s">
        <v>286</v>
      </c>
    </row>
    <row r="173" s="2" customFormat="1" ht="6.96" customHeight="1">
      <c r="A173" s="30"/>
      <c r="B173" s="56"/>
      <c r="C173" s="57"/>
      <c r="D173" s="57"/>
      <c r="E173" s="57"/>
      <c r="F173" s="57"/>
      <c r="G173" s="57"/>
      <c r="H173" s="57"/>
      <c r="I173" s="57"/>
      <c r="J173" s="57"/>
      <c r="K173" s="57"/>
      <c r="L173" s="31"/>
      <c r="M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</row>
  </sheetData>
  <autoFilter ref="C128:K17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28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100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12</v>
      </c>
      <c r="L6" s="18"/>
    </row>
    <row r="7" s="1" customFormat="1" ht="16.5" customHeight="1">
      <c r="B7" s="18"/>
      <c r="E7" s="130" t="str">
        <f>'Rekapitulácia stavby'!K6</f>
        <v>Výstavba hnojiska A a B Bajč, časť Vlkanovo</v>
      </c>
      <c r="F7" s="25"/>
      <c r="G7" s="25"/>
      <c r="H7" s="25"/>
      <c r="L7" s="18"/>
    </row>
    <row r="8" s="1" customFormat="1" ht="12" customHeight="1">
      <c r="B8" s="18"/>
      <c r="D8" s="25" t="s">
        <v>101</v>
      </c>
      <c r="L8" s="18"/>
    </row>
    <row r="9" s="2" customFormat="1" ht="16.5" customHeight="1">
      <c r="A9" s="30"/>
      <c r="B9" s="31"/>
      <c r="C9" s="30"/>
      <c r="D9" s="30"/>
      <c r="E9" s="130" t="s">
        <v>102</v>
      </c>
      <c r="F9" s="30"/>
      <c r="G9" s="30"/>
      <c r="H9" s="30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="2" customFormat="1" ht="12" customHeight="1">
      <c r="A10" s="30"/>
      <c r="B10" s="31"/>
      <c r="C10" s="30"/>
      <c r="D10" s="25" t="s">
        <v>287</v>
      </c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="2" customFormat="1" ht="16.5" customHeight="1">
      <c r="A11" s="30"/>
      <c r="B11" s="31"/>
      <c r="C11" s="30"/>
      <c r="D11" s="30"/>
      <c r="E11" s="63" t="s">
        <v>288</v>
      </c>
      <c r="F11" s="30"/>
      <c r="G11" s="30"/>
      <c r="H11" s="30"/>
      <c r="I11" s="30"/>
      <c r="J11" s="30"/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="2" customFormat="1" ht="12" customHeight="1">
      <c r="A13" s="30"/>
      <c r="B13" s="31"/>
      <c r="C13" s="30"/>
      <c r="D13" s="25" t="s">
        <v>14</v>
      </c>
      <c r="E13" s="30"/>
      <c r="F13" s="22" t="s">
        <v>1</v>
      </c>
      <c r="G13" s="30"/>
      <c r="H13" s="30"/>
      <c r="I13" s="25" t="s">
        <v>15</v>
      </c>
      <c r="J13" s="22" t="s">
        <v>1</v>
      </c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="2" customFormat="1" ht="12" customHeight="1">
      <c r="A14" s="30"/>
      <c r="B14" s="31"/>
      <c r="C14" s="30"/>
      <c r="D14" s="25" t="s">
        <v>16</v>
      </c>
      <c r="E14" s="30"/>
      <c r="F14" s="22" t="s">
        <v>17</v>
      </c>
      <c r="G14" s="30"/>
      <c r="H14" s="30"/>
      <c r="I14" s="25" t="s">
        <v>18</v>
      </c>
      <c r="J14" s="65" t="str">
        <f>'Rekapitulácia stavby'!AN8</f>
        <v>29. 6. 2022</v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="2" customFormat="1" ht="10.8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2" customFormat="1" ht="12" customHeight="1">
      <c r="A16" s="30"/>
      <c r="B16" s="31"/>
      <c r="C16" s="30"/>
      <c r="D16" s="25" t="s">
        <v>20</v>
      </c>
      <c r="E16" s="30"/>
      <c r="F16" s="30"/>
      <c r="G16" s="30"/>
      <c r="H16" s="30"/>
      <c r="I16" s="25" t="s">
        <v>21</v>
      </c>
      <c r="J16" s="22" t="s">
        <v>1</v>
      </c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2" customFormat="1" ht="18" customHeight="1">
      <c r="A17" s="30"/>
      <c r="B17" s="31"/>
      <c r="C17" s="30"/>
      <c r="D17" s="30"/>
      <c r="E17" s="22" t="s">
        <v>22</v>
      </c>
      <c r="F17" s="30"/>
      <c r="G17" s="30"/>
      <c r="H17" s="30"/>
      <c r="I17" s="25" t="s">
        <v>23</v>
      </c>
      <c r="J17" s="22" t="s">
        <v>1</v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2" customFormat="1" ht="6.96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" customFormat="1" ht="12" customHeight="1">
      <c r="A19" s="30"/>
      <c r="B19" s="31"/>
      <c r="C19" s="30"/>
      <c r="D19" s="25" t="s">
        <v>24</v>
      </c>
      <c r="E19" s="30"/>
      <c r="F19" s="30"/>
      <c r="G19" s="30"/>
      <c r="H19" s="30"/>
      <c r="I19" s="25" t="s">
        <v>21</v>
      </c>
      <c r="J19" s="22" t="str">
        <f>'Rekapitulácia stavby'!AN13</f>
        <v/>
      </c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2" customFormat="1" ht="18" customHeight="1">
      <c r="A20" s="30"/>
      <c r="B20" s="31"/>
      <c r="C20" s="30"/>
      <c r="D20" s="30"/>
      <c r="E20" s="22" t="str">
        <f>'Rekapitulácia stavby'!E14</f>
        <v xml:space="preserve"> </v>
      </c>
      <c r="F20" s="22"/>
      <c r="G20" s="22"/>
      <c r="H20" s="22"/>
      <c r="I20" s="25" t="s">
        <v>23</v>
      </c>
      <c r="J20" s="22" t="str">
        <f>'Rekapitulácia stavby'!AN14</f>
        <v/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" customFormat="1" ht="6.96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2" customFormat="1" ht="12" customHeight="1">
      <c r="A22" s="30"/>
      <c r="B22" s="31"/>
      <c r="C22" s="30"/>
      <c r="D22" s="25" t="s">
        <v>26</v>
      </c>
      <c r="E22" s="30"/>
      <c r="F22" s="30"/>
      <c r="G22" s="30"/>
      <c r="H22" s="30"/>
      <c r="I22" s="25" t="s">
        <v>21</v>
      </c>
      <c r="J22" s="22" t="s">
        <v>1</v>
      </c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" customFormat="1" ht="18" customHeight="1">
      <c r="A23" s="30"/>
      <c r="B23" s="31"/>
      <c r="C23" s="30"/>
      <c r="D23" s="30"/>
      <c r="E23" s="22" t="s">
        <v>27</v>
      </c>
      <c r="F23" s="30"/>
      <c r="G23" s="30"/>
      <c r="H23" s="30"/>
      <c r="I23" s="25" t="s">
        <v>23</v>
      </c>
      <c r="J23" s="22" t="s">
        <v>1</v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2" customFormat="1" ht="6.96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2" customFormat="1" ht="12" customHeight="1">
      <c r="A25" s="30"/>
      <c r="B25" s="31"/>
      <c r="C25" s="30"/>
      <c r="D25" s="25" t="s">
        <v>30</v>
      </c>
      <c r="E25" s="30"/>
      <c r="F25" s="30"/>
      <c r="G25" s="30"/>
      <c r="H25" s="30"/>
      <c r="I25" s="25" t="s">
        <v>21</v>
      </c>
      <c r="J25" s="22" t="str">
        <f>IF('Rekapitulácia stavby'!AN19="","",'Rekapitulácia stavby'!AN19)</f>
        <v/>
      </c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="2" customFormat="1" ht="18" customHeight="1">
      <c r="A26" s="30"/>
      <c r="B26" s="31"/>
      <c r="C26" s="30"/>
      <c r="D26" s="30"/>
      <c r="E26" s="22" t="str">
        <f>IF('Rekapitulácia stavby'!E20="","",'Rekapitulácia stavby'!E20)</f>
        <v xml:space="preserve"> </v>
      </c>
      <c r="F26" s="30"/>
      <c r="G26" s="30"/>
      <c r="H26" s="30"/>
      <c r="I26" s="25" t="s">
        <v>23</v>
      </c>
      <c r="J26" s="22" t="str">
        <f>IF('Rekapitulácia stavby'!AN20="","",'Rekapitulácia stavby'!AN20)</f>
        <v/>
      </c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" customFormat="1" ht="6.96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51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" customFormat="1" ht="12" customHeight="1">
      <c r="A28" s="30"/>
      <c r="B28" s="31"/>
      <c r="C28" s="30"/>
      <c r="D28" s="25" t="s">
        <v>31</v>
      </c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8" customFormat="1" ht="214.5" customHeight="1">
      <c r="A29" s="131"/>
      <c r="B29" s="132"/>
      <c r="C29" s="131"/>
      <c r="D29" s="131"/>
      <c r="E29" s="26" t="s">
        <v>103</v>
      </c>
      <c r="F29" s="26"/>
      <c r="G29" s="26"/>
      <c r="H29" s="26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" customFormat="1" ht="6.96" customHeight="1">
      <c r="A31" s="30"/>
      <c r="B31" s="31"/>
      <c r="C31" s="30"/>
      <c r="D31" s="86"/>
      <c r="E31" s="86"/>
      <c r="F31" s="86"/>
      <c r="G31" s="86"/>
      <c r="H31" s="86"/>
      <c r="I31" s="86"/>
      <c r="J31" s="86"/>
      <c r="K31" s="86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" customFormat="1" ht="14.4" customHeight="1">
      <c r="A32" s="30"/>
      <c r="B32" s="31"/>
      <c r="C32" s="30"/>
      <c r="D32" s="22" t="s">
        <v>104</v>
      </c>
      <c r="E32" s="30"/>
      <c r="F32" s="30"/>
      <c r="G32" s="30"/>
      <c r="H32" s="30"/>
      <c r="I32" s="30"/>
      <c r="J32" s="29">
        <f>J98</f>
        <v>70689.467000000004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" customFormat="1" ht="14.4" customHeight="1">
      <c r="A33" s="30"/>
      <c r="B33" s="31"/>
      <c r="C33" s="30"/>
      <c r="D33" s="28" t="s">
        <v>105</v>
      </c>
      <c r="E33" s="30"/>
      <c r="F33" s="30"/>
      <c r="G33" s="30"/>
      <c r="H33" s="30"/>
      <c r="I33" s="30"/>
      <c r="J33" s="29">
        <f>J107</f>
        <v>0</v>
      </c>
      <c r="K33" s="30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" customFormat="1" ht="25.44" customHeight="1">
      <c r="A34" s="30"/>
      <c r="B34" s="31"/>
      <c r="C34" s="30"/>
      <c r="D34" s="134" t="s">
        <v>35</v>
      </c>
      <c r="E34" s="30"/>
      <c r="F34" s="30"/>
      <c r="G34" s="30"/>
      <c r="H34" s="30"/>
      <c r="I34" s="30"/>
      <c r="J34" s="92">
        <f>ROUND(J32 + J33, 2)</f>
        <v>70689.470000000001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" customFormat="1" ht="6.96" customHeight="1">
      <c r="A35" s="30"/>
      <c r="B35" s="31"/>
      <c r="C35" s="30"/>
      <c r="D35" s="86"/>
      <c r="E35" s="86"/>
      <c r="F35" s="86"/>
      <c r="G35" s="86"/>
      <c r="H35" s="86"/>
      <c r="I35" s="86"/>
      <c r="J35" s="86"/>
      <c r="K35" s="86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" customFormat="1" ht="14.4" customHeight="1">
      <c r="A36" s="30"/>
      <c r="B36" s="31"/>
      <c r="C36" s="30"/>
      <c r="D36" s="30"/>
      <c r="E36" s="30"/>
      <c r="F36" s="35" t="s">
        <v>37</v>
      </c>
      <c r="G36" s="30"/>
      <c r="H36" s="30"/>
      <c r="I36" s="35" t="s">
        <v>36</v>
      </c>
      <c r="J36" s="35" t="s">
        <v>38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" customFormat="1" ht="14.4" customHeight="1">
      <c r="A37" s="30"/>
      <c r="B37" s="31"/>
      <c r="C37" s="30"/>
      <c r="D37" s="135" t="s">
        <v>39</v>
      </c>
      <c r="E37" s="37" t="s">
        <v>40</v>
      </c>
      <c r="F37" s="136">
        <f>ROUND((SUM(BE107:BE108) + SUM(BE130:BE155)),  2)</f>
        <v>0</v>
      </c>
      <c r="G37" s="137"/>
      <c r="H37" s="137"/>
      <c r="I37" s="138">
        <v>0.20000000000000001</v>
      </c>
      <c r="J37" s="136">
        <f>ROUND(((SUM(BE107:BE108) + SUM(BE130:BE155))*I37),  2)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" customFormat="1" ht="14.4" customHeight="1">
      <c r="A38" s="30"/>
      <c r="B38" s="31"/>
      <c r="C38" s="30"/>
      <c r="D38" s="30"/>
      <c r="E38" s="37" t="s">
        <v>41</v>
      </c>
      <c r="F38" s="139">
        <f>ROUND((SUM(BF107:BF108) + SUM(BF130:BF155)),  2)</f>
        <v>70689.470000000001</v>
      </c>
      <c r="G38" s="30"/>
      <c r="H38" s="30"/>
      <c r="I38" s="140">
        <v>0.20000000000000001</v>
      </c>
      <c r="J38" s="139">
        <f>ROUND(((SUM(BF107:BF108) + SUM(BF130:BF155))*I38),  2)</f>
        <v>14137.889999999999</v>
      </c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hidden="1" s="2" customFormat="1" ht="14.4" customHeight="1">
      <c r="A39" s="30"/>
      <c r="B39" s="31"/>
      <c r="C39" s="30"/>
      <c r="D39" s="30"/>
      <c r="E39" s="25" t="s">
        <v>42</v>
      </c>
      <c r="F39" s="139">
        <f>ROUND((SUM(BG107:BG108) + SUM(BG130:BG155)),  2)</f>
        <v>0</v>
      </c>
      <c r="G39" s="30"/>
      <c r="H39" s="30"/>
      <c r="I39" s="140">
        <v>0.20000000000000001</v>
      </c>
      <c r="J39" s="139">
        <f>0</f>
        <v>0</v>
      </c>
      <c r="K39" s="30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hidden="1" s="2" customFormat="1" ht="14.4" customHeight="1">
      <c r="A40" s="30"/>
      <c r="B40" s="31"/>
      <c r="C40" s="30"/>
      <c r="D40" s="30"/>
      <c r="E40" s="25" t="s">
        <v>43</v>
      </c>
      <c r="F40" s="139">
        <f>ROUND((SUM(BH107:BH108) + SUM(BH130:BH155)),  2)</f>
        <v>0</v>
      </c>
      <c r="G40" s="30"/>
      <c r="H40" s="30"/>
      <c r="I40" s="140">
        <v>0.20000000000000001</v>
      </c>
      <c r="J40" s="139">
        <f>0</f>
        <v>0</v>
      </c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hidden="1" s="2" customFormat="1" ht="14.4" customHeight="1">
      <c r="A41" s="30"/>
      <c r="B41" s="31"/>
      <c r="C41" s="30"/>
      <c r="D41" s="30"/>
      <c r="E41" s="37" t="s">
        <v>44</v>
      </c>
      <c r="F41" s="136">
        <f>ROUND((SUM(BI107:BI108) + SUM(BI130:BI155)),  2)</f>
        <v>0</v>
      </c>
      <c r="G41" s="137"/>
      <c r="H41" s="137"/>
      <c r="I41" s="138">
        <v>0</v>
      </c>
      <c r="J41" s="136">
        <f>0</f>
        <v>0</v>
      </c>
      <c r="K41" s="30"/>
      <c r="L41" s="51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" customFormat="1" ht="6.96" customHeight="1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5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" customFormat="1" ht="25.44" customHeight="1">
      <c r="A43" s="30"/>
      <c r="B43" s="31"/>
      <c r="C43" s="126"/>
      <c r="D43" s="141" t="s">
        <v>45</v>
      </c>
      <c r="E43" s="77"/>
      <c r="F43" s="77"/>
      <c r="G43" s="142" t="s">
        <v>46</v>
      </c>
      <c r="H43" s="143" t="s">
        <v>47</v>
      </c>
      <c r="I43" s="77"/>
      <c r="J43" s="144">
        <f>SUM(J34:J41)</f>
        <v>84827.360000000001</v>
      </c>
      <c r="K43" s="145"/>
      <c r="L43" s="51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="2" customFormat="1" ht="14.4" customHeight="1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51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0"/>
      <c r="B61" s="31"/>
      <c r="C61" s="30"/>
      <c r="D61" s="54" t="s">
        <v>50</v>
      </c>
      <c r="E61" s="33"/>
      <c r="F61" s="146" t="s">
        <v>51</v>
      </c>
      <c r="G61" s="54" t="s">
        <v>50</v>
      </c>
      <c r="H61" s="33"/>
      <c r="I61" s="33"/>
      <c r="J61" s="147" t="s">
        <v>51</v>
      </c>
      <c r="K61" s="33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0"/>
      <c r="B65" s="31"/>
      <c r="C65" s="30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0"/>
      <c r="B76" s="31"/>
      <c r="C76" s="30"/>
      <c r="D76" s="54" t="s">
        <v>50</v>
      </c>
      <c r="E76" s="33"/>
      <c r="F76" s="146" t="s">
        <v>51</v>
      </c>
      <c r="G76" s="54" t="s">
        <v>50</v>
      </c>
      <c r="H76" s="33"/>
      <c r="I76" s="33"/>
      <c r="J76" s="147" t="s">
        <v>51</v>
      </c>
      <c r="K76" s="33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" customFormat="1" ht="14.4" customHeight="1">
      <c r="A77" s="3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="2" customFormat="1" ht="6.96" customHeight="1">
      <c r="A81" s="3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" customFormat="1" ht="24.96" customHeight="1">
      <c r="A82" s="30"/>
      <c r="B82" s="31"/>
      <c r="C82" s="19" t="s">
        <v>106</v>
      </c>
      <c r="D82" s="30"/>
      <c r="E82" s="30"/>
      <c r="F82" s="30"/>
      <c r="G82" s="30"/>
      <c r="H82" s="30"/>
      <c r="I82" s="30"/>
      <c r="J82" s="30"/>
      <c r="K82" s="30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" customFormat="1" ht="6.96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" customFormat="1" ht="12" customHeight="1">
      <c r="A84" s="30"/>
      <c r="B84" s="31"/>
      <c r="C84" s="25" t="s">
        <v>12</v>
      </c>
      <c r="D84" s="30"/>
      <c r="E84" s="30"/>
      <c r="F84" s="30"/>
      <c r="G84" s="30"/>
      <c r="H84" s="30"/>
      <c r="I84" s="30"/>
      <c r="J84" s="30"/>
      <c r="K84" s="30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" customFormat="1" ht="16.5" customHeight="1">
      <c r="A85" s="30"/>
      <c r="B85" s="31"/>
      <c r="C85" s="30"/>
      <c r="D85" s="30"/>
      <c r="E85" s="130" t="str">
        <f>E7</f>
        <v>Výstavba hnojiska A a B Bajč, časť Vlkanovo</v>
      </c>
      <c r="F85" s="25"/>
      <c r="G85" s="25"/>
      <c r="H85" s="25"/>
      <c r="I85" s="30"/>
      <c r="J85" s="30"/>
      <c r="K85" s="30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1" customFormat="1" ht="12" customHeight="1">
      <c r="B86" s="18"/>
      <c r="C86" s="25" t="s">
        <v>101</v>
      </c>
      <c r="L86" s="18"/>
    </row>
    <row r="87" s="2" customFormat="1" ht="16.5" customHeight="1">
      <c r="A87" s="30"/>
      <c r="B87" s="31"/>
      <c r="C87" s="30"/>
      <c r="D87" s="30"/>
      <c r="E87" s="130" t="s">
        <v>102</v>
      </c>
      <c r="F87" s="30"/>
      <c r="G87" s="30"/>
      <c r="H87" s="30"/>
      <c r="I87" s="30"/>
      <c r="J87" s="30"/>
      <c r="K87" s="30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" customFormat="1" ht="12" customHeight="1">
      <c r="A88" s="30"/>
      <c r="B88" s="31"/>
      <c r="C88" s="25" t="s">
        <v>287</v>
      </c>
      <c r="D88" s="30"/>
      <c r="E88" s="30"/>
      <c r="F88" s="30"/>
      <c r="G88" s="30"/>
      <c r="H88" s="30"/>
      <c r="I88" s="30"/>
      <c r="J88" s="30"/>
      <c r="K88" s="30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" customFormat="1" ht="16.5" customHeight="1">
      <c r="A89" s="30"/>
      <c r="B89" s="31"/>
      <c r="C89" s="30"/>
      <c r="D89" s="30"/>
      <c r="E89" s="63" t="str">
        <f>E11</f>
        <v xml:space="preserve">01_01 - Zdravotechnika </v>
      </c>
      <c r="F89" s="30"/>
      <c r="G89" s="30"/>
      <c r="H89" s="30"/>
      <c r="I89" s="30"/>
      <c r="J89" s="30"/>
      <c r="K89" s="30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" customFormat="1" ht="6.96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" customFormat="1" ht="12" customHeight="1">
      <c r="A91" s="30"/>
      <c r="B91" s="31"/>
      <c r="C91" s="25" t="s">
        <v>16</v>
      </c>
      <c r="D91" s="30"/>
      <c r="E91" s="30"/>
      <c r="F91" s="22" t="str">
        <f>F14</f>
        <v>k.ú. Bajč</v>
      </c>
      <c r="G91" s="30"/>
      <c r="H91" s="30"/>
      <c r="I91" s="25" t="s">
        <v>18</v>
      </c>
      <c r="J91" s="65" t="str">
        <f>IF(J14="","",J14)</f>
        <v>29. 6. 2022</v>
      </c>
      <c r="K91" s="30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" customFormat="1" ht="6.96" customHeight="1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" customFormat="1" ht="25.65" customHeight="1">
      <c r="A93" s="30"/>
      <c r="B93" s="31"/>
      <c r="C93" s="25" t="s">
        <v>20</v>
      </c>
      <c r="D93" s="30"/>
      <c r="E93" s="30"/>
      <c r="F93" s="22" t="str">
        <f>E17</f>
        <v>GEMERPLUS, s.r.o., Lenartovce č. 97</v>
      </c>
      <c r="G93" s="30"/>
      <c r="H93" s="30"/>
      <c r="I93" s="25" t="s">
        <v>26</v>
      </c>
      <c r="J93" s="26" t="str">
        <f>E23</f>
        <v>Ing. arch. Roland Hoferica</v>
      </c>
      <c r="K93" s="30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" customFormat="1" ht="15.15" customHeight="1">
      <c r="A94" s="30"/>
      <c r="B94" s="31"/>
      <c r="C94" s="25" t="s">
        <v>24</v>
      </c>
      <c r="D94" s="30"/>
      <c r="E94" s="30"/>
      <c r="F94" s="22" t="str">
        <f>IF(E20="","",E20)</f>
        <v xml:space="preserve"> </v>
      </c>
      <c r="G94" s="30"/>
      <c r="H94" s="30"/>
      <c r="I94" s="25" t="s">
        <v>30</v>
      </c>
      <c r="J94" s="26" t="str">
        <f>E26</f>
        <v xml:space="preserve"> </v>
      </c>
      <c r="K94" s="30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" customFormat="1" ht="10.32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" customFormat="1" ht="29.28" customHeight="1">
      <c r="A96" s="30"/>
      <c r="B96" s="31"/>
      <c r="C96" s="148" t="s">
        <v>107</v>
      </c>
      <c r="D96" s="126"/>
      <c r="E96" s="126"/>
      <c r="F96" s="126"/>
      <c r="G96" s="126"/>
      <c r="H96" s="126"/>
      <c r="I96" s="126"/>
      <c r="J96" s="149" t="s">
        <v>108</v>
      </c>
      <c r="K96" s="126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="2" customFormat="1" ht="10.32" customHeight="1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51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="2" customFormat="1" ht="22.8" customHeight="1">
      <c r="A98" s="30"/>
      <c r="B98" s="31"/>
      <c r="C98" s="150" t="s">
        <v>109</v>
      </c>
      <c r="D98" s="30"/>
      <c r="E98" s="30"/>
      <c r="F98" s="30"/>
      <c r="G98" s="30"/>
      <c r="H98" s="30"/>
      <c r="I98" s="30"/>
      <c r="J98" s="92">
        <f>J130</f>
        <v>70689.467000000004</v>
      </c>
      <c r="K98" s="30"/>
      <c r="L98" s="51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5" t="s">
        <v>110</v>
      </c>
    </row>
    <row r="99" s="9" customFormat="1" ht="24.96" customHeight="1">
      <c r="A99" s="9"/>
      <c r="B99" s="151"/>
      <c r="C99" s="9"/>
      <c r="D99" s="152" t="s">
        <v>111</v>
      </c>
      <c r="E99" s="153"/>
      <c r="F99" s="153"/>
      <c r="G99" s="153"/>
      <c r="H99" s="153"/>
      <c r="I99" s="153"/>
      <c r="J99" s="154">
        <f>J131</f>
        <v>70689.467000000004</v>
      </c>
      <c r="K99" s="9"/>
      <c r="L99" s="15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5"/>
      <c r="C100" s="10"/>
      <c r="D100" s="156" t="s">
        <v>112</v>
      </c>
      <c r="E100" s="157"/>
      <c r="F100" s="157"/>
      <c r="G100" s="157"/>
      <c r="H100" s="157"/>
      <c r="I100" s="157"/>
      <c r="J100" s="158">
        <f>J132</f>
        <v>8105.8900000000012</v>
      </c>
      <c r="K100" s="10"/>
      <c r="L100" s="15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5"/>
      <c r="C101" s="10"/>
      <c r="D101" s="156" t="s">
        <v>289</v>
      </c>
      <c r="E101" s="157"/>
      <c r="F101" s="157"/>
      <c r="G101" s="157"/>
      <c r="H101" s="157"/>
      <c r="I101" s="157"/>
      <c r="J101" s="158">
        <f>J142</f>
        <v>1783.3800000000001</v>
      </c>
      <c r="K101" s="10"/>
      <c r="L101" s="15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5"/>
      <c r="C102" s="10"/>
      <c r="D102" s="156" t="s">
        <v>290</v>
      </c>
      <c r="E102" s="157"/>
      <c r="F102" s="157"/>
      <c r="G102" s="157"/>
      <c r="H102" s="157"/>
      <c r="I102" s="157"/>
      <c r="J102" s="158">
        <f>J144</f>
        <v>4188.3990000000003</v>
      </c>
      <c r="K102" s="10"/>
      <c r="L102" s="15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5"/>
      <c r="C103" s="10"/>
      <c r="D103" s="156" t="s">
        <v>116</v>
      </c>
      <c r="E103" s="157"/>
      <c r="F103" s="157"/>
      <c r="G103" s="157"/>
      <c r="H103" s="157"/>
      <c r="I103" s="157"/>
      <c r="J103" s="158">
        <f>J149</f>
        <v>47031.192000000003</v>
      </c>
      <c r="K103" s="10"/>
      <c r="L103" s="15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5"/>
      <c r="C104" s="10"/>
      <c r="D104" s="156" t="s">
        <v>117</v>
      </c>
      <c r="E104" s="157"/>
      <c r="F104" s="157"/>
      <c r="G104" s="157"/>
      <c r="H104" s="157"/>
      <c r="I104" s="157"/>
      <c r="J104" s="158">
        <f>J154</f>
        <v>9580.6059999999998</v>
      </c>
      <c r="K104" s="10"/>
      <c r="L104" s="15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51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="2" customFormat="1" ht="6.96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51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="2" customFormat="1" ht="29.28" customHeight="1">
      <c r="A107" s="30"/>
      <c r="B107" s="31"/>
      <c r="C107" s="150" t="s">
        <v>120</v>
      </c>
      <c r="D107" s="30"/>
      <c r="E107" s="30"/>
      <c r="F107" s="30"/>
      <c r="G107" s="30"/>
      <c r="H107" s="30"/>
      <c r="I107" s="30"/>
      <c r="J107" s="159">
        <v>0</v>
      </c>
      <c r="K107" s="30"/>
      <c r="L107" s="51"/>
      <c r="N107" s="160" t="s">
        <v>39</v>
      </c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="2" customFormat="1" ht="18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5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="2" customFormat="1" ht="29.28" customHeight="1">
      <c r="A109" s="30"/>
      <c r="B109" s="31"/>
      <c r="C109" s="125" t="s">
        <v>99</v>
      </c>
      <c r="D109" s="126"/>
      <c r="E109" s="126"/>
      <c r="F109" s="126"/>
      <c r="G109" s="126"/>
      <c r="H109" s="126"/>
      <c r="I109" s="126"/>
      <c r="J109" s="127">
        <f>ROUND(J98+J107,2)</f>
        <v>70689.470000000001</v>
      </c>
      <c r="K109" s="126"/>
      <c r="L109" s="5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="2" customFormat="1" ht="6.96" customHeight="1">
      <c r="A110" s="30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="2" customFormat="1" ht="6.96" customHeight="1">
      <c r="A114" s="30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1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="2" customFormat="1" ht="24.96" customHeight="1">
      <c r="A115" s="30"/>
      <c r="B115" s="31"/>
      <c r="C115" s="19" t="s">
        <v>121</v>
      </c>
      <c r="D115" s="30"/>
      <c r="E115" s="30"/>
      <c r="F115" s="30"/>
      <c r="G115" s="30"/>
      <c r="H115" s="30"/>
      <c r="I115" s="30"/>
      <c r="J115" s="30"/>
      <c r="K115" s="30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="2" customFormat="1" ht="6.96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="2" customFormat="1" ht="12" customHeight="1">
      <c r="A117" s="30"/>
      <c r="B117" s="31"/>
      <c r="C117" s="25" t="s">
        <v>12</v>
      </c>
      <c r="D117" s="30"/>
      <c r="E117" s="30"/>
      <c r="F117" s="30"/>
      <c r="G117" s="30"/>
      <c r="H117" s="30"/>
      <c r="I117" s="30"/>
      <c r="J117" s="30"/>
      <c r="K117" s="30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="2" customFormat="1" ht="16.5" customHeight="1">
      <c r="A118" s="30"/>
      <c r="B118" s="31"/>
      <c r="C118" s="30"/>
      <c r="D118" s="30"/>
      <c r="E118" s="130" t="str">
        <f>E7</f>
        <v>Výstavba hnojiska A a B Bajč, časť Vlkanovo</v>
      </c>
      <c r="F118" s="25"/>
      <c r="G118" s="25"/>
      <c r="H118" s="25"/>
      <c r="I118" s="30"/>
      <c r="J118" s="30"/>
      <c r="K118" s="30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="1" customFormat="1" ht="12" customHeight="1">
      <c r="B119" s="18"/>
      <c r="C119" s="25" t="s">
        <v>101</v>
      </c>
      <c r="L119" s="18"/>
    </row>
    <row r="120" s="2" customFormat="1" ht="16.5" customHeight="1">
      <c r="A120" s="30"/>
      <c r="B120" s="31"/>
      <c r="C120" s="30"/>
      <c r="D120" s="30"/>
      <c r="E120" s="130" t="s">
        <v>102</v>
      </c>
      <c r="F120" s="30"/>
      <c r="G120" s="30"/>
      <c r="H120" s="30"/>
      <c r="I120" s="30"/>
      <c r="J120" s="30"/>
      <c r="K120" s="30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="2" customFormat="1" ht="12" customHeight="1">
      <c r="A121" s="30"/>
      <c r="B121" s="31"/>
      <c r="C121" s="25" t="s">
        <v>287</v>
      </c>
      <c r="D121" s="30"/>
      <c r="E121" s="30"/>
      <c r="F121" s="30"/>
      <c r="G121" s="30"/>
      <c r="H121" s="30"/>
      <c r="I121" s="30"/>
      <c r="J121" s="30"/>
      <c r="K121" s="30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="2" customFormat="1" ht="16.5" customHeight="1">
      <c r="A122" s="30"/>
      <c r="B122" s="31"/>
      <c r="C122" s="30"/>
      <c r="D122" s="30"/>
      <c r="E122" s="63" t="str">
        <f>E11</f>
        <v xml:space="preserve">01_01 - Zdravotechnika </v>
      </c>
      <c r="F122" s="30"/>
      <c r="G122" s="30"/>
      <c r="H122" s="30"/>
      <c r="I122" s="30"/>
      <c r="J122" s="30"/>
      <c r="K122" s="30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="2" customFormat="1" ht="6.96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="2" customFormat="1" ht="12" customHeight="1">
      <c r="A124" s="30"/>
      <c r="B124" s="31"/>
      <c r="C124" s="25" t="s">
        <v>16</v>
      </c>
      <c r="D124" s="30"/>
      <c r="E124" s="30"/>
      <c r="F124" s="22" t="str">
        <f>F14</f>
        <v>k.ú. Bajč</v>
      </c>
      <c r="G124" s="30"/>
      <c r="H124" s="30"/>
      <c r="I124" s="25" t="s">
        <v>18</v>
      </c>
      <c r="J124" s="65" t="str">
        <f>IF(J14="","",J14)</f>
        <v>29. 6. 2022</v>
      </c>
      <c r="K124" s="30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="2" customFormat="1" ht="6.96" customHeight="1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51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="2" customFormat="1" ht="25.65" customHeight="1">
      <c r="A126" s="30"/>
      <c r="B126" s="31"/>
      <c r="C126" s="25" t="s">
        <v>20</v>
      </c>
      <c r="D126" s="30"/>
      <c r="E126" s="30"/>
      <c r="F126" s="22" t="str">
        <f>E17</f>
        <v>GEMERPLUS, s.r.o., Lenartovce č. 97</v>
      </c>
      <c r="G126" s="30"/>
      <c r="H126" s="30"/>
      <c r="I126" s="25" t="s">
        <v>26</v>
      </c>
      <c r="J126" s="26" t="str">
        <f>E23</f>
        <v>Ing. arch. Roland Hoferica</v>
      </c>
      <c r="K126" s="30"/>
      <c r="L126" s="51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="2" customFormat="1" ht="15.15" customHeight="1">
      <c r="A127" s="30"/>
      <c r="B127" s="31"/>
      <c r="C127" s="25" t="s">
        <v>24</v>
      </c>
      <c r="D127" s="30"/>
      <c r="E127" s="30"/>
      <c r="F127" s="22" t="str">
        <f>IF(E20="","",E20)</f>
        <v xml:space="preserve"> </v>
      </c>
      <c r="G127" s="30"/>
      <c r="H127" s="30"/>
      <c r="I127" s="25" t="s">
        <v>30</v>
      </c>
      <c r="J127" s="26" t="str">
        <f>E26</f>
        <v xml:space="preserve"> </v>
      </c>
      <c r="K127" s="30"/>
      <c r="L127" s="51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="2" customFormat="1" ht="10.32" customHeight="1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51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="11" customFormat="1" ht="29.28" customHeight="1">
      <c r="A129" s="161"/>
      <c r="B129" s="162"/>
      <c r="C129" s="163" t="s">
        <v>122</v>
      </c>
      <c r="D129" s="164" t="s">
        <v>60</v>
      </c>
      <c r="E129" s="164" t="s">
        <v>56</v>
      </c>
      <c r="F129" s="164" t="s">
        <v>57</v>
      </c>
      <c r="G129" s="164" t="s">
        <v>123</v>
      </c>
      <c r="H129" s="164" t="s">
        <v>124</v>
      </c>
      <c r="I129" s="164" t="s">
        <v>125</v>
      </c>
      <c r="J129" s="165" t="s">
        <v>108</v>
      </c>
      <c r="K129" s="166" t="s">
        <v>126</v>
      </c>
      <c r="L129" s="167"/>
      <c r="M129" s="82" t="s">
        <v>1</v>
      </c>
      <c r="N129" s="83" t="s">
        <v>39</v>
      </c>
      <c r="O129" s="83" t="s">
        <v>127</v>
      </c>
      <c r="P129" s="83" t="s">
        <v>128</v>
      </c>
      <c r="Q129" s="83" t="s">
        <v>129</v>
      </c>
      <c r="R129" s="83" t="s">
        <v>130</v>
      </c>
      <c r="S129" s="83" t="s">
        <v>131</v>
      </c>
      <c r="T129" s="84" t="s">
        <v>132</v>
      </c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</row>
    <row r="130" s="2" customFormat="1" ht="22.8" customHeight="1">
      <c r="A130" s="30"/>
      <c r="B130" s="31"/>
      <c r="C130" s="89" t="s">
        <v>104</v>
      </c>
      <c r="D130" s="30"/>
      <c r="E130" s="30"/>
      <c r="F130" s="30"/>
      <c r="G130" s="30"/>
      <c r="H130" s="30"/>
      <c r="I130" s="30"/>
      <c r="J130" s="168">
        <f>BK130</f>
        <v>70689.467000000004</v>
      </c>
      <c r="K130" s="30"/>
      <c r="L130" s="31"/>
      <c r="M130" s="85"/>
      <c r="N130" s="69"/>
      <c r="O130" s="86"/>
      <c r="P130" s="169">
        <f>P131</f>
        <v>903.86141900000007</v>
      </c>
      <c r="Q130" s="86"/>
      <c r="R130" s="169">
        <f>R131</f>
        <v>274.57145600000001</v>
      </c>
      <c r="S130" s="86"/>
      <c r="T130" s="170">
        <f>T131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5" t="s">
        <v>74</v>
      </c>
      <c r="AU130" s="15" t="s">
        <v>110</v>
      </c>
      <c r="BK130" s="171">
        <f>BK131</f>
        <v>70689.467000000004</v>
      </c>
    </row>
    <row r="131" s="12" customFormat="1" ht="25.92" customHeight="1">
      <c r="A131" s="12"/>
      <c r="B131" s="172"/>
      <c r="C131" s="12"/>
      <c r="D131" s="173" t="s">
        <v>74</v>
      </c>
      <c r="E131" s="174" t="s">
        <v>133</v>
      </c>
      <c r="F131" s="174" t="s">
        <v>134</v>
      </c>
      <c r="G131" s="12"/>
      <c r="H131" s="12"/>
      <c r="I131" s="12"/>
      <c r="J131" s="175">
        <f>BK131</f>
        <v>70689.467000000004</v>
      </c>
      <c r="K131" s="12"/>
      <c r="L131" s="172"/>
      <c r="M131" s="176"/>
      <c r="N131" s="177"/>
      <c r="O131" s="177"/>
      <c r="P131" s="178">
        <f>P132+P142+P144+P149+P154</f>
        <v>903.86141900000007</v>
      </c>
      <c r="Q131" s="177"/>
      <c r="R131" s="178">
        <f>R132+R142+R144+R149+R154</f>
        <v>274.57145600000001</v>
      </c>
      <c r="S131" s="177"/>
      <c r="T131" s="179">
        <f>T132+T142+T144+T149+T154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0" t="s">
        <v>74</v>
      </c>
      <c r="AU131" s="180" t="s">
        <v>75</v>
      </c>
      <c r="AY131" s="173" t="s">
        <v>135</v>
      </c>
      <c r="BK131" s="181">
        <f>BK132+BK142+BK144+BK149+BK154</f>
        <v>70689.467000000004</v>
      </c>
    </row>
    <row r="132" s="12" customFormat="1" ht="22.8" customHeight="1">
      <c r="A132" s="12"/>
      <c r="B132" s="172"/>
      <c r="C132" s="12"/>
      <c r="D132" s="173" t="s">
        <v>74</v>
      </c>
      <c r="E132" s="182" t="s">
        <v>82</v>
      </c>
      <c r="F132" s="182" t="s">
        <v>136</v>
      </c>
      <c r="G132" s="12"/>
      <c r="H132" s="12"/>
      <c r="I132" s="12"/>
      <c r="J132" s="183">
        <f>BK132</f>
        <v>8105.8900000000012</v>
      </c>
      <c r="K132" s="12"/>
      <c r="L132" s="172"/>
      <c r="M132" s="176"/>
      <c r="N132" s="177"/>
      <c r="O132" s="177"/>
      <c r="P132" s="178">
        <f>SUM(P133:P141)</f>
        <v>389.51999999999998</v>
      </c>
      <c r="Q132" s="177"/>
      <c r="R132" s="178">
        <f>SUM(R133:R141)</f>
        <v>141.75</v>
      </c>
      <c r="S132" s="177"/>
      <c r="T132" s="179">
        <f>SUM(T133:T141)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0" t="s">
        <v>74</v>
      </c>
      <c r="AU132" s="180" t="s">
        <v>82</v>
      </c>
      <c r="AY132" s="173" t="s">
        <v>135</v>
      </c>
      <c r="BK132" s="181">
        <f>SUM(BK133:BK141)</f>
        <v>8105.8900000000012</v>
      </c>
    </row>
    <row r="133" s="2" customFormat="1" ht="24.15" customHeight="1">
      <c r="A133" s="30"/>
      <c r="B133" s="184"/>
      <c r="C133" s="185" t="s">
        <v>82</v>
      </c>
      <c r="D133" s="185" t="s">
        <v>137</v>
      </c>
      <c r="E133" s="186" t="s">
        <v>291</v>
      </c>
      <c r="F133" s="187" t="s">
        <v>292</v>
      </c>
      <c r="G133" s="188" t="s">
        <v>140</v>
      </c>
      <c r="H133" s="189">
        <v>180</v>
      </c>
      <c r="I133" s="189">
        <v>11.497</v>
      </c>
      <c r="J133" s="189">
        <f>ROUND(I133*H133,3)</f>
        <v>2069.46</v>
      </c>
      <c r="K133" s="190"/>
      <c r="L133" s="31"/>
      <c r="M133" s="191" t="s">
        <v>1</v>
      </c>
      <c r="N133" s="192" t="s">
        <v>41</v>
      </c>
      <c r="O133" s="193">
        <v>0.81100000000000005</v>
      </c>
      <c r="P133" s="193">
        <f>O133*H133</f>
        <v>145.98000000000002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5" t="s">
        <v>141</v>
      </c>
      <c r="AT133" s="195" t="s">
        <v>137</v>
      </c>
      <c r="AU133" s="195" t="s">
        <v>86</v>
      </c>
      <c r="AY133" s="15" t="s">
        <v>135</v>
      </c>
      <c r="BE133" s="196">
        <f>IF(N133="základná",J133,0)</f>
        <v>0</v>
      </c>
      <c r="BF133" s="196">
        <f>IF(N133="znížená",J133,0)</f>
        <v>2069.46</v>
      </c>
      <c r="BG133" s="196">
        <f>IF(N133="zákl. prenesená",J133,0)</f>
        <v>0</v>
      </c>
      <c r="BH133" s="196">
        <f>IF(N133="zníž. prenesená",J133,0)</f>
        <v>0</v>
      </c>
      <c r="BI133" s="196">
        <f>IF(N133="nulová",J133,0)</f>
        <v>0</v>
      </c>
      <c r="BJ133" s="15" t="s">
        <v>86</v>
      </c>
      <c r="BK133" s="197">
        <f>ROUND(I133*H133,3)</f>
        <v>2069.46</v>
      </c>
      <c r="BL133" s="15" t="s">
        <v>141</v>
      </c>
      <c r="BM133" s="195" t="s">
        <v>293</v>
      </c>
    </row>
    <row r="134" s="2" customFormat="1" ht="37.8" customHeight="1">
      <c r="A134" s="30"/>
      <c r="B134" s="184"/>
      <c r="C134" s="185" t="s">
        <v>86</v>
      </c>
      <c r="D134" s="185" t="s">
        <v>137</v>
      </c>
      <c r="E134" s="186" t="s">
        <v>294</v>
      </c>
      <c r="F134" s="187" t="s">
        <v>295</v>
      </c>
      <c r="G134" s="188" t="s">
        <v>140</v>
      </c>
      <c r="H134" s="189">
        <v>180</v>
      </c>
      <c r="I134" s="189">
        <v>1.135</v>
      </c>
      <c r="J134" s="189">
        <f>ROUND(I134*H134,3)</f>
        <v>204.30000000000001</v>
      </c>
      <c r="K134" s="190"/>
      <c r="L134" s="31"/>
      <c r="M134" s="191" t="s">
        <v>1</v>
      </c>
      <c r="N134" s="192" t="s">
        <v>41</v>
      </c>
      <c r="O134" s="193">
        <v>0.080000000000000002</v>
      </c>
      <c r="P134" s="193">
        <f>O134*H134</f>
        <v>14.4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5" t="s">
        <v>141</v>
      </c>
      <c r="AT134" s="195" t="s">
        <v>137</v>
      </c>
      <c r="AU134" s="195" t="s">
        <v>86</v>
      </c>
      <c r="AY134" s="15" t="s">
        <v>135</v>
      </c>
      <c r="BE134" s="196">
        <f>IF(N134="základná",J134,0)</f>
        <v>0</v>
      </c>
      <c r="BF134" s="196">
        <f>IF(N134="znížená",J134,0)</f>
        <v>204.30000000000001</v>
      </c>
      <c r="BG134" s="196">
        <f>IF(N134="zákl. prenesená",J134,0)</f>
        <v>0</v>
      </c>
      <c r="BH134" s="196">
        <f>IF(N134="zníž. prenesená",J134,0)</f>
        <v>0</v>
      </c>
      <c r="BI134" s="196">
        <f>IF(N134="nulová",J134,0)</f>
        <v>0</v>
      </c>
      <c r="BJ134" s="15" t="s">
        <v>86</v>
      </c>
      <c r="BK134" s="197">
        <f>ROUND(I134*H134,3)</f>
        <v>204.30000000000001</v>
      </c>
      <c r="BL134" s="15" t="s">
        <v>141</v>
      </c>
      <c r="BM134" s="195" t="s">
        <v>296</v>
      </c>
    </row>
    <row r="135" s="2" customFormat="1" ht="24.15" customHeight="1">
      <c r="A135" s="30"/>
      <c r="B135" s="184"/>
      <c r="C135" s="185" t="s">
        <v>146</v>
      </c>
      <c r="D135" s="185" t="s">
        <v>137</v>
      </c>
      <c r="E135" s="186" t="s">
        <v>154</v>
      </c>
      <c r="F135" s="187" t="s">
        <v>155</v>
      </c>
      <c r="G135" s="188" t="s">
        <v>140</v>
      </c>
      <c r="H135" s="189">
        <v>180</v>
      </c>
      <c r="I135" s="189">
        <v>1.8020000000000001</v>
      </c>
      <c r="J135" s="189">
        <f>ROUND(I135*H135,3)</f>
        <v>324.36000000000001</v>
      </c>
      <c r="K135" s="190"/>
      <c r="L135" s="31"/>
      <c r="M135" s="191" t="s">
        <v>1</v>
      </c>
      <c r="N135" s="192" t="s">
        <v>41</v>
      </c>
      <c r="O135" s="193">
        <v>0.069000000000000006</v>
      </c>
      <c r="P135" s="193">
        <f>O135*H135</f>
        <v>12.420000000000002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5" t="s">
        <v>141</v>
      </c>
      <c r="AT135" s="195" t="s">
        <v>137</v>
      </c>
      <c r="AU135" s="195" t="s">
        <v>86</v>
      </c>
      <c r="AY135" s="15" t="s">
        <v>135</v>
      </c>
      <c r="BE135" s="196">
        <f>IF(N135="základná",J135,0)</f>
        <v>0</v>
      </c>
      <c r="BF135" s="196">
        <f>IF(N135="znížená",J135,0)</f>
        <v>324.36000000000001</v>
      </c>
      <c r="BG135" s="196">
        <f>IF(N135="zákl. prenesená",J135,0)</f>
        <v>0</v>
      </c>
      <c r="BH135" s="196">
        <f>IF(N135="zníž. prenesená",J135,0)</f>
        <v>0</v>
      </c>
      <c r="BI135" s="196">
        <f>IF(N135="nulová",J135,0)</f>
        <v>0</v>
      </c>
      <c r="BJ135" s="15" t="s">
        <v>86</v>
      </c>
      <c r="BK135" s="197">
        <f>ROUND(I135*H135,3)</f>
        <v>324.36000000000001</v>
      </c>
      <c r="BL135" s="15" t="s">
        <v>141</v>
      </c>
      <c r="BM135" s="195" t="s">
        <v>297</v>
      </c>
    </row>
    <row r="136" s="2" customFormat="1" ht="37.8" customHeight="1">
      <c r="A136" s="30"/>
      <c r="B136" s="184"/>
      <c r="C136" s="185" t="s">
        <v>141</v>
      </c>
      <c r="D136" s="185" t="s">
        <v>137</v>
      </c>
      <c r="E136" s="186" t="s">
        <v>298</v>
      </c>
      <c r="F136" s="187" t="s">
        <v>299</v>
      </c>
      <c r="G136" s="188" t="s">
        <v>140</v>
      </c>
      <c r="H136" s="189">
        <v>105</v>
      </c>
      <c r="I136" s="189">
        <v>4.4740000000000002</v>
      </c>
      <c r="J136" s="189">
        <f>ROUND(I136*H136,3)</f>
        <v>469.76999999999998</v>
      </c>
      <c r="K136" s="190"/>
      <c r="L136" s="31"/>
      <c r="M136" s="191" t="s">
        <v>1</v>
      </c>
      <c r="N136" s="192" t="s">
        <v>41</v>
      </c>
      <c r="O136" s="193">
        <v>0.066000000000000003</v>
      </c>
      <c r="P136" s="193">
        <f>O136*H136</f>
        <v>6.9300000000000006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5" t="s">
        <v>141</v>
      </c>
      <c r="AT136" s="195" t="s">
        <v>137</v>
      </c>
      <c r="AU136" s="195" t="s">
        <v>86</v>
      </c>
      <c r="AY136" s="15" t="s">
        <v>135</v>
      </c>
      <c r="BE136" s="196">
        <f>IF(N136="základná",J136,0)</f>
        <v>0</v>
      </c>
      <c r="BF136" s="196">
        <f>IF(N136="znížená",J136,0)</f>
        <v>469.76999999999998</v>
      </c>
      <c r="BG136" s="196">
        <f>IF(N136="zákl. prenesená",J136,0)</f>
        <v>0</v>
      </c>
      <c r="BH136" s="196">
        <f>IF(N136="zníž. prenesená",J136,0)</f>
        <v>0</v>
      </c>
      <c r="BI136" s="196">
        <f>IF(N136="nulová",J136,0)</f>
        <v>0</v>
      </c>
      <c r="BJ136" s="15" t="s">
        <v>86</v>
      </c>
      <c r="BK136" s="197">
        <f>ROUND(I136*H136,3)</f>
        <v>469.76999999999998</v>
      </c>
      <c r="BL136" s="15" t="s">
        <v>141</v>
      </c>
      <c r="BM136" s="195" t="s">
        <v>300</v>
      </c>
    </row>
    <row r="137" s="2" customFormat="1" ht="24.15" customHeight="1">
      <c r="A137" s="30"/>
      <c r="B137" s="184"/>
      <c r="C137" s="185" t="s">
        <v>153</v>
      </c>
      <c r="D137" s="185" t="s">
        <v>137</v>
      </c>
      <c r="E137" s="186" t="s">
        <v>301</v>
      </c>
      <c r="F137" s="187" t="s">
        <v>302</v>
      </c>
      <c r="G137" s="188" t="s">
        <v>140</v>
      </c>
      <c r="H137" s="189">
        <v>105</v>
      </c>
      <c r="I137" s="189">
        <v>2.1099999999999999</v>
      </c>
      <c r="J137" s="189">
        <f>ROUND(I137*H137,3)</f>
        <v>221.55000000000001</v>
      </c>
      <c r="K137" s="190"/>
      <c r="L137" s="31"/>
      <c r="M137" s="191" t="s">
        <v>1</v>
      </c>
      <c r="N137" s="192" t="s">
        <v>41</v>
      </c>
      <c r="O137" s="193">
        <v>0.086999999999999994</v>
      </c>
      <c r="P137" s="193">
        <f>O137*H137</f>
        <v>9.1349999999999998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5" t="s">
        <v>141</v>
      </c>
      <c r="AT137" s="195" t="s">
        <v>137</v>
      </c>
      <c r="AU137" s="195" t="s">
        <v>86</v>
      </c>
      <c r="AY137" s="15" t="s">
        <v>135</v>
      </c>
      <c r="BE137" s="196">
        <f>IF(N137="základná",J137,0)</f>
        <v>0</v>
      </c>
      <c r="BF137" s="196">
        <f>IF(N137="znížená",J137,0)</f>
        <v>221.55000000000001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86</v>
      </c>
      <c r="BK137" s="197">
        <f>ROUND(I137*H137,3)</f>
        <v>221.55000000000001</v>
      </c>
      <c r="BL137" s="15" t="s">
        <v>141</v>
      </c>
      <c r="BM137" s="195" t="s">
        <v>303</v>
      </c>
    </row>
    <row r="138" s="2" customFormat="1" ht="33" customHeight="1">
      <c r="A138" s="30"/>
      <c r="B138" s="184"/>
      <c r="C138" s="185" t="s">
        <v>157</v>
      </c>
      <c r="D138" s="185" t="s">
        <v>137</v>
      </c>
      <c r="E138" s="186" t="s">
        <v>166</v>
      </c>
      <c r="F138" s="187" t="s">
        <v>167</v>
      </c>
      <c r="G138" s="188" t="s">
        <v>140</v>
      </c>
      <c r="H138" s="189">
        <v>105</v>
      </c>
      <c r="I138" s="189">
        <v>1.0580000000000001</v>
      </c>
      <c r="J138" s="189">
        <f>ROUND(I138*H138,3)</f>
        <v>111.09</v>
      </c>
      <c r="K138" s="190"/>
      <c r="L138" s="31"/>
      <c r="M138" s="191" t="s">
        <v>1</v>
      </c>
      <c r="N138" s="192" t="s">
        <v>41</v>
      </c>
      <c r="O138" s="193">
        <v>0.031</v>
      </c>
      <c r="P138" s="193">
        <f>O138*H138</f>
        <v>3.2549999999999999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5" t="s">
        <v>141</v>
      </c>
      <c r="AT138" s="195" t="s">
        <v>137</v>
      </c>
      <c r="AU138" s="195" t="s">
        <v>86</v>
      </c>
      <c r="AY138" s="15" t="s">
        <v>135</v>
      </c>
      <c r="BE138" s="196">
        <f>IF(N138="základná",J138,0)</f>
        <v>0</v>
      </c>
      <c r="BF138" s="196">
        <f>IF(N138="znížená",J138,0)</f>
        <v>111.09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86</v>
      </c>
      <c r="BK138" s="197">
        <f>ROUND(I138*H138,3)</f>
        <v>111.09</v>
      </c>
      <c r="BL138" s="15" t="s">
        <v>141</v>
      </c>
      <c r="BM138" s="195" t="s">
        <v>304</v>
      </c>
    </row>
    <row r="139" s="2" customFormat="1" ht="24.15" customHeight="1">
      <c r="A139" s="30"/>
      <c r="B139" s="184"/>
      <c r="C139" s="185" t="s">
        <v>161</v>
      </c>
      <c r="D139" s="185" t="s">
        <v>137</v>
      </c>
      <c r="E139" s="186" t="s">
        <v>305</v>
      </c>
      <c r="F139" s="187" t="s">
        <v>306</v>
      </c>
      <c r="G139" s="188" t="s">
        <v>140</v>
      </c>
      <c r="H139" s="189">
        <v>75</v>
      </c>
      <c r="I139" s="189">
        <v>3.9390000000000001</v>
      </c>
      <c r="J139" s="189">
        <f>ROUND(I139*H139,3)</f>
        <v>295.42500000000001</v>
      </c>
      <c r="K139" s="190"/>
      <c r="L139" s="31"/>
      <c r="M139" s="191" t="s">
        <v>1</v>
      </c>
      <c r="N139" s="192" t="s">
        <v>41</v>
      </c>
      <c r="O139" s="193">
        <v>0.24199999999999999</v>
      </c>
      <c r="P139" s="193">
        <f>O139*H139</f>
        <v>18.149999999999999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5" t="s">
        <v>141</v>
      </c>
      <c r="AT139" s="195" t="s">
        <v>137</v>
      </c>
      <c r="AU139" s="195" t="s">
        <v>86</v>
      </c>
      <c r="AY139" s="15" t="s">
        <v>135</v>
      </c>
      <c r="BE139" s="196">
        <f>IF(N139="základná",J139,0)</f>
        <v>0</v>
      </c>
      <c r="BF139" s="196">
        <f>IF(N139="znížená",J139,0)</f>
        <v>295.42500000000001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86</v>
      </c>
      <c r="BK139" s="197">
        <f>ROUND(I139*H139,3)</f>
        <v>295.42500000000001</v>
      </c>
      <c r="BL139" s="15" t="s">
        <v>141</v>
      </c>
      <c r="BM139" s="195" t="s">
        <v>307</v>
      </c>
    </row>
    <row r="140" s="2" customFormat="1" ht="24.15" customHeight="1">
      <c r="A140" s="30"/>
      <c r="B140" s="184"/>
      <c r="C140" s="185" t="s">
        <v>165</v>
      </c>
      <c r="D140" s="185" t="s">
        <v>137</v>
      </c>
      <c r="E140" s="186" t="s">
        <v>308</v>
      </c>
      <c r="F140" s="187" t="s">
        <v>309</v>
      </c>
      <c r="G140" s="188" t="s">
        <v>140</v>
      </c>
      <c r="H140" s="189">
        <v>75</v>
      </c>
      <c r="I140" s="189">
        <v>28.149000000000001</v>
      </c>
      <c r="J140" s="189">
        <f>ROUND(I140*H140,3)</f>
        <v>2111.1750000000002</v>
      </c>
      <c r="K140" s="190"/>
      <c r="L140" s="31"/>
      <c r="M140" s="191" t="s">
        <v>1</v>
      </c>
      <c r="N140" s="192" t="s">
        <v>41</v>
      </c>
      <c r="O140" s="193">
        <v>2.3900000000000001</v>
      </c>
      <c r="P140" s="193">
        <f>O140*H140</f>
        <v>179.25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95" t="s">
        <v>141</v>
      </c>
      <c r="AT140" s="195" t="s">
        <v>137</v>
      </c>
      <c r="AU140" s="195" t="s">
        <v>86</v>
      </c>
      <c r="AY140" s="15" t="s">
        <v>135</v>
      </c>
      <c r="BE140" s="196">
        <f>IF(N140="základná",J140,0)</f>
        <v>0</v>
      </c>
      <c r="BF140" s="196">
        <f>IF(N140="znížená",J140,0)</f>
        <v>2111.1750000000002</v>
      </c>
      <c r="BG140" s="196">
        <f>IF(N140="zákl. prenesená",J140,0)</f>
        <v>0</v>
      </c>
      <c r="BH140" s="196">
        <f>IF(N140="zníž. prenesená",J140,0)</f>
        <v>0</v>
      </c>
      <c r="BI140" s="196">
        <f>IF(N140="nulová",J140,0)</f>
        <v>0</v>
      </c>
      <c r="BJ140" s="15" t="s">
        <v>86</v>
      </c>
      <c r="BK140" s="197">
        <f>ROUND(I140*H140,3)</f>
        <v>2111.1750000000002</v>
      </c>
      <c r="BL140" s="15" t="s">
        <v>141</v>
      </c>
      <c r="BM140" s="195" t="s">
        <v>310</v>
      </c>
    </row>
    <row r="141" s="2" customFormat="1" ht="16.5" customHeight="1">
      <c r="A141" s="30"/>
      <c r="B141" s="184"/>
      <c r="C141" s="198" t="s">
        <v>170</v>
      </c>
      <c r="D141" s="198" t="s">
        <v>266</v>
      </c>
      <c r="E141" s="199" t="s">
        <v>311</v>
      </c>
      <c r="F141" s="200" t="s">
        <v>312</v>
      </c>
      <c r="G141" s="201" t="s">
        <v>207</v>
      </c>
      <c r="H141" s="202">
        <v>141.75</v>
      </c>
      <c r="I141" s="202">
        <v>16.216999999999999</v>
      </c>
      <c r="J141" s="202">
        <f>ROUND(I141*H141,3)</f>
        <v>2298.7600000000002</v>
      </c>
      <c r="K141" s="203"/>
      <c r="L141" s="204"/>
      <c r="M141" s="205" t="s">
        <v>1</v>
      </c>
      <c r="N141" s="206" t="s">
        <v>41</v>
      </c>
      <c r="O141" s="193">
        <v>0</v>
      </c>
      <c r="P141" s="193">
        <f>O141*H141</f>
        <v>0</v>
      </c>
      <c r="Q141" s="193">
        <v>1</v>
      </c>
      <c r="R141" s="193">
        <f>Q141*H141</f>
        <v>141.75</v>
      </c>
      <c r="S141" s="193">
        <v>0</v>
      </c>
      <c r="T141" s="194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5" t="s">
        <v>165</v>
      </c>
      <c r="AT141" s="195" t="s">
        <v>266</v>
      </c>
      <c r="AU141" s="195" t="s">
        <v>86</v>
      </c>
      <c r="AY141" s="15" t="s">
        <v>135</v>
      </c>
      <c r="BE141" s="196">
        <f>IF(N141="základná",J141,0)</f>
        <v>0</v>
      </c>
      <c r="BF141" s="196">
        <f>IF(N141="znížená",J141,0)</f>
        <v>2298.7600000000002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86</v>
      </c>
      <c r="BK141" s="197">
        <f>ROUND(I141*H141,3)</f>
        <v>2298.7600000000002</v>
      </c>
      <c r="BL141" s="15" t="s">
        <v>141</v>
      </c>
      <c r="BM141" s="195" t="s">
        <v>313</v>
      </c>
    </row>
    <row r="142" s="12" customFormat="1" ht="22.8" customHeight="1">
      <c r="A142" s="12"/>
      <c r="B142" s="172"/>
      <c r="C142" s="12"/>
      <c r="D142" s="173" t="s">
        <v>74</v>
      </c>
      <c r="E142" s="182" t="s">
        <v>141</v>
      </c>
      <c r="F142" s="182" t="s">
        <v>314</v>
      </c>
      <c r="G142" s="12"/>
      <c r="H142" s="12"/>
      <c r="I142" s="12"/>
      <c r="J142" s="183">
        <f>BK142</f>
        <v>1783.3800000000001</v>
      </c>
      <c r="K142" s="12"/>
      <c r="L142" s="172"/>
      <c r="M142" s="176"/>
      <c r="N142" s="177"/>
      <c r="O142" s="177"/>
      <c r="P142" s="178">
        <f>P143</f>
        <v>48.089999999999996</v>
      </c>
      <c r="Q142" s="177"/>
      <c r="R142" s="178">
        <f>R143</f>
        <v>56.723100000000002</v>
      </c>
      <c r="S142" s="177"/>
      <c r="T142" s="17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3" t="s">
        <v>82</v>
      </c>
      <c r="AT142" s="180" t="s">
        <v>74</v>
      </c>
      <c r="AU142" s="180" t="s">
        <v>82</v>
      </c>
      <c r="AY142" s="173" t="s">
        <v>135</v>
      </c>
      <c r="BK142" s="181">
        <f>BK143</f>
        <v>1783.3800000000001</v>
      </c>
    </row>
    <row r="143" s="2" customFormat="1" ht="37.8" customHeight="1">
      <c r="A143" s="30"/>
      <c r="B143" s="184"/>
      <c r="C143" s="185" t="s">
        <v>174</v>
      </c>
      <c r="D143" s="185" t="s">
        <v>137</v>
      </c>
      <c r="E143" s="186" t="s">
        <v>315</v>
      </c>
      <c r="F143" s="187" t="s">
        <v>316</v>
      </c>
      <c r="G143" s="188" t="s">
        <v>140</v>
      </c>
      <c r="H143" s="189">
        <v>30</v>
      </c>
      <c r="I143" s="189">
        <v>59.445999999999998</v>
      </c>
      <c r="J143" s="189">
        <f>ROUND(I143*H143,3)</f>
        <v>1783.3800000000001</v>
      </c>
      <c r="K143" s="190"/>
      <c r="L143" s="31"/>
      <c r="M143" s="191" t="s">
        <v>1</v>
      </c>
      <c r="N143" s="192" t="s">
        <v>41</v>
      </c>
      <c r="O143" s="193">
        <v>1.603</v>
      </c>
      <c r="P143" s="193">
        <f>O143*H143</f>
        <v>48.089999999999996</v>
      </c>
      <c r="Q143" s="193">
        <v>1.8907700000000001</v>
      </c>
      <c r="R143" s="193">
        <f>Q143*H143</f>
        <v>56.723100000000002</v>
      </c>
      <c r="S143" s="193">
        <v>0</v>
      </c>
      <c r="T143" s="194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5" t="s">
        <v>141</v>
      </c>
      <c r="AT143" s="195" t="s">
        <v>137</v>
      </c>
      <c r="AU143" s="195" t="s">
        <v>86</v>
      </c>
      <c r="AY143" s="15" t="s">
        <v>135</v>
      </c>
      <c r="BE143" s="196">
        <f>IF(N143="základná",J143,0)</f>
        <v>0</v>
      </c>
      <c r="BF143" s="196">
        <f>IF(N143="znížená",J143,0)</f>
        <v>1783.3800000000001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86</v>
      </c>
      <c r="BK143" s="197">
        <f>ROUND(I143*H143,3)</f>
        <v>1783.3800000000001</v>
      </c>
      <c r="BL143" s="15" t="s">
        <v>141</v>
      </c>
      <c r="BM143" s="195" t="s">
        <v>317</v>
      </c>
    </row>
    <row r="144" s="12" customFormat="1" ht="22.8" customHeight="1">
      <c r="A144" s="12"/>
      <c r="B144" s="172"/>
      <c r="C144" s="12"/>
      <c r="D144" s="173" t="s">
        <v>74</v>
      </c>
      <c r="E144" s="182" t="s">
        <v>165</v>
      </c>
      <c r="F144" s="182" t="s">
        <v>318</v>
      </c>
      <c r="G144" s="12"/>
      <c r="H144" s="12"/>
      <c r="I144" s="12"/>
      <c r="J144" s="183">
        <f>BK144</f>
        <v>4188.3990000000003</v>
      </c>
      <c r="K144" s="12"/>
      <c r="L144" s="172"/>
      <c r="M144" s="176"/>
      <c r="N144" s="177"/>
      <c r="O144" s="177"/>
      <c r="P144" s="178">
        <f>SUM(P145:P148)</f>
        <v>24.524999999999999</v>
      </c>
      <c r="Q144" s="177"/>
      <c r="R144" s="178">
        <f>SUM(R145:R148)</f>
        <v>0.86619599999999997</v>
      </c>
      <c r="S144" s="177"/>
      <c r="T144" s="179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3" t="s">
        <v>82</v>
      </c>
      <c r="AT144" s="180" t="s">
        <v>74</v>
      </c>
      <c r="AU144" s="180" t="s">
        <v>82</v>
      </c>
      <c r="AY144" s="173" t="s">
        <v>135</v>
      </c>
      <c r="BK144" s="181">
        <f>SUM(BK145:BK148)</f>
        <v>4188.3990000000003</v>
      </c>
    </row>
    <row r="145" s="2" customFormat="1" ht="24.15" customHeight="1">
      <c r="A145" s="30"/>
      <c r="B145" s="184"/>
      <c r="C145" s="185" t="s">
        <v>179</v>
      </c>
      <c r="D145" s="185" t="s">
        <v>137</v>
      </c>
      <c r="E145" s="186" t="s">
        <v>319</v>
      </c>
      <c r="F145" s="187" t="s">
        <v>320</v>
      </c>
      <c r="G145" s="188" t="s">
        <v>250</v>
      </c>
      <c r="H145" s="189">
        <v>150</v>
      </c>
      <c r="I145" s="189">
        <v>0.80200000000000005</v>
      </c>
      <c r="J145" s="189">
        <f>ROUND(I145*H145,3)</f>
        <v>120.3</v>
      </c>
      <c r="K145" s="190"/>
      <c r="L145" s="31"/>
      <c r="M145" s="191" t="s">
        <v>1</v>
      </c>
      <c r="N145" s="192" t="s">
        <v>41</v>
      </c>
      <c r="O145" s="193">
        <v>0.040000000000000001</v>
      </c>
      <c r="P145" s="193">
        <f>O145*H145</f>
        <v>6</v>
      </c>
      <c r="Q145" s="193">
        <v>1.0000000000000001E-05</v>
      </c>
      <c r="R145" s="193">
        <f>Q145*H145</f>
        <v>0.0015</v>
      </c>
      <c r="S145" s="193">
        <v>0</v>
      </c>
      <c r="T145" s="194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5" t="s">
        <v>141</v>
      </c>
      <c r="AT145" s="195" t="s">
        <v>137</v>
      </c>
      <c r="AU145" s="195" t="s">
        <v>86</v>
      </c>
      <c r="AY145" s="15" t="s">
        <v>135</v>
      </c>
      <c r="BE145" s="196">
        <f>IF(N145="základná",J145,0)</f>
        <v>0</v>
      </c>
      <c r="BF145" s="196">
        <f>IF(N145="znížená",J145,0)</f>
        <v>120.3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5" t="s">
        <v>86</v>
      </c>
      <c r="BK145" s="197">
        <f>ROUND(I145*H145,3)</f>
        <v>120.3</v>
      </c>
      <c r="BL145" s="15" t="s">
        <v>141</v>
      </c>
      <c r="BM145" s="195" t="s">
        <v>321</v>
      </c>
    </row>
    <row r="146" s="2" customFormat="1" ht="33" customHeight="1">
      <c r="A146" s="30"/>
      <c r="B146" s="184"/>
      <c r="C146" s="198" t="s">
        <v>184</v>
      </c>
      <c r="D146" s="198" t="s">
        <v>266</v>
      </c>
      <c r="E146" s="199" t="s">
        <v>322</v>
      </c>
      <c r="F146" s="200" t="s">
        <v>323</v>
      </c>
      <c r="G146" s="201" t="s">
        <v>182</v>
      </c>
      <c r="H146" s="202">
        <v>25.050000000000001</v>
      </c>
      <c r="I146" s="202">
        <v>143.98599999999999</v>
      </c>
      <c r="J146" s="202">
        <f>ROUND(I146*H146,3)</f>
        <v>3606.8490000000002</v>
      </c>
      <c r="K146" s="203"/>
      <c r="L146" s="204"/>
      <c r="M146" s="205" t="s">
        <v>1</v>
      </c>
      <c r="N146" s="206" t="s">
        <v>41</v>
      </c>
      <c r="O146" s="193">
        <v>0</v>
      </c>
      <c r="P146" s="193">
        <f>O146*H146</f>
        <v>0</v>
      </c>
      <c r="Q146" s="193">
        <v>0.033919999999999999</v>
      </c>
      <c r="R146" s="193">
        <f>Q146*H146</f>
        <v>0.84969600000000001</v>
      </c>
      <c r="S146" s="193">
        <v>0</v>
      </c>
      <c r="T146" s="19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5" t="s">
        <v>165</v>
      </c>
      <c r="AT146" s="195" t="s">
        <v>266</v>
      </c>
      <c r="AU146" s="195" t="s">
        <v>86</v>
      </c>
      <c r="AY146" s="15" t="s">
        <v>135</v>
      </c>
      <c r="BE146" s="196">
        <f>IF(N146="základná",J146,0)</f>
        <v>0</v>
      </c>
      <c r="BF146" s="196">
        <f>IF(N146="znížená",J146,0)</f>
        <v>3606.8490000000002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86</v>
      </c>
      <c r="BK146" s="197">
        <f>ROUND(I146*H146,3)</f>
        <v>3606.8490000000002</v>
      </c>
      <c r="BL146" s="15" t="s">
        <v>141</v>
      </c>
      <c r="BM146" s="195" t="s">
        <v>324</v>
      </c>
    </row>
    <row r="147" s="2" customFormat="1" ht="16.5" customHeight="1">
      <c r="A147" s="30"/>
      <c r="B147" s="184"/>
      <c r="C147" s="185" t="s">
        <v>188</v>
      </c>
      <c r="D147" s="185" t="s">
        <v>137</v>
      </c>
      <c r="E147" s="186" t="s">
        <v>325</v>
      </c>
      <c r="F147" s="187" t="s">
        <v>326</v>
      </c>
      <c r="G147" s="188" t="s">
        <v>250</v>
      </c>
      <c r="H147" s="189">
        <v>150</v>
      </c>
      <c r="I147" s="189">
        <v>2.1469999999999998</v>
      </c>
      <c r="J147" s="189">
        <f>ROUND(I147*H147,3)</f>
        <v>322.05000000000001</v>
      </c>
      <c r="K147" s="190"/>
      <c r="L147" s="31"/>
      <c r="M147" s="191" t="s">
        <v>1</v>
      </c>
      <c r="N147" s="192" t="s">
        <v>41</v>
      </c>
      <c r="O147" s="193">
        <v>0.070999999999999994</v>
      </c>
      <c r="P147" s="193">
        <f>O147*H147</f>
        <v>10.649999999999999</v>
      </c>
      <c r="Q147" s="193">
        <v>0</v>
      </c>
      <c r="R147" s="193">
        <f>Q147*H147</f>
        <v>0</v>
      </c>
      <c r="S147" s="193">
        <v>0</v>
      </c>
      <c r="T147" s="194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5" t="s">
        <v>141</v>
      </c>
      <c r="AT147" s="195" t="s">
        <v>137</v>
      </c>
      <c r="AU147" s="195" t="s">
        <v>86</v>
      </c>
      <c r="AY147" s="15" t="s">
        <v>135</v>
      </c>
      <c r="BE147" s="196">
        <f>IF(N147="základná",J147,0)</f>
        <v>0</v>
      </c>
      <c r="BF147" s="196">
        <f>IF(N147="znížená",J147,0)</f>
        <v>322.05000000000001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5" t="s">
        <v>86</v>
      </c>
      <c r="BK147" s="197">
        <f>ROUND(I147*H147,3)</f>
        <v>322.05000000000001</v>
      </c>
      <c r="BL147" s="15" t="s">
        <v>141</v>
      </c>
      <c r="BM147" s="195" t="s">
        <v>327</v>
      </c>
    </row>
    <row r="148" s="2" customFormat="1" ht="24.15" customHeight="1">
      <c r="A148" s="30"/>
      <c r="B148" s="184"/>
      <c r="C148" s="185" t="s">
        <v>192</v>
      </c>
      <c r="D148" s="185" t="s">
        <v>137</v>
      </c>
      <c r="E148" s="186" t="s">
        <v>328</v>
      </c>
      <c r="F148" s="187" t="s">
        <v>329</v>
      </c>
      <c r="G148" s="188" t="s">
        <v>250</v>
      </c>
      <c r="H148" s="189">
        <v>150</v>
      </c>
      <c r="I148" s="189">
        <v>0.92800000000000005</v>
      </c>
      <c r="J148" s="189">
        <f>ROUND(I148*H148,3)</f>
        <v>139.19999999999999</v>
      </c>
      <c r="K148" s="190"/>
      <c r="L148" s="31"/>
      <c r="M148" s="191" t="s">
        <v>1</v>
      </c>
      <c r="N148" s="192" t="s">
        <v>41</v>
      </c>
      <c r="O148" s="193">
        <v>0.052499999999999998</v>
      </c>
      <c r="P148" s="193">
        <f>O148*H148</f>
        <v>7.875</v>
      </c>
      <c r="Q148" s="193">
        <v>0.00010000000000000001</v>
      </c>
      <c r="R148" s="193">
        <f>Q148*H148</f>
        <v>0.015000000000000001</v>
      </c>
      <c r="S148" s="193">
        <v>0</v>
      </c>
      <c r="T148" s="19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95" t="s">
        <v>141</v>
      </c>
      <c r="AT148" s="195" t="s">
        <v>137</v>
      </c>
      <c r="AU148" s="195" t="s">
        <v>86</v>
      </c>
      <c r="AY148" s="15" t="s">
        <v>135</v>
      </c>
      <c r="BE148" s="196">
        <f>IF(N148="základná",J148,0)</f>
        <v>0</v>
      </c>
      <c r="BF148" s="196">
        <f>IF(N148="znížená",J148,0)</f>
        <v>139.19999999999999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86</v>
      </c>
      <c r="BK148" s="197">
        <f>ROUND(I148*H148,3)</f>
        <v>139.19999999999999</v>
      </c>
      <c r="BL148" s="15" t="s">
        <v>141</v>
      </c>
      <c r="BM148" s="195" t="s">
        <v>330</v>
      </c>
    </row>
    <row r="149" s="12" customFormat="1" ht="22.8" customHeight="1">
      <c r="A149" s="12"/>
      <c r="B149" s="172"/>
      <c r="C149" s="12"/>
      <c r="D149" s="173" t="s">
        <v>74</v>
      </c>
      <c r="E149" s="182" t="s">
        <v>170</v>
      </c>
      <c r="F149" s="182" t="s">
        <v>246</v>
      </c>
      <c r="G149" s="12"/>
      <c r="H149" s="12"/>
      <c r="I149" s="12"/>
      <c r="J149" s="183">
        <f>BK149</f>
        <v>47031.192000000003</v>
      </c>
      <c r="K149" s="12"/>
      <c r="L149" s="172"/>
      <c r="M149" s="176"/>
      <c r="N149" s="177"/>
      <c r="O149" s="177"/>
      <c r="P149" s="178">
        <f>SUM(P150:P153)</f>
        <v>87.804399999999987</v>
      </c>
      <c r="Q149" s="177"/>
      <c r="R149" s="178">
        <f>SUM(R150:R153)</f>
        <v>75.232159999999993</v>
      </c>
      <c r="S149" s="177"/>
      <c r="T149" s="179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0" t="s">
        <v>74</v>
      </c>
      <c r="AU149" s="180" t="s">
        <v>82</v>
      </c>
      <c r="AY149" s="173" t="s">
        <v>135</v>
      </c>
      <c r="BK149" s="181">
        <f>SUM(BK150:BK153)</f>
        <v>47031.192000000003</v>
      </c>
    </row>
    <row r="150" s="2" customFormat="1" ht="37.8" customHeight="1">
      <c r="A150" s="30"/>
      <c r="B150" s="184"/>
      <c r="C150" s="185" t="s">
        <v>196</v>
      </c>
      <c r="D150" s="185" t="s">
        <v>137</v>
      </c>
      <c r="E150" s="186" t="s">
        <v>331</v>
      </c>
      <c r="F150" s="187" t="s">
        <v>332</v>
      </c>
      <c r="G150" s="188" t="s">
        <v>250</v>
      </c>
      <c r="H150" s="189">
        <v>124</v>
      </c>
      <c r="I150" s="189">
        <v>30.337</v>
      </c>
      <c r="J150" s="189">
        <f>ROUND(I150*H150,3)</f>
        <v>3761.788</v>
      </c>
      <c r="K150" s="190"/>
      <c r="L150" s="31"/>
      <c r="M150" s="191" t="s">
        <v>1</v>
      </c>
      <c r="N150" s="192" t="s">
        <v>41</v>
      </c>
      <c r="O150" s="193">
        <v>0.70809999999999995</v>
      </c>
      <c r="P150" s="193">
        <f>O150*H150</f>
        <v>87.804399999999987</v>
      </c>
      <c r="Q150" s="193">
        <v>0.44189</v>
      </c>
      <c r="R150" s="193">
        <f>Q150*H150</f>
        <v>54.794359999999998</v>
      </c>
      <c r="S150" s="193">
        <v>0</v>
      </c>
      <c r="T150" s="194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95" t="s">
        <v>141</v>
      </c>
      <c r="AT150" s="195" t="s">
        <v>137</v>
      </c>
      <c r="AU150" s="195" t="s">
        <v>86</v>
      </c>
      <c r="AY150" s="15" t="s">
        <v>135</v>
      </c>
      <c r="BE150" s="196">
        <f>IF(N150="základná",J150,0)</f>
        <v>0</v>
      </c>
      <c r="BF150" s="196">
        <f>IF(N150="znížená",J150,0)</f>
        <v>3761.788</v>
      </c>
      <c r="BG150" s="196">
        <f>IF(N150="zákl. prenesená",J150,0)</f>
        <v>0</v>
      </c>
      <c r="BH150" s="196">
        <f>IF(N150="zníž. prenesená",J150,0)</f>
        <v>0</v>
      </c>
      <c r="BI150" s="196">
        <f>IF(N150="nulová",J150,0)</f>
        <v>0</v>
      </c>
      <c r="BJ150" s="15" t="s">
        <v>86</v>
      </c>
      <c r="BK150" s="197">
        <f>ROUND(I150*H150,3)</f>
        <v>3761.788</v>
      </c>
      <c r="BL150" s="15" t="s">
        <v>141</v>
      </c>
      <c r="BM150" s="195" t="s">
        <v>333</v>
      </c>
    </row>
    <row r="151" s="2" customFormat="1" ht="24.15" customHeight="1">
      <c r="A151" s="30"/>
      <c r="B151" s="184"/>
      <c r="C151" s="198" t="s">
        <v>200</v>
      </c>
      <c r="D151" s="198" t="s">
        <v>266</v>
      </c>
      <c r="E151" s="199" t="s">
        <v>334</v>
      </c>
      <c r="F151" s="200" t="s">
        <v>335</v>
      </c>
      <c r="G151" s="201" t="s">
        <v>182</v>
      </c>
      <c r="H151" s="202">
        <v>2</v>
      </c>
      <c r="I151" s="202">
        <v>25.036000000000001</v>
      </c>
      <c r="J151" s="202">
        <f>ROUND(I151*H151,3)</f>
        <v>50.072000000000003</v>
      </c>
      <c r="K151" s="203"/>
      <c r="L151" s="204"/>
      <c r="M151" s="205" t="s">
        <v>1</v>
      </c>
      <c r="N151" s="206" t="s">
        <v>41</v>
      </c>
      <c r="O151" s="193">
        <v>0</v>
      </c>
      <c r="P151" s="193">
        <f>O151*H151</f>
        <v>0</v>
      </c>
      <c r="Q151" s="193">
        <v>0.0012999999999999999</v>
      </c>
      <c r="R151" s="193">
        <f>Q151*H151</f>
        <v>0.0025999999999999999</v>
      </c>
      <c r="S151" s="193">
        <v>0</v>
      </c>
      <c r="T151" s="194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95" t="s">
        <v>165</v>
      </c>
      <c r="AT151" s="195" t="s">
        <v>266</v>
      </c>
      <c r="AU151" s="195" t="s">
        <v>86</v>
      </c>
      <c r="AY151" s="15" t="s">
        <v>135</v>
      </c>
      <c r="BE151" s="196">
        <f>IF(N151="základná",J151,0)</f>
        <v>0</v>
      </c>
      <c r="BF151" s="196">
        <f>IF(N151="znížená",J151,0)</f>
        <v>50.072000000000003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86</v>
      </c>
      <c r="BK151" s="197">
        <f>ROUND(I151*H151,3)</f>
        <v>50.072000000000003</v>
      </c>
      <c r="BL151" s="15" t="s">
        <v>141</v>
      </c>
      <c r="BM151" s="195" t="s">
        <v>336</v>
      </c>
    </row>
    <row r="152" s="2" customFormat="1" ht="44.25" customHeight="1">
      <c r="A152" s="30"/>
      <c r="B152" s="184"/>
      <c r="C152" s="198" t="s">
        <v>204</v>
      </c>
      <c r="D152" s="198" t="s">
        <v>266</v>
      </c>
      <c r="E152" s="199" t="s">
        <v>337</v>
      </c>
      <c r="F152" s="200" t="s">
        <v>338</v>
      </c>
      <c r="G152" s="201" t="s">
        <v>182</v>
      </c>
      <c r="H152" s="202">
        <v>248</v>
      </c>
      <c r="I152" s="202">
        <v>110.57599999999999</v>
      </c>
      <c r="J152" s="202">
        <f>ROUND(I152*H152,3)</f>
        <v>27422.848000000002</v>
      </c>
      <c r="K152" s="203"/>
      <c r="L152" s="204"/>
      <c r="M152" s="205" t="s">
        <v>1</v>
      </c>
      <c r="N152" s="206" t="s">
        <v>41</v>
      </c>
      <c r="O152" s="193">
        <v>0</v>
      </c>
      <c r="P152" s="193">
        <f>O152*H152</f>
        <v>0</v>
      </c>
      <c r="Q152" s="193">
        <v>0.020899999999999998</v>
      </c>
      <c r="R152" s="193">
        <f>Q152*H152</f>
        <v>5.1831999999999994</v>
      </c>
      <c r="S152" s="193">
        <v>0</v>
      </c>
      <c r="T152" s="19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5" t="s">
        <v>165</v>
      </c>
      <c r="AT152" s="195" t="s">
        <v>266</v>
      </c>
      <c r="AU152" s="195" t="s">
        <v>86</v>
      </c>
      <c r="AY152" s="15" t="s">
        <v>135</v>
      </c>
      <c r="BE152" s="196">
        <f>IF(N152="základná",J152,0)</f>
        <v>0</v>
      </c>
      <c r="BF152" s="196">
        <f>IF(N152="znížená",J152,0)</f>
        <v>27422.848000000002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86</v>
      </c>
      <c r="BK152" s="197">
        <f>ROUND(I152*H152,3)</f>
        <v>27422.848000000002</v>
      </c>
      <c r="BL152" s="15" t="s">
        <v>141</v>
      </c>
      <c r="BM152" s="195" t="s">
        <v>339</v>
      </c>
    </row>
    <row r="153" s="2" customFormat="1" ht="33" customHeight="1">
      <c r="A153" s="30"/>
      <c r="B153" s="184"/>
      <c r="C153" s="198" t="s">
        <v>210</v>
      </c>
      <c r="D153" s="198" t="s">
        <v>266</v>
      </c>
      <c r="E153" s="199" t="s">
        <v>340</v>
      </c>
      <c r="F153" s="200" t="s">
        <v>341</v>
      </c>
      <c r="G153" s="201" t="s">
        <v>182</v>
      </c>
      <c r="H153" s="202">
        <v>124</v>
      </c>
      <c r="I153" s="202">
        <v>127.39100000000001</v>
      </c>
      <c r="J153" s="202">
        <f>ROUND(I153*H153,3)</f>
        <v>15796.484</v>
      </c>
      <c r="K153" s="203"/>
      <c r="L153" s="204"/>
      <c r="M153" s="205" t="s">
        <v>1</v>
      </c>
      <c r="N153" s="206" t="s">
        <v>41</v>
      </c>
      <c r="O153" s="193">
        <v>0</v>
      </c>
      <c r="P153" s="193">
        <f>O153*H153</f>
        <v>0</v>
      </c>
      <c r="Q153" s="193">
        <v>0.123</v>
      </c>
      <c r="R153" s="193">
        <f>Q153*H153</f>
        <v>15.251999999999999</v>
      </c>
      <c r="S153" s="193">
        <v>0</v>
      </c>
      <c r="T153" s="19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5" t="s">
        <v>165</v>
      </c>
      <c r="AT153" s="195" t="s">
        <v>266</v>
      </c>
      <c r="AU153" s="195" t="s">
        <v>86</v>
      </c>
      <c r="AY153" s="15" t="s">
        <v>135</v>
      </c>
      <c r="BE153" s="196">
        <f>IF(N153="základná",J153,0)</f>
        <v>0</v>
      </c>
      <c r="BF153" s="196">
        <f>IF(N153="znížená",J153,0)</f>
        <v>15796.484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86</v>
      </c>
      <c r="BK153" s="197">
        <f>ROUND(I153*H153,3)</f>
        <v>15796.484</v>
      </c>
      <c r="BL153" s="15" t="s">
        <v>141</v>
      </c>
      <c r="BM153" s="195" t="s">
        <v>342</v>
      </c>
    </row>
    <row r="154" s="12" customFormat="1" ht="22.8" customHeight="1">
      <c r="A154" s="12"/>
      <c r="B154" s="172"/>
      <c r="C154" s="12"/>
      <c r="D154" s="173" t="s">
        <v>74</v>
      </c>
      <c r="E154" s="182" t="s">
        <v>252</v>
      </c>
      <c r="F154" s="182" t="s">
        <v>253</v>
      </c>
      <c r="G154" s="12"/>
      <c r="H154" s="12"/>
      <c r="I154" s="12"/>
      <c r="J154" s="183">
        <f>BK154</f>
        <v>9580.6059999999998</v>
      </c>
      <c r="K154" s="12"/>
      <c r="L154" s="172"/>
      <c r="M154" s="176"/>
      <c r="N154" s="177"/>
      <c r="O154" s="177"/>
      <c r="P154" s="178">
        <f>P155</f>
        <v>353.92201900000003</v>
      </c>
      <c r="Q154" s="177"/>
      <c r="R154" s="178">
        <f>R155</f>
        <v>0</v>
      </c>
      <c r="S154" s="177"/>
      <c r="T154" s="179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82</v>
      </c>
      <c r="AT154" s="180" t="s">
        <v>74</v>
      </c>
      <c r="AU154" s="180" t="s">
        <v>82</v>
      </c>
      <c r="AY154" s="173" t="s">
        <v>135</v>
      </c>
      <c r="BK154" s="181">
        <f>BK155</f>
        <v>9580.6059999999998</v>
      </c>
    </row>
    <row r="155" s="2" customFormat="1" ht="33" customHeight="1">
      <c r="A155" s="30"/>
      <c r="B155" s="184"/>
      <c r="C155" s="185" t="s">
        <v>214</v>
      </c>
      <c r="D155" s="185" t="s">
        <v>137</v>
      </c>
      <c r="E155" s="186" t="s">
        <v>343</v>
      </c>
      <c r="F155" s="187" t="s">
        <v>344</v>
      </c>
      <c r="G155" s="188" t="s">
        <v>207</v>
      </c>
      <c r="H155" s="189">
        <v>274.57100000000003</v>
      </c>
      <c r="I155" s="189">
        <v>34.893000000000001</v>
      </c>
      <c r="J155" s="189">
        <f>ROUND(I155*H155,3)</f>
        <v>9580.6059999999998</v>
      </c>
      <c r="K155" s="190"/>
      <c r="L155" s="31"/>
      <c r="M155" s="207" t="s">
        <v>1</v>
      </c>
      <c r="N155" s="208" t="s">
        <v>41</v>
      </c>
      <c r="O155" s="209">
        <v>1.2889999999999999</v>
      </c>
      <c r="P155" s="209">
        <f>O155*H155</f>
        <v>353.92201900000003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95" t="s">
        <v>141</v>
      </c>
      <c r="AT155" s="195" t="s">
        <v>137</v>
      </c>
      <c r="AU155" s="195" t="s">
        <v>86</v>
      </c>
      <c r="AY155" s="15" t="s">
        <v>135</v>
      </c>
      <c r="BE155" s="196">
        <f>IF(N155="základná",J155,0)</f>
        <v>0</v>
      </c>
      <c r="BF155" s="196">
        <f>IF(N155="znížená",J155,0)</f>
        <v>9580.6059999999998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5" t="s">
        <v>86</v>
      </c>
      <c r="BK155" s="197">
        <f>ROUND(I155*H155,3)</f>
        <v>9580.6059999999998</v>
      </c>
      <c r="BL155" s="15" t="s">
        <v>141</v>
      </c>
      <c r="BM155" s="195" t="s">
        <v>345</v>
      </c>
    </row>
    <row r="156" s="2" customFormat="1" ht="6.96" customHeight="1">
      <c r="A156" s="30"/>
      <c r="B156" s="56"/>
      <c r="C156" s="57"/>
      <c r="D156" s="57"/>
      <c r="E156" s="57"/>
      <c r="F156" s="57"/>
      <c r="G156" s="57"/>
      <c r="H156" s="57"/>
      <c r="I156" s="57"/>
      <c r="J156" s="57"/>
      <c r="K156" s="57"/>
      <c r="L156" s="31"/>
      <c r="M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</row>
  </sheetData>
  <autoFilter ref="C129:K15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28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100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12</v>
      </c>
      <c r="L6" s="18"/>
    </row>
    <row r="7" s="1" customFormat="1" ht="16.5" customHeight="1">
      <c r="B7" s="18"/>
      <c r="E7" s="130" t="str">
        <f>'Rekapitulácia stavby'!K6</f>
        <v>Výstavba hnojiska A a B Bajč, časť Vlkanovo</v>
      </c>
      <c r="F7" s="25"/>
      <c r="G7" s="25"/>
      <c r="H7" s="25"/>
      <c r="L7" s="18"/>
    </row>
    <row r="8" s="2" customFormat="1" ht="12" customHeight="1">
      <c r="A8" s="30"/>
      <c r="B8" s="31"/>
      <c r="C8" s="30"/>
      <c r="D8" s="25" t="s">
        <v>101</v>
      </c>
      <c r="E8" s="30"/>
      <c r="F8" s="30"/>
      <c r="G8" s="30"/>
      <c r="H8" s="30"/>
      <c r="I8" s="30"/>
      <c r="J8" s="30"/>
      <c r="K8" s="30"/>
      <c r="L8" s="5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="2" customFormat="1" ht="16.5" customHeight="1">
      <c r="A9" s="30"/>
      <c r="B9" s="31"/>
      <c r="C9" s="30"/>
      <c r="D9" s="30"/>
      <c r="E9" s="63" t="s">
        <v>346</v>
      </c>
      <c r="F9" s="30"/>
      <c r="G9" s="30"/>
      <c r="H9" s="30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="2" customFormat="1" ht="12" customHeight="1">
      <c r="A11" s="30"/>
      <c r="B11" s="31"/>
      <c r="C11" s="30"/>
      <c r="D11" s="25" t="s">
        <v>14</v>
      </c>
      <c r="E11" s="30"/>
      <c r="F11" s="22" t="s">
        <v>1</v>
      </c>
      <c r="G11" s="30"/>
      <c r="H11" s="30"/>
      <c r="I11" s="25" t="s">
        <v>15</v>
      </c>
      <c r="J11" s="22" t="s">
        <v>1</v>
      </c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="2" customFormat="1" ht="12" customHeight="1">
      <c r="A12" s="30"/>
      <c r="B12" s="31"/>
      <c r="C12" s="30"/>
      <c r="D12" s="25" t="s">
        <v>16</v>
      </c>
      <c r="E12" s="30"/>
      <c r="F12" s="22" t="s">
        <v>17</v>
      </c>
      <c r="G12" s="30"/>
      <c r="H12" s="30"/>
      <c r="I12" s="25" t="s">
        <v>18</v>
      </c>
      <c r="J12" s="65" t="str">
        <f>'Rekapitulácia stavby'!AN8</f>
        <v>29. 6. 2022</v>
      </c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="2" customFormat="1" ht="12" customHeight="1">
      <c r="A14" s="30"/>
      <c r="B14" s="31"/>
      <c r="C14" s="30"/>
      <c r="D14" s="25" t="s">
        <v>20</v>
      </c>
      <c r="E14" s="30"/>
      <c r="F14" s="30"/>
      <c r="G14" s="30"/>
      <c r="H14" s="30"/>
      <c r="I14" s="25" t="s">
        <v>21</v>
      </c>
      <c r="J14" s="22" t="s">
        <v>1</v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="2" customFormat="1" ht="18" customHeight="1">
      <c r="A15" s="30"/>
      <c r="B15" s="31"/>
      <c r="C15" s="30"/>
      <c r="D15" s="30"/>
      <c r="E15" s="22" t="s">
        <v>22</v>
      </c>
      <c r="F15" s="30"/>
      <c r="G15" s="30"/>
      <c r="H15" s="30"/>
      <c r="I15" s="25" t="s">
        <v>23</v>
      </c>
      <c r="J15" s="22" t="s">
        <v>1</v>
      </c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2" customFormat="1" ht="6.96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2" customFormat="1" ht="12" customHeight="1">
      <c r="A17" s="30"/>
      <c r="B17" s="31"/>
      <c r="C17" s="30"/>
      <c r="D17" s="25" t="s">
        <v>24</v>
      </c>
      <c r="E17" s="30"/>
      <c r="F17" s="30"/>
      <c r="G17" s="30"/>
      <c r="H17" s="30"/>
      <c r="I17" s="25" t="s">
        <v>21</v>
      </c>
      <c r="J17" s="22" t="str">
        <f>'Rekapitulácia stavby'!AN13</f>
        <v/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2" customFormat="1" ht="18" customHeight="1">
      <c r="A18" s="30"/>
      <c r="B18" s="31"/>
      <c r="C18" s="30"/>
      <c r="D18" s="30"/>
      <c r="E18" s="22" t="str">
        <f>'Rekapitulácia stavby'!E14</f>
        <v xml:space="preserve"> </v>
      </c>
      <c r="F18" s="22"/>
      <c r="G18" s="22"/>
      <c r="H18" s="22"/>
      <c r="I18" s="25" t="s">
        <v>23</v>
      </c>
      <c r="J18" s="22" t="str">
        <f>'Rekapitulácia stavby'!AN14</f>
        <v/>
      </c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" customFormat="1" ht="6.96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2" customFormat="1" ht="12" customHeight="1">
      <c r="A20" s="30"/>
      <c r="B20" s="31"/>
      <c r="C20" s="30"/>
      <c r="D20" s="25" t="s">
        <v>26</v>
      </c>
      <c r="E20" s="30"/>
      <c r="F20" s="30"/>
      <c r="G20" s="30"/>
      <c r="H20" s="30"/>
      <c r="I20" s="25" t="s">
        <v>21</v>
      </c>
      <c r="J20" s="22" t="s">
        <v>1</v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" customFormat="1" ht="18" customHeight="1">
      <c r="A21" s="30"/>
      <c r="B21" s="31"/>
      <c r="C21" s="30"/>
      <c r="D21" s="30"/>
      <c r="E21" s="22" t="s">
        <v>27</v>
      </c>
      <c r="F21" s="30"/>
      <c r="G21" s="30"/>
      <c r="H21" s="30"/>
      <c r="I21" s="25" t="s">
        <v>23</v>
      </c>
      <c r="J21" s="22" t="s">
        <v>1</v>
      </c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2" customFormat="1" ht="6.96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" customFormat="1" ht="12" customHeight="1">
      <c r="A23" s="30"/>
      <c r="B23" s="31"/>
      <c r="C23" s="30"/>
      <c r="D23" s="25" t="s">
        <v>30</v>
      </c>
      <c r="E23" s="30"/>
      <c r="F23" s="30"/>
      <c r="G23" s="30"/>
      <c r="H23" s="30"/>
      <c r="I23" s="25" t="s">
        <v>21</v>
      </c>
      <c r="J23" s="22" t="str">
        <f>IF('Rekapitulácia stavby'!AN19="","",'Rekapitulácia stavby'!AN19)</f>
        <v/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25" t="s">
        <v>23</v>
      </c>
      <c r="J24" s="22" t="str">
        <f>IF('Rekapitulácia stavby'!AN20="","",'Rekapitulácia stavby'!AN20)</f>
        <v/>
      </c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2" customFormat="1" ht="6.96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="2" customFormat="1" ht="12" customHeight="1">
      <c r="A26" s="30"/>
      <c r="B26" s="31"/>
      <c r="C26" s="30"/>
      <c r="D26" s="25" t="s">
        <v>31</v>
      </c>
      <c r="E26" s="30"/>
      <c r="F26" s="30"/>
      <c r="G26" s="30"/>
      <c r="H26" s="30"/>
      <c r="I26" s="30"/>
      <c r="J26" s="30"/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8" customFormat="1" ht="214.5" customHeight="1">
      <c r="A27" s="131"/>
      <c r="B27" s="132"/>
      <c r="C27" s="131"/>
      <c r="D27" s="131"/>
      <c r="E27" s="26" t="s">
        <v>103</v>
      </c>
      <c r="F27" s="26"/>
      <c r="G27" s="26"/>
      <c r="H27" s="2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" customFormat="1" ht="6.96" customHeight="1">
      <c r="A29" s="30"/>
      <c r="B29" s="31"/>
      <c r="C29" s="30"/>
      <c r="D29" s="86"/>
      <c r="E29" s="86"/>
      <c r="F29" s="86"/>
      <c r="G29" s="86"/>
      <c r="H29" s="86"/>
      <c r="I29" s="86"/>
      <c r="J29" s="86"/>
      <c r="K29" s="86"/>
      <c r="L29" s="5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" customFormat="1" ht="14.4" customHeight="1">
      <c r="A30" s="30"/>
      <c r="B30" s="31"/>
      <c r="C30" s="30"/>
      <c r="D30" s="22" t="s">
        <v>104</v>
      </c>
      <c r="E30" s="30"/>
      <c r="F30" s="30"/>
      <c r="G30" s="30"/>
      <c r="H30" s="30"/>
      <c r="I30" s="30"/>
      <c r="J30" s="29">
        <f>J96</f>
        <v>844966.45199999993</v>
      </c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" customFormat="1" ht="14.4" customHeight="1">
      <c r="A31" s="30"/>
      <c r="B31" s="31"/>
      <c r="C31" s="30"/>
      <c r="D31" s="28" t="s">
        <v>105</v>
      </c>
      <c r="E31" s="30"/>
      <c r="F31" s="30"/>
      <c r="G31" s="30"/>
      <c r="H31" s="30"/>
      <c r="I31" s="30"/>
      <c r="J31" s="29">
        <f>J108</f>
        <v>0</v>
      </c>
      <c r="K31" s="30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" customFormat="1" ht="25.44" customHeight="1">
      <c r="A32" s="30"/>
      <c r="B32" s="31"/>
      <c r="C32" s="30"/>
      <c r="D32" s="134" t="s">
        <v>35</v>
      </c>
      <c r="E32" s="30"/>
      <c r="F32" s="30"/>
      <c r="G32" s="30"/>
      <c r="H32" s="30"/>
      <c r="I32" s="30"/>
      <c r="J32" s="92">
        <f>ROUND(J30 + J31, 2)</f>
        <v>844966.44999999995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" customFormat="1" ht="6.96" customHeight="1">
      <c r="A33" s="30"/>
      <c r="B33" s="31"/>
      <c r="C33" s="30"/>
      <c r="D33" s="86"/>
      <c r="E33" s="86"/>
      <c r="F33" s="86"/>
      <c r="G33" s="86"/>
      <c r="H33" s="86"/>
      <c r="I33" s="86"/>
      <c r="J33" s="86"/>
      <c r="K33" s="86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" customFormat="1" ht="14.4" customHeight="1">
      <c r="A34" s="30"/>
      <c r="B34" s="31"/>
      <c r="C34" s="30"/>
      <c r="D34" s="30"/>
      <c r="E34" s="30"/>
      <c r="F34" s="35" t="s">
        <v>37</v>
      </c>
      <c r="G34" s="30"/>
      <c r="H34" s="30"/>
      <c r="I34" s="35" t="s">
        <v>36</v>
      </c>
      <c r="J34" s="35" t="s">
        <v>38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" customFormat="1" ht="14.4" customHeight="1">
      <c r="A35" s="30"/>
      <c r="B35" s="31"/>
      <c r="C35" s="30"/>
      <c r="D35" s="135" t="s">
        <v>39</v>
      </c>
      <c r="E35" s="37" t="s">
        <v>40</v>
      </c>
      <c r="F35" s="136">
        <f>ROUND((SUM(BE108:BE109) + SUM(BE129:BE172)),  2)</f>
        <v>0</v>
      </c>
      <c r="G35" s="137"/>
      <c r="H35" s="137"/>
      <c r="I35" s="138">
        <v>0.20000000000000001</v>
      </c>
      <c r="J35" s="136">
        <f>ROUND(((SUM(BE108:BE109) + SUM(BE129:BE172))*I35),  2)</f>
        <v>0</v>
      </c>
      <c r="K35" s="30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" customFormat="1" ht="14.4" customHeight="1">
      <c r="A36" s="30"/>
      <c r="B36" s="31"/>
      <c r="C36" s="30"/>
      <c r="D36" s="30"/>
      <c r="E36" s="37" t="s">
        <v>41</v>
      </c>
      <c r="F36" s="139">
        <f>ROUND((SUM(BF108:BF109) + SUM(BF129:BF172)),  2)</f>
        <v>844966.44999999995</v>
      </c>
      <c r="G36" s="30"/>
      <c r="H36" s="30"/>
      <c r="I36" s="140">
        <v>0.20000000000000001</v>
      </c>
      <c r="J36" s="139">
        <f>ROUND(((SUM(BF108:BF109) + SUM(BF129:BF172))*I36),  2)</f>
        <v>168993.29000000001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hidden="1" s="2" customFormat="1" ht="14.4" customHeight="1">
      <c r="A37" s="30"/>
      <c r="B37" s="31"/>
      <c r="C37" s="30"/>
      <c r="D37" s="30"/>
      <c r="E37" s="25" t="s">
        <v>42</v>
      </c>
      <c r="F37" s="139">
        <f>ROUND((SUM(BG108:BG109) + SUM(BG129:BG172)),  2)</f>
        <v>0</v>
      </c>
      <c r="G37" s="30"/>
      <c r="H37" s="30"/>
      <c r="I37" s="140">
        <v>0.20000000000000001</v>
      </c>
      <c r="J37" s="139">
        <f>0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hidden="1" s="2" customFormat="1" ht="14.4" customHeight="1">
      <c r="A38" s="30"/>
      <c r="B38" s="31"/>
      <c r="C38" s="30"/>
      <c r="D38" s="30"/>
      <c r="E38" s="25" t="s">
        <v>43</v>
      </c>
      <c r="F38" s="139">
        <f>ROUND((SUM(BH108:BH109) + SUM(BH129:BH172)),  2)</f>
        <v>0</v>
      </c>
      <c r="G38" s="30"/>
      <c r="H38" s="30"/>
      <c r="I38" s="140">
        <v>0.20000000000000001</v>
      </c>
      <c r="J38" s="139">
        <f>0</f>
        <v>0</v>
      </c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hidden="1" s="2" customFormat="1" ht="14.4" customHeight="1">
      <c r="A39" s="30"/>
      <c r="B39" s="31"/>
      <c r="C39" s="30"/>
      <c r="D39" s="30"/>
      <c r="E39" s="37" t="s">
        <v>44</v>
      </c>
      <c r="F39" s="136">
        <f>ROUND((SUM(BI108:BI109) + SUM(BI129:BI172)),  2)</f>
        <v>0</v>
      </c>
      <c r="G39" s="137"/>
      <c r="H39" s="137"/>
      <c r="I39" s="138">
        <v>0</v>
      </c>
      <c r="J39" s="136">
        <f>0</f>
        <v>0</v>
      </c>
      <c r="K39" s="30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" customFormat="1" ht="6.96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="2" customFormat="1" ht="25.44" customHeight="1">
      <c r="A41" s="30"/>
      <c r="B41" s="31"/>
      <c r="C41" s="126"/>
      <c r="D41" s="141" t="s">
        <v>45</v>
      </c>
      <c r="E41" s="77"/>
      <c r="F41" s="77"/>
      <c r="G41" s="142" t="s">
        <v>46</v>
      </c>
      <c r="H41" s="143" t="s">
        <v>47</v>
      </c>
      <c r="I41" s="77"/>
      <c r="J41" s="144">
        <f>SUM(J32:J39)</f>
        <v>1013959.74</v>
      </c>
      <c r="K41" s="145"/>
      <c r="L41" s="51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" customFormat="1" ht="14.4" customHeight="1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5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0"/>
      <c r="B61" s="31"/>
      <c r="C61" s="30"/>
      <c r="D61" s="54" t="s">
        <v>50</v>
      </c>
      <c r="E61" s="33"/>
      <c r="F61" s="146" t="s">
        <v>51</v>
      </c>
      <c r="G61" s="54" t="s">
        <v>50</v>
      </c>
      <c r="H61" s="33"/>
      <c r="I61" s="33"/>
      <c r="J61" s="147" t="s">
        <v>51</v>
      </c>
      <c r="K61" s="33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0"/>
      <c r="B65" s="31"/>
      <c r="C65" s="30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0"/>
      <c r="B76" s="31"/>
      <c r="C76" s="30"/>
      <c r="D76" s="54" t="s">
        <v>50</v>
      </c>
      <c r="E76" s="33"/>
      <c r="F76" s="146" t="s">
        <v>51</v>
      </c>
      <c r="G76" s="54" t="s">
        <v>50</v>
      </c>
      <c r="H76" s="33"/>
      <c r="I76" s="33"/>
      <c r="J76" s="147" t="s">
        <v>51</v>
      </c>
      <c r="K76" s="33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" customFormat="1" ht="14.4" customHeight="1">
      <c r="A77" s="3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="2" customFormat="1" ht="6.96" customHeight="1">
      <c r="A81" s="3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" customFormat="1" ht="24.96" customHeight="1">
      <c r="A82" s="30"/>
      <c r="B82" s="31"/>
      <c r="C82" s="19" t="s">
        <v>106</v>
      </c>
      <c r="D82" s="30"/>
      <c r="E82" s="30"/>
      <c r="F82" s="30"/>
      <c r="G82" s="30"/>
      <c r="H82" s="30"/>
      <c r="I82" s="30"/>
      <c r="J82" s="30"/>
      <c r="K82" s="30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" customFormat="1" ht="6.96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" customFormat="1" ht="12" customHeight="1">
      <c r="A84" s="30"/>
      <c r="B84" s="31"/>
      <c r="C84" s="25" t="s">
        <v>12</v>
      </c>
      <c r="D84" s="30"/>
      <c r="E84" s="30"/>
      <c r="F84" s="30"/>
      <c r="G84" s="30"/>
      <c r="H84" s="30"/>
      <c r="I84" s="30"/>
      <c r="J84" s="30"/>
      <c r="K84" s="30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" customFormat="1" ht="16.5" customHeight="1">
      <c r="A85" s="30"/>
      <c r="B85" s="31"/>
      <c r="C85" s="30"/>
      <c r="D85" s="30"/>
      <c r="E85" s="130" t="str">
        <f>E7</f>
        <v>Výstavba hnojiska A a B Bajč, časť Vlkanovo</v>
      </c>
      <c r="F85" s="25"/>
      <c r="G85" s="25"/>
      <c r="H85" s="25"/>
      <c r="I85" s="30"/>
      <c r="J85" s="30"/>
      <c r="K85" s="30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" customFormat="1" ht="12" customHeight="1">
      <c r="A86" s="30"/>
      <c r="B86" s="31"/>
      <c r="C86" s="25" t="s">
        <v>101</v>
      </c>
      <c r="D86" s="30"/>
      <c r="E86" s="30"/>
      <c r="F86" s="30"/>
      <c r="G86" s="30"/>
      <c r="H86" s="30"/>
      <c r="I86" s="30"/>
      <c r="J86" s="30"/>
      <c r="K86" s="30"/>
      <c r="L86" s="5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" customFormat="1" ht="16.5" customHeight="1">
      <c r="A87" s="30"/>
      <c r="B87" s="31"/>
      <c r="C87" s="30"/>
      <c r="D87" s="30"/>
      <c r="E87" s="63" t="str">
        <f>E9</f>
        <v>02 - SO 02 Výstavba hnojiska B Bajč, časť Vlkanovo</v>
      </c>
      <c r="F87" s="30"/>
      <c r="G87" s="30"/>
      <c r="H87" s="30"/>
      <c r="I87" s="30"/>
      <c r="J87" s="30"/>
      <c r="K87" s="30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" customFormat="1" ht="6.96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" customFormat="1" ht="12" customHeight="1">
      <c r="A89" s="30"/>
      <c r="B89" s="31"/>
      <c r="C89" s="25" t="s">
        <v>16</v>
      </c>
      <c r="D89" s="30"/>
      <c r="E89" s="30"/>
      <c r="F89" s="22" t="str">
        <f>F12</f>
        <v>k.ú. Bajč</v>
      </c>
      <c r="G89" s="30"/>
      <c r="H89" s="30"/>
      <c r="I89" s="25" t="s">
        <v>18</v>
      </c>
      <c r="J89" s="65" t="str">
        <f>IF(J12="","",J12)</f>
        <v>29. 6. 2022</v>
      </c>
      <c r="K89" s="30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" customFormat="1" ht="6.96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" customFormat="1" ht="25.65" customHeight="1">
      <c r="A91" s="30"/>
      <c r="B91" s="31"/>
      <c r="C91" s="25" t="s">
        <v>20</v>
      </c>
      <c r="D91" s="30"/>
      <c r="E91" s="30"/>
      <c r="F91" s="22" t="str">
        <f>E15</f>
        <v>GEMERPLUS, s.r.o., Lenartovce č. 97</v>
      </c>
      <c r="G91" s="30"/>
      <c r="H91" s="30"/>
      <c r="I91" s="25" t="s">
        <v>26</v>
      </c>
      <c r="J91" s="26" t="str">
        <f>E21</f>
        <v>Ing. arch. Roland Hoferica</v>
      </c>
      <c r="K91" s="30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" customFormat="1" ht="15.15" customHeight="1">
      <c r="A92" s="30"/>
      <c r="B92" s="31"/>
      <c r="C92" s="25" t="s">
        <v>24</v>
      </c>
      <c r="D92" s="30"/>
      <c r="E92" s="30"/>
      <c r="F92" s="22" t="str">
        <f>IF(E18="","",E18)</f>
        <v xml:space="preserve"> </v>
      </c>
      <c r="G92" s="30"/>
      <c r="H92" s="30"/>
      <c r="I92" s="25" t="s">
        <v>30</v>
      </c>
      <c r="J92" s="26" t="str">
        <f>E24</f>
        <v xml:space="preserve"> </v>
      </c>
      <c r="K92" s="30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" customFormat="1" ht="10.32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" customFormat="1" ht="29.28" customHeight="1">
      <c r="A94" s="30"/>
      <c r="B94" s="31"/>
      <c r="C94" s="148" t="s">
        <v>107</v>
      </c>
      <c r="D94" s="126"/>
      <c r="E94" s="126"/>
      <c r="F94" s="126"/>
      <c r="G94" s="126"/>
      <c r="H94" s="126"/>
      <c r="I94" s="126"/>
      <c r="J94" s="149" t="s">
        <v>108</v>
      </c>
      <c r="K94" s="126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" customFormat="1" ht="10.32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" customFormat="1" ht="22.8" customHeight="1">
      <c r="A96" s="30"/>
      <c r="B96" s="31"/>
      <c r="C96" s="150" t="s">
        <v>109</v>
      </c>
      <c r="D96" s="30"/>
      <c r="E96" s="30"/>
      <c r="F96" s="30"/>
      <c r="G96" s="30"/>
      <c r="H96" s="30"/>
      <c r="I96" s="30"/>
      <c r="J96" s="92">
        <f>J129</f>
        <v>844966.45199999993</v>
      </c>
      <c r="K96" s="30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110</v>
      </c>
    </row>
    <row r="97" s="9" customFormat="1" ht="24.96" customHeight="1">
      <c r="A97" s="9"/>
      <c r="B97" s="151"/>
      <c r="C97" s="9"/>
      <c r="D97" s="152" t="s">
        <v>111</v>
      </c>
      <c r="E97" s="153"/>
      <c r="F97" s="153"/>
      <c r="G97" s="153"/>
      <c r="H97" s="153"/>
      <c r="I97" s="153"/>
      <c r="J97" s="154">
        <f>J130</f>
        <v>743265.72599999991</v>
      </c>
      <c r="K97" s="9"/>
      <c r="L97" s="15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5"/>
      <c r="C98" s="10"/>
      <c r="D98" s="156" t="s">
        <v>112</v>
      </c>
      <c r="E98" s="157"/>
      <c r="F98" s="157"/>
      <c r="G98" s="157"/>
      <c r="H98" s="157"/>
      <c r="I98" s="157"/>
      <c r="J98" s="158">
        <f>J131</f>
        <v>25977.081999999999</v>
      </c>
      <c r="K98" s="10"/>
      <c r="L98" s="15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5"/>
      <c r="C99" s="10"/>
      <c r="D99" s="156" t="s">
        <v>113</v>
      </c>
      <c r="E99" s="157"/>
      <c r="F99" s="157"/>
      <c r="G99" s="157"/>
      <c r="H99" s="157"/>
      <c r="I99" s="157"/>
      <c r="J99" s="158">
        <f>J140</f>
        <v>125419.029</v>
      </c>
      <c r="K99" s="10"/>
      <c r="L99" s="15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5"/>
      <c r="C100" s="10"/>
      <c r="D100" s="156" t="s">
        <v>114</v>
      </c>
      <c r="E100" s="157"/>
      <c r="F100" s="157"/>
      <c r="G100" s="157"/>
      <c r="H100" s="157"/>
      <c r="I100" s="157"/>
      <c r="J100" s="158">
        <f>J150</f>
        <v>255232.95000000001</v>
      </c>
      <c r="K100" s="10"/>
      <c r="L100" s="15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5"/>
      <c r="C101" s="10"/>
      <c r="D101" s="156" t="s">
        <v>115</v>
      </c>
      <c r="E101" s="157"/>
      <c r="F101" s="157"/>
      <c r="G101" s="157"/>
      <c r="H101" s="157"/>
      <c r="I101" s="157"/>
      <c r="J101" s="158">
        <f>J156</f>
        <v>287682.84299999999</v>
      </c>
      <c r="K101" s="10"/>
      <c r="L101" s="15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5"/>
      <c r="C102" s="10"/>
      <c r="D102" s="156" t="s">
        <v>116</v>
      </c>
      <c r="E102" s="157"/>
      <c r="F102" s="157"/>
      <c r="G102" s="157"/>
      <c r="H102" s="157"/>
      <c r="I102" s="157"/>
      <c r="J102" s="158">
        <f>J161</f>
        <v>5670.4179999999997</v>
      </c>
      <c r="K102" s="10"/>
      <c r="L102" s="15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5"/>
      <c r="C103" s="10"/>
      <c r="D103" s="156" t="s">
        <v>117</v>
      </c>
      <c r="E103" s="157"/>
      <c r="F103" s="157"/>
      <c r="G103" s="157"/>
      <c r="H103" s="157"/>
      <c r="I103" s="157"/>
      <c r="J103" s="158">
        <f>J163</f>
        <v>43283.404000000002</v>
      </c>
      <c r="K103" s="10"/>
      <c r="L103" s="15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1"/>
      <c r="C104" s="9"/>
      <c r="D104" s="152" t="s">
        <v>118</v>
      </c>
      <c r="E104" s="153"/>
      <c r="F104" s="153"/>
      <c r="G104" s="153"/>
      <c r="H104" s="153"/>
      <c r="I104" s="153"/>
      <c r="J104" s="154">
        <f>J165</f>
        <v>101700.72600000001</v>
      </c>
      <c r="K104" s="9"/>
      <c r="L104" s="15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5"/>
      <c r="C105" s="10"/>
      <c r="D105" s="156" t="s">
        <v>119</v>
      </c>
      <c r="E105" s="157"/>
      <c r="F105" s="157"/>
      <c r="G105" s="157"/>
      <c r="H105" s="157"/>
      <c r="I105" s="157"/>
      <c r="J105" s="158">
        <f>J166</f>
        <v>101700.72600000001</v>
      </c>
      <c r="K105" s="10"/>
      <c r="L105" s="15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51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="2" customFormat="1" ht="6.96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51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="2" customFormat="1" ht="29.28" customHeight="1">
      <c r="A108" s="30"/>
      <c r="B108" s="31"/>
      <c r="C108" s="150" t="s">
        <v>120</v>
      </c>
      <c r="D108" s="30"/>
      <c r="E108" s="30"/>
      <c r="F108" s="30"/>
      <c r="G108" s="30"/>
      <c r="H108" s="30"/>
      <c r="I108" s="30"/>
      <c r="J108" s="159">
        <v>0</v>
      </c>
      <c r="K108" s="30"/>
      <c r="L108" s="51"/>
      <c r="N108" s="160" t="s">
        <v>39</v>
      </c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="2" customFormat="1" ht="18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5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="2" customFormat="1" ht="29.28" customHeight="1">
      <c r="A110" s="30"/>
      <c r="B110" s="31"/>
      <c r="C110" s="125" t="s">
        <v>99</v>
      </c>
      <c r="D110" s="126"/>
      <c r="E110" s="126"/>
      <c r="F110" s="126"/>
      <c r="G110" s="126"/>
      <c r="H110" s="126"/>
      <c r="I110" s="126"/>
      <c r="J110" s="127">
        <f>ROUND(J96+J108,2)</f>
        <v>844966.44999999995</v>
      </c>
      <c r="K110" s="126"/>
      <c r="L110" s="51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="2" customFormat="1" ht="6.96" customHeight="1">
      <c r="A111" s="30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5" s="2" customFormat="1" ht="6.96" customHeight="1">
      <c r="A115" s="30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="2" customFormat="1" ht="24.96" customHeight="1">
      <c r="A116" s="30"/>
      <c r="B116" s="31"/>
      <c r="C116" s="19" t="s">
        <v>121</v>
      </c>
      <c r="D116" s="30"/>
      <c r="E116" s="30"/>
      <c r="F116" s="30"/>
      <c r="G116" s="30"/>
      <c r="H116" s="30"/>
      <c r="I116" s="30"/>
      <c r="J116" s="30"/>
      <c r="K116" s="30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="2" customFormat="1" ht="6.96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="2" customFormat="1" ht="12" customHeight="1">
      <c r="A118" s="30"/>
      <c r="B118" s="31"/>
      <c r="C118" s="25" t="s">
        <v>12</v>
      </c>
      <c r="D118" s="30"/>
      <c r="E118" s="30"/>
      <c r="F118" s="30"/>
      <c r="G118" s="30"/>
      <c r="H118" s="30"/>
      <c r="I118" s="30"/>
      <c r="J118" s="30"/>
      <c r="K118" s="30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="2" customFormat="1" ht="16.5" customHeight="1">
      <c r="A119" s="30"/>
      <c r="B119" s="31"/>
      <c r="C119" s="30"/>
      <c r="D119" s="30"/>
      <c r="E119" s="130" t="str">
        <f>E7</f>
        <v>Výstavba hnojiska A a B Bajč, časť Vlkanovo</v>
      </c>
      <c r="F119" s="25"/>
      <c r="G119" s="25"/>
      <c r="H119" s="25"/>
      <c r="I119" s="30"/>
      <c r="J119" s="30"/>
      <c r="K119" s="30"/>
      <c r="L119" s="51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="2" customFormat="1" ht="12" customHeight="1">
      <c r="A120" s="30"/>
      <c r="B120" s="31"/>
      <c r="C120" s="25" t="s">
        <v>101</v>
      </c>
      <c r="D120" s="30"/>
      <c r="E120" s="30"/>
      <c r="F120" s="30"/>
      <c r="G120" s="30"/>
      <c r="H120" s="30"/>
      <c r="I120" s="30"/>
      <c r="J120" s="30"/>
      <c r="K120" s="30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="2" customFormat="1" ht="16.5" customHeight="1">
      <c r="A121" s="30"/>
      <c r="B121" s="31"/>
      <c r="C121" s="30"/>
      <c r="D121" s="30"/>
      <c r="E121" s="63" t="str">
        <f>E9</f>
        <v>02 - SO 02 Výstavba hnojiska B Bajč, časť Vlkanovo</v>
      </c>
      <c r="F121" s="30"/>
      <c r="G121" s="30"/>
      <c r="H121" s="30"/>
      <c r="I121" s="30"/>
      <c r="J121" s="30"/>
      <c r="K121" s="30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="2" customFormat="1" ht="6.96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="2" customFormat="1" ht="12" customHeight="1">
      <c r="A123" s="30"/>
      <c r="B123" s="31"/>
      <c r="C123" s="25" t="s">
        <v>16</v>
      </c>
      <c r="D123" s="30"/>
      <c r="E123" s="30"/>
      <c r="F123" s="22" t="str">
        <f>F12</f>
        <v>k.ú. Bajč</v>
      </c>
      <c r="G123" s="30"/>
      <c r="H123" s="30"/>
      <c r="I123" s="25" t="s">
        <v>18</v>
      </c>
      <c r="J123" s="65" t="str">
        <f>IF(J12="","",J12)</f>
        <v>29. 6. 2022</v>
      </c>
      <c r="K123" s="30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="2" customFormat="1" ht="6.96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="2" customFormat="1" ht="25.65" customHeight="1">
      <c r="A125" s="30"/>
      <c r="B125" s="31"/>
      <c r="C125" s="25" t="s">
        <v>20</v>
      </c>
      <c r="D125" s="30"/>
      <c r="E125" s="30"/>
      <c r="F125" s="22" t="str">
        <f>E15</f>
        <v>GEMERPLUS, s.r.o., Lenartovce č. 97</v>
      </c>
      <c r="G125" s="30"/>
      <c r="H125" s="30"/>
      <c r="I125" s="25" t="s">
        <v>26</v>
      </c>
      <c r="J125" s="26" t="str">
        <f>E21</f>
        <v>Ing. arch. Roland Hoferica</v>
      </c>
      <c r="K125" s="30"/>
      <c r="L125" s="51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="2" customFormat="1" ht="15.15" customHeight="1">
      <c r="A126" s="30"/>
      <c r="B126" s="31"/>
      <c r="C126" s="25" t="s">
        <v>24</v>
      </c>
      <c r="D126" s="30"/>
      <c r="E126" s="30"/>
      <c r="F126" s="22" t="str">
        <f>IF(E18="","",E18)</f>
        <v xml:space="preserve"> </v>
      </c>
      <c r="G126" s="30"/>
      <c r="H126" s="30"/>
      <c r="I126" s="25" t="s">
        <v>30</v>
      </c>
      <c r="J126" s="26" t="str">
        <f>E24</f>
        <v xml:space="preserve"> </v>
      </c>
      <c r="K126" s="30"/>
      <c r="L126" s="51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="2" customFormat="1" ht="10.32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51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="11" customFormat="1" ht="29.28" customHeight="1">
      <c r="A128" s="161"/>
      <c r="B128" s="162"/>
      <c r="C128" s="163" t="s">
        <v>122</v>
      </c>
      <c r="D128" s="164" t="s">
        <v>60</v>
      </c>
      <c r="E128" s="164" t="s">
        <v>56</v>
      </c>
      <c r="F128" s="164" t="s">
        <v>57</v>
      </c>
      <c r="G128" s="164" t="s">
        <v>123</v>
      </c>
      <c r="H128" s="164" t="s">
        <v>124</v>
      </c>
      <c r="I128" s="164" t="s">
        <v>125</v>
      </c>
      <c r="J128" s="165" t="s">
        <v>108</v>
      </c>
      <c r="K128" s="166" t="s">
        <v>126</v>
      </c>
      <c r="L128" s="167"/>
      <c r="M128" s="82" t="s">
        <v>1</v>
      </c>
      <c r="N128" s="83" t="s">
        <v>39</v>
      </c>
      <c r="O128" s="83" t="s">
        <v>127</v>
      </c>
      <c r="P128" s="83" t="s">
        <v>128</v>
      </c>
      <c r="Q128" s="83" t="s">
        <v>129</v>
      </c>
      <c r="R128" s="83" t="s">
        <v>130</v>
      </c>
      <c r="S128" s="83" t="s">
        <v>131</v>
      </c>
      <c r="T128" s="84" t="s">
        <v>132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0"/>
      <c r="B129" s="31"/>
      <c r="C129" s="89" t="s">
        <v>104</v>
      </c>
      <c r="D129" s="30"/>
      <c r="E129" s="30"/>
      <c r="F129" s="30"/>
      <c r="G129" s="30"/>
      <c r="H129" s="30"/>
      <c r="I129" s="30"/>
      <c r="J129" s="168">
        <f>BK129</f>
        <v>844966.45199999993</v>
      </c>
      <c r="K129" s="30"/>
      <c r="L129" s="31"/>
      <c r="M129" s="85"/>
      <c r="N129" s="69"/>
      <c r="O129" s="86"/>
      <c r="P129" s="169">
        <f>P130+P165</f>
        <v>16123.81103931</v>
      </c>
      <c r="Q129" s="86"/>
      <c r="R129" s="169">
        <f>R130+R165</f>
        <v>5238.9115043299998</v>
      </c>
      <c r="S129" s="86"/>
      <c r="T129" s="170">
        <f>T130+T165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5" t="s">
        <v>74</v>
      </c>
      <c r="AU129" s="15" t="s">
        <v>110</v>
      </c>
      <c r="BK129" s="171">
        <f>BK130+BK165</f>
        <v>844966.45199999993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133</v>
      </c>
      <c r="F130" s="174" t="s">
        <v>134</v>
      </c>
      <c r="G130" s="12"/>
      <c r="H130" s="12"/>
      <c r="I130" s="12"/>
      <c r="J130" s="175">
        <f>BK130</f>
        <v>743265.72599999991</v>
      </c>
      <c r="K130" s="12"/>
      <c r="L130" s="172"/>
      <c r="M130" s="176"/>
      <c r="N130" s="177"/>
      <c r="O130" s="177"/>
      <c r="P130" s="178">
        <f>P131+P140+P150+P156+P161+P163</f>
        <v>15146.77299931</v>
      </c>
      <c r="Q130" s="177"/>
      <c r="R130" s="178">
        <f>R131+R140+R150+R156+R161+R163</f>
        <v>5226.8329349699998</v>
      </c>
      <c r="S130" s="177"/>
      <c r="T130" s="179">
        <f>T131+T140+T150+T156+T161+T163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0" t="s">
        <v>74</v>
      </c>
      <c r="AU130" s="180" t="s">
        <v>75</v>
      </c>
      <c r="AY130" s="173" t="s">
        <v>135</v>
      </c>
      <c r="BK130" s="181">
        <f>BK131+BK140+BK150+BK156+BK161+BK163</f>
        <v>743265.72599999991</v>
      </c>
    </row>
    <row r="131" s="12" customFormat="1" ht="22.8" customHeight="1">
      <c r="A131" s="12"/>
      <c r="B131" s="172"/>
      <c r="C131" s="12"/>
      <c r="D131" s="173" t="s">
        <v>74</v>
      </c>
      <c r="E131" s="182" t="s">
        <v>82</v>
      </c>
      <c r="F131" s="182" t="s">
        <v>136</v>
      </c>
      <c r="G131" s="12"/>
      <c r="H131" s="12"/>
      <c r="I131" s="12"/>
      <c r="J131" s="183">
        <f>BK131</f>
        <v>25977.081999999999</v>
      </c>
      <c r="K131" s="12"/>
      <c r="L131" s="172"/>
      <c r="M131" s="176"/>
      <c r="N131" s="177"/>
      <c r="O131" s="177"/>
      <c r="P131" s="178">
        <f>SUM(P132:P139)</f>
        <v>1205.4451939999999</v>
      </c>
      <c r="Q131" s="177"/>
      <c r="R131" s="178">
        <f>SUM(R132:R139)</f>
        <v>0</v>
      </c>
      <c r="S131" s="177"/>
      <c r="T131" s="179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0" t="s">
        <v>74</v>
      </c>
      <c r="AU131" s="180" t="s">
        <v>82</v>
      </c>
      <c r="AY131" s="173" t="s">
        <v>135</v>
      </c>
      <c r="BK131" s="181">
        <f>SUM(BK132:BK139)</f>
        <v>25977.081999999999</v>
      </c>
    </row>
    <row r="132" s="2" customFormat="1" ht="24.15" customHeight="1">
      <c r="A132" s="30"/>
      <c r="B132" s="184"/>
      <c r="C132" s="185" t="s">
        <v>82</v>
      </c>
      <c r="D132" s="185" t="s">
        <v>137</v>
      </c>
      <c r="E132" s="186" t="s">
        <v>138</v>
      </c>
      <c r="F132" s="187" t="s">
        <v>139</v>
      </c>
      <c r="G132" s="188" t="s">
        <v>140</v>
      </c>
      <c r="H132" s="189">
        <v>1632.818</v>
      </c>
      <c r="I132" s="189">
        <v>6.7169999999999996</v>
      </c>
      <c r="J132" s="189">
        <f>ROUND(I132*H132,3)</f>
        <v>10967.638999999999</v>
      </c>
      <c r="K132" s="190"/>
      <c r="L132" s="31"/>
      <c r="M132" s="191" t="s">
        <v>1</v>
      </c>
      <c r="N132" s="192" t="s">
        <v>41</v>
      </c>
      <c r="O132" s="193">
        <v>0.433</v>
      </c>
      <c r="P132" s="193">
        <f>O132*H132</f>
        <v>707.01019399999996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95" t="s">
        <v>141</v>
      </c>
      <c r="AT132" s="195" t="s">
        <v>137</v>
      </c>
      <c r="AU132" s="195" t="s">
        <v>86</v>
      </c>
      <c r="AY132" s="15" t="s">
        <v>135</v>
      </c>
      <c r="BE132" s="196">
        <f>IF(N132="základná",J132,0)</f>
        <v>0</v>
      </c>
      <c r="BF132" s="196">
        <f>IF(N132="znížená",J132,0)</f>
        <v>10967.638999999999</v>
      </c>
      <c r="BG132" s="196">
        <f>IF(N132="zákl. prenesená",J132,0)</f>
        <v>0</v>
      </c>
      <c r="BH132" s="196">
        <f>IF(N132="zníž. prenesená",J132,0)</f>
        <v>0</v>
      </c>
      <c r="BI132" s="196">
        <f>IF(N132="nulová",J132,0)</f>
        <v>0</v>
      </c>
      <c r="BJ132" s="15" t="s">
        <v>86</v>
      </c>
      <c r="BK132" s="197">
        <f>ROUND(I132*H132,3)</f>
        <v>10967.638999999999</v>
      </c>
      <c r="BL132" s="15" t="s">
        <v>141</v>
      </c>
      <c r="BM132" s="195" t="s">
        <v>347</v>
      </c>
    </row>
    <row r="133" s="2" customFormat="1" ht="24.15" customHeight="1">
      <c r="A133" s="30"/>
      <c r="B133" s="184"/>
      <c r="C133" s="185" t="s">
        <v>86</v>
      </c>
      <c r="D133" s="185" t="s">
        <v>137</v>
      </c>
      <c r="E133" s="186" t="s">
        <v>143</v>
      </c>
      <c r="F133" s="187" t="s">
        <v>144</v>
      </c>
      <c r="G133" s="188" t="s">
        <v>140</v>
      </c>
      <c r="H133" s="189">
        <v>1632.818</v>
      </c>
      <c r="I133" s="189">
        <v>0.97799999999999998</v>
      </c>
      <c r="J133" s="189">
        <f>ROUND(I133*H133,3)</f>
        <v>1596.896</v>
      </c>
      <c r="K133" s="190"/>
      <c r="L133" s="31"/>
      <c r="M133" s="191" t="s">
        <v>1</v>
      </c>
      <c r="N133" s="192" t="s">
        <v>41</v>
      </c>
      <c r="O133" s="193">
        <v>0.042000000000000003</v>
      </c>
      <c r="P133" s="193">
        <f>O133*H133</f>
        <v>68.578355999999999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5" t="s">
        <v>141</v>
      </c>
      <c r="AT133" s="195" t="s">
        <v>137</v>
      </c>
      <c r="AU133" s="195" t="s">
        <v>86</v>
      </c>
      <c r="AY133" s="15" t="s">
        <v>135</v>
      </c>
      <c r="BE133" s="196">
        <f>IF(N133="základná",J133,0)</f>
        <v>0</v>
      </c>
      <c r="BF133" s="196">
        <f>IF(N133="znížená",J133,0)</f>
        <v>1596.896</v>
      </c>
      <c r="BG133" s="196">
        <f>IF(N133="zákl. prenesená",J133,0)</f>
        <v>0</v>
      </c>
      <c r="BH133" s="196">
        <f>IF(N133="zníž. prenesená",J133,0)</f>
        <v>0</v>
      </c>
      <c r="BI133" s="196">
        <f>IF(N133="nulová",J133,0)</f>
        <v>0</v>
      </c>
      <c r="BJ133" s="15" t="s">
        <v>86</v>
      </c>
      <c r="BK133" s="197">
        <f>ROUND(I133*H133,3)</f>
        <v>1596.896</v>
      </c>
      <c r="BL133" s="15" t="s">
        <v>141</v>
      </c>
      <c r="BM133" s="195" t="s">
        <v>348</v>
      </c>
    </row>
    <row r="134" s="2" customFormat="1" ht="21.75" customHeight="1">
      <c r="A134" s="30"/>
      <c r="B134" s="184"/>
      <c r="C134" s="185" t="s">
        <v>146</v>
      </c>
      <c r="D134" s="185" t="s">
        <v>137</v>
      </c>
      <c r="E134" s="186" t="s">
        <v>147</v>
      </c>
      <c r="F134" s="187" t="s">
        <v>148</v>
      </c>
      <c r="G134" s="188" t="s">
        <v>140</v>
      </c>
      <c r="H134" s="189">
        <v>30.422000000000001</v>
      </c>
      <c r="I134" s="189">
        <v>33.536000000000001</v>
      </c>
      <c r="J134" s="189">
        <f>ROUND(I134*H134,3)</f>
        <v>1020.232</v>
      </c>
      <c r="K134" s="190"/>
      <c r="L134" s="31"/>
      <c r="M134" s="191" t="s">
        <v>1</v>
      </c>
      <c r="N134" s="192" t="s">
        <v>41</v>
      </c>
      <c r="O134" s="193">
        <v>2.5139999999999998</v>
      </c>
      <c r="P134" s="193">
        <f>O134*H134</f>
        <v>76.480907999999999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5" t="s">
        <v>141</v>
      </c>
      <c r="AT134" s="195" t="s">
        <v>137</v>
      </c>
      <c r="AU134" s="195" t="s">
        <v>86</v>
      </c>
      <c r="AY134" s="15" t="s">
        <v>135</v>
      </c>
      <c r="BE134" s="196">
        <f>IF(N134="základná",J134,0)</f>
        <v>0</v>
      </c>
      <c r="BF134" s="196">
        <f>IF(N134="znížená",J134,0)</f>
        <v>1020.232</v>
      </c>
      <c r="BG134" s="196">
        <f>IF(N134="zákl. prenesená",J134,0)</f>
        <v>0</v>
      </c>
      <c r="BH134" s="196">
        <f>IF(N134="zníž. prenesená",J134,0)</f>
        <v>0</v>
      </c>
      <c r="BI134" s="196">
        <f>IF(N134="nulová",J134,0)</f>
        <v>0</v>
      </c>
      <c r="BJ134" s="15" t="s">
        <v>86</v>
      </c>
      <c r="BK134" s="197">
        <f>ROUND(I134*H134,3)</f>
        <v>1020.232</v>
      </c>
      <c r="BL134" s="15" t="s">
        <v>141</v>
      </c>
      <c r="BM134" s="195" t="s">
        <v>349</v>
      </c>
    </row>
    <row r="135" s="2" customFormat="1" ht="37.8" customHeight="1">
      <c r="A135" s="30"/>
      <c r="B135" s="184"/>
      <c r="C135" s="185" t="s">
        <v>141</v>
      </c>
      <c r="D135" s="185" t="s">
        <v>137</v>
      </c>
      <c r="E135" s="186" t="s">
        <v>150</v>
      </c>
      <c r="F135" s="187" t="s">
        <v>151</v>
      </c>
      <c r="G135" s="188" t="s">
        <v>140</v>
      </c>
      <c r="H135" s="189">
        <v>30.422000000000001</v>
      </c>
      <c r="I135" s="189">
        <v>9.4969999999999999</v>
      </c>
      <c r="J135" s="189">
        <f>ROUND(I135*H135,3)</f>
        <v>288.91800000000001</v>
      </c>
      <c r="K135" s="190"/>
      <c r="L135" s="31"/>
      <c r="M135" s="191" t="s">
        <v>1</v>
      </c>
      <c r="N135" s="192" t="s">
        <v>41</v>
      </c>
      <c r="O135" s="193">
        <v>0.61299999999999999</v>
      </c>
      <c r="P135" s="193">
        <f>O135*H135</f>
        <v>18.648686000000001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5" t="s">
        <v>141</v>
      </c>
      <c r="AT135" s="195" t="s">
        <v>137</v>
      </c>
      <c r="AU135" s="195" t="s">
        <v>86</v>
      </c>
      <c r="AY135" s="15" t="s">
        <v>135</v>
      </c>
      <c r="BE135" s="196">
        <f>IF(N135="základná",J135,0)</f>
        <v>0</v>
      </c>
      <c r="BF135" s="196">
        <f>IF(N135="znížená",J135,0)</f>
        <v>288.91800000000001</v>
      </c>
      <c r="BG135" s="196">
        <f>IF(N135="zákl. prenesená",J135,0)</f>
        <v>0</v>
      </c>
      <c r="BH135" s="196">
        <f>IF(N135="zníž. prenesená",J135,0)</f>
        <v>0</v>
      </c>
      <c r="BI135" s="196">
        <f>IF(N135="nulová",J135,0)</f>
        <v>0</v>
      </c>
      <c r="BJ135" s="15" t="s">
        <v>86</v>
      </c>
      <c r="BK135" s="197">
        <f>ROUND(I135*H135,3)</f>
        <v>288.91800000000001</v>
      </c>
      <c r="BL135" s="15" t="s">
        <v>141</v>
      </c>
      <c r="BM135" s="195" t="s">
        <v>350</v>
      </c>
    </row>
    <row r="136" s="2" customFormat="1" ht="24.15" customHeight="1">
      <c r="A136" s="30"/>
      <c r="B136" s="184"/>
      <c r="C136" s="185" t="s">
        <v>153</v>
      </c>
      <c r="D136" s="185" t="s">
        <v>137</v>
      </c>
      <c r="E136" s="186" t="s">
        <v>154</v>
      </c>
      <c r="F136" s="187" t="s">
        <v>155</v>
      </c>
      <c r="G136" s="188" t="s">
        <v>140</v>
      </c>
      <c r="H136" s="189">
        <v>1663.24</v>
      </c>
      <c r="I136" s="189">
        <v>1.8020000000000001</v>
      </c>
      <c r="J136" s="189">
        <f>ROUND(I136*H136,3)</f>
        <v>2997.1579999999999</v>
      </c>
      <c r="K136" s="190"/>
      <c r="L136" s="31"/>
      <c r="M136" s="191" t="s">
        <v>1</v>
      </c>
      <c r="N136" s="192" t="s">
        <v>41</v>
      </c>
      <c r="O136" s="193">
        <v>0.069000000000000006</v>
      </c>
      <c r="P136" s="193">
        <f>O136*H136</f>
        <v>114.76356000000001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5" t="s">
        <v>141</v>
      </c>
      <c r="AT136" s="195" t="s">
        <v>137</v>
      </c>
      <c r="AU136" s="195" t="s">
        <v>86</v>
      </c>
      <c r="AY136" s="15" t="s">
        <v>135</v>
      </c>
      <c r="BE136" s="196">
        <f>IF(N136="základná",J136,0)</f>
        <v>0</v>
      </c>
      <c r="BF136" s="196">
        <f>IF(N136="znížená",J136,0)</f>
        <v>2997.1579999999999</v>
      </c>
      <c r="BG136" s="196">
        <f>IF(N136="zákl. prenesená",J136,0)</f>
        <v>0</v>
      </c>
      <c r="BH136" s="196">
        <f>IF(N136="zníž. prenesená",J136,0)</f>
        <v>0</v>
      </c>
      <c r="BI136" s="196">
        <f>IF(N136="nulová",J136,0)</f>
        <v>0</v>
      </c>
      <c r="BJ136" s="15" t="s">
        <v>86</v>
      </c>
      <c r="BK136" s="197">
        <f>ROUND(I136*H136,3)</f>
        <v>2997.1579999999999</v>
      </c>
      <c r="BL136" s="15" t="s">
        <v>141</v>
      </c>
      <c r="BM136" s="195" t="s">
        <v>351</v>
      </c>
    </row>
    <row r="137" s="2" customFormat="1" ht="37.8" customHeight="1">
      <c r="A137" s="30"/>
      <c r="B137" s="184"/>
      <c r="C137" s="185" t="s">
        <v>157</v>
      </c>
      <c r="D137" s="185" t="s">
        <v>137</v>
      </c>
      <c r="E137" s="186" t="s">
        <v>158</v>
      </c>
      <c r="F137" s="187" t="s">
        <v>159</v>
      </c>
      <c r="G137" s="188" t="s">
        <v>140</v>
      </c>
      <c r="H137" s="189">
        <v>1663.24</v>
      </c>
      <c r="I137" s="189">
        <v>3.25</v>
      </c>
      <c r="J137" s="189">
        <f>ROUND(I137*H137,3)</f>
        <v>5405.5299999999997</v>
      </c>
      <c r="K137" s="190"/>
      <c r="L137" s="31"/>
      <c r="M137" s="191" t="s">
        <v>1</v>
      </c>
      <c r="N137" s="192" t="s">
        <v>41</v>
      </c>
      <c r="O137" s="193">
        <v>0.04725</v>
      </c>
      <c r="P137" s="193">
        <f>O137*H137</f>
        <v>78.588089999999994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5" t="s">
        <v>141</v>
      </c>
      <c r="AT137" s="195" t="s">
        <v>137</v>
      </c>
      <c r="AU137" s="195" t="s">
        <v>86</v>
      </c>
      <c r="AY137" s="15" t="s">
        <v>135</v>
      </c>
      <c r="BE137" s="196">
        <f>IF(N137="základná",J137,0)</f>
        <v>0</v>
      </c>
      <c r="BF137" s="196">
        <f>IF(N137="znížená",J137,0)</f>
        <v>5405.5299999999997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86</v>
      </c>
      <c r="BK137" s="197">
        <f>ROUND(I137*H137,3)</f>
        <v>5405.5299999999997</v>
      </c>
      <c r="BL137" s="15" t="s">
        <v>141</v>
      </c>
      <c r="BM137" s="195" t="s">
        <v>352</v>
      </c>
    </row>
    <row r="138" s="2" customFormat="1" ht="24.15" customHeight="1">
      <c r="A138" s="30"/>
      <c r="B138" s="184"/>
      <c r="C138" s="185" t="s">
        <v>161</v>
      </c>
      <c r="D138" s="185" t="s">
        <v>137</v>
      </c>
      <c r="E138" s="186" t="s">
        <v>162</v>
      </c>
      <c r="F138" s="187" t="s">
        <v>163</v>
      </c>
      <c r="G138" s="188" t="s">
        <v>140</v>
      </c>
      <c r="H138" s="189">
        <v>1663.24</v>
      </c>
      <c r="I138" s="189">
        <v>1.167</v>
      </c>
      <c r="J138" s="189">
        <f>ROUND(I138*H138,3)</f>
        <v>1941.001</v>
      </c>
      <c r="K138" s="190"/>
      <c r="L138" s="31"/>
      <c r="M138" s="191" t="s">
        <v>1</v>
      </c>
      <c r="N138" s="192" t="s">
        <v>41</v>
      </c>
      <c r="O138" s="193">
        <v>0.053999999999999999</v>
      </c>
      <c r="P138" s="193">
        <f>O138*H138</f>
        <v>89.814959999999999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5" t="s">
        <v>141</v>
      </c>
      <c r="AT138" s="195" t="s">
        <v>137</v>
      </c>
      <c r="AU138" s="195" t="s">
        <v>86</v>
      </c>
      <c r="AY138" s="15" t="s">
        <v>135</v>
      </c>
      <c r="BE138" s="196">
        <f>IF(N138="základná",J138,0)</f>
        <v>0</v>
      </c>
      <c r="BF138" s="196">
        <f>IF(N138="znížená",J138,0)</f>
        <v>1941.001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86</v>
      </c>
      <c r="BK138" s="197">
        <f>ROUND(I138*H138,3)</f>
        <v>1941.001</v>
      </c>
      <c r="BL138" s="15" t="s">
        <v>141</v>
      </c>
      <c r="BM138" s="195" t="s">
        <v>353</v>
      </c>
    </row>
    <row r="139" s="2" customFormat="1" ht="33" customHeight="1">
      <c r="A139" s="30"/>
      <c r="B139" s="184"/>
      <c r="C139" s="185" t="s">
        <v>165</v>
      </c>
      <c r="D139" s="185" t="s">
        <v>137</v>
      </c>
      <c r="E139" s="186" t="s">
        <v>166</v>
      </c>
      <c r="F139" s="187" t="s">
        <v>167</v>
      </c>
      <c r="G139" s="188" t="s">
        <v>140</v>
      </c>
      <c r="H139" s="189">
        <v>1663.24</v>
      </c>
      <c r="I139" s="189">
        <v>1.0580000000000001</v>
      </c>
      <c r="J139" s="189">
        <f>ROUND(I139*H139,3)</f>
        <v>1759.7080000000001</v>
      </c>
      <c r="K139" s="190"/>
      <c r="L139" s="31"/>
      <c r="M139" s="191" t="s">
        <v>1</v>
      </c>
      <c r="N139" s="192" t="s">
        <v>41</v>
      </c>
      <c r="O139" s="193">
        <v>0.031</v>
      </c>
      <c r="P139" s="193">
        <f>O139*H139</f>
        <v>51.56044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5" t="s">
        <v>141</v>
      </c>
      <c r="AT139" s="195" t="s">
        <v>137</v>
      </c>
      <c r="AU139" s="195" t="s">
        <v>86</v>
      </c>
      <c r="AY139" s="15" t="s">
        <v>135</v>
      </c>
      <c r="BE139" s="196">
        <f>IF(N139="základná",J139,0)</f>
        <v>0</v>
      </c>
      <c r="BF139" s="196">
        <f>IF(N139="znížená",J139,0)</f>
        <v>1759.7080000000001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86</v>
      </c>
      <c r="BK139" s="197">
        <f>ROUND(I139*H139,3)</f>
        <v>1759.7080000000001</v>
      </c>
      <c r="BL139" s="15" t="s">
        <v>141</v>
      </c>
      <c r="BM139" s="195" t="s">
        <v>354</v>
      </c>
    </row>
    <row r="140" s="12" customFormat="1" ht="22.8" customHeight="1">
      <c r="A140" s="12"/>
      <c r="B140" s="172"/>
      <c r="C140" s="12"/>
      <c r="D140" s="173" t="s">
        <v>74</v>
      </c>
      <c r="E140" s="182" t="s">
        <v>86</v>
      </c>
      <c r="F140" s="182" t="s">
        <v>169</v>
      </c>
      <c r="G140" s="12"/>
      <c r="H140" s="12"/>
      <c r="I140" s="12"/>
      <c r="J140" s="183">
        <f>BK140</f>
        <v>125419.029</v>
      </c>
      <c r="K140" s="12"/>
      <c r="L140" s="172"/>
      <c r="M140" s="176"/>
      <c r="N140" s="177"/>
      <c r="O140" s="177"/>
      <c r="P140" s="178">
        <f>SUM(P141:P149)</f>
        <v>1507.6023230000001</v>
      </c>
      <c r="Q140" s="177"/>
      <c r="R140" s="178">
        <f>SUM(R141:R149)</f>
        <v>1636.6201612399998</v>
      </c>
      <c r="S140" s="177"/>
      <c r="T140" s="179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82</v>
      </c>
      <c r="AT140" s="180" t="s">
        <v>74</v>
      </c>
      <c r="AU140" s="180" t="s">
        <v>82</v>
      </c>
      <c r="AY140" s="173" t="s">
        <v>135</v>
      </c>
      <c r="BK140" s="181">
        <f>SUM(BK141:BK149)</f>
        <v>125419.029</v>
      </c>
    </row>
    <row r="141" s="2" customFormat="1" ht="16.5" customHeight="1">
      <c r="A141" s="30"/>
      <c r="B141" s="184"/>
      <c r="C141" s="185" t="s">
        <v>170</v>
      </c>
      <c r="D141" s="185" t="s">
        <v>137</v>
      </c>
      <c r="E141" s="186" t="s">
        <v>171</v>
      </c>
      <c r="F141" s="187" t="s">
        <v>172</v>
      </c>
      <c r="G141" s="188" t="s">
        <v>140</v>
      </c>
      <c r="H141" s="189">
        <v>439.368</v>
      </c>
      <c r="I141" s="189">
        <v>104.932</v>
      </c>
      <c r="J141" s="189">
        <f>ROUND(I141*H141,3)</f>
        <v>46103.762999999999</v>
      </c>
      <c r="K141" s="190"/>
      <c r="L141" s="31"/>
      <c r="M141" s="191" t="s">
        <v>1</v>
      </c>
      <c r="N141" s="192" t="s">
        <v>41</v>
      </c>
      <c r="O141" s="193">
        <v>0.61799999999999999</v>
      </c>
      <c r="P141" s="193">
        <f>O141*H141</f>
        <v>271.52942400000001</v>
      </c>
      <c r="Q141" s="193">
        <v>2.2151299999999998</v>
      </c>
      <c r="R141" s="193">
        <f>Q141*H141</f>
        <v>973.2572378399999</v>
      </c>
      <c r="S141" s="193">
        <v>0</v>
      </c>
      <c r="T141" s="194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5" t="s">
        <v>141</v>
      </c>
      <c r="AT141" s="195" t="s">
        <v>137</v>
      </c>
      <c r="AU141" s="195" t="s">
        <v>86</v>
      </c>
      <c r="AY141" s="15" t="s">
        <v>135</v>
      </c>
      <c r="BE141" s="196">
        <f>IF(N141="základná",J141,0)</f>
        <v>0</v>
      </c>
      <c r="BF141" s="196">
        <f>IF(N141="znížená",J141,0)</f>
        <v>46103.762999999999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86</v>
      </c>
      <c r="BK141" s="197">
        <f>ROUND(I141*H141,3)</f>
        <v>46103.762999999999</v>
      </c>
      <c r="BL141" s="15" t="s">
        <v>141</v>
      </c>
      <c r="BM141" s="195" t="s">
        <v>173</v>
      </c>
    </row>
    <row r="142" s="2" customFormat="1" ht="24.15" customHeight="1">
      <c r="A142" s="30"/>
      <c r="B142" s="184"/>
      <c r="C142" s="185" t="s">
        <v>174</v>
      </c>
      <c r="D142" s="185" t="s">
        <v>137</v>
      </c>
      <c r="E142" s="186" t="s">
        <v>175</v>
      </c>
      <c r="F142" s="187" t="s">
        <v>176</v>
      </c>
      <c r="G142" s="188" t="s">
        <v>177</v>
      </c>
      <c r="H142" s="189">
        <v>39.000999999999998</v>
      </c>
      <c r="I142" s="189">
        <v>17.68</v>
      </c>
      <c r="J142" s="189">
        <f>ROUND(I142*H142,3)</f>
        <v>689.53800000000001</v>
      </c>
      <c r="K142" s="190"/>
      <c r="L142" s="31"/>
      <c r="M142" s="191" t="s">
        <v>1</v>
      </c>
      <c r="N142" s="192" t="s">
        <v>41</v>
      </c>
      <c r="O142" s="193">
        <v>0.78800000000000003</v>
      </c>
      <c r="P142" s="193">
        <f>O142*H142</f>
        <v>30.732787999999999</v>
      </c>
      <c r="Q142" s="193">
        <v>0.0037699999999999999</v>
      </c>
      <c r="R142" s="193">
        <f>Q142*H142</f>
        <v>0.14703376999999998</v>
      </c>
      <c r="S142" s="193">
        <v>0</v>
      </c>
      <c r="T142" s="194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95" t="s">
        <v>141</v>
      </c>
      <c r="AT142" s="195" t="s">
        <v>137</v>
      </c>
      <c r="AU142" s="195" t="s">
        <v>86</v>
      </c>
      <c r="AY142" s="15" t="s">
        <v>135</v>
      </c>
      <c r="BE142" s="196">
        <f>IF(N142="základná",J142,0)</f>
        <v>0</v>
      </c>
      <c r="BF142" s="196">
        <f>IF(N142="znížená",J142,0)</f>
        <v>689.53800000000001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5" t="s">
        <v>86</v>
      </c>
      <c r="BK142" s="197">
        <f>ROUND(I142*H142,3)</f>
        <v>689.53800000000001</v>
      </c>
      <c r="BL142" s="15" t="s">
        <v>141</v>
      </c>
      <c r="BM142" s="195" t="s">
        <v>178</v>
      </c>
    </row>
    <row r="143" s="2" customFormat="1" ht="16.5" customHeight="1">
      <c r="A143" s="30"/>
      <c r="B143" s="184"/>
      <c r="C143" s="185" t="s">
        <v>179</v>
      </c>
      <c r="D143" s="185" t="s">
        <v>137</v>
      </c>
      <c r="E143" s="186" t="s">
        <v>180</v>
      </c>
      <c r="F143" s="187" t="s">
        <v>181</v>
      </c>
      <c r="G143" s="188" t="s">
        <v>182</v>
      </c>
      <c r="H143" s="189">
        <v>32</v>
      </c>
      <c r="I143" s="189">
        <v>65.5</v>
      </c>
      <c r="J143" s="189">
        <f>ROUND(I143*H143,3)</f>
        <v>2096</v>
      </c>
      <c r="K143" s="190"/>
      <c r="L143" s="31"/>
      <c r="M143" s="191" t="s">
        <v>1</v>
      </c>
      <c r="N143" s="192" t="s">
        <v>41</v>
      </c>
      <c r="O143" s="193">
        <v>0.14000000000000001</v>
      </c>
      <c r="P143" s="193">
        <f>O143*H143</f>
        <v>4.4800000000000004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5" t="s">
        <v>141</v>
      </c>
      <c r="AT143" s="195" t="s">
        <v>137</v>
      </c>
      <c r="AU143" s="195" t="s">
        <v>86</v>
      </c>
      <c r="AY143" s="15" t="s">
        <v>135</v>
      </c>
      <c r="BE143" s="196">
        <f>IF(N143="základná",J143,0)</f>
        <v>0</v>
      </c>
      <c r="BF143" s="196">
        <f>IF(N143="znížená",J143,0)</f>
        <v>2096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86</v>
      </c>
      <c r="BK143" s="197">
        <f>ROUND(I143*H143,3)</f>
        <v>2096</v>
      </c>
      <c r="BL143" s="15" t="s">
        <v>141</v>
      </c>
      <c r="BM143" s="195" t="s">
        <v>183</v>
      </c>
    </row>
    <row r="144" s="2" customFormat="1" ht="24.15" customHeight="1">
      <c r="A144" s="30"/>
      <c r="B144" s="184"/>
      <c r="C144" s="185" t="s">
        <v>184</v>
      </c>
      <c r="D144" s="185" t="s">
        <v>137</v>
      </c>
      <c r="E144" s="186" t="s">
        <v>185</v>
      </c>
      <c r="F144" s="187" t="s">
        <v>186</v>
      </c>
      <c r="G144" s="188" t="s">
        <v>177</v>
      </c>
      <c r="H144" s="189">
        <v>39.000999999999998</v>
      </c>
      <c r="I144" s="189">
        <v>5.2350000000000003</v>
      </c>
      <c r="J144" s="189">
        <f>ROUND(I144*H144,3)</f>
        <v>204.16999999999999</v>
      </c>
      <c r="K144" s="190"/>
      <c r="L144" s="31"/>
      <c r="M144" s="191" t="s">
        <v>1</v>
      </c>
      <c r="N144" s="192" t="s">
        <v>41</v>
      </c>
      <c r="O144" s="193">
        <v>0.32200000000000001</v>
      </c>
      <c r="P144" s="193">
        <f>O144*H144</f>
        <v>12.558322</v>
      </c>
      <c r="Q144" s="193">
        <v>0</v>
      </c>
      <c r="R144" s="193">
        <f>Q144*H144</f>
        <v>0</v>
      </c>
      <c r="S144" s="193">
        <v>0</v>
      </c>
      <c r="T144" s="194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95" t="s">
        <v>141</v>
      </c>
      <c r="AT144" s="195" t="s">
        <v>137</v>
      </c>
      <c r="AU144" s="195" t="s">
        <v>86</v>
      </c>
      <c r="AY144" s="15" t="s">
        <v>135</v>
      </c>
      <c r="BE144" s="196">
        <f>IF(N144="základná",J144,0)</f>
        <v>0</v>
      </c>
      <c r="BF144" s="196">
        <f>IF(N144="znížená",J144,0)</f>
        <v>204.16999999999999</v>
      </c>
      <c r="BG144" s="196">
        <f>IF(N144="zákl. prenesená",J144,0)</f>
        <v>0</v>
      </c>
      <c r="BH144" s="196">
        <f>IF(N144="zníž. prenesená",J144,0)</f>
        <v>0</v>
      </c>
      <c r="BI144" s="196">
        <f>IF(N144="nulová",J144,0)</f>
        <v>0</v>
      </c>
      <c r="BJ144" s="15" t="s">
        <v>86</v>
      </c>
      <c r="BK144" s="197">
        <f>ROUND(I144*H144,3)</f>
        <v>204.16999999999999</v>
      </c>
      <c r="BL144" s="15" t="s">
        <v>141</v>
      </c>
      <c r="BM144" s="195" t="s">
        <v>187</v>
      </c>
    </row>
    <row r="145" s="2" customFormat="1" ht="16.5" customHeight="1">
      <c r="A145" s="30"/>
      <c r="B145" s="184"/>
      <c r="C145" s="185" t="s">
        <v>188</v>
      </c>
      <c r="D145" s="185" t="s">
        <v>137</v>
      </c>
      <c r="E145" s="186" t="s">
        <v>189</v>
      </c>
      <c r="F145" s="187" t="s">
        <v>190</v>
      </c>
      <c r="G145" s="188" t="s">
        <v>140</v>
      </c>
      <c r="H145" s="189">
        <v>125.452</v>
      </c>
      <c r="I145" s="189">
        <v>103.589</v>
      </c>
      <c r="J145" s="189">
        <f>ROUND(I145*H145,3)</f>
        <v>12995.447</v>
      </c>
      <c r="K145" s="190"/>
      <c r="L145" s="31"/>
      <c r="M145" s="191" t="s">
        <v>1</v>
      </c>
      <c r="N145" s="192" t="s">
        <v>41</v>
      </c>
      <c r="O145" s="193">
        <v>0.58099999999999996</v>
      </c>
      <c r="P145" s="193">
        <f>O145*H145</f>
        <v>72.88761199999999</v>
      </c>
      <c r="Q145" s="193">
        <v>2.2151299999999998</v>
      </c>
      <c r="R145" s="193">
        <f>Q145*H145</f>
        <v>277.89248875999999</v>
      </c>
      <c r="S145" s="193">
        <v>0</v>
      </c>
      <c r="T145" s="194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5" t="s">
        <v>141</v>
      </c>
      <c r="AT145" s="195" t="s">
        <v>137</v>
      </c>
      <c r="AU145" s="195" t="s">
        <v>86</v>
      </c>
      <c r="AY145" s="15" t="s">
        <v>135</v>
      </c>
      <c r="BE145" s="196">
        <f>IF(N145="základná",J145,0)</f>
        <v>0</v>
      </c>
      <c r="BF145" s="196">
        <f>IF(N145="znížená",J145,0)</f>
        <v>12995.447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5" t="s">
        <v>86</v>
      </c>
      <c r="BK145" s="197">
        <f>ROUND(I145*H145,3)</f>
        <v>12995.447</v>
      </c>
      <c r="BL145" s="15" t="s">
        <v>141</v>
      </c>
      <c r="BM145" s="195" t="s">
        <v>191</v>
      </c>
    </row>
    <row r="146" s="2" customFormat="1" ht="24.15" customHeight="1">
      <c r="A146" s="30"/>
      <c r="B146" s="184"/>
      <c r="C146" s="185" t="s">
        <v>192</v>
      </c>
      <c r="D146" s="185" t="s">
        <v>137</v>
      </c>
      <c r="E146" s="186" t="s">
        <v>193</v>
      </c>
      <c r="F146" s="187" t="s">
        <v>194</v>
      </c>
      <c r="G146" s="188" t="s">
        <v>140</v>
      </c>
      <c r="H146" s="189">
        <v>166.303</v>
      </c>
      <c r="I146" s="189">
        <v>103.768</v>
      </c>
      <c r="J146" s="189">
        <f>ROUND(I146*H146,3)</f>
        <v>17256.93</v>
      </c>
      <c r="K146" s="190"/>
      <c r="L146" s="31"/>
      <c r="M146" s="191" t="s">
        <v>1</v>
      </c>
      <c r="N146" s="192" t="s">
        <v>41</v>
      </c>
      <c r="O146" s="193">
        <v>0.58299999999999996</v>
      </c>
      <c r="P146" s="193">
        <f>O146*H146</f>
        <v>96.954648999999989</v>
      </c>
      <c r="Q146" s="193">
        <v>2.2151299999999998</v>
      </c>
      <c r="R146" s="193">
        <f>Q146*H146</f>
        <v>368.38276438999998</v>
      </c>
      <c r="S146" s="193">
        <v>0</v>
      </c>
      <c r="T146" s="19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5" t="s">
        <v>141</v>
      </c>
      <c r="AT146" s="195" t="s">
        <v>137</v>
      </c>
      <c r="AU146" s="195" t="s">
        <v>86</v>
      </c>
      <c r="AY146" s="15" t="s">
        <v>135</v>
      </c>
      <c r="BE146" s="196">
        <f>IF(N146="základná",J146,0)</f>
        <v>0</v>
      </c>
      <c r="BF146" s="196">
        <f>IF(N146="znížená",J146,0)</f>
        <v>17256.93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86</v>
      </c>
      <c r="BK146" s="197">
        <f>ROUND(I146*H146,3)</f>
        <v>17256.93</v>
      </c>
      <c r="BL146" s="15" t="s">
        <v>141</v>
      </c>
      <c r="BM146" s="195" t="s">
        <v>195</v>
      </c>
    </row>
    <row r="147" s="2" customFormat="1" ht="21.75" customHeight="1">
      <c r="A147" s="30"/>
      <c r="B147" s="184"/>
      <c r="C147" s="185" t="s">
        <v>196</v>
      </c>
      <c r="D147" s="185" t="s">
        <v>137</v>
      </c>
      <c r="E147" s="186" t="s">
        <v>197</v>
      </c>
      <c r="F147" s="187" t="s">
        <v>198</v>
      </c>
      <c r="G147" s="188" t="s">
        <v>177</v>
      </c>
      <c r="H147" s="189">
        <v>448.279</v>
      </c>
      <c r="I147" s="189">
        <v>17.864999999999998</v>
      </c>
      <c r="J147" s="189">
        <f>ROUND(I147*H147,3)</f>
        <v>8008.5039999999999</v>
      </c>
      <c r="K147" s="190"/>
      <c r="L147" s="31"/>
      <c r="M147" s="191" t="s">
        <v>1</v>
      </c>
      <c r="N147" s="192" t="s">
        <v>41</v>
      </c>
      <c r="O147" s="193">
        <v>0.79900000000000004</v>
      </c>
      <c r="P147" s="193">
        <f>O147*H147</f>
        <v>358.17492100000004</v>
      </c>
      <c r="Q147" s="193">
        <v>0.0037699999999999999</v>
      </c>
      <c r="R147" s="193">
        <f>Q147*H147</f>
        <v>1.69001183</v>
      </c>
      <c r="S147" s="193">
        <v>0</v>
      </c>
      <c r="T147" s="194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5" t="s">
        <v>141</v>
      </c>
      <c r="AT147" s="195" t="s">
        <v>137</v>
      </c>
      <c r="AU147" s="195" t="s">
        <v>86</v>
      </c>
      <c r="AY147" s="15" t="s">
        <v>135</v>
      </c>
      <c r="BE147" s="196">
        <f>IF(N147="základná",J147,0)</f>
        <v>0</v>
      </c>
      <c r="BF147" s="196">
        <f>IF(N147="znížená",J147,0)</f>
        <v>8008.5039999999999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5" t="s">
        <v>86</v>
      </c>
      <c r="BK147" s="197">
        <f>ROUND(I147*H147,3)</f>
        <v>8008.5039999999999</v>
      </c>
      <c r="BL147" s="15" t="s">
        <v>141</v>
      </c>
      <c r="BM147" s="195" t="s">
        <v>199</v>
      </c>
    </row>
    <row r="148" s="2" customFormat="1" ht="24.15" customHeight="1">
      <c r="A148" s="30"/>
      <c r="B148" s="184"/>
      <c r="C148" s="185" t="s">
        <v>200</v>
      </c>
      <c r="D148" s="185" t="s">
        <v>137</v>
      </c>
      <c r="E148" s="186" t="s">
        <v>201</v>
      </c>
      <c r="F148" s="187" t="s">
        <v>202</v>
      </c>
      <c r="G148" s="188" t="s">
        <v>177</v>
      </c>
      <c r="H148" s="189">
        <v>448.279</v>
      </c>
      <c r="I148" s="189">
        <v>5.3170000000000002</v>
      </c>
      <c r="J148" s="189">
        <f>ROUND(I148*H148,3)</f>
        <v>2383.4989999999998</v>
      </c>
      <c r="K148" s="190"/>
      <c r="L148" s="31"/>
      <c r="M148" s="191" t="s">
        <v>1</v>
      </c>
      <c r="N148" s="192" t="s">
        <v>41</v>
      </c>
      <c r="O148" s="193">
        <v>0.32700000000000001</v>
      </c>
      <c r="P148" s="193">
        <f>O148*H148</f>
        <v>146.587233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95" t="s">
        <v>141</v>
      </c>
      <c r="AT148" s="195" t="s">
        <v>137</v>
      </c>
      <c r="AU148" s="195" t="s">
        <v>86</v>
      </c>
      <c r="AY148" s="15" t="s">
        <v>135</v>
      </c>
      <c r="BE148" s="196">
        <f>IF(N148="základná",J148,0)</f>
        <v>0</v>
      </c>
      <c r="BF148" s="196">
        <f>IF(N148="znížená",J148,0)</f>
        <v>2383.4989999999998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86</v>
      </c>
      <c r="BK148" s="197">
        <f>ROUND(I148*H148,3)</f>
        <v>2383.4989999999998</v>
      </c>
      <c r="BL148" s="15" t="s">
        <v>141</v>
      </c>
      <c r="BM148" s="195" t="s">
        <v>203</v>
      </c>
    </row>
    <row r="149" s="2" customFormat="1" ht="16.5" customHeight="1">
      <c r="A149" s="30"/>
      <c r="B149" s="184"/>
      <c r="C149" s="185" t="s">
        <v>204</v>
      </c>
      <c r="D149" s="185" t="s">
        <v>137</v>
      </c>
      <c r="E149" s="186" t="s">
        <v>205</v>
      </c>
      <c r="F149" s="187" t="s">
        <v>206</v>
      </c>
      <c r="G149" s="188" t="s">
        <v>207</v>
      </c>
      <c r="H149" s="189">
        <v>14.967000000000001</v>
      </c>
      <c r="I149" s="189">
        <v>2383.9899999999998</v>
      </c>
      <c r="J149" s="189">
        <f>ROUND(I149*H149,3)</f>
        <v>35681.178</v>
      </c>
      <c r="K149" s="190"/>
      <c r="L149" s="31"/>
      <c r="M149" s="191" t="s">
        <v>1</v>
      </c>
      <c r="N149" s="192" t="s">
        <v>41</v>
      </c>
      <c r="O149" s="193">
        <v>34.322000000000003</v>
      </c>
      <c r="P149" s="193">
        <f>O149*H149</f>
        <v>513.69737400000008</v>
      </c>
      <c r="Q149" s="193">
        <v>1.01895</v>
      </c>
      <c r="R149" s="193">
        <f>Q149*H149</f>
        <v>15.250624650000001</v>
      </c>
      <c r="S149" s="193">
        <v>0</v>
      </c>
      <c r="T149" s="194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95" t="s">
        <v>141</v>
      </c>
      <c r="AT149" s="195" t="s">
        <v>137</v>
      </c>
      <c r="AU149" s="195" t="s">
        <v>86</v>
      </c>
      <c r="AY149" s="15" t="s">
        <v>135</v>
      </c>
      <c r="BE149" s="196">
        <f>IF(N149="základná",J149,0)</f>
        <v>0</v>
      </c>
      <c r="BF149" s="196">
        <f>IF(N149="znížená",J149,0)</f>
        <v>35681.178</v>
      </c>
      <c r="BG149" s="196">
        <f>IF(N149="zákl. prenesená",J149,0)</f>
        <v>0</v>
      </c>
      <c r="BH149" s="196">
        <f>IF(N149="zníž. prenesená",J149,0)</f>
        <v>0</v>
      </c>
      <c r="BI149" s="196">
        <f>IF(N149="nulová",J149,0)</f>
        <v>0</v>
      </c>
      <c r="BJ149" s="15" t="s">
        <v>86</v>
      </c>
      <c r="BK149" s="197">
        <f>ROUND(I149*H149,3)</f>
        <v>35681.178</v>
      </c>
      <c r="BL149" s="15" t="s">
        <v>141</v>
      </c>
      <c r="BM149" s="195" t="s">
        <v>208</v>
      </c>
    </row>
    <row r="150" s="12" customFormat="1" ht="22.8" customHeight="1">
      <c r="A150" s="12"/>
      <c r="B150" s="172"/>
      <c r="C150" s="12"/>
      <c r="D150" s="173" t="s">
        <v>74</v>
      </c>
      <c r="E150" s="182" t="s">
        <v>146</v>
      </c>
      <c r="F150" s="182" t="s">
        <v>209</v>
      </c>
      <c r="G150" s="12"/>
      <c r="H150" s="12"/>
      <c r="I150" s="12"/>
      <c r="J150" s="183">
        <f>BK150</f>
        <v>255232.95000000001</v>
      </c>
      <c r="K150" s="12"/>
      <c r="L150" s="172"/>
      <c r="M150" s="176"/>
      <c r="N150" s="177"/>
      <c r="O150" s="177"/>
      <c r="P150" s="178">
        <f>SUM(P151:P155)</f>
        <v>6246.2018473099997</v>
      </c>
      <c r="Q150" s="177"/>
      <c r="R150" s="178">
        <f>SUM(R151:R155)</f>
        <v>885.15099749000001</v>
      </c>
      <c r="S150" s="177"/>
      <c r="T150" s="179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3" t="s">
        <v>82</v>
      </c>
      <c r="AT150" s="180" t="s">
        <v>74</v>
      </c>
      <c r="AU150" s="180" t="s">
        <v>82</v>
      </c>
      <c r="AY150" s="173" t="s">
        <v>135</v>
      </c>
      <c r="BK150" s="181">
        <f>SUM(BK151:BK155)</f>
        <v>255232.95000000001</v>
      </c>
    </row>
    <row r="151" s="2" customFormat="1" ht="24.15" customHeight="1">
      <c r="A151" s="30"/>
      <c r="B151" s="184"/>
      <c r="C151" s="185" t="s">
        <v>210</v>
      </c>
      <c r="D151" s="185" t="s">
        <v>137</v>
      </c>
      <c r="E151" s="186" t="s">
        <v>211</v>
      </c>
      <c r="F151" s="187" t="s">
        <v>212</v>
      </c>
      <c r="G151" s="188" t="s">
        <v>140</v>
      </c>
      <c r="H151" s="189">
        <v>364.64999999999998</v>
      </c>
      <c r="I151" s="189">
        <v>151.53899999999999</v>
      </c>
      <c r="J151" s="189">
        <f>ROUND(I151*H151,3)</f>
        <v>55258.696000000004</v>
      </c>
      <c r="K151" s="190"/>
      <c r="L151" s="31"/>
      <c r="M151" s="191" t="s">
        <v>1</v>
      </c>
      <c r="N151" s="192" t="s">
        <v>41</v>
      </c>
      <c r="O151" s="193">
        <v>1.008</v>
      </c>
      <c r="P151" s="193">
        <f>O151*H151</f>
        <v>367.56719999999996</v>
      </c>
      <c r="Q151" s="193">
        <v>2.3254700000000001</v>
      </c>
      <c r="R151" s="193">
        <f>Q151*H151</f>
        <v>847.98263550000001</v>
      </c>
      <c r="S151" s="193">
        <v>0</v>
      </c>
      <c r="T151" s="194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95" t="s">
        <v>141</v>
      </c>
      <c r="AT151" s="195" t="s">
        <v>137</v>
      </c>
      <c r="AU151" s="195" t="s">
        <v>86</v>
      </c>
      <c r="AY151" s="15" t="s">
        <v>135</v>
      </c>
      <c r="BE151" s="196">
        <f>IF(N151="základná",J151,0)</f>
        <v>0</v>
      </c>
      <c r="BF151" s="196">
        <f>IF(N151="znížená",J151,0)</f>
        <v>55258.696000000004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86</v>
      </c>
      <c r="BK151" s="197">
        <f>ROUND(I151*H151,3)</f>
        <v>55258.696000000004</v>
      </c>
      <c r="BL151" s="15" t="s">
        <v>141</v>
      </c>
      <c r="BM151" s="195" t="s">
        <v>213</v>
      </c>
    </row>
    <row r="152" s="2" customFormat="1" ht="21.75" customHeight="1">
      <c r="A152" s="30"/>
      <c r="B152" s="184"/>
      <c r="C152" s="185" t="s">
        <v>214</v>
      </c>
      <c r="D152" s="185" t="s">
        <v>137</v>
      </c>
      <c r="E152" s="186" t="s">
        <v>215</v>
      </c>
      <c r="F152" s="187" t="s">
        <v>355</v>
      </c>
      <c r="G152" s="188" t="s">
        <v>177</v>
      </c>
      <c r="H152" s="189">
        <v>2655.3000000000002</v>
      </c>
      <c r="I152" s="189">
        <v>16.692</v>
      </c>
      <c r="J152" s="189">
        <f>ROUND(I152*H152,3)</f>
        <v>44322.267999999996</v>
      </c>
      <c r="K152" s="190"/>
      <c r="L152" s="31"/>
      <c r="M152" s="191" t="s">
        <v>1</v>
      </c>
      <c r="N152" s="192" t="s">
        <v>41</v>
      </c>
      <c r="O152" s="193">
        <v>1.02</v>
      </c>
      <c r="P152" s="193">
        <f>O152*H152</f>
        <v>2708.4060000000004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5" t="s">
        <v>141</v>
      </c>
      <c r="AT152" s="195" t="s">
        <v>137</v>
      </c>
      <c r="AU152" s="195" t="s">
        <v>86</v>
      </c>
      <c r="AY152" s="15" t="s">
        <v>135</v>
      </c>
      <c r="BE152" s="196">
        <f>IF(N152="základná",J152,0)</f>
        <v>0</v>
      </c>
      <c r="BF152" s="196">
        <f>IF(N152="znížená",J152,0)</f>
        <v>44322.267999999996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86</v>
      </c>
      <c r="BK152" s="197">
        <f>ROUND(I152*H152,3)</f>
        <v>44322.267999999996</v>
      </c>
      <c r="BL152" s="15" t="s">
        <v>141</v>
      </c>
      <c r="BM152" s="195" t="s">
        <v>217</v>
      </c>
    </row>
    <row r="153" s="2" customFormat="1" ht="24.15" customHeight="1">
      <c r="A153" s="30"/>
      <c r="B153" s="184"/>
      <c r="C153" s="185" t="s">
        <v>7</v>
      </c>
      <c r="D153" s="185" t="s">
        <v>137</v>
      </c>
      <c r="E153" s="186" t="s">
        <v>218</v>
      </c>
      <c r="F153" s="187" t="s">
        <v>219</v>
      </c>
      <c r="G153" s="188" t="s">
        <v>177</v>
      </c>
      <c r="H153" s="189">
        <v>2655.3000000000002</v>
      </c>
      <c r="I153" s="189">
        <v>23.02</v>
      </c>
      <c r="J153" s="189">
        <f>ROUND(I153*H153,3)</f>
        <v>61125.006000000001</v>
      </c>
      <c r="K153" s="190"/>
      <c r="L153" s="31"/>
      <c r="M153" s="191" t="s">
        <v>1</v>
      </c>
      <c r="N153" s="192" t="s">
        <v>41</v>
      </c>
      <c r="O153" s="193">
        <v>0.443</v>
      </c>
      <c r="P153" s="193">
        <f>O153*H153</f>
        <v>1176.2979</v>
      </c>
      <c r="Q153" s="193">
        <v>0.0014499999999999999</v>
      </c>
      <c r="R153" s="193">
        <f>Q153*H153</f>
        <v>3.8501850000000002</v>
      </c>
      <c r="S153" s="193">
        <v>0</v>
      </c>
      <c r="T153" s="19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5" t="s">
        <v>141</v>
      </c>
      <c r="AT153" s="195" t="s">
        <v>137</v>
      </c>
      <c r="AU153" s="195" t="s">
        <v>86</v>
      </c>
      <c r="AY153" s="15" t="s">
        <v>135</v>
      </c>
      <c r="BE153" s="196">
        <f>IF(N153="základná",J153,0)</f>
        <v>0</v>
      </c>
      <c r="BF153" s="196">
        <f>IF(N153="znížená",J153,0)</f>
        <v>61125.006000000001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86</v>
      </c>
      <c r="BK153" s="197">
        <f>ROUND(I153*H153,3)</f>
        <v>61125.006000000001</v>
      </c>
      <c r="BL153" s="15" t="s">
        <v>141</v>
      </c>
      <c r="BM153" s="195" t="s">
        <v>220</v>
      </c>
    </row>
    <row r="154" s="2" customFormat="1" ht="24.15" customHeight="1">
      <c r="A154" s="30"/>
      <c r="B154" s="184"/>
      <c r="C154" s="185" t="s">
        <v>221</v>
      </c>
      <c r="D154" s="185" t="s">
        <v>137</v>
      </c>
      <c r="E154" s="186" t="s">
        <v>222</v>
      </c>
      <c r="F154" s="187" t="s">
        <v>223</v>
      </c>
      <c r="G154" s="188" t="s">
        <v>177</v>
      </c>
      <c r="H154" s="189">
        <v>2655.3000000000002</v>
      </c>
      <c r="I154" s="189">
        <v>5.7270000000000003</v>
      </c>
      <c r="J154" s="189">
        <f>ROUND(I154*H154,3)</f>
        <v>15206.903</v>
      </c>
      <c r="K154" s="190"/>
      <c r="L154" s="31"/>
      <c r="M154" s="191" t="s">
        <v>1</v>
      </c>
      <c r="N154" s="192" t="s">
        <v>41</v>
      </c>
      <c r="O154" s="193">
        <v>0.30845</v>
      </c>
      <c r="P154" s="193">
        <f>O154*H154</f>
        <v>819.02728500000001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95" t="s">
        <v>141</v>
      </c>
      <c r="AT154" s="195" t="s">
        <v>137</v>
      </c>
      <c r="AU154" s="195" t="s">
        <v>86</v>
      </c>
      <c r="AY154" s="15" t="s">
        <v>135</v>
      </c>
      <c r="BE154" s="196">
        <f>IF(N154="základná",J154,0)</f>
        <v>0</v>
      </c>
      <c r="BF154" s="196">
        <f>IF(N154="znížená",J154,0)</f>
        <v>15206.903</v>
      </c>
      <c r="BG154" s="196">
        <f>IF(N154="zákl. prenesená",J154,0)</f>
        <v>0</v>
      </c>
      <c r="BH154" s="196">
        <f>IF(N154="zníž. prenesená",J154,0)</f>
        <v>0</v>
      </c>
      <c r="BI154" s="196">
        <f>IF(N154="nulová",J154,0)</f>
        <v>0</v>
      </c>
      <c r="BJ154" s="15" t="s">
        <v>86</v>
      </c>
      <c r="BK154" s="197">
        <f>ROUND(I154*H154,3)</f>
        <v>15206.903</v>
      </c>
      <c r="BL154" s="15" t="s">
        <v>141</v>
      </c>
      <c r="BM154" s="195" t="s">
        <v>224</v>
      </c>
    </row>
    <row r="155" s="2" customFormat="1" ht="16.5" customHeight="1">
      <c r="A155" s="30"/>
      <c r="B155" s="184"/>
      <c r="C155" s="185" t="s">
        <v>225</v>
      </c>
      <c r="D155" s="185" t="s">
        <v>137</v>
      </c>
      <c r="E155" s="186" t="s">
        <v>226</v>
      </c>
      <c r="F155" s="187" t="s">
        <v>227</v>
      </c>
      <c r="G155" s="188" t="s">
        <v>207</v>
      </c>
      <c r="H155" s="189">
        <v>32.819000000000003</v>
      </c>
      <c r="I155" s="189">
        <v>2416.895</v>
      </c>
      <c r="J155" s="189">
        <f>ROUND(I155*H155,3)</f>
        <v>79320.077000000005</v>
      </c>
      <c r="K155" s="190"/>
      <c r="L155" s="31"/>
      <c r="M155" s="191" t="s">
        <v>1</v>
      </c>
      <c r="N155" s="192" t="s">
        <v>41</v>
      </c>
      <c r="O155" s="193">
        <v>35.799489999999999</v>
      </c>
      <c r="P155" s="193">
        <f>O155*H155</f>
        <v>1174.9034623100001</v>
      </c>
      <c r="Q155" s="193">
        <v>1.01521</v>
      </c>
      <c r="R155" s="193">
        <f>Q155*H155</f>
        <v>33.318176989999998</v>
      </c>
      <c r="S155" s="193">
        <v>0</v>
      </c>
      <c r="T155" s="194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95" t="s">
        <v>141</v>
      </c>
      <c r="AT155" s="195" t="s">
        <v>137</v>
      </c>
      <c r="AU155" s="195" t="s">
        <v>86</v>
      </c>
      <c r="AY155" s="15" t="s">
        <v>135</v>
      </c>
      <c r="BE155" s="196">
        <f>IF(N155="základná",J155,0)</f>
        <v>0</v>
      </c>
      <c r="BF155" s="196">
        <f>IF(N155="znížená",J155,0)</f>
        <v>79320.077000000005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5" t="s">
        <v>86</v>
      </c>
      <c r="BK155" s="197">
        <f>ROUND(I155*H155,3)</f>
        <v>79320.077000000005</v>
      </c>
      <c r="BL155" s="15" t="s">
        <v>141</v>
      </c>
      <c r="BM155" s="195" t="s">
        <v>228</v>
      </c>
    </row>
    <row r="156" s="12" customFormat="1" ht="22.8" customHeight="1">
      <c r="A156" s="12"/>
      <c r="B156" s="172"/>
      <c r="C156" s="12"/>
      <c r="D156" s="173" t="s">
        <v>74</v>
      </c>
      <c r="E156" s="182" t="s">
        <v>157</v>
      </c>
      <c r="F156" s="182" t="s">
        <v>229</v>
      </c>
      <c r="G156" s="12"/>
      <c r="H156" s="12"/>
      <c r="I156" s="12"/>
      <c r="J156" s="183">
        <f>BK156</f>
        <v>287682.84299999999</v>
      </c>
      <c r="K156" s="12"/>
      <c r="L156" s="172"/>
      <c r="M156" s="176"/>
      <c r="N156" s="177"/>
      <c r="O156" s="177"/>
      <c r="P156" s="178">
        <f>SUM(P157:P160)</f>
        <v>4431.7373880000005</v>
      </c>
      <c r="Q156" s="177"/>
      <c r="R156" s="178">
        <f>SUM(R157:R160)</f>
        <v>2704.7678462399995</v>
      </c>
      <c r="S156" s="177"/>
      <c r="T156" s="179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3" t="s">
        <v>82</v>
      </c>
      <c r="AT156" s="180" t="s">
        <v>74</v>
      </c>
      <c r="AU156" s="180" t="s">
        <v>82</v>
      </c>
      <c r="AY156" s="173" t="s">
        <v>135</v>
      </c>
      <c r="BK156" s="181">
        <f>SUM(BK157:BK160)</f>
        <v>287682.84299999999</v>
      </c>
    </row>
    <row r="157" s="2" customFormat="1" ht="37.8" customHeight="1">
      <c r="A157" s="30"/>
      <c r="B157" s="184"/>
      <c r="C157" s="185" t="s">
        <v>230</v>
      </c>
      <c r="D157" s="185" t="s">
        <v>137</v>
      </c>
      <c r="E157" s="186" t="s">
        <v>231</v>
      </c>
      <c r="F157" s="187" t="s">
        <v>232</v>
      </c>
      <c r="G157" s="188" t="s">
        <v>177</v>
      </c>
      <c r="H157" s="189">
        <v>4393.6800000000003</v>
      </c>
      <c r="I157" s="189">
        <v>9.0609999999999999</v>
      </c>
      <c r="J157" s="189">
        <f>ROUND(I157*H157,3)</f>
        <v>39811.133999999998</v>
      </c>
      <c r="K157" s="190"/>
      <c r="L157" s="31"/>
      <c r="M157" s="191" t="s">
        <v>1</v>
      </c>
      <c r="N157" s="192" t="s">
        <v>41</v>
      </c>
      <c r="O157" s="193">
        <v>0.29575000000000001</v>
      </c>
      <c r="P157" s="193">
        <f>O157*H157</f>
        <v>1299.4308600000002</v>
      </c>
      <c r="Q157" s="193">
        <v>0.0051799999999999997</v>
      </c>
      <c r="R157" s="193">
        <f>Q157*H157</f>
        <v>22.759262400000001</v>
      </c>
      <c r="S157" s="193">
        <v>0</v>
      </c>
      <c r="T157" s="19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95" t="s">
        <v>141</v>
      </c>
      <c r="AT157" s="195" t="s">
        <v>137</v>
      </c>
      <c r="AU157" s="195" t="s">
        <v>86</v>
      </c>
      <c r="AY157" s="15" t="s">
        <v>135</v>
      </c>
      <c r="BE157" s="196">
        <f>IF(N157="základná",J157,0)</f>
        <v>0</v>
      </c>
      <c r="BF157" s="196">
        <f>IF(N157="znížená",J157,0)</f>
        <v>39811.133999999998</v>
      </c>
      <c r="BG157" s="196">
        <f>IF(N157="zákl. prenesená",J157,0)</f>
        <v>0</v>
      </c>
      <c r="BH157" s="196">
        <f>IF(N157="zníž. prenesená",J157,0)</f>
        <v>0</v>
      </c>
      <c r="BI157" s="196">
        <f>IF(N157="nulová",J157,0)</f>
        <v>0</v>
      </c>
      <c r="BJ157" s="15" t="s">
        <v>86</v>
      </c>
      <c r="BK157" s="197">
        <f>ROUND(I157*H157,3)</f>
        <v>39811.133999999998</v>
      </c>
      <c r="BL157" s="15" t="s">
        <v>141</v>
      </c>
      <c r="BM157" s="195" t="s">
        <v>233</v>
      </c>
    </row>
    <row r="158" s="2" customFormat="1" ht="33" customHeight="1">
      <c r="A158" s="30"/>
      <c r="B158" s="184"/>
      <c r="C158" s="185" t="s">
        <v>234</v>
      </c>
      <c r="D158" s="185" t="s">
        <v>137</v>
      </c>
      <c r="E158" s="186" t="s">
        <v>235</v>
      </c>
      <c r="F158" s="187" t="s">
        <v>236</v>
      </c>
      <c r="G158" s="188" t="s">
        <v>140</v>
      </c>
      <c r="H158" s="189">
        <v>1098.4200000000001</v>
      </c>
      <c r="I158" s="189">
        <v>223.31999999999999</v>
      </c>
      <c r="J158" s="189">
        <f>ROUND(I158*H158,3)</f>
        <v>245299.15400000001</v>
      </c>
      <c r="K158" s="190"/>
      <c r="L158" s="31"/>
      <c r="M158" s="191" t="s">
        <v>1</v>
      </c>
      <c r="N158" s="192" t="s">
        <v>41</v>
      </c>
      <c r="O158" s="193">
        <v>2.77</v>
      </c>
      <c r="P158" s="193">
        <f>O158*H158</f>
        <v>3042.6234000000004</v>
      </c>
      <c r="Q158" s="193">
        <v>2.4407199999999998</v>
      </c>
      <c r="R158" s="193">
        <f>Q158*H158</f>
        <v>2680.9356623999997</v>
      </c>
      <c r="S158" s="193">
        <v>0</v>
      </c>
      <c r="T158" s="194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95" t="s">
        <v>141</v>
      </c>
      <c r="AT158" s="195" t="s">
        <v>137</v>
      </c>
      <c r="AU158" s="195" t="s">
        <v>86</v>
      </c>
      <c r="AY158" s="15" t="s">
        <v>135</v>
      </c>
      <c r="BE158" s="196">
        <f>IF(N158="základná",J158,0)</f>
        <v>0</v>
      </c>
      <c r="BF158" s="196">
        <f>IF(N158="znížená",J158,0)</f>
        <v>245299.15400000001</v>
      </c>
      <c r="BG158" s="196">
        <f>IF(N158="zákl. prenesená",J158,0)</f>
        <v>0</v>
      </c>
      <c r="BH158" s="196">
        <f>IF(N158="zníž. prenesená",J158,0)</f>
        <v>0</v>
      </c>
      <c r="BI158" s="196">
        <f>IF(N158="nulová",J158,0)</f>
        <v>0</v>
      </c>
      <c r="BJ158" s="15" t="s">
        <v>86</v>
      </c>
      <c r="BK158" s="197">
        <f>ROUND(I158*H158,3)</f>
        <v>245299.15400000001</v>
      </c>
      <c r="BL158" s="15" t="s">
        <v>141</v>
      </c>
      <c r="BM158" s="195" t="s">
        <v>237</v>
      </c>
    </row>
    <row r="159" s="2" customFormat="1" ht="21.75" customHeight="1">
      <c r="A159" s="30"/>
      <c r="B159" s="184"/>
      <c r="C159" s="185" t="s">
        <v>238</v>
      </c>
      <c r="D159" s="185" t="s">
        <v>137</v>
      </c>
      <c r="E159" s="186" t="s">
        <v>239</v>
      </c>
      <c r="F159" s="187" t="s">
        <v>240</v>
      </c>
      <c r="G159" s="188" t="s">
        <v>177</v>
      </c>
      <c r="H159" s="189">
        <v>136.50399999999999</v>
      </c>
      <c r="I159" s="189">
        <v>14.574999999999999</v>
      </c>
      <c r="J159" s="189">
        <f>ROUND(I159*H159,3)</f>
        <v>1989.5460000000001</v>
      </c>
      <c r="K159" s="190"/>
      <c r="L159" s="31"/>
      <c r="M159" s="191" t="s">
        <v>1</v>
      </c>
      <c r="N159" s="192" t="s">
        <v>41</v>
      </c>
      <c r="O159" s="193">
        <v>0.40899999999999997</v>
      </c>
      <c r="P159" s="193">
        <f>O159*H159</f>
        <v>55.830135999999996</v>
      </c>
      <c r="Q159" s="193">
        <v>0.0078600000000000007</v>
      </c>
      <c r="R159" s="193">
        <f>Q159*H159</f>
        <v>1.07292144</v>
      </c>
      <c r="S159" s="193">
        <v>0</v>
      </c>
      <c r="T159" s="19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95" t="s">
        <v>141</v>
      </c>
      <c r="AT159" s="195" t="s">
        <v>137</v>
      </c>
      <c r="AU159" s="195" t="s">
        <v>86</v>
      </c>
      <c r="AY159" s="15" t="s">
        <v>135</v>
      </c>
      <c r="BE159" s="196">
        <f>IF(N159="základná",J159,0)</f>
        <v>0</v>
      </c>
      <c r="BF159" s="196">
        <f>IF(N159="znížená",J159,0)</f>
        <v>1989.5460000000001</v>
      </c>
      <c r="BG159" s="196">
        <f>IF(N159="zákl. prenesená",J159,0)</f>
        <v>0</v>
      </c>
      <c r="BH159" s="196">
        <f>IF(N159="zníž. prenesená",J159,0)</f>
        <v>0</v>
      </c>
      <c r="BI159" s="196">
        <f>IF(N159="nulová",J159,0)</f>
        <v>0</v>
      </c>
      <c r="BJ159" s="15" t="s">
        <v>86</v>
      </c>
      <c r="BK159" s="197">
        <f>ROUND(I159*H159,3)</f>
        <v>1989.5460000000001</v>
      </c>
      <c r="BL159" s="15" t="s">
        <v>141</v>
      </c>
      <c r="BM159" s="195" t="s">
        <v>241</v>
      </c>
    </row>
    <row r="160" s="2" customFormat="1" ht="21.75" customHeight="1">
      <c r="A160" s="30"/>
      <c r="B160" s="184"/>
      <c r="C160" s="185" t="s">
        <v>242</v>
      </c>
      <c r="D160" s="185" t="s">
        <v>137</v>
      </c>
      <c r="E160" s="186" t="s">
        <v>243</v>
      </c>
      <c r="F160" s="187" t="s">
        <v>244</v>
      </c>
      <c r="G160" s="188" t="s">
        <v>177</v>
      </c>
      <c r="H160" s="189">
        <v>136.50399999999999</v>
      </c>
      <c r="I160" s="189">
        <v>4.2709999999999999</v>
      </c>
      <c r="J160" s="189">
        <f>ROUND(I160*H160,3)</f>
        <v>583.00900000000001</v>
      </c>
      <c r="K160" s="190"/>
      <c r="L160" s="31"/>
      <c r="M160" s="191" t="s">
        <v>1</v>
      </c>
      <c r="N160" s="192" t="s">
        <v>41</v>
      </c>
      <c r="O160" s="193">
        <v>0.248</v>
      </c>
      <c r="P160" s="193">
        <f>O160*H160</f>
        <v>33.852992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95" t="s">
        <v>141</v>
      </c>
      <c r="AT160" s="195" t="s">
        <v>137</v>
      </c>
      <c r="AU160" s="195" t="s">
        <v>86</v>
      </c>
      <c r="AY160" s="15" t="s">
        <v>135</v>
      </c>
      <c r="BE160" s="196">
        <f>IF(N160="základná",J160,0)</f>
        <v>0</v>
      </c>
      <c r="BF160" s="196">
        <f>IF(N160="znížená",J160,0)</f>
        <v>583.00900000000001</v>
      </c>
      <c r="BG160" s="196">
        <f>IF(N160="zákl. prenesená",J160,0)</f>
        <v>0</v>
      </c>
      <c r="BH160" s="196">
        <f>IF(N160="zníž. prenesená",J160,0)</f>
        <v>0</v>
      </c>
      <c r="BI160" s="196">
        <f>IF(N160="nulová",J160,0)</f>
        <v>0</v>
      </c>
      <c r="BJ160" s="15" t="s">
        <v>86</v>
      </c>
      <c r="BK160" s="197">
        <f>ROUND(I160*H160,3)</f>
        <v>583.00900000000001</v>
      </c>
      <c r="BL160" s="15" t="s">
        <v>141</v>
      </c>
      <c r="BM160" s="195" t="s">
        <v>245</v>
      </c>
    </row>
    <row r="161" s="12" customFormat="1" ht="22.8" customHeight="1">
      <c r="A161" s="12"/>
      <c r="B161" s="172"/>
      <c r="C161" s="12"/>
      <c r="D161" s="173" t="s">
        <v>74</v>
      </c>
      <c r="E161" s="182" t="s">
        <v>170</v>
      </c>
      <c r="F161" s="182" t="s">
        <v>246</v>
      </c>
      <c r="G161" s="12"/>
      <c r="H161" s="12"/>
      <c r="I161" s="12"/>
      <c r="J161" s="183">
        <f>BK161</f>
        <v>5670.4179999999997</v>
      </c>
      <c r="K161" s="12"/>
      <c r="L161" s="172"/>
      <c r="M161" s="176"/>
      <c r="N161" s="177"/>
      <c r="O161" s="177"/>
      <c r="P161" s="178">
        <f>P162</f>
        <v>88.426519999999996</v>
      </c>
      <c r="Q161" s="177"/>
      <c r="R161" s="178">
        <f>R162</f>
        <v>0.29393000000000002</v>
      </c>
      <c r="S161" s="177"/>
      <c r="T161" s="179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0" t="s">
        <v>74</v>
      </c>
      <c r="AU161" s="180" t="s">
        <v>82</v>
      </c>
      <c r="AY161" s="173" t="s">
        <v>135</v>
      </c>
      <c r="BK161" s="181">
        <f>BK162</f>
        <v>5670.4179999999997</v>
      </c>
    </row>
    <row r="162" s="2" customFormat="1" ht="37.8" customHeight="1">
      <c r="A162" s="30"/>
      <c r="B162" s="184"/>
      <c r="C162" s="185" t="s">
        <v>247</v>
      </c>
      <c r="D162" s="185" t="s">
        <v>137</v>
      </c>
      <c r="E162" s="186" t="s">
        <v>248</v>
      </c>
      <c r="F162" s="187" t="s">
        <v>249</v>
      </c>
      <c r="G162" s="188" t="s">
        <v>250</v>
      </c>
      <c r="H162" s="189">
        <v>221</v>
      </c>
      <c r="I162" s="189">
        <v>25.658000000000001</v>
      </c>
      <c r="J162" s="189">
        <f>ROUND(I162*H162,3)</f>
        <v>5670.4179999999997</v>
      </c>
      <c r="K162" s="190"/>
      <c r="L162" s="31"/>
      <c r="M162" s="191" t="s">
        <v>1</v>
      </c>
      <c r="N162" s="192" t="s">
        <v>41</v>
      </c>
      <c r="O162" s="193">
        <v>0.40011999999999998</v>
      </c>
      <c r="P162" s="193">
        <f>O162*H162</f>
        <v>88.426519999999996</v>
      </c>
      <c r="Q162" s="193">
        <v>0.00133</v>
      </c>
      <c r="R162" s="193">
        <f>Q162*H162</f>
        <v>0.29393000000000002</v>
      </c>
      <c r="S162" s="193">
        <v>0</v>
      </c>
      <c r="T162" s="194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95" t="s">
        <v>141</v>
      </c>
      <c r="AT162" s="195" t="s">
        <v>137</v>
      </c>
      <c r="AU162" s="195" t="s">
        <v>86</v>
      </c>
      <c r="AY162" s="15" t="s">
        <v>135</v>
      </c>
      <c r="BE162" s="196">
        <f>IF(N162="základná",J162,0)</f>
        <v>0</v>
      </c>
      <c r="BF162" s="196">
        <f>IF(N162="znížená",J162,0)</f>
        <v>5670.4179999999997</v>
      </c>
      <c r="BG162" s="196">
        <f>IF(N162="zákl. prenesená",J162,0)</f>
        <v>0</v>
      </c>
      <c r="BH162" s="196">
        <f>IF(N162="zníž. prenesená",J162,0)</f>
        <v>0</v>
      </c>
      <c r="BI162" s="196">
        <f>IF(N162="nulová",J162,0)</f>
        <v>0</v>
      </c>
      <c r="BJ162" s="15" t="s">
        <v>86</v>
      </c>
      <c r="BK162" s="197">
        <f>ROUND(I162*H162,3)</f>
        <v>5670.4179999999997</v>
      </c>
      <c r="BL162" s="15" t="s">
        <v>141</v>
      </c>
      <c r="BM162" s="195" t="s">
        <v>356</v>
      </c>
    </row>
    <row r="163" s="12" customFormat="1" ht="22.8" customHeight="1">
      <c r="A163" s="12"/>
      <c r="B163" s="172"/>
      <c r="C163" s="12"/>
      <c r="D163" s="173" t="s">
        <v>74</v>
      </c>
      <c r="E163" s="182" t="s">
        <v>252</v>
      </c>
      <c r="F163" s="182" t="s">
        <v>253</v>
      </c>
      <c r="G163" s="12"/>
      <c r="H163" s="12"/>
      <c r="I163" s="12"/>
      <c r="J163" s="183">
        <f>BK163</f>
        <v>43283.404000000002</v>
      </c>
      <c r="K163" s="12"/>
      <c r="L163" s="172"/>
      <c r="M163" s="176"/>
      <c r="N163" s="177"/>
      <c r="O163" s="177"/>
      <c r="P163" s="178">
        <f>P164</f>
        <v>1667.359727</v>
      </c>
      <c r="Q163" s="177"/>
      <c r="R163" s="178">
        <f>R164</f>
        <v>0</v>
      </c>
      <c r="S163" s="177"/>
      <c r="T163" s="179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82</v>
      </c>
      <c r="AT163" s="180" t="s">
        <v>74</v>
      </c>
      <c r="AU163" s="180" t="s">
        <v>82</v>
      </c>
      <c r="AY163" s="173" t="s">
        <v>135</v>
      </c>
      <c r="BK163" s="181">
        <f>BK164</f>
        <v>43283.404000000002</v>
      </c>
    </row>
    <row r="164" s="2" customFormat="1" ht="16.5" customHeight="1">
      <c r="A164" s="30"/>
      <c r="B164" s="184"/>
      <c r="C164" s="185" t="s">
        <v>254</v>
      </c>
      <c r="D164" s="185" t="s">
        <v>137</v>
      </c>
      <c r="E164" s="186" t="s">
        <v>255</v>
      </c>
      <c r="F164" s="187" t="s">
        <v>253</v>
      </c>
      <c r="G164" s="188" t="s">
        <v>207</v>
      </c>
      <c r="H164" s="189">
        <v>5226.8329999999996</v>
      </c>
      <c r="I164" s="189">
        <v>8.2810000000000006</v>
      </c>
      <c r="J164" s="189">
        <f>ROUND(I164*H164,3)</f>
        <v>43283.404000000002</v>
      </c>
      <c r="K164" s="190"/>
      <c r="L164" s="31"/>
      <c r="M164" s="191" t="s">
        <v>1</v>
      </c>
      <c r="N164" s="192" t="s">
        <v>41</v>
      </c>
      <c r="O164" s="193">
        <v>0.31900000000000001</v>
      </c>
      <c r="P164" s="193">
        <f>O164*H164</f>
        <v>1667.359727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95" t="s">
        <v>141</v>
      </c>
      <c r="AT164" s="195" t="s">
        <v>137</v>
      </c>
      <c r="AU164" s="195" t="s">
        <v>86</v>
      </c>
      <c r="AY164" s="15" t="s">
        <v>135</v>
      </c>
      <c r="BE164" s="196">
        <f>IF(N164="základná",J164,0)</f>
        <v>0</v>
      </c>
      <c r="BF164" s="196">
        <f>IF(N164="znížená",J164,0)</f>
        <v>43283.404000000002</v>
      </c>
      <c r="BG164" s="196">
        <f>IF(N164="zákl. prenesená",J164,0)</f>
        <v>0</v>
      </c>
      <c r="BH164" s="196">
        <f>IF(N164="zníž. prenesená",J164,0)</f>
        <v>0</v>
      </c>
      <c r="BI164" s="196">
        <f>IF(N164="nulová",J164,0)</f>
        <v>0</v>
      </c>
      <c r="BJ164" s="15" t="s">
        <v>86</v>
      </c>
      <c r="BK164" s="197">
        <f>ROUND(I164*H164,3)</f>
        <v>43283.404000000002</v>
      </c>
      <c r="BL164" s="15" t="s">
        <v>141</v>
      </c>
      <c r="BM164" s="195" t="s">
        <v>357</v>
      </c>
    </row>
    <row r="165" s="12" customFormat="1" ht="25.92" customHeight="1">
      <c r="A165" s="12"/>
      <c r="B165" s="172"/>
      <c r="C165" s="12"/>
      <c r="D165" s="173" t="s">
        <v>74</v>
      </c>
      <c r="E165" s="174" t="s">
        <v>257</v>
      </c>
      <c r="F165" s="174" t="s">
        <v>258</v>
      </c>
      <c r="G165" s="12"/>
      <c r="H165" s="12"/>
      <c r="I165" s="12"/>
      <c r="J165" s="175">
        <f>BK165</f>
        <v>101700.72600000001</v>
      </c>
      <c r="K165" s="12"/>
      <c r="L165" s="172"/>
      <c r="M165" s="176"/>
      <c r="N165" s="177"/>
      <c r="O165" s="177"/>
      <c r="P165" s="178">
        <f>P166</f>
        <v>977.03804000000014</v>
      </c>
      <c r="Q165" s="177"/>
      <c r="R165" s="178">
        <f>R166</f>
        <v>12.07856936</v>
      </c>
      <c r="S165" s="177"/>
      <c r="T165" s="179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3" t="s">
        <v>86</v>
      </c>
      <c r="AT165" s="180" t="s">
        <v>74</v>
      </c>
      <c r="AU165" s="180" t="s">
        <v>75</v>
      </c>
      <c r="AY165" s="173" t="s">
        <v>135</v>
      </c>
      <c r="BK165" s="181">
        <f>BK166</f>
        <v>101700.72600000001</v>
      </c>
    </row>
    <row r="166" s="12" customFormat="1" ht="22.8" customHeight="1">
      <c r="A166" s="12"/>
      <c r="B166" s="172"/>
      <c r="C166" s="12"/>
      <c r="D166" s="173" t="s">
        <v>74</v>
      </c>
      <c r="E166" s="182" t="s">
        <v>259</v>
      </c>
      <c r="F166" s="182" t="s">
        <v>260</v>
      </c>
      <c r="G166" s="12"/>
      <c r="H166" s="12"/>
      <c r="I166" s="12"/>
      <c r="J166" s="183">
        <f>BK166</f>
        <v>101700.72600000001</v>
      </c>
      <c r="K166" s="12"/>
      <c r="L166" s="172"/>
      <c r="M166" s="176"/>
      <c r="N166" s="177"/>
      <c r="O166" s="177"/>
      <c r="P166" s="178">
        <f>SUM(P167:P172)</f>
        <v>977.03804000000014</v>
      </c>
      <c r="Q166" s="177"/>
      <c r="R166" s="178">
        <f>SUM(R167:R172)</f>
        <v>12.07856936</v>
      </c>
      <c r="S166" s="177"/>
      <c r="T166" s="179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73" t="s">
        <v>86</v>
      </c>
      <c r="AT166" s="180" t="s">
        <v>74</v>
      </c>
      <c r="AU166" s="180" t="s">
        <v>82</v>
      </c>
      <c r="AY166" s="173" t="s">
        <v>135</v>
      </c>
      <c r="BK166" s="181">
        <f>SUM(BK167:BK172)</f>
        <v>101700.72600000001</v>
      </c>
    </row>
    <row r="167" s="2" customFormat="1" ht="24.15" customHeight="1">
      <c r="A167" s="30"/>
      <c r="B167" s="184"/>
      <c r="C167" s="185" t="s">
        <v>261</v>
      </c>
      <c r="D167" s="185" t="s">
        <v>137</v>
      </c>
      <c r="E167" s="186" t="s">
        <v>262</v>
      </c>
      <c r="F167" s="187" t="s">
        <v>263</v>
      </c>
      <c r="G167" s="188" t="s">
        <v>177</v>
      </c>
      <c r="H167" s="189">
        <v>8787.3600000000006</v>
      </c>
      <c r="I167" s="189">
        <v>0.51400000000000001</v>
      </c>
      <c r="J167" s="189">
        <f>ROUND(I167*H167,3)</f>
        <v>4516.7030000000004</v>
      </c>
      <c r="K167" s="190"/>
      <c r="L167" s="31"/>
      <c r="M167" s="191" t="s">
        <v>1</v>
      </c>
      <c r="N167" s="192" t="s">
        <v>41</v>
      </c>
      <c r="O167" s="193">
        <v>0.027</v>
      </c>
      <c r="P167" s="193">
        <f>O167*H167</f>
        <v>237.25872000000001</v>
      </c>
      <c r="Q167" s="193">
        <v>0</v>
      </c>
      <c r="R167" s="193">
        <f>Q167*H167</f>
        <v>0</v>
      </c>
      <c r="S167" s="193">
        <v>0</v>
      </c>
      <c r="T167" s="194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95" t="s">
        <v>200</v>
      </c>
      <c r="AT167" s="195" t="s">
        <v>137</v>
      </c>
      <c r="AU167" s="195" t="s">
        <v>86</v>
      </c>
      <c r="AY167" s="15" t="s">
        <v>135</v>
      </c>
      <c r="BE167" s="196">
        <f>IF(N167="základná",J167,0)</f>
        <v>0</v>
      </c>
      <c r="BF167" s="196">
        <f>IF(N167="znížená",J167,0)</f>
        <v>4516.7030000000004</v>
      </c>
      <c r="BG167" s="196">
        <f>IF(N167="zákl. prenesená",J167,0)</f>
        <v>0</v>
      </c>
      <c r="BH167" s="196">
        <f>IF(N167="zníž. prenesená",J167,0)</f>
        <v>0</v>
      </c>
      <c r="BI167" s="196">
        <f>IF(N167="nulová",J167,0)</f>
        <v>0</v>
      </c>
      <c r="BJ167" s="15" t="s">
        <v>86</v>
      </c>
      <c r="BK167" s="197">
        <f>ROUND(I167*H167,3)</f>
        <v>4516.7030000000004</v>
      </c>
      <c r="BL167" s="15" t="s">
        <v>200</v>
      </c>
      <c r="BM167" s="195" t="s">
        <v>358</v>
      </c>
    </row>
    <row r="168" s="2" customFormat="1" ht="24.15" customHeight="1">
      <c r="A168" s="30"/>
      <c r="B168" s="184"/>
      <c r="C168" s="198" t="s">
        <v>265</v>
      </c>
      <c r="D168" s="198" t="s">
        <v>266</v>
      </c>
      <c r="E168" s="199" t="s">
        <v>267</v>
      </c>
      <c r="F168" s="200" t="s">
        <v>268</v>
      </c>
      <c r="G168" s="201" t="s">
        <v>177</v>
      </c>
      <c r="H168" s="202">
        <v>10105.464</v>
      </c>
      <c r="I168" s="202">
        <v>3.98</v>
      </c>
      <c r="J168" s="202">
        <f>ROUND(I168*H168,3)</f>
        <v>40219.747000000003</v>
      </c>
      <c r="K168" s="203"/>
      <c r="L168" s="204"/>
      <c r="M168" s="205" t="s">
        <v>1</v>
      </c>
      <c r="N168" s="206" t="s">
        <v>41</v>
      </c>
      <c r="O168" s="193">
        <v>0</v>
      </c>
      <c r="P168" s="193">
        <f>O168*H168</f>
        <v>0</v>
      </c>
      <c r="Q168" s="193">
        <v>0.00013999999999999999</v>
      </c>
      <c r="R168" s="193">
        <f>Q168*H168</f>
        <v>1.4147649599999999</v>
      </c>
      <c r="S168" s="193">
        <v>0</v>
      </c>
      <c r="T168" s="194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95" t="s">
        <v>269</v>
      </c>
      <c r="AT168" s="195" t="s">
        <v>266</v>
      </c>
      <c r="AU168" s="195" t="s">
        <v>86</v>
      </c>
      <c r="AY168" s="15" t="s">
        <v>135</v>
      </c>
      <c r="BE168" s="196">
        <f>IF(N168="základná",J168,0)</f>
        <v>0</v>
      </c>
      <c r="BF168" s="196">
        <f>IF(N168="znížená",J168,0)</f>
        <v>40219.747000000003</v>
      </c>
      <c r="BG168" s="196">
        <f>IF(N168="zákl. prenesená",J168,0)</f>
        <v>0</v>
      </c>
      <c r="BH168" s="196">
        <f>IF(N168="zníž. prenesená",J168,0)</f>
        <v>0</v>
      </c>
      <c r="BI168" s="196">
        <f>IF(N168="nulová",J168,0)</f>
        <v>0</v>
      </c>
      <c r="BJ168" s="15" t="s">
        <v>86</v>
      </c>
      <c r="BK168" s="197">
        <f>ROUND(I168*H168,3)</f>
        <v>40219.747000000003</v>
      </c>
      <c r="BL168" s="15" t="s">
        <v>200</v>
      </c>
      <c r="BM168" s="195" t="s">
        <v>359</v>
      </c>
    </row>
    <row r="169" s="2" customFormat="1" ht="37.8" customHeight="1">
      <c r="A169" s="30"/>
      <c r="B169" s="184"/>
      <c r="C169" s="185" t="s">
        <v>271</v>
      </c>
      <c r="D169" s="185" t="s">
        <v>137</v>
      </c>
      <c r="E169" s="186" t="s">
        <v>272</v>
      </c>
      <c r="F169" s="187" t="s">
        <v>273</v>
      </c>
      <c r="G169" s="188" t="s">
        <v>177</v>
      </c>
      <c r="H169" s="189">
        <v>4393.6800000000003</v>
      </c>
      <c r="I169" s="189">
        <v>4.1909999999999998</v>
      </c>
      <c r="J169" s="189">
        <f>ROUND(I169*H169,3)</f>
        <v>18413.913</v>
      </c>
      <c r="K169" s="190"/>
      <c r="L169" s="31"/>
      <c r="M169" s="191" t="s">
        <v>1</v>
      </c>
      <c r="N169" s="192" t="s">
        <v>41</v>
      </c>
      <c r="O169" s="193">
        <v>0.16325000000000001</v>
      </c>
      <c r="P169" s="193">
        <f>O169*H169</f>
        <v>717.26826000000005</v>
      </c>
      <c r="Q169" s="193">
        <v>3.0000000000000001E-05</v>
      </c>
      <c r="R169" s="193">
        <f>Q169*H169</f>
        <v>0.13181040000000002</v>
      </c>
      <c r="S169" s="193">
        <v>0</v>
      </c>
      <c r="T169" s="194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95" t="s">
        <v>200</v>
      </c>
      <c r="AT169" s="195" t="s">
        <v>137</v>
      </c>
      <c r="AU169" s="195" t="s">
        <v>86</v>
      </c>
      <c r="AY169" s="15" t="s">
        <v>135</v>
      </c>
      <c r="BE169" s="196">
        <f>IF(N169="základná",J169,0)</f>
        <v>0</v>
      </c>
      <c r="BF169" s="196">
        <f>IF(N169="znížená",J169,0)</f>
        <v>18413.913</v>
      </c>
      <c r="BG169" s="196">
        <f>IF(N169="zákl. prenesená",J169,0)</f>
        <v>0</v>
      </c>
      <c r="BH169" s="196">
        <f>IF(N169="zníž. prenesená",J169,0)</f>
        <v>0</v>
      </c>
      <c r="BI169" s="196">
        <f>IF(N169="nulová",J169,0)</f>
        <v>0</v>
      </c>
      <c r="BJ169" s="15" t="s">
        <v>86</v>
      </c>
      <c r="BK169" s="197">
        <f>ROUND(I169*H169,3)</f>
        <v>18413.913</v>
      </c>
      <c r="BL169" s="15" t="s">
        <v>200</v>
      </c>
      <c r="BM169" s="195" t="s">
        <v>360</v>
      </c>
    </row>
    <row r="170" s="2" customFormat="1" ht="37.8" customHeight="1">
      <c r="A170" s="30"/>
      <c r="B170" s="184"/>
      <c r="C170" s="198" t="s">
        <v>269</v>
      </c>
      <c r="D170" s="198" t="s">
        <v>266</v>
      </c>
      <c r="E170" s="199" t="s">
        <v>275</v>
      </c>
      <c r="F170" s="200" t="s">
        <v>276</v>
      </c>
      <c r="G170" s="201" t="s">
        <v>177</v>
      </c>
      <c r="H170" s="202">
        <v>5052.732</v>
      </c>
      <c r="I170" s="202">
        <v>6.2759999999999998</v>
      </c>
      <c r="J170" s="202">
        <f>ROUND(I170*H170,3)</f>
        <v>31710.946</v>
      </c>
      <c r="K170" s="203"/>
      <c r="L170" s="204"/>
      <c r="M170" s="205" t="s">
        <v>1</v>
      </c>
      <c r="N170" s="206" t="s">
        <v>41</v>
      </c>
      <c r="O170" s="193">
        <v>0</v>
      </c>
      <c r="P170" s="193">
        <f>O170*H170</f>
        <v>0</v>
      </c>
      <c r="Q170" s="193">
        <v>0.002</v>
      </c>
      <c r="R170" s="193">
        <f>Q170*H170</f>
        <v>10.105464</v>
      </c>
      <c r="S170" s="193">
        <v>0</v>
      </c>
      <c r="T170" s="19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95" t="s">
        <v>269</v>
      </c>
      <c r="AT170" s="195" t="s">
        <v>266</v>
      </c>
      <c r="AU170" s="195" t="s">
        <v>86</v>
      </c>
      <c r="AY170" s="15" t="s">
        <v>135</v>
      </c>
      <c r="BE170" s="196">
        <f>IF(N170="základná",J170,0)</f>
        <v>0</v>
      </c>
      <c r="BF170" s="196">
        <f>IF(N170="znížená",J170,0)</f>
        <v>31710.946</v>
      </c>
      <c r="BG170" s="196">
        <f>IF(N170="zákl. prenesená",J170,0)</f>
        <v>0</v>
      </c>
      <c r="BH170" s="196">
        <f>IF(N170="zníž. prenesená",J170,0)</f>
        <v>0</v>
      </c>
      <c r="BI170" s="196">
        <f>IF(N170="nulová",J170,0)</f>
        <v>0</v>
      </c>
      <c r="BJ170" s="15" t="s">
        <v>86</v>
      </c>
      <c r="BK170" s="197">
        <f>ROUND(I170*H170,3)</f>
        <v>31710.946</v>
      </c>
      <c r="BL170" s="15" t="s">
        <v>200</v>
      </c>
      <c r="BM170" s="195" t="s">
        <v>361</v>
      </c>
    </row>
    <row r="171" s="2" customFormat="1" ht="16.5" customHeight="1">
      <c r="A171" s="30"/>
      <c r="B171" s="184"/>
      <c r="C171" s="185" t="s">
        <v>278</v>
      </c>
      <c r="D171" s="185" t="s">
        <v>137</v>
      </c>
      <c r="E171" s="186" t="s">
        <v>279</v>
      </c>
      <c r="F171" s="187" t="s">
        <v>280</v>
      </c>
      <c r="G171" s="188" t="s">
        <v>250</v>
      </c>
      <c r="H171" s="189">
        <v>221</v>
      </c>
      <c r="I171" s="189">
        <v>19.286000000000001</v>
      </c>
      <c r="J171" s="189">
        <f>ROUND(I171*H171,3)</f>
        <v>4262.2060000000001</v>
      </c>
      <c r="K171" s="190"/>
      <c r="L171" s="31"/>
      <c r="M171" s="191" t="s">
        <v>1</v>
      </c>
      <c r="N171" s="192" t="s">
        <v>41</v>
      </c>
      <c r="O171" s="193">
        <v>0.10186000000000001</v>
      </c>
      <c r="P171" s="193">
        <f>O171*H171</f>
        <v>22.511060000000001</v>
      </c>
      <c r="Q171" s="193">
        <v>0.0019300000000000001</v>
      </c>
      <c r="R171" s="193">
        <f>Q171*H171</f>
        <v>0.42653000000000002</v>
      </c>
      <c r="S171" s="193">
        <v>0</v>
      </c>
      <c r="T171" s="194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95" t="s">
        <v>200</v>
      </c>
      <c r="AT171" s="195" t="s">
        <v>137</v>
      </c>
      <c r="AU171" s="195" t="s">
        <v>86</v>
      </c>
      <c r="AY171" s="15" t="s">
        <v>135</v>
      </c>
      <c r="BE171" s="196">
        <f>IF(N171="základná",J171,0)</f>
        <v>0</v>
      </c>
      <c r="BF171" s="196">
        <f>IF(N171="znížená",J171,0)</f>
        <v>4262.2060000000001</v>
      </c>
      <c r="BG171" s="196">
        <f>IF(N171="zákl. prenesená",J171,0)</f>
        <v>0</v>
      </c>
      <c r="BH171" s="196">
        <f>IF(N171="zníž. prenesená",J171,0)</f>
        <v>0</v>
      </c>
      <c r="BI171" s="196">
        <f>IF(N171="nulová",J171,0)</f>
        <v>0</v>
      </c>
      <c r="BJ171" s="15" t="s">
        <v>86</v>
      </c>
      <c r="BK171" s="197">
        <f>ROUND(I171*H171,3)</f>
        <v>4262.2060000000001</v>
      </c>
      <c r="BL171" s="15" t="s">
        <v>200</v>
      </c>
      <c r="BM171" s="195" t="s">
        <v>362</v>
      </c>
    </row>
    <row r="172" s="2" customFormat="1" ht="24.15" customHeight="1">
      <c r="A172" s="30"/>
      <c r="B172" s="184"/>
      <c r="C172" s="185" t="s">
        <v>282</v>
      </c>
      <c r="D172" s="185" t="s">
        <v>137</v>
      </c>
      <c r="E172" s="186" t="s">
        <v>283</v>
      </c>
      <c r="F172" s="187" t="s">
        <v>284</v>
      </c>
      <c r="G172" s="188" t="s">
        <v>285</v>
      </c>
      <c r="H172" s="189">
        <v>991.23500000000001</v>
      </c>
      <c r="I172" s="189">
        <v>2.6000000000000001</v>
      </c>
      <c r="J172" s="189">
        <f>ROUND(I172*H172,3)</f>
        <v>2577.2109999999998</v>
      </c>
      <c r="K172" s="190"/>
      <c r="L172" s="31"/>
      <c r="M172" s="207" t="s">
        <v>1</v>
      </c>
      <c r="N172" s="208" t="s">
        <v>41</v>
      </c>
      <c r="O172" s="209">
        <v>0</v>
      </c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95" t="s">
        <v>200</v>
      </c>
      <c r="AT172" s="195" t="s">
        <v>137</v>
      </c>
      <c r="AU172" s="195" t="s">
        <v>86</v>
      </c>
      <c r="AY172" s="15" t="s">
        <v>135</v>
      </c>
      <c r="BE172" s="196">
        <f>IF(N172="základná",J172,0)</f>
        <v>0</v>
      </c>
      <c r="BF172" s="196">
        <f>IF(N172="znížená",J172,0)</f>
        <v>2577.2109999999998</v>
      </c>
      <c r="BG172" s="196">
        <f>IF(N172="zákl. prenesená",J172,0)</f>
        <v>0</v>
      </c>
      <c r="BH172" s="196">
        <f>IF(N172="zníž. prenesená",J172,0)</f>
        <v>0</v>
      </c>
      <c r="BI172" s="196">
        <f>IF(N172="nulová",J172,0)</f>
        <v>0</v>
      </c>
      <c r="BJ172" s="15" t="s">
        <v>86</v>
      </c>
      <c r="BK172" s="197">
        <f>ROUND(I172*H172,3)</f>
        <v>2577.2109999999998</v>
      </c>
      <c r="BL172" s="15" t="s">
        <v>200</v>
      </c>
      <c r="BM172" s="195" t="s">
        <v>363</v>
      </c>
    </row>
    <row r="173" s="2" customFormat="1" ht="6.96" customHeight="1">
      <c r="A173" s="30"/>
      <c r="B173" s="56"/>
      <c r="C173" s="57"/>
      <c r="D173" s="57"/>
      <c r="E173" s="57"/>
      <c r="F173" s="57"/>
      <c r="G173" s="57"/>
      <c r="H173" s="57"/>
      <c r="I173" s="57"/>
      <c r="J173" s="57"/>
      <c r="K173" s="57"/>
      <c r="L173" s="31"/>
      <c r="M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</row>
  </sheetData>
  <autoFilter ref="C128:K17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28"/>
    </row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100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5" t="s">
        <v>12</v>
      </c>
      <c r="L6" s="18"/>
    </row>
    <row r="7" s="1" customFormat="1" ht="16.5" customHeight="1">
      <c r="B7" s="18"/>
      <c r="E7" s="130" t="str">
        <f>'Rekapitulácia stavby'!K6</f>
        <v>Výstavba hnojiska A a B Bajč, časť Vlkanovo</v>
      </c>
      <c r="F7" s="25"/>
      <c r="G7" s="25"/>
      <c r="H7" s="25"/>
      <c r="L7" s="18"/>
    </row>
    <row r="8" s="1" customFormat="1" ht="12" customHeight="1">
      <c r="B8" s="18"/>
      <c r="D8" s="25" t="s">
        <v>101</v>
      </c>
      <c r="L8" s="18"/>
    </row>
    <row r="9" s="2" customFormat="1" ht="16.5" customHeight="1">
      <c r="A9" s="30"/>
      <c r="B9" s="31"/>
      <c r="C9" s="30"/>
      <c r="D9" s="30"/>
      <c r="E9" s="130" t="s">
        <v>346</v>
      </c>
      <c r="F9" s="30"/>
      <c r="G9" s="30"/>
      <c r="H9" s="30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="2" customFormat="1" ht="12" customHeight="1">
      <c r="A10" s="30"/>
      <c r="B10" s="31"/>
      <c r="C10" s="30"/>
      <c r="D10" s="25" t="s">
        <v>287</v>
      </c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="2" customFormat="1" ht="16.5" customHeight="1">
      <c r="A11" s="30"/>
      <c r="B11" s="31"/>
      <c r="C11" s="30"/>
      <c r="D11" s="30"/>
      <c r="E11" s="63" t="s">
        <v>364</v>
      </c>
      <c r="F11" s="30"/>
      <c r="G11" s="30"/>
      <c r="H11" s="30"/>
      <c r="I11" s="30"/>
      <c r="J11" s="30"/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="2" customFormat="1" ht="12" customHeight="1">
      <c r="A13" s="30"/>
      <c r="B13" s="31"/>
      <c r="C13" s="30"/>
      <c r="D13" s="25" t="s">
        <v>14</v>
      </c>
      <c r="E13" s="30"/>
      <c r="F13" s="22" t="s">
        <v>1</v>
      </c>
      <c r="G13" s="30"/>
      <c r="H13" s="30"/>
      <c r="I13" s="25" t="s">
        <v>15</v>
      </c>
      <c r="J13" s="22" t="s">
        <v>1</v>
      </c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="2" customFormat="1" ht="12" customHeight="1">
      <c r="A14" s="30"/>
      <c r="B14" s="31"/>
      <c r="C14" s="30"/>
      <c r="D14" s="25" t="s">
        <v>16</v>
      </c>
      <c r="E14" s="30"/>
      <c r="F14" s="22" t="s">
        <v>17</v>
      </c>
      <c r="G14" s="30"/>
      <c r="H14" s="30"/>
      <c r="I14" s="25" t="s">
        <v>18</v>
      </c>
      <c r="J14" s="65" t="str">
        <f>'Rekapitulácia stavby'!AN8</f>
        <v>29. 6. 2022</v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="2" customFormat="1" ht="10.8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="2" customFormat="1" ht="12" customHeight="1">
      <c r="A16" s="30"/>
      <c r="B16" s="31"/>
      <c r="C16" s="30"/>
      <c r="D16" s="25" t="s">
        <v>20</v>
      </c>
      <c r="E16" s="30"/>
      <c r="F16" s="30"/>
      <c r="G16" s="30"/>
      <c r="H16" s="30"/>
      <c r="I16" s="25" t="s">
        <v>21</v>
      </c>
      <c r="J16" s="22" t="s">
        <v>1</v>
      </c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="2" customFormat="1" ht="18" customHeight="1">
      <c r="A17" s="30"/>
      <c r="B17" s="31"/>
      <c r="C17" s="30"/>
      <c r="D17" s="30"/>
      <c r="E17" s="22" t="s">
        <v>22</v>
      </c>
      <c r="F17" s="30"/>
      <c r="G17" s="30"/>
      <c r="H17" s="30"/>
      <c r="I17" s="25" t="s">
        <v>23</v>
      </c>
      <c r="J17" s="22" t="s">
        <v>1</v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="2" customFormat="1" ht="6.96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" customFormat="1" ht="12" customHeight="1">
      <c r="A19" s="30"/>
      <c r="B19" s="31"/>
      <c r="C19" s="30"/>
      <c r="D19" s="25" t="s">
        <v>24</v>
      </c>
      <c r="E19" s="30"/>
      <c r="F19" s="30"/>
      <c r="G19" s="30"/>
      <c r="H19" s="30"/>
      <c r="I19" s="25" t="s">
        <v>21</v>
      </c>
      <c r="J19" s="22" t="str">
        <f>'Rekapitulácia stavby'!AN13</f>
        <v/>
      </c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="2" customFormat="1" ht="18" customHeight="1">
      <c r="A20" s="30"/>
      <c r="B20" s="31"/>
      <c r="C20" s="30"/>
      <c r="D20" s="30"/>
      <c r="E20" s="22" t="str">
        <f>'Rekapitulácia stavby'!E14</f>
        <v xml:space="preserve"> </v>
      </c>
      <c r="F20" s="22"/>
      <c r="G20" s="22"/>
      <c r="H20" s="22"/>
      <c r="I20" s="25" t="s">
        <v>23</v>
      </c>
      <c r="J20" s="22" t="str">
        <f>'Rekapitulácia stavby'!AN14</f>
        <v/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" customFormat="1" ht="6.96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="2" customFormat="1" ht="12" customHeight="1">
      <c r="A22" s="30"/>
      <c r="B22" s="31"/>
      <c r="C22" s="30"/>
      <c r="D22" s="25" t="s">
        <v>26</v>
      </c>
      <c r="E22" s="30"/>
      <c r="F22" s="30"/>
      <c r="G22" s="30"/>
      <c r="H22" s="30"/>
      <c r="I22" s="25" t="s">
        <v>21</v>
      </c>
      <c r="J22" s="22" t="s">
        <v>1</v>
      </c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" customFormat="1" ht="18" customHeight="1">
      <c r="A23" s="30"/>
      <c r="B23" s="31"/>
      <c r="C23" s="30"/>
      <c r="D23" s="30"/>
      <c r="E23" s="22" t="s">
        <v>27</v>
      </c>
      <c r="F23" s="30"/>
      <c r="G23" s="30"/>
      <c r="H23" s="30"/>
      <c r="I23" s="25" t="s">
        <v>23</v>
      </c>
      <c r="J23" s="22" t="s">
        <v>1</v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="2" customFormat="1" ht="6.96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2" customFormat="1" ht="12" customHeight="1">
      <c r="A25" s="30"/>
      <c r="B25" s="31"/>
      <c r="C25" s="30"/>
      <c r="D25" s="25" t="s">
        <v>30</v>
      </c>
      <c r="E25" s="30"/>
      <c r="F25" s="30"/>
      <c r="G25" s="30"/>
      <c r="H25" s="30"/>
      <c r="I25" s="25" t="s">
        <v>21</v>
      </c>
      <c r="J25" s="22" t="str">
        <f>IF('Rekapitulácia stavby'!AN19="","",'Rekapitulácia stavby'!AN19)</f>
        <v/>
      </c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="2" customFormat="1" ht="18" customHeight="1">
      <c r="A26" s="30"/>
      <c r="B26" s="31"/>
      <c r="C26" s="30"/>
      <c r="D26" s="30"/>
      <c r="E26" s="22" t="str">
        <f>IF('Rekapitulácia stavby'!E20="","",'Rekapitulácia stavby'!E20)</f>
        <v xml:space="preserve"> </v>
      </c>
      <c r="F26" s="30"/>
      <c r="G26" s="30"/>
      <c r="H26" s="30"/>
      <c r="I26" s="25" t="s">
        <v>23</v>
      </c>
      <c r="J26" s="22" t="str">
        <f>IF('Rekapitulácia stavby'!AN20="","",'Rekapitulácia stavby'!AN20)</f>
        <v/>
      </c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" customFormat="1" ht="6.96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51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" customFormat="1" ht="12" customHeight="1">
      <c r="A28" s="30"/>
      <c r="B28" s="31"/>
      <c r="C28" s="30"/>
      <c r="D28" s="25" t="s">
        <v>31</v>
      </c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8" customFormat="1" ht="214.5" customHeight="1">
      <c r="A29" s="131"/>
      <c r="B29" s="132"/>
      <c r="C29" s="131"/>
      <c r="D29" s="131"/>
      <c r="E29" s="26" t="s">
        <v>103</v>
      </c>
      <c r="F29" s="26"/>
      <c r="G29" s="26"/>
      <c r="H29" s="26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" customFormat="1" ht="6.96" customHeight="1">
      <c r="A31" s="30"/>
      <c r="B31" s="31"/>
      <c r="C31" s="30"/>
      <c r="D31" s="86"/>
      <c r="E31" s="86"/>
      <c r="F31" s="86"/>
      <c r="G31" s="86"/>
      <c r="H31" s="86"/>
      <c r="I31" s="86"/>
      <c r="J31" s="86"/>
      <c r="K31" s="86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" customFormat="1" ht="14.4" customHeight="1">
      <c r="A32" s="30"/>
      <c r="B32" s="31"/>
      <c r="C32" s="30"/>
      <c r="D32" s="22" t="s">
        <v>104</v>
      </c>
      <c r="E32" s="30"/>
      <c r="F32" s="30"/>
      <c r="G32" s="30"/>
      <c r="H32" s="30"/>
      <c r="I32" s="30"/>
      <c r="J32" s="29">
        <f>J98</f>
        <v>70689.467000000004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" customFormat="1" ht="14.4" customHeight="1">
      <c r="A33" s="30"/>
      <c r="B33" s="31"/>
      <c r="C33" s="30"/>
      <c r="D33" s="28" t="s">
        <v>105</v>
      </c>
      <c r="E33" s="30"/>
      <c r="F33" s="30"/>
      <c r="G33" s="30"/>
      <c r="H33" s="30"/>
      <c r="I33" s="30"/>
      <c r="J33" s="29">
        <f>J107</f>
        <v>0</v>
      </c>
      <c r="K33" s="30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" customFormat="1" ht="25.44" customHeight="1">
      <c r="A34" s="30"/>
      <c r="B34" s="31"/>
      <c r="C34" s="30"/>
      <c r="D34" s="134" t="s">
        <v>35</v>
      </c>
      <c r="E34" s="30"/>
      <c r="F34" s="30"/>
      <c r="G34" s="30"/>
      <c r="H34" s="30"/>
      <c r="I34" s="30"/>
      <c r="J34" s="92">
        <f>ROUND(J32 + J33, 2)</f>
        <v>70689.470000000001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" customFormat="1" ht="6.96" customHeight="1">
      <c r="A35" s="30"/>
      <c r="B35" s="31"/>
      <c r="C35" s="30"/>
      <c r="D35" s="86"/>
      <c r="E35" s="86"/>
      <c r="F35" s="86"/>
      <c r="G35" s="86"/>
      <c r="H35" s="86"/>
      <c r="I35" s="86"/>
      <c r="J35" s="86"/>
      <c r="K35" s="86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" customFormat="1" ht="14.4" customHeight="1">
      <c r="A36" s="30"/>
      <c r="B36" s="31"/>
      <c r="C36" s="30"/>
      <c r="D36" s="30"/>
      <c r="E36" s="30"/>
      <c r="F36" s="35" t="s">
        <v>37</v>
      </c>
      <c r="G36" s="30"/>
      <c r="H36" s="30"/>
      <c r="I36" s="35" t="s">
        <v>36</v>
      </c>
      <c r="J36" s="35" t="s">
        <v>38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" customFormat="1" ht="14.4" customHeight="1">
      <c r="A37" s="30"/>
      <c r="B37" s="31"/>
      <c r="C37" s="30"/>
      <c r="D37" s="135" t="s">
        <v>39</v>
      </c>
      <c r="E37" s="37" t="s">
        <v>40</v>
      </c>
      <c r="F37" s="136">
        <f>ROUND((SUM(BE107:BE108) + SUM(BE130:BE155)),  2)</f>
        <v>0</v>
      </c>
      <c r="G37" s="137"/>
      <c r="H37" s="137"/>
      <c r="I37" s="138">
        <v>0.20000000000000001</v>
      </c>
      <c r="J37" s="136">
        <f>ROUND(((SUM(BE107:BE108) + SUM(BE130:BE155))*I37),  2)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" customFormat="1" ht="14.4" customHeight="1">
      <c r="A38" s="30"/>
      <c r="B38" s="31"/>
      <c r="C38" s="30"/>
      <c r="D38" s="30"/>
      <c r="E38" s="37" t="s">
        <v>41</v>
      </c>
      <c r="F38" s="139">
        <f>ROUND((SUM(BF107:BF108) + SUM(BF130:BF155)),  2)</f>
        <v>70689.470000000001</v>
      </c>
      <c r="G38" s="30"/>
      <c r="H38" s="30"/>
      <c r="I38" s="140">
        <v>0.20000000000000001</v>
      </c>
      <c r="J38" s="139">
        <f>ROUND(((SUM(BF107:BF108) + SUM(BF130:BF155))*I38),  2)</f>
        <v>14137.889999999999</v>
      </c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hidden="1" s="2" customFormat="1" ht="14.4" customHeight="1">
      <c r="A39" s="30"/>
      <c r="B39" s="31"/>
      <c r="C39" s="30"/>
      <c r="D39" s="30"/>
      <c r="E39" s="25" t="s">
        <v>42</v>
      </c>
      <c r="F39" s="139">
        <f>ROUND((SUM(BG107:BG108) + SUM(BG130:BG155)),  2)</f>
        <v>0</v>
      </c>
      <c r="G39" s="30"/>
      <c r="H39" s="30"/>
      <c r="I39" s="140">
        <v>0.20000000000000001</v>
      </c>
      <c r="J39" s="139">
        <f>0</f>
        <v>0</v>
      </c>
      <c r="K39" s="30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hidden="1" s="2" customFormat="1" ht="14.4" customHeight="1">
      <c r="A40" s="30"/>
      <c r="B40" s="31"/>
      <c r="C40" s="30"/>
      <c r="D40" s="30"/>
      <c r="E40" s="25" t="s">
        <v>43</v>
      </c>
      <c r="F40" s="139">
        <f>ROUND((SUM(BH107:BH108) + SUM(BH130:BH155)),  2)</f>
        <v>0</v>
      </c>
      <c r="G40" s="30"/>
      <c r="H40" s="30"/>
      <c r="I40" s="140">
        <v>0.20000000000000001</v>
      </c>
      <c r="J40" s="139">
        <f>0</f>
        <v>0</v>
      </c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hidden="1" s="2" customFormat="1" ht="14.4" customHeight="1">
      <c r="A41" s="30"/>
      <c r="B41" s="31"/>
      <c r="C41" s="30"/>
      <c r="D41" s="30"/>
      <c r="E41" s="37" t="s">
        <v>44</v>
      </c>
      <c r="F41" s="136">
        <f>ROUND((SUM(BI107:BI108) + SUM(BI130:BI155)),  2)</f>
        <v>0</v>
      </c>
      <c r="G41" s="137"/>
      <c r="H41" s="137"/>
      <c r="I41" s="138">
        <v>0</v>
      </c>
      <c r="J41" s="136">
        <f>0</f>
        <v>0</v>
      </c>
      <c r="K41" s="30"/>
      <c r="L41" s="51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" customFormat="1" ht="6.96" customHeight="1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5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" customFormat="1" ht="25.44" customHeight="1">
      <c r="A43" s="30"/>
      <c r="B43" s="31"/>
      <c r="C43" s="126"/>
      <c r="D43" s="141" t="s">
        <v>45</v>
      </c>
      <c r="E43" s="77"/>
      <c r="F43" s="77"/>
      <c r="G43" s="142" t="s">
        <v>46</v>
      </c>
      <c r="H43" s="143" t="s">
        <v>47</v>
      </c>
      <c r="I43" s="77"/>
      <c r="J43" s="144">
        <f>SUM(J34:J41)</f>
        <v>84827.360000000001</v>
      </c>
      <c r="K43" s="145"/>
      <c r="L43" s="51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="2" customFormat="1" ht="14.4" customHeight="1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51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0"/>
      <c r="B61" s="31"/>
      <c r="C61" s="30"/>
      <c r="D61" s="54" t="s">
        <v>50</v>
      </c>
      <c r="E61" s="33"/>
      <c r="F61" s="146" t="s">
        <v>51</v>
      </c>
      <c r="G61" s="54" t="s">
        <v>50</v>
      </c>
      <c r="H61" s="33"/>
      <c r="I61" s="33"/>
      <c r="J61" s="147" t="s">
        <v>51</v>
      </c>
      <c r="K61" s="33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0"/>
      <c r="B65" s="31"/>
      <c r="C65" s="30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0"/>
      <c r="B76" s="31"/>
      <c r="C76" s="30"/>
      <c r="D76" s="54" t="s">
        <v>50</v>
      </c>
      <c r="E76" s="33"/>
      <c r="F76" s="146" t="s">
        <v>51</v>
      </c>
      <c r="G76" s="54" t="s">
        <v>50</v>
      </c>
      <c r="H76" s="33"/>
      <c r="I76" s="33"/>
      <c r="J76" s="147" t="s">
        <v>51</v>
      </c>
      <c r="K76" s="33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" customFormat="1" ht="14.4" customHeight="1">
      <c r="A77" s="3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="2" customFormat="1" ht="6.96" customHeight="1">
      <c r="A81" s="3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" customFormat="1" ht="24.96" customHeight="1">
      <c r="A82" s="30"/>
      <c r="B82" s="31"/>
      <c r="C82" s="19" t="s">
        <v>106</v>
      </c>
      <c r="D82" s="30"/>
      <c r="E82" s="30"/>
      <c r="F82" s="30"/>
      <c r="G82" s="30"/>
      <c r="H82" s="30"/>
      <c r="I82" s="30"/>
      <c r="J82" s="30"/>
      <c r="K82" s="30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" customFormat="1" ht="6.96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" customFormat="1" ht="12" customHeight="1">
      <c r="A84" s="30"/>
      <c r="B84" s="31"/>
      <c r="C84" s="25" t="s">
        <v>12</v>
      </c>
      <c r="D84" s="30"/>
      <c r="E84" s="30"/>
      <c r="F84" s="30"/>
      <c r="G84" s="30"/>
      <c r="H84" s="30"/>
      <c r="I84" s="30"/>
      <c r="J84" s="30"/>
      <c r="K84" s="30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" customFormat="1" ht="16.5" customHeight="1">
      <c r="A85" s="30"/>
      <c r="B85" s="31"/>
      <c r="C85" s="30"/>
      <c r="D85" s="30"/>
      <c r="E85" s="130" t="str">
        <f>E7</f>
        <v>Výstavba hnojiska A a B Bajč, časť Vlkanovo</v>
      </c>
      <c r="F85" s="25"/>
      <c r="G85" s="25"/>
      <c r="H85" s="25"/>
      <c r="I85" s="30"/>
      <c r="J85" s="30"/>
      <c r="K85" s="30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1" customFormat="1" ht="12" customHeight="1">
      <c r="B86" s="18"/>
      <c r="C86" s="25" t="s">
        <v>101</v>
      </c>
      <c r="L86" s="18"/>
    </row>
    <row r="87" s="2" customFormat="1" ht="16.5" customHeight="1">
      <c r="A87" s="30"/>
      <c r="B87" s="31"/>
      <c r="C87" s="30"/>
      <c r="D87" s="30"/>
      <c r="E87" s="130" t="s">
        <v>346</v>
      </c>
      <c r="F87" s="30"/>
      <c r="G87" s="30"/>
      <c r="H87" s="30"/>
      <c r="I87" s="30"/>
      <c r="J87" s="30"/>
      <c r="K87" s="30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" customFormat="1" ht="12" customHeight="1">
      <c r="A88" s="30"/>
      <c r="B88" s="31"/>
      <c r="C88" s="25" t="s">
        <v>287</v>
      </c>
      <c r="D88" s="30"/>
      <c r="E88" s="30"/>
      <c r="F88" s="30"/>
      <c r="G88" s="30"/>
      <c r="H88" s="30"/>
      <c r="I88" s="30"/>
      <c r="J88" s="30"/>
      <c r="K88" s="30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" customFormat="1" ht="16.5" customHeight="1">
      <c r="A89" s="30"/>
      <c r="B89" s="31"/>
      <c r="C89" s="30"/>
      <c r="D89" s="30"/>
      <c r="E89" s="63" t="str">
        <f>E11</f>
        <v xml:space="preserve">02_01 - Zdravotechnika </v>
      </c>
      <c r="F89" s="30"/>
      <c r="G89" s="30"/>
      <c r="H89" s="30"/>
      <c r="I89" s="30"/>
      <c r="J89" s="30"/>
      <c r="K89" s="30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" customFormat="1" ht="6.96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" customFormat="1" ht="12" customHeight="1">
      <c r="A91" s="30"/>
      <c r="B91" s="31"/>
      <c r="C91" s="25" t="s">
        <v>16</v>
      </c>
      <c r="D91" s="30"/>
      <c r="E91" s="30"/>
      <c r="F91" s="22" t="str">
        <f>F14</f>
        <v>k.ú. Bajč</v>
      </c>
      <c r="G91" s="30"/>
      <c r="H91" s="30"/>
      <c r="I91" s="25" t="s">
        <v>18</v>
      </c>
      <c r="J91" s="65" t="str">
        <f>IF(J14="","",J14)</f>
        <v>29. 6. 2022</v>
      </c>
      <c r="K91" s="30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" customFormat="1" ht="6.96" customHeight="1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" customFormat="1" ht="25.65" customHeight="1">
      <c r="A93" s="30"/>
      <c r="B93" s="31"/>
      <c r="C93" s="25" t="s">
        <v>20</v>
      </c>
      <c r="D93" s="30"/>
      <c r="E93" s="30"/>
      <c r="F93" s="22" t="str">
        <f>E17</f>
        <v>GEMERPLUS, s.r.o., Lenartovce č. 97</v>
      </c>
      <c r="G93" s="30"/>
      <c r="H93" s="30"/>
      <c r="I93" s="25" t="s">
        <v>26</v>
      </c>
      <c r="J93" s="26" t="str">
        <f>E23</f>
        <v>Ing. arch. Roland Hoferica</v>
      </c>
      <c r="K93" s="30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" customFormat="1" ht="15.15" customHeight="1">
      <c r="A94" s="30"/>
      <c r="B94" s="31"/>
      <c r="C94" s="25" t="s">
        <v>24</v>
      </c>
      <c r="D94" s="30"/>
      <c r="E94" s="30"/>
      <c r="F94" s="22" t="str">
        <f>IF(E20="","",E20)</f>
        <v xml:space="preserve"> </v>
      </c>
      <c r="G94" s="30"/>
      <c r="H94" s="30"/>
      <c r="I94" s="25" t="s">
        <v>30</v>
      </c>
      <c r="J94" s="26" t="str">
        <f>E26</f>
        <v xml:space="preserve"> </v>
      </c>
      <c r="K94" s="30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" customFormat="1" ht="10.32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" customFormat="1" ht="29.28" customHeight="1">
      <c r="A96" s="30"/>
      <c r="B96" s="31"/>
      <c r="C96" s="148" t="s">
        <v>107</v>
      </c>
      <c r="D96" s="126"/>
      <c r="E96" s="126"/>
      <c r="F96" s="126"/>
      <c r="G96" s="126"/>
      <c r="H96" s="126"/>
      <c r="I96" s="126"/>
      <c r="J96" s="149" t="s">
        <v>108</v>
      </c>
      <c r="K96" s="126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="2" customFormat="1" ht="10.32" customHeight="1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51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="2" customFormat="1" ht="22.8" customHeight="1">
      <c r="A98" s="30"/>
      <c r="B98" s="31"/>
      <c r="C98" s="150" t="s">
        <v>109</v>
      </c>
      <c r="D98" s="30"/>
      <c r="E98" s="30"/>
      <c r="F98" s="30"/>
      <c r="G98" s="30"/>
      <c r="H98" s="30"/>
      <c r="I98" s="30"/>
      <c r="J98" s="92">
        <f>J130</f>
        <v>70689.467000000004</v>
      </c>
      <c r="K98" s="30"/>
      <c r="L98" s="51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5" t="s">
        <v>110</v>
      </c>
    </row>
    <row r="99" s="9" customFormat="1" ht="24.96" customHeight="1">
      <c r="A99" s="9"/>
      <c r="B99" s="151"/>
      <c r="C99" s="9"/>
      <c r="D99" s="152" t="s">
        <v>111</v>
      </c>
      <c r="E99" s="153"/>
      <c r="F99" s="153"/>
      <c r="G99" s="153"/>
      <c r="H99" s="153"/>
      <c r="I99" s="153"/>
      <c r="J99" s="154">
        <f>J131</f>
        <v>70689.467000000004</v>
      </c>
      <c r="K99" s="9"/>
      <c r="L99" s="15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5"/>
      <c r="C100" s="10"/>
      <c r="D100" s="156" t="s">
        <v>112</v>
      </c>
      <c r="E100" s="157"/>
      <c r="F100" s="157"/>
      <c r="G100" s="157"/>
      <c r="H100" s="157"/>
      <c r="I100" s="157"/>
      <c r="J100" s="158">
        <f>J132</f>
        <v>8105.8900000000012</v>
      </c>
      <c r="K100" s="10"/>
      <c r="L100" s="15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5"/>
      <c r="C101" s="10"/>
      <c r="D101" s="156" t="s">
        <v>289</v>
      </c>
      <c r="E101" s="157"/>
      <c r="F101" s="157"/>
      <c r="G101" s="157"/>
      <c r="H101" s="157"/>
      <c r="I101" s="157"/>
      <c r="J101" s="158">
        <f>J142</f>
        <v>1783.3800000000001</v>
      </c>
      <c r="K101" s="10"/>
      <c r="L101" s="15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5"/>
      <c r="C102" s="10"/>
      <c r="D102" s="156" t="s">
        <v>290</v>
      </c>
      <c r="E102" s="157"/>
      <c r="F102" s="157"/>
      <c r="G102" s="157"/>
      <c r="H102" s="157"/>
      <c r="I102" s="157"/>
      <c r="J102" s="158">
        <f>J144</f>
        <v>4188.3990000000003</v>
      </c>
      <c r="K102" s="10"/>
      <c r="L102" s="15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5"/>
      <c r="C103" s="10"/>
      <c r="D103" s="156" t="s">
        <v>116</v>
      </c>
      <c r="E103" s="157"/>
      <c r="F103" s="157"/>
      <c r="G103" s="157"/>
      <c r="H103" s="157"/>
      <c r="I103" s="157"/>
      <c r="J103" s="158">
        <f>J149</f>
        <v>47031.192000000003</v>
      </c>
      <c r="K103" s="10"/>
      <c r="L103" s="15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5"/>
      <c r="C104" s="10"/>
      <c r="D104" s="156" t="s">
        <v>117</v>
      </c>
      <c r="E104" s="157"/>
      <c r="F104" s="157"/>
      <c r="G104" s="157"/>
      <c r="H104" s="157"/>
      <c r="I104" s="157"/>
      <c r="J104" s="158">
        <f>J154</f>
        <v>9580.6059999999998</v>
      </c>
      <c r="K104" s="10"/>
      <c r="L104" s="15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51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="2" customFormat="1" ht="6.96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51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="2" customFormat="1" ht="29.28" customHeight="1">
      <c r="A107" s="30"/>
      <c r="B107" s="31"/>
      <c r="C107" s="150" t="s">
        <v>120</v>
      </c>
      <c r="D107" s="30"/>
      <c r="E107" s="30"/>
      <c r="F107" s="30"/>
      <c r="G107" s="30"/>
      <c r="H107" s="30"/>
      <c r="I107" s="30"/>
      <c r="J107" s="159">
        <v>0</v>
      </c>
      <c r="K107" s="30"/>
      <c r="L107" s="51"/>
      <c r="N107" s="160" t="s">
        <v>39</v>
      </c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="2" customFormat="1" ht="18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5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="2" customFormat="1" ht="29.28" customHeight="1">
      <c r="A109" s="30"/>
      <c r="B109" s="31"/>
      <c r="C109" s="125" t="s">
        <v>99</v>
      </c>
      <c r="D109" s="126"/>
      <c r="E109" s="126"/>
      <c r="F109" s="126"/>
      <c r="G109" s="126"/>
      <c r="H109" s="126"/>
      <c r="I109" s="126"/>
      <c r="J109" s="127">
        <f>ROUND(J98+J107,2)</f>
        <v>70689.470000000001</v>
      </c>
      <c r="K109" s="126"/>
      <c r="L109" s="5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="2" customFormat="1" ht="6.96" customHeight="1">
      <c r="A110" s="30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="2" customFormat="1" ht="6.96" customHeight="1">
      <c r="A114" s="30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1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="2" customFormat="1" ht="24.96" customHeight="1">
      <c r="A115" s="30"/>
      <c r="B115" s="31"/>
      <c r="C115" s="19" t="s">
        <v>121</v>
      </c>
      <c r="D115" s="30"/>
      <c r="E115" s="30"/>
      <c r="F115" s="30"/>
      <c r="G115" s="30"/>
      <c r="H115" s="30"/>
      <c r="I115" s="30"/>
      <c r="J115" s="30"/>
      <c r="K115" s="30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="2" customFormat="1" ht="6.96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="2" customFormat="1" ht="12" customHeight="1">
      <c r="A117" s="30"/>
      <c r="B117" s="31"/>
      <c r="C117" s="25" t="s">
        <v>12</v>
      </c>
      <c r="D117" s="30"/>
      <c r="E117" s="30"/>
      <c r="F117" s="30"/>
      <c r="G117" s="30"/>
      <c r="H117" s="30"/>
      <c r="I117" s="30"/>
      <c r="J117" s="30"/>
      <c r="K117" s="30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="2" customFormat="1" ht="16.5" customHeight="1">
      <c r="A118" s="30"/>
      <c r="B118" s="31"/>
      <c r="C118" s="30"/>
      <c r="D118" s="30"/>
      <c r="E118" s="130" t="str">
        <f>E7</f>
        <v>Výstavba hnojiska A a B Bajč, časť Vlkanovo</v>
      </c>
      <c r="F118" s="25"/>
      <c r="G118" s="25"/>
      <c r="H118" s="25"/>
      <c r="I118" s="30"/>
      <c r="J118" s="30"/>
      <c r="K118" s="30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="1" customFormat="1" ht="12" customHeight="1">
      <c r="B119" s="18"/>
      <c r="C119" s="25" t="s">
        <v>101</v>
      </c>
      <c r="L119" s="18"/>
    </row>
    <row r="120" s="2" customFormat="1" ht="16.5" customHeight="1">
      <c r="A120" s="30"/>
      <c r="B120" s="31"/>
      <c r="C120" s="30"/>
      <c r="D120" s="30"/>
      <c r="E120" s="130" t="s">
        <v>346</v>
      </c>
      <c r="F120" s="30"/>
      <c r="G120" s="30"/>
      <c r="H120" s="30"/>
      <c r="I120" s="30"/>
      <c r="J120" s="30"/>
      <c r="K120" s="30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="2" customFormat="1" ht="12" customHeight="1">
      <c r="A121" s="30"/>
      <c r="B121" s="31"/>
      <c r="C121" s="25" t="s">
        <v>287</v>
      </c>
      <c r="D121" s="30"/>
      <c r="E121" s="30"/>
      <c r="F121" s="30"/>
      <c r="G121" s="30"/>
      <c r="H121" s="30"/>
      <c r="I121" s="30"/>
      <c r="J121" s="30"/>
      <c r="K121" s="30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="2" customFormat="1" ht="16.5" customHeight="1">
      <c r="A122" s="30"/>
      <c r="B122" s="31"/>
      <c r="C122" s="30"/>
      <c r="D122" s="30"/>
      <c r="E122" s="63" t="str">
        <f>E11</f>
        <v xml:space="preserve">02_01 - Zdravotechnika </v>
      </c>
      <c r="F122" s="30"/>
      <c r="G122" s="30"/>
      <c r="H122" s="30"/>
      <c r="I122" s="30"/>
      <c r="J122" s="30"/>
      <c r="K122" s="30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="2" customFormat="1" ht="6.96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="2" customFormat="1" ht="12" customHeight="1">
      <c r="A124" s="30"/>
      <c r="B124" s="31"/>
      <c r="C124" s="25" t="s">
        <v>16</v>
      </c>
      <c r="D124" s="30"/>
      <c r="E124" s="30"/>
      <c r="F124" s="22" t="str">
        <f>F14</f>
        <v>k.ú. Bajč</v>
      </c>
      <c r="G124" s="30"/>
      <c r="H124" s="30"/>
      <c r="I124" s="25" t="s">
        <v>18</v>
      </c>
      <c r="J124" s="65" t="str">
        <f>IF(J14="","",J14)</f>
        <v>29. 6. 2022</v>
      </c>
      <c r="K124" s="30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="2" customFormat="1" ht="6.96" customHeight="1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51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="2" customFormat="1" ht="25.65" customHeight="1">
      <c r="A126" s="30"/>
      <c r="B126" s="31"/>
      <c r="C126" s="25" t="s">
        <v>20</v>
      </c>
      <c r="D126" s="30"/>
      <c r="E126" s="30"/>
      <c r="F126" s="22" t="str">
        <f>E17</f>
        <v>GEMERPLUS, s.r.o., Lenartovce č. 97</v>
      </c>
      <c r="G126" s="30"/>
      <c r="H126" s="30"/>
      <c r="I126" s="25" t="s">
        <v>26</v>
      </c>
      <c r="J126" s="26" t="str">
        <f>E23</f>
        <v>Ing. arch. Roland Hoferica</v>
      </c>
      <c r="K126" s="30"/>
      <c r="L126" s="51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="2" customFormat="1" ht="15.15" customHeight="1">
      <c r="A127" s="30"/>
      <c r="B127" s="31"/>
      <c r="C127" s="25" t="s">
        <v>24</v>
      </c>
      <c r="D127" s="30"/>
      <c r="E127" s="30"/>
      <c r="F127" s="22" t="str">
        <f>IF(E20="","",E20)</f>
        <v xml:space="preserve"> </v>
      </c>
      <c r="G127" s="30"/>
      <c r="H127" s="30"/>
      <c r="I127" s="25" t="s">
        <v>30</v>
      </c>
      <c r="J127" s="26" t="str">
        <f>E26</f>
        <v xml:space="preserve"> </v>
      </c>
      <c r="K127" s="30"/>
      <c r="L127" s="51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="2" customFormat="1" ht="10.32" customHeight="1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51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="11" customFormat="1" ht="29.28" customHeight="1">
      <c r="A129" s="161"/>
      <c r="B129" s="162"/>
      <c r="C129" s="163" t="s">
        <v>122</v>
      </c>
      <c r="D129" s="164" t="s">
        <v>60</v>
      </c>
      <c r="E129" s="164" t="s">
        <v>56</v>
      </c>
      <c r="F129" s="164" t="s">
        <v>57</v>
      </c>
      <c r="G129" s="164" t="s">
        <v>123</v>
      </c>
      <c r="H129" s="164" t="s">
        <v>124</v>
      </c>
      <c r="I129" s="164" t="s">
        <v>125</v>
      </c>
      <c r="J129" s="165" t="s">
        <v>108</v>
      </c>
      <c r="K129" s="166" t="s">
        <v>126</v>
      </c>
      <c r="L129" s="167"/>
      <c r="M129" s="82" t="s">
        <v>1</v>
      </c>
      <c r="N129" s="83" t="s">
        <v>39</v>
      </c>
      <c r="O129" s="83" t="s">
        <v>127</v>
      </c>
      <c r="P129" s="83" t="s">
        <v>128</v>
      </c>
      <c r="Q129" s="83" t="s">
        <v>129</v>
      </c>
      <c r="R129" s="83" t="s">
        <v>130</v>
      </c>
      <c r="S129" s="83" t="s">
        <v>131</v>
      </c>
      <c r="T129" s="84" t="s">
        <v>132</v>
      </c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</row>
    <row r="130" s="2" customFormat="1" ht="22.8" customHeight="1">
      <c r="A130" s="30"/>
      <c r="B130" s="31"/>
      <c r="C130" s="89" t="s">
        <v>104</v>
      </c>
      <c r="D130" s="30"/>
      <c r="E130" s="30"/>
      <c r="F130" s="30"/>
      <c r="G130" s="30"/>
      <c r="H130" s="30"/>
      <c r="I130" s="30"/>
      <c r="J130" s="168">
        <f>BK130</f>
        <v>70689.467000000004</v>
      </c>
      <c r="K130" s="30"/>
      <c r="L130" s="31"/>
      <c r="M130" s="85"/>
      <c r="N130" s="69"/>
      <c r="O130" s="86"/>
      <c r="P130" s="169">
        <f>P131</f>
        <v>903.86141900000007</v>
      </c>
      <c r="Q130" s="86"/>
      <c r="R130" s="169">
        <f>R131</f>
        <v>274.57145600000001</v>
      </c>
      <c r="S130" s="86"/>
      <c r="T130" s="170">
        <f>T131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5" t="s">
        <v>74</v>
      </c>
      <c r="AU130" s="15" t="s">
        <v>110</v>
      </c>
      <c r="BK130" s="171">
        <f>BK131</f>
        <v>70689.467000000004</v>
      </c>
    </row>
    <row r="131" s="12" customFormat="1" ht="25.92" customHeight="1">
      <c r="A131" s="12"/>
      <c r="B131" s="172"/>
      <c r="C131" s="12"/>
      <c r="D131" s="173" t="s">
        <v>74</v>
      </c>
      <c r="E131" s="174" t="s">
        <v>133</v>
      </c>
      <c r="F131" s="174" t="s">
        <v>134</v>
      </c>
      <c r="G131" s="12"/>
      <c r="H131" s="12"/>
      <c r="I131" s="12"/>
      <c r="J131" s="175">
        <f>BK131</f>
        <v>70689.467000000004</v>
      </c>
      <c r="K131" s="12"/>
      <c r="L131" s="172"/>
      <c r="M131" s="176"/>
      <c r="N131" s="177"/>
      <c r="O131" s="177"/>
      <c r="P131" s="178">
        <f>P132+P142+P144+P149+P154</f>
        <v>903.86141900000007</v>
      </c>
      <c r="Q131" s="177"/>
      <c r="R131" s="178">
        <f>R132+R142+R144+R149+R154</f>
        <v>274.57145600000001</v>
      </c>
      <c r="S131" s="177"/>
      <c r="T131" s="179">
        <f>T132+T142+T144+T149+T154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0" t="s">
        <v>74</v>
      </c>
      <c r="AU131" s="180" t="s">
        <v>75</v>
      </c>
      <c r="AY131" s="173" t="s">
        <v>135</v>
      </c>
      <c r="BK131" s="181">
        <f>BK132+BK142+BK144+BK149+BK154</f>
        <v>70689.467000000004</v>
      </c>
    </row>
    <row r="132" s="12" customFormat="1" ht="22.8" customHeight="1">
      <c r="A132" s="12"/>
      <c r="B132" s="172"/>
      <c r="C132" s="12"/>
      <c r="D132" s="173" t="s">
        <v>74</v>
      </c>
      <c r="E132" s="182" t="s">
        <v>82</v>
      </c>
      <c r="F132" s="182" t="s">
        <v>136</v>
      </c>
      <c r="G132" s="12"/>
      <c r="H132" s="12"/>
      <c r="I132" s="12"/>
      <c r="J132" s="183">
        <f>BK132</f>
        <v>8105.8900000000012</v>
      </c>
      <c r="K132" s="12"/>
      <c r="L132" s="172"/>
      <c r="M132" s="176"/>
      <c r="N132" s="177"/>
      <c r="O132" s="177"/>
      <c r="P132" s="178">
        <f>SUM(P133:P141)</f>
        <v>389.51999999999998</v>
      </c>
      <c r="Q132" s="177"/>
      <c r="R132" s="178">
        <f>SUM(R133:R141)</f>
        <v>141.75</v>
      </c>
      <c r="S132" s="177"/>
      <c r="T132" s="179">
        <f>SUM(T133:T141)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0" t="s">
        <v>74</v>
      </c>
      <c r="AU132" s="180" t="s">
        <v>82</v>
      </c>
      <c r="AY132" s="173" t="s">
        <v>135</v>
      </c>
      <c r="BK132" s="181">
        <f>SUM(BK133:BK141)</f>
        <v>8105.8900000000012</v>
      </c>
    </row>
    <row r="133" s="2" customFormat="1" ht="24.15" customHeight="1">
      <c r="A133" s="30"/>
      <c r="B133" s="184"/>
      <c r="C133" s="185" t="s">
        <v>82</v>
      </c>
      <c r="D133" s="185" t="s">
        <v>137</v>
      </c>
      <c r="E133" s="186" t="s">
        <v>291</v>
      </c>
      <c r="F133" s="187" t="s">
        <v>292</v>
      </c>
      <c r="G133" s="188" t="s">
        <v>140</v>
      </c>
      <c r="H133" s="189">
        <v>180</v>
      </c>
      <c r="I133" s="189">
        <v>11.497</v>
      </c>
      <c r="J133" s="189">
        <f>ROUND(I133*H133,3)</f>
        <v>2069.46</v>
      </c>
      <c r="K133" s="190"/>
      <c r="L133" s="31"/>
      <c r="M133" s="191" t="s">
        <v>1</v>
      </c>
      <c r="N133" s="192" t="s">
        <v>41</v>
      </c>
      <c r="O133" s="193">
        <v>0.81100000000000005</v>
      </c>
      <c r="P133" s="193">
        <f>O133*H133</f>
        <v>145.98000000000002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5" t="s">
        <v>141</v>
      </c>
      <c r="AT133" s="195" t="s">
        <v>137</v>
      </c>
      <c r="AU133" s="195" t="s">
        <v>86</v>
      </c>
      <c r="AY133" s="15" t="s">
        <v>135</v>
      </c>
      <c r="BE133" s="196">
        <f>IF(N133="základná",J133,0)</f>
        <v>0</v>
      </c>
      <c r="BF133" s="196">
        <f>IF(N133="znížená",J133,0)</f>
        <v>2069.46</v>
      </c>
      <c r="BG133" s="196">
        <f>IF(N133="zákl. prenesená",J133,0)</f>
        <v>0</v>
      </c>
      <c r="BH133" s="196">
        <f>IF(N133="zníž. prenesená",J133,0)</f>
        <v>0</v>
      </c>
      <c r="BI133" s="196">
        <f>IF(N133="nulová",J133,0)</f>
        <v>0</v>
      </c>
      <c r="BJ133" s="15" t="s">
        <v>86</v>
      </c>
      <c r="BK133" s="197">
        <f>ROUND(I133*H133,3)</f>
        <v>2069.46</v>
      </c>
      <c r="BL133" s="15" t="s">
        <v>141</v>
      </c>
      <c r="BM133" s="195" t="s">
        <v>293</v>
      </c>
    </row>
    <row r="134" s="2" customFormat="1" ht="37.8" customHeight="1">
      <c r="A134" s="30"/>
      <c r="B134" s="184"/>
      <c r="C134" s="185" t="s">
        <v>86</v>
      </c>
      <c r="D134" s="185" t="s">
        <v>137</v>
      </c>
      <c r="E134" s="186" t="s">
        <v>294</v>
      </c>
      <c r="F134" s="187" t="s">
        <v>295</v>
      </c>
      <c r="G134" s="188" t="s">
        <v>140</v>
      </c>
      <c r="H134" s="189">
        <v>180</v>
      </c>
      <c r="I134" s="189">
        <v>1.135</v>
      </c>
      <c r="J134" s="189">
        <f>ROUND(I134*H134,3)</f>
        <v>204.30000000000001</v>
      </c>
      <c r="K134" s="190"/>
      <c r="L134" s="31"/>
      <c r="M134" s="191" t="s">
        <v>1</v>
      </c>
      <c r="N134" s="192" t="s">
        <v>41</v>
      </c>
      <c r="O134" s="193">
        <v>0.080000000000000002</v>
      </c>
      <c r="P134" s="193">
        <f>O134*H134</f>
        <v>14.4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5" t="s">
        <v>141</v>
      </c>
      <c r="AT134" s="195" t="s">
        <v>137</v>
      </c>
      <c r="AU134" s="195" t="s">
        <v>86</v>
      </c>
      <c r="AY134" s="15" t="s">
        <v>135</v>
      </c>
      <c r="BE134" s="196">
        <f>IF(N134="základná",J134,0)</f>
        <v>0</v>
      </c>
      <c r="BF134" s="196">
        <f>IF(N134="znížená",J134,0)</f>
        <v>204.30000000000001</v>
      </c>
      <c r="BG134" s="196">
        <f>IF(N134="zákl. prenesená",J134,0)</f>
        <v>0</v>
      </c>
      <c r="BH134" s="196">
        <f>IF(N134="zníž. prenesená",J134,0)</f>
        <v>0</v>
      </c>
      <c r="BI134" s="196">
        <f>IF(N134="nulová",J134,0)</f>
        <v>0</v>
      </c>
      <c r="BJ134" s="15" t="s">
        <v>86</v>
      </c>
      <c r="BK134" s="197">
        <f>ROUND(I134*H134,3)</f>
        <v>204.30000000000001</v>
      </c>
      <c r="BL134" s="15" t="s">
        <v>141</v>
      </c>
      <c r="BM134" s="195" t="s">
        <v>296</v>
      </c>
    </row>
    <row r="135" s="2" customFormat="1" ht="24.15" customHeight="1">
      <c r="A135" s="30"/>
      <c r="B135" s="184"/>
      <c r="C135" s="185" t="s">
        <v>146</v>
      </c>
      <c r="D135" s="185" t="s">
        <v>137</v>
      </c>
      <c r="E135" s="186" t="s">
        <v>154</v>
      </c>
      <c r="F135" s="187" t="s">
        <v>155</v>
      </c>
      <c r="G135" s="188" t="s">
        <v>140</v>
      </c>
      <c r="H135" s="189">
        <v>180</v>
      </c>
      <c r="I135" s="189">
        <v>1.8020000000000001</v>
      </c>
      <c r="J135" s="189">
        <f>ROUND(I135*H135,3)</f>
        <v>324.36000000000001</v>
      </c>
      <c r="K135" s="190"/>
      <c r="L135" s="31"/>
      <c r="M135" s="191" t="s">
        <v>1</v>
      </c>
      <c r="N135" s="192" t="s">
        <v>41</v>
      </c>
      <c r="O135" s="193">
        <v>0.069000000000000006</v>
      </c>
      <c r="P135" s="193">
        <f>O135*H135</f>
        <v>12.420000000000002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5" t="s">
        <v>141</v>
      </c>
      <c r="AT135" s="195" t="s">
        <v>137</v>
      </c>
      <c r="AU135" s="195" t="s">
        <v>86</v>
      </c>
      <c r="AY135" s="15" t="s">
        <v>135</v>
      </c>
      <c r="BE135" s="196">
        <f>IF(N135="základná",J135,0)</f>
        <v>0</v>
      </c>
      <c r="BF135" s="196">
        <f>IF(N135="znížená",J135,0)</f>
        <v>324.36000000000001</v>
      </c>
      <c r="BG135" s="196">
        <f>IF(N135="zákl. prenesená",J135,0)</f>
        <v>0</v>
      </c>
      <c r="BH135" s="196">
        <f>IF(N135="zníž. prenesená",J135,0)</f>
        <v>0</v>
      </c>
      <c r="BI135" s="196">
        <f>IF(N135="nulová",J135,0)</f>
        <v>0</v>
      </c>
      <c r="BJ135" s="15" t="s">
        <v>86</v>
      </c>
      <c r="BK135" s="197">
        <f>ROUND(I135*H135,3)</f>
        <v>324.36000000000001</v>
      </c>
      <c r="BL135" s="15" t="s">
        <v>141</v>
      </c>
      <c r="BM135" s="195" t="s">
        <v>297</v>
      </c>
    </row>
    <row r="136" s="2" customFormat="1" ht="37.8" customHeight="1">
      <c r="A136" s="30"/>
      <c r="B136" s="184"/>
      <c r="C136" s="185" t="s">
        <v>141</v>
      </c>
      <c r="D136" s="185" t="s">
        <v>137</v>
      </c>
      <c r="E136" s="186" t="s">
        <v>298</v>
      </c>
      <c r="F136" s="187" t="s">
        <v>299</v>
      </c>
      <c r="G136" s="188" t="s">
        <v>140</v>
      </c>
      <c r="H136" s="189">
        <v>105</v>
      </c>
      <c r="I136" s="189">
        <v>4.4740000000000002</v>
      </c>
      <c r="J136" s="189">
        <f>ROUND(I136*H136,3)</f>
        <v>469.76999999999998</v>
      </c>
      <c r="K136" s="190"/>
      <c r="L136" s="31"/>
      <c r="M136" s="191" t="s">
        <v>1</v>
      </c>
      <c r="N136" s="192" t="s">
        <v>41</v>
      </c>
      <c r="O136" s="193">
        <v>0.066000000000000003</v>
      </c>
      <c r="P136" s="193">
        <f>O136*H136</f>
        <v>6.9300000000000006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5" t="s">
        <v>141</v>
      </c>
      <c r="AT136" s="195" t="s">
        <v>137</v>
      </c>
      <c r="AU136" s="195" t="s">
        <v>86</v>
      </c>
      <c r="AY136" s="15" t="s">
        <v>135</v>
      </c>
      <c r="BE136" s="196">
        <f>IF(N136="základná",J136,0)</f>
        <v>0</v>
      </c>
      <c r="BF136" s="196">
        <f>IF(N136="znížená",J136,0)</f>
        <v>469.76999999999998</v>
      </c>
      <c r="BG136" s="196">
        <f>IF(N136="zákl. prenesená",J136,0)</f>
        <v>0</v>
      </c>
      <c r="BH136" s="196">
        <f>IF(N136="zníž. prenesená",J136,0)</f>
        <v>0</v>
      </c>
      <c r="BI136" s="196">
        <f>IF(N136="nulová",J136,0)</f>
        <v>0</v>
      </c>
      <c r="BJ136" s="15" t="s">
        <v>86</v>
      </c>
      <c r="BK136" s="197">
        <f>ROUND(I136*H136,3)</f>
        <v>469.76999999999998</v>
      </c>
      <c r="BL136" s="15" t="s">
        <v>141</v>
      </c>
      <c r="BM136" s="195" t="s">
        <v>300</v>
      </c>
    </row>
    <row r="137" s="2" customFormat="1" ht="24.15" customHeight="1">
      <c r="A137" s="30"/>
      <c r="B137" s="184"/>
      <c r="C137" s="185" t="s">
        <v>153</v>
      </c>
      <c r="D137" s="185" t="s">
        <v>137</v>
      </c>
      <c r="E137" s="186" t="s">
        <v>301</v>
      </c>
      <c r="F137" s="187" t="s">
        <v>302</v>
      </c>
      <c r="G137" s="188" t="s">
        <v>140</v>
      </c>
      <c r="H137" s="189">
        <v>105</v>
      </c>
      <c r="I137" s="189">
        <v>2.1099999999999999</v>
      </c>
      <c r="J137" s="189">
        <f>ROUND(I137*H137,3)</f>
        <v>221.55000000000001</v>
      </c>
      <c r="K137" s="190"/>
      <c r="L137" s="31"/>
      <c r="M137" s="191" t="s">
        <v>1</v>
      </c>
      <c r="N137" s="192" t="s">
        <v>41</v>
      </c>
      <c r="O137" s="193">
        <v>0.086999999999999994</v>
      </c>
      <c r="P137" s="193">
        <f>O137*H137</f>
        <v>9.1349999999999998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5" t="s">
        <v>141</v>
      </c>
      <c r="AT137" s="195" t="s">
        <v>137</v>
      </c>
      <c r="AU137" s="195" t="s">
        <v>86</v>
      </c>
      <c r="AY137" s="15" t="s">
        <v>135</v>
      </c>
      <c r="BE137" s="196">
        <f>IF(N137="základná",J137,0)</f>
        <v>0</v>
      </c>
      <c r="BF137" s="196">
        <f>IF(N137="znížená",J137,0)</f>
        <v>221.55000000000001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86</v>
      </c>
      <c r="BK137" s="197">
        <f>ROUND(I137*H137,3)</f>
        <v>221.55000000000001</v>
      </c>
      <c r="BL137" s="15" t="s">
        <v>141</v>
      </c>
      <c r="BM137" s="195" t="s">
        <v>303</v>
      </c>
    </row>
    <row r="138" s="2" customFormat="1" ht="33" customHeight="1">
      <c r="A138" s="30"/>
      <c r="B138" s="184"/>
      <c r="C138" s="185" t="s">
        <v>157</v>
      </c>
      <c r="D138" s="185" t="s">
        <v>137</v>
      </c>
      <c r="E138" s="186" t="s">
        <v>166</v>
      </c>
      <c r="F138" s="187" t="s">
        <v>167</v>
      </c>
      <c r="G138" s="188" t="s">
        <v>140</v>
      </c>
      <c r="H138" s="189">
        <v>105</v>
      </c>
      <c r="I138" s="189">
        <v>1.0580000000000001</v>
      </c>
      <c r="J138" s="189">
        <f>ROUND(I138*H138,3)</f>
        <v>111.09</v>
      </c>
      <c r="K138" s="190"/>
      <c r="L138" s="31"/>
      <c r="M138" s="191" t="s">
        <v>1</v>
      </c>
      <c r="N138" s="192" t="s">
        <v>41</v>
      </c>
      <c r="O138" s="193">
        <v>0.031</v>
      </c>
      <c r="P138" s="193">
        <f>O138*H138</f>
        <v>3.2549999999999999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5" t="s">
        <v>141</v>
      </c>
      <c r="AT138" s="195" t="s">
        <v>137</v>
      </c>
      <c r="AU138" s="195" t="s">
        <v>86</v>
      </c>
      <c r="AY138" s="15" t="s">
        <v>135</v>
      </c>
      <c r="BE138" s="196">
        <f>IF(N138="základná",J138,0)</f>
        <v>0</v>
      </c>
      <c r="BF138" s="196">
        <f>IF(N138="znížená",J138,0)</f>
        <v>111.09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86</v>
      </c>
      <c r="BK138" s="197">
        <f>ROUND(I138*H138,3)</f>
        <v>111.09</v>
      </c>
      <c r="BL138" s="15" t="s">
        <v>141</v>
      </c>
      <c r="BM138" s="195" t="s">
        <v>304</v>
      </c>
    </row>
    <row r="139" s="2" customFormat="1" ht="24.15" customHeight="1">
      <c r="A139" s="30"/>
      <c r="B139" s="184"/>
      <c r="C139" s="185" t="s">
        <v>161</v>
      </c>
      <c r="D139" s="185" t="s">
        <v>137</v>
      </c>
      <c r="E139" s="186" t="s">
        <v>305</v>
      </c>
      <c r="F139" s="187" t="s">
        <v>306</v>
      </c>
      <c r="G139" s="188" t="s">
        <v>140</v>
      </c>
      <c r="H139" s="189">
        <v>75</v>
      </c>
      <c r="I139" s="189">
        <v>3.9390000000000001</v>
      </c>
      <c r="J139" s="189">
        <f>ROUND(I139*H139,3)</f>
        <v>295.42500000000001</v>
      </c>
      <c r="K139" s="190"/>
      <c r="L139" s="31"/>
      <c r="M139" s="191" t="s">
        <v>1</v>
      </c>
      <c r="N139" s="192" t="s">
        <v>41</v>
      </c>
      <c r="O139" s="193">
        <v>0.24199999999999999</v>
      </c>
      <c r="P139" s="193">
        <f>O139*H139</f>
        <v>18.149999999999999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5" t="s">
        <v>141</v>
      </c>
      <c r="AT139" s="195" t="s">
        <v>137</v>
      </c>
      <c r="AU139" s="195" t="s">
        <v>86</v>
      </c>
      <c r="AY139" s="15" t="s">
        <v>135</v>
      </c>
      <c r="BE139" s="196">
        <f>IF(N139="základná",J139,0)</f>
        <v>0</v>
      </c>
      <c r="BF139" s="196">
        <f>IF(N139="znížená",J139,0)</f>
        <v>295.42500000000001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86</v>
      </c>
      <c r="BK139" s="197">
        <f>ROUND(I139*H139,3)</f>
        <v>295.42500000000001</v>
      </c>
      <c r="BL139" s="15" t="s">
        <v>141</v>
      </c>
      <c r="BM139" s="195" t="s">
        <v>307</v>
      </c>
    </row>
    <row r="140" s="2" customFormat="1" ht="24.15" customHeight="1">
      <c r="A140" s="30"/>
      <c r="B140" s="184"/>
      <c r="C140" s="185" t="s">
        <v>165</v>
      </c>
      <c r="D140" s="185" t="s">
        <v>137</v>
      </c>
      <c r="E140" s="186" t="s">
        <v>308</v>
      </c>
      <c r="F140" s="187" t="s">
        <v>309</v>
      </c>
      <c r="G140" s="188" t="s">
        <v>140</v>
      </c>
      <c r="H140" s="189">
        <v>75</v>
      </c>
      <c r="I140" s="189">
        <v>28.149000000000001</v>
      </c>
      <c r="J140" s="189">
        <f>ROUND(I140*H140,3)</f>
        <v>2111.1750000000002</v>
      </c>
      <c r="K140" s="190"/>
      <c r="L140" s="31"/>
      <c r="M140" s="191" t="s">
        <v>1</v>
      </c>
      <c r="N140" s="192" t="s">
        <v>41</v>
      </c>
      <c r="O140" s="193">
        <v>2.3900000000000001</v>
      </c>
      <c r="P140" s="193">
        <f>O140*H140</f>
        <v>179.25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95" t="s">
        <v>141</v>
      </c>
      <c r="AT140" s="195" t="s">
        <v>137</v>
      </c>
      <c r="AU140" s="195" t="s">
        <v>86</v>
      </c>
      <c r="AY140" s="15" t="s">
        <v>135</v>
      </c>
      <c r="BE140" s="196">
        <f>IF(N140="základná",J140,0)</f>
        <v>0</v>
      </c>
      <c r="BF140" s="196">
        <f>IF(N140="znížená",J140,0)</f>
        <v>2111.1750000000002</v>
      </c>
      <c r="BG140" s="196">
        <f>IF(N140="zákl. prenesená",J140,0)</f>
        <v>0</v>
      </c>
      <c r="BH140" s="196">
        <f>IF(N140="zníž. prenesená",J140,0)</f>
        <v>0</v>
      </c>
      <c r="BI140" s="196">
        <f>IF(N140="nulová",J140,0)</f>
        <v>0</v>
      </c>
      <c r="BJ140" s="15" t="s">
        <v>86</v>
      </c>
      <c r="BK140" s="197">
        <f>ROUND(I140*H140,3)</f>
        <v>2111.1750000000002</v>
      </c>
      <c r="BL140" s="15" t="s">
        <v>141</v>
      </c>
      <c r="BM140" s="195" t="s">
        <v>310</v>
      </c>
    </row>
    <row r="141" s="2" customFormat="1" ht="16.5" customHeight="1">
      <c r="A141" s="30"/>
      <c r="B141" s="184"/>
      <c r="C141" s="198" t="s">
        <v>170</v>
      </c>
      <c r="D141" s="198" t="s">
        <v>266</v>
      </c>
      <c r="E141" s="199" t="s">
        <v>311</v>
      </c>
      <c r="F141" s="200" t="s">
        <v>312</v>
      </c>
      <c r="G141" s="201" t="s">
        <v>207</v>
      </c>
      <c r="H141" s="202">
        <v>141.75</v>
      </c>
      <c r="I141" s="202">
        <v>16.216999999999999</v>
      </c>
      <c r="J141" s="202">
        <f>ROUND(I141*H141,3)</f>
        <v>2298.7600000000002</v>
      </c>
      <c r="K141" s="203"/>
      <c r="L141" s="204"/>
      <c r="M141" s="205" t="s">
        <v>1</v>
      </c>
      <c r="N141" s="206" t="s">
        <v>41</v>
      </c>
      <c r="O141" s="193">
        <v>0</v>
      </c>
      <c r="P141" s="193">
        <f>O141*H141</f>
        <v>0</v>
      </c>
      <c r="Q141" s="193">
        <v>1</v>
      </c>
      <c r="R141" s="193">
        <f>Q141*H141</f>
        <v>141.75</v>
      </c>
      <c r="S141" s="193">
        <v>0</v>
      </c>
      <c r="T141" s="194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5" t="s">
        <v>165</v>
      </c>
      <c r="AT141" s="195" t="s">
        <v>266</v>
      </c>
      <c r="AU141" s="195" t="s">
        <v>86</v>
      </c>
      <c r="AY141" s="15" t="s">
        <v>135</v>
      </c>
      <c r="BE141" s="196">
        <f>IF(N141="základná",J141,0)</f>
        <v>0</v>
      </c>
      <c r="BF141" s="196">
        <f>IF(N141="znížená",J141,0)</f>
        <v>2298.7600000000002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86</v>
      </c>
      <c r="BK141" s="197">
        <f>ROUND(I141*H141,3)</f>
        <v>2298.7600000000002</v>
      </c>
      <c r="BL141" s="15" t="s">
        <v>141</v>
      </c>
      <c r="BM141" s="195" t="s">
        <v>313</v>
      </c>
    </row>
    <row r="142" s="12" customFormat="1" ht="22.8" customHeight="1">
      <c r="A142" s="12"/>
      <c r="B142" s="172"/>
      <c r="C142" s="12"/>
      <c r="D142" s="173" t="s">
        <v>74</v>
      </c>
      <c r="E142" s="182" t="s">
        <v>141</v>
      </c>
      <c r="F142" s="182" t="s">
        <v>314</v>
      </c>
      <c r="G142" s="12"/>
      <c r="H142" s="12"/>
      <c r="I142" s="12"/>
      <c r="J142" s="183">
        <f>BK142</f>
        <v>1783.3800000000001</v>
      </c>
      <c r="K142" s="12"/>
      <c r="L142" s="172"/>
      <c r="M142" s="176"/>
      <c r="N142" s="177"/>
      <c r="O142" s="177"/>
      <c r="P142" s="178">
        <f>P143</f>
        <v>48.089999999999996</v>
      </c>
      <c r="Q142" s="177"/>
      <c r="R142" s="178">
        <f>R143</f>
        <v>56.723100000000002</v>
      </c>
      <c r="S142" s="177"/>
      <c r="T142" s="17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3" t="s">
        <v>82</v>
      </c>
      <c r="AT142" s="180" t="s">
        <v>74</v>
      </c>
      <c r="AU142" s="180" t="s">
        <v>82</v>
      </c>
      <c r="AY142" s="173" t="s">
        <v>135</v>
      </c>
      <c r="BK142" s="181">
        <f>BK143</f>
        <v>1783.3800000000001</v>
      </c>
    </row>
    <row r="143" s="2" customFormat="1" ht="37.8" customHeight="1">
      <c r="A143" s="30"/>
      <c r="B143" s="184"/>
      <c r="C143" s="185" t="s">
        <v>174</v>
      </c>
      <c r="D143" s="185" t="s">
        <v>137</v>
      </c>
      <c r="E143" s="186" t="s">
        <v>315</v>
      </c>
      <c r="F143" s="187" t="s">
        <v>316</v>
      </c>
      <c r="G143" s="188" t="s">
        <v>140</v>
      </c>
      <c r="H143" s="189">
        <v>30</v>
      </c>
      <c r="I143" s="189">
        <v>59.445999999999998</v>
      </c>
      <c r="J143" s="189">
        <f>ROUND(I143*H143,3)</f>
        <v>1783.3800000000001</v>
      </c>
      <c r="K143" s="190"/>
      <c r="L143" s="31"/>
      <c r="M143" s="191" t="s">
        <v>1</v>
      </c>
      <c r="N143" s="192" t="s">
        <v>41</v>
      </c>
      <c r="O143" s="193">
        <v>1.603</v>
      </c>
      <c r="P143" s="193">
        <f>O143*H143</f>
        <v>48.089999999999996</v>
      </c>
      <c r="Q143" s="193">
        <v>1.8907700000000001</v>
      </c>
      <c r="R143" s="193">
        <f>Q143*H143</f>
        <v>56.723100000000002</v>
      </c>
      <c r="S143" s="193">
        <v>0</v>
      </c>
      <c r="T143" s="194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5" t="s">
        <v>141</v>
      </c>
      <c r="AT143" s="195" t="s">
        <v>137</v>
      </c>
      <c r="AU143" s="195" t="s">
        <v>86</v>
      </c>
      <c r="AY143" s="15" t="s">
        <v>135</v>
      </c>
      <c r="BE143" s="196">
        <f>IF(N143="základná",J143,0)</f>
        <v>0</v>
      </c>
      <c r="BF143" s="196">
        <f>IF(N143="znížená",J143,0)</f>
        <v>1783.3800000000001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86</v>
      </c>
      <c r="BK143" s="197">
        <f>ROUND(I143*H143,3)</f>
        <v>1783.3800000000001</v>
      </c>
      <c r="BL143" s="15" t="s">
        <v>141</v>
      </c>
      <c r="BM143" s="195" t="s">
        <v>317</v>
      </c>
    </row>
    <row r="144" s="12" customFormat="1" ht="22.8" customHeight="1">
      <c r="A144" s="12"/>
      <c r="B144" s="172"/>
      <c r="C144" s="12"/>
      <c r="D144" s="173" t="s">
        <v>74</v>
      </c>
      <c r="E144" s="182" t="s">
        <v>165</v>
      </c>
      <c r="F144" s="182" t="s">
        <v>318</v>
      </c>
      <c r="G144" s="12"/>
      <c r="H144" s="12"/>
      <c r="I144" s="12"/>
      <c r="J144" s="183">
        <f>BK144</f>
        <v>4188.3990000000003</v>
      </c>
      <c r="K144" s="12"/>
      <c r="L144" s="172"/>
      <c r="M144" s="176"/>
      <c r="N144" s="177"/>
      <c r="O144" s="177"/>
      <c r="P144" s="178">
        <f>SUM(P145:P148)</f>
        <v>24.524999999999999</v>
      </c>
      <c r="Q144" s="177"/>
      <c r="R144" s="178">
        <f>SUM(R145:R148)</f>
        <v>0.86619599999999997</v>
      </c>
      <c r="S144" s="177"/>
      <c r="T144" s="179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3" t="s">
        <v>82</v>
      </c>
      <c r="AT144" s="180" t="s">
        <v>74</v>
      </c>
      <c r="AU144" s="180" t="s">
        <v>82</v>
      </c>
      <c r="AY144" s="173" t="s">
        <v>135</v>
      </c>
      <c r="BK144" s="181">
        <f>SUM(BK145:BK148)</f>
        <v>4188.3990000000003</v>
      </c>
    </row>
    <row r="145" s="2" customFormat="1" ht="24.15" customHeight="1">
      <c r="A145" s="30"/>
      <c r="B145" s="184"/>
      <c r="C145" s="185" t="s">
        <v>179</v>
      </c>
      <c r="D145" s="185" t="s">
        <v>137</v>
      </c>
      <c r="E145" s="186" t="s">
        <v>319</v>
      </c>
      <c r="F145" s="187" t="s">
        <v>320</v>
      </c>
      <c r="G145" s="188" t="s">
        <v>250</v>
      </c>
      <c r="H145" s="189">
        <v>150</v>
      </c>
      <c r="I145" s="189">
        <v>0.80200000000000005</v>
      </c>
      <c r="J145" s="189">
        <f>ROUND(I145*H145,3)</f>
        <v>120.3</v>
      </c>
      <c r="K145" s="190"/>
      <c r="L145" s="31"/>
      <c r="M145" s="191" t="s">
        <v>1</v>
      </c>
      <c r="N145" s="192" t="s">
        <v>41</v>
      </c>
      <c r="O145" s="193">
        <v>0.040000000000000001</v>
      </c>
      <c r="P145" s="193">
        <f>O145*H145</f>
        <v>6</v>
      </c>
      <c r="Q145" s="193">
        <v>1.0000000000000001E-05</v>
      </c>
      <c r="R145" s="193">
        <f>Q145*H145</f>
        <v>0.0015</v>
      </c>
      <c r="S145" s="193">
        <v>0</v>
      </c>
      <c r="T145" s="194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5" t="s">
        <v>141</v>
      </c>
      <c r="AT145" s="195" t="s">
        <v>137</v>
      </c>
      <c r="AU145" s="195" t="s">
        <v>86</v>
      </c>
      <c r="AY145" s="15" t="s">
        <v>135</v>
      </c>
      <c r="BE145" s="196">
        <f>IF(N145="základná",J145,0)</f>
        <v>0</v>
      </c>
      <c r="BF145" s="196">
        <f>IF(N145="znížená",J145,0)</f>
        <v>120.3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5" t="s">
        <v>86</v>
      </c>
      <c r="BK145" s="197">
        <f>ROUND(I145*H145,3)</f>
        <v>120.3</v>
      </c>
      <c r="BL145" s="15" t="s">
        <v>141</v>
      </c>
      <c r="BM145" s="195" t="s">
        <v>321</v>
      </c>
    </row>
    <row r="146" s="2" customFormat="1" ht="33" customHeight="1">
      <c r="A146" s="30"/>
      <c r="B146" s="184"/>
      <c r="C146" s="198" t="s">
        <v>184</v>
      </c>
      <c r="D146" s="198" t="s">
        <v>266</v>
      </c>
      <c r="E146" s="199" t="s">
        <v>322</v>
      </c>
      <c r="F146" s="200" t="s">
        <v>323</v>
      </c>
      <c r="G146" s="201" t="s">
        <v>182</v>
      </c>
      <c r="H146" s="202">
        <v>25.050000000000001</v>
      </c>
      <c r="I146" s="202">
        <v>143.98599999999999</v>
      </c>
      <c r="J146" s="202">
        <f>ROUND(I146*H146,3)</f>
        <v>3606.8490000000002</v>
      </c>
      <c r="K146" s="203"/>
      <c r="L146" s="204"/>
      <c r="M146" s="205" t="s">
        <v>1</v>
      </c>
      <c r="N146" s="206" t="s">
        <v>41</v>
      </c>
      <c r="O146" s="193">
        <v>0</v>
      </c>
      <c r="P146" s="193">
        <f>O146*H146</f>
        <v>0</v>
      </c>
      <c r="Q146" s="193">
        <v>0.033919999999999999</v>
      </c>
      <c r="R146" s="193">
        <f>Q146*H146</f>
        <v>0.84969600000000001</v>
      </c>
      <c r="S146" s="193">
        <v>0</v>
      </c>
      <c r="T146" s="19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5" t="s">
        <v>165</v>
      </c>
      <c r="AT146" s="195" t="s">
        <v>266</v>
      </c>
      <c r="AU146" s="195" t="s">
        <v>86</v>
      </c>
      <c r="AY146" s="15" t="s">
        <v>135</v>
      </c>
      <c r="BE146" s="196">
        <f>IF(N146="základná",J146,0)</f>
        <v>0</v>
      </c>
      <c r="BF146" s="196">
        <f>IF(N146="znížená",J146,0)</f>
        <v>3606.8490000000002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86</v>
      </c>
      <c r="BK146" s="197">
        <f>ROUND(I146*H146,3)</f>
        <v>3606.8490000000002</v>
      </c>
      <c r="BL146" s="15" t="s">
        <v>141</v>
      </c>
      <c r="BM146" s="195" t="s">
        <v>324</v>
      </c>
    </row>
    <row r="147" s="2" customFormat="1" ht="16.5" customHeight="1">
      <c r="A147" s="30"/>
      <c r="B147" s="184"/>
      <c r="C147" s="185" t="s">
        <v>188</v>
      </c>
      <c r="D147" s="185" t="s">
        <v>137</v>
      </c>
      <c r="E147" s="186" t="s">
        <v>325</v>
      </c>
      <c r="F147" s="187" t="s">
        <v>326</v>
      </c>
      <c r="G147" s="188" t="s">
        <v>250</v>
      </c>
      <c r="H147" s="189">
        <v>150</v>
      </c>
      <c r="I147" s="189">
        <v>2.1469999999999998</v>
      </c>
      <c r="J147" s="189">
        <f>ROUND(I147*H147,3)</f>
        <v>322.05000000000001</v>
      </c>
      <c r="K147" s="190"/>
      <c r="L147" s="31"/>
      <c r="M147" s="191" t="s">
        <v>1</v>
      </c>
      <c r="N147" s="192" t="s">
        <v>41</v>
      </c>
      <c r="O147" s="193">
        <v>0.070999999999999994</v>
      </c>
      <c r="P147" s="193">
        <f>O147*H147</f>
        <v>10.649999999999999</v>
      </c>
      <c r="Q147" s="193">
        <v>0</v>
      </c>
      <c r="R147" s="193">
        <f>Q147*H147</f>
        <v>0</v>
      </c>
      <c r="S147" s="193">
        <v>0</v>
      </c>
      <c r="T147" s="194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5" t="s">
        <v>141</v>
      </c>
      <c r="AT147" s="195" t="s">
        <v>137</v>
      </c>
      <c r="AU147" s="195" t="s">
        <v>86</v>
      </c>
      <c r="AY147" s="15" t="s">
        <v>135</v>
      </c>
      <c r="BE147" s="196">
        <f>IF(N147="základná",J147,0)</f>
        <v>0</v>
      </c>
      <c r="BF147" s="196">
        <f>IF(N147="znížená",J147,0)</f>
        <v>322.05000000000001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5" t="s">
        <v>86</v>
      </c>
      <c r="BK147" s="197">
        <f>ROUND(I147*H147,3)</f>
        <v>322.05000000000001</v>
      </c>
      <c r="BL147" s="15" t="s">
        <v>141</v>
      </c>
      <c r="BM147" s="195" t="s">
        <v>327</v>
      </c>
    </row>
    <row r="148" s="2" customFormat="1" ht="24.15" customHeight="1">
      <c r="A148" s="30"/>
      <c r="B148" s="184"/>
      <c r="C148" s="185" t="s">
        <v>192</v>
      </c>
      <c r="D148" s="185" t="s">
        <v>137</v>
      </c>
      <c r="E148" s="186" t="s">
        <v>328</v>
      </c>
      <c r="F148" s="187" t="s">
        <v>329</v>
      </c>
      <c r="G148" s="188" t="s">
        <v>250</v>
      </c>
      <c r="H148" s="189">
        <v>150</v>
      </c>
      <c r="I148" s="189">
        <v>0.92800000000000005</v>
      </c>
      <c r="J148" s="189">
        <f>ROUND(I148*H148,3)</f>
        <v>139.19999999999999</v>
      </c>
      <c r="K148" s="190"/>
      <c r="L148" s="31"/>
      <c r="M148" s="191" t="s">
        <v>1</v>
      </c>
      <c r="N148" s="192" t="s">
        <v>41</v>
      </c>
      <c r="O148" s="193">
        <v>0.052499999999999998</v>
      </c>
      <c r="P148" s="193">
        <f>O148*H148</f>
        <v>7.875</v>
      </c>
      <c r="Q148" s="193">
        <v>0.00010000000000000001</v>
      </c>
      <c r="R148" s="193">
        <f>Q148*H148</f>
        <v>0.015000000000000001</v>
      </c>
      <c r="S148" s="193">
        <v>0</v>
      </c>
      <c r="T148" s="19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95" t="s">
        <v>141</v>
      </c>
      <c r="AT148" s="195" t="s">
        <v>137</v>
      </c>
      <c r="AU148" s="195" t="s">
        <v>86</v>
      </c>
      <c r="AY148" s="15" t="s">
        <v>135</v>
      </c>
      <c r="BE148" s="196">
        <f>IF(N148="základná",J148,0)</f>
        <v>0</v>
      </c>
      <c r="BF148" s="196">
        <f>IF(N148="znížená",J148,0)</f>
        <v>139.19999999999999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86</v>
      </c>
      <c r="BK148" s="197">
        <f>ROUND(I148*H148,3)</f>
        <v>139.19999999999999</v>
      </c>
      <c r="BL148" s="15" t="s">
        <v>141</v>
      </c>
      <c r="BM148" s="195" t="s">
        <v>330</v>
      </c>
    </row>
    <row r="149" s="12" customFormat="1" ht="22.8" customHeight="1">
      <c r="A149" s="12"/>
      <c r="B149" s="172"/>
      <c r="C149" s="12"/>
      <c r="D149" s="173" t="s">
        <v>74</v>
      </c>
      <c r="E149" s="182" t="s">
        <v>170</v>
      </c>
      <c r="F149" s="182" t="s">
        <v>246</v>
      </c>
      <c r="G149" s="12"/>
      <c r="H149" s="12"/>
      <c r="I149" s="12"/>
      <c r="J149" s="183">
        <f>BK149</f>
        <v>47031.192000000003</v>
      </c>
      <c r="K149" s="12"/>
      <c r="L149" s="172"/>
      <c r="M149" s="176"/>
      <c r="N149" s="177"/>
      <c r="O149" s="177"/>
      <c r="P149" s="178">
        <f>SUM(P150:P153)</f>
        <v>87.804399999999987</v>
      </c>
      <c r="Q149" s="177"/>
      <c r="R149" s="178">
        <f>SUM(R150:R153)</f>
        <v>75.232159999999993</v>
      </c>
      <c r="S149" s="177"/>
      <c r="T149" s="179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0" t="s">
        <v>74</v>
      </c>
      <c r="AU149" s="180" t="s">
        <v>82</v>
      </c>
      <c r="AY149" s="173" t="s">
        <v>135</v>
      </c>
      <c r="BK149" s="181">
        <f>SUM(BK150:BK153)</f>
        <v>47031.192000000003</v>
      </c>
    </row>
    <row r="150" s="2" customFormat="1" ht="37.8" customHeight="1">
      <c r="A150" s="30"/>
      <c r="B150" s="184"/>
      <c r="C150" s="185" t="s">
        <v>196</v>
      </c>
      <c r="D150" s="185" t="s">
        <v>137</v>
      </c>
      <c r="E150" s="186" t="s">
        <v>331</v>
      </c>
      <c r="F150" s="187" t="s">
        <v>332</v>
      </c>
      <c r="G150" s="188" t="s">
        <v>250</v>
      </c>
      <c r="H150" s="189">
        <v>124</v>
      </c>
      <c r="I150" s="189">
        <v>30.337</v>
      </c>
      <c r="J150" s="189">
        <f>ROUND(I150*H150,3)</f>
        <v>3761.788</v>
      </c>
      <c r="K150" s="190"/>
      <c r="L150" s="31"/>
      <c r="M150" s="191" t="s">
        <v>1</v>
      </c>
      <c r="N150" s="192" t="s">
        <v>41</v>
      </c>
      <c r="O150" s="193">
        <v>0.70809999999999995</v>
      </c>
      <c r="P150" s="193">
        <f>O150*H150</f>
        <v>87.804399999999987</v>
      </c>
      <c r="Q150" s="193">
        <v>0.44189</v>
      </c>
      <c r="R150" s="193">
        <f>Q150*H150</f>
        <v>54.794359999999998</v>
      </c>
      <c r="S150" s="193">
        <v>0</v>
      </c>
      <c r="T150" s="194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95" t="s">
        <v>141</v>
      </c>
      <c r="AT150" s="195" t="s">
        <v>137</v>
      </c>
      <c r="AU150" s="195" t="s">
        <v>86</v>
      </c>
      <c r="AY150" s="15" t="s">
        <v>135</v>
      </c>
      <c r="BE150" s="196">
        <f>IF(N150="základná",J150,0)</f>
        <v>0</v>
      </c>
      <c r="BF150" s="196">
        <f>IF(N150="znížená",J150,0)</f>
        <v>3761.788</v>
      </c>
      <c r="BG150" s="196">
        <f>IF(N150="zákl. prenesená",J150,0)</f>
        <v>0</v>
      </c>
      <c r="BH150" s="196">
        <f>IF(N150="zníž. prenesená",J150,0)</f>
        <v>0</v>
      </c>
      <c r="BI150" s="196">
        <f>IF(N150="nulová",J150,0)</f>
        <v>0</v>
      </c>
      <c r="BJ150" s="15" t="s">
        <v>86</v>
      </c>
      <c r="BK150" s="197">
        <f>ROUND(I150*H150,3)</f>
        <v>3761.788</v>
      </c>
      <c r="BL150" s="15" t="s">
        <v>141</v>
      </c>
      <c r="BM150" s="195" t="s">
        <v>333</v>
      </c>
    </row>
    <row r="151" s="2" customFormat="1" ht="24.15" customHeight="1">
      <c r="A151" s="30"/>
      <c r="B151" s="184"/>
      <c r="C151" s="198" t="s">
        <v>200</v>
      </c>
      <c r="D151" s="198" t="s">
        <v>266</v>
      </c>
      <c r="E151" s="199" t="s">
        <v>334</v>
      </c>
      <c r="F151" s="200" t="s">
        <v>335</v>
      </c>
      <c r="G151" s="201" t="s">
        <v>182</v>
      </c>
      <c r="H151" s="202">
        <v>2</v>
      </c>
      <c r="I151" s="202">
        <v>25.036000000000001</v>
      </c>
      <c r="J151" s="202">
        <f>ROUND(I151*H151,3)</f>
        <v>50.072000000000003</v>
      </c>
      <c r="K151" s="203"/>
      <c r="L151" s="204"/>
      <c r="M151" s="205" t="s">
        <v>1</v>
      </c>
      <c r="N151" s="206" t="s">
        <v>41</v>
      </c>
      <c r="O151" s="193">
        <v>0</v>
      </c>
      <c r="P151" s="193">
        <f>O151*H151</f>
        <v>0</v>
      </c>
      <c r="Q151" s="193">
        <v>0.0012999999999999999</v>
      </c>
      <c r="R151" s="193">
        <f>Q151*H151</f>
        <v>0.0025999999999999999</v>
      </c>
      <c r="S151" s="193">
        <v>0</v>
      </c>
      <c r="T151" s="194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95" t="s">
        <v>165</v>
      </c>
      <c r="AT151" s="195" t="s">
        <v>266</v>
      </c>
      <c r="AU151" s="195" t="s">
        <v>86</v>
      </c>
      <c r="AY151" s="15" t="s">
        <v>135</v>
      </c>
      <c r="BE151" s="196">
        <f>IF(N151="základná",J151,0)</f>
        <v>0</v>
      </c>
      <c r="BF151" s="196">
        <f>IF(N151="znížená",J151,0)</f>
        <v>50.072000000000003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86</v>
      </c>
      <c r="BK151" s="197">
        <f>ROUND(I151*H151,3)</f>
        <v>50.072000000000003</v>
      </c>
      <c r="BL151" s="15" t="s">
        <v>141</v>
      </c>
      <c r="BM151" s="195" t="s">
        <v>336</v>
      </c>
    </row>
    <row r="152" s="2" customFormat="1" ht="44.25" customHeight="1">
      <c r="A152" s="30"/>
      <c r="B152" s="184"/>
      <c r="C152" s="198" t="s">
        <v>204</v>
      </c>
      <c r="D152" s="198" t="s">
        <v>266</v>
      </c>
      <c r="E152" s="199" t="s">
        <v>337</v>
      </c>
      <c r="F152" s="200" t="s">
        <v>338</v>
      </c>
      <c r="G152" s="201" t="s">
        <v>182</v>
      </c>
      <c r="H152" s="202">
        <v>248</v>
      </c>
      <c r="I152" s="202">
        <v>110.57599999999999</v>
      </c>
      <c r="J152" s="202">
        <f>ROUND(I152*H152,3)</f>
        <v>27422.848000000002</v>
      </c>
      <c r="K152" s="203"/>
      <c r="L152" s="204"/>
      <c r="M152" s="205" t="s">
        <v>1</v>
      </c>
      <c r="N152" s="206" t="s">
        <v>41</v>
      </c>
      <c r="O152" s="193">
        <v>0</v>
      </c>
      <c r="P152" s="193">
        <f>O152*H152</f>
        <v>0</v>
      </c>
      <c r="Q152" s="193">
        <v>0.020899999999999998</v>
      </c>
      <c r="R152" s="193">
        <f>Q152*H152</f>
        <v>5.1831999999999994</v>
      </c>
      <c r="S152" s="193">
        <v>0</v>
      </c>
      <c r="T152" s="19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5" t="s">
        <v>165</v>
      </c>
      <c r="AT152" s="195" t="s">
        <v>266</v>
      </c>
      <c r="AU152" s="195" t="s">
        <v>86</v>
      </c>
      <c r="AY152" s="15" t="s">
        <v>135</v>
      </c>
      <c r="BE152" s="196">
        <f>IF(N152="základná",J152,0)</f>
        <v>0</v>
      </c>
      <c r="BF152" s="196">
        <f>IF(N152="znížená",J152,0)</f>
        <v>27422.848000000002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86</v>
      </c>
      <c r="BK152" s="197">
        <f>ROUND(I152*H152,3)</f>
        <v>27422.848000000002</v>
      </c>
      <c r="BL152" s="15" t="s">
        <v>141</v>
      </c>
      <c r="BM152" s="195" t="s">
        <v>339</v>
      </c>
    </row>
    <row r="153" s="2" customFormat="1" ht="33" customHeight="1">
      <c r="A153" s="30"/>
      <c r="B153" s="184"/>
      <c r="C153" s="198" t="s">
        <v>210</v>
      </c>
      <c r="D153" s="198" t="s">
        <v>266</v>
      </c>
      <c r="E153" s="199" t="s">
        <v>340</v>
      </c>
      <c r="F153" s="200" t="s">
        <v>341</v>
      </c>
      <c r="G153" s="201" t="s">
        <v>182</v>
      </c>
      <c r="H153" s="202">
        <v>124</v>
      </c>
      <c r="I153" s="202">
        <v>127.39100000000001</v>
      </c>
      <c r="J153" s="202">
        <f>ROUND(I153*H153,3)</f>
        <v>15796.484</v>
      </c>
      <c r="K153" s="203"/>
      <c r="L153" s="204"/>
      <c r="M153" s="205" t="s">
        <v>1</v>
      </c>
      <c r="N153" s="206" t="s">
        <v>41</v>
      </c>
      <c r="O153" s="193">
        <v>0</v>
      </c>
      <c r="P153" s="193">
        <f>O153*H153</f>
        <v>0</v>
      </c>
      <c r="Q153" s="193">
        <v>0.123</v>
      </c>
      <c r="R153" s="193">
        <f>Q153*H153</f>
        <v>15.251999999999999</v>
      </c>
      <c r="S153" s="193">
        <v>0</v>
      </c>
      <c r="T153" s="19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5" t="s">
        <v>165</v>
      </c>
      <c r="AT153" s="195" t="s">
        <v>266</v>
      </c>
      <c r="AU153" s="195" t="s">
        <v>86</v>
      </c>
      <c r="AY153" s="15" t="s">
        <v>135</v>
      </c>
      <c r="BE153" s="196">
        <f>IF(N153="základná",J153,0)</f>
        <v>0</v>
      </c>
      <c r="BF153" s="196">
        <f>IF(N153="znížená",J153,0)</f>
        <v>15796.484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86</v>
      </c>
      <c r="BK153" s="197">
        <f>ROUND(I153*H153,3)</f>
        <v>15796.484</v>
      </c>
      <c r="BL153" s="15" t="s">
        <v>141</v>
      </c>
      <c r="BM153" s="195" t="s">
        <v>342</v>
      </c>
    </row>
    <row r="154" s="12" customFormat="1" ht="22.8" customHeight="1">
      <c r="A154" s="12"/>
      <c r="B154" s="172"/>
      <c r="C154" s="12"/>
      <c r="D154" s="173" t="s">
        <v>74</v>
      </c>
      <c r="E154" s="182" t="s">
        <v>252</v>
      </c>
      <c r="F154" s="182" t="s">
        <v>253</v>
      </c>
      <c r="G154" s="12"/>
      <c r="H154" s="12"/>
      <c r="I154" s="12"/>
      <c r="J154" s="183">
        <f>BK154</f>
        <v>9580.6059999999998</v>
      </c>
      <c r="K154" s="12"/>
      <c r="L154" s="172"/>
      <c r="M154" s="176"/>
      <c r="N154" s="177"/>
      <c r="O154" s="177"/>
      <c r="P154" s="178">
        <f>P155</f>
        <v>353.92201900000003</v>
      </c>
      <c r="Q154" s="177"/>
      <c r="R154" s="178">
        <f>R155</f>
        <v>0</v>
      </c>
      <c r="S154" s="177"/>
      <c r="T154" s="179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82</v>
      </c>
      <c r="AT154" s="180" t="s">
        <v>74</v>
      </c>
      <c r="AU154" s="180" t="s">
        <v>82</v>
      </c>
      <c r="AY154" s="173" t="s">
        <v>135</v>
      </c>
      <c r="BK154" s="181">
        <f>BK155</f>
        <v>9580.6059999999998</v>
      </c>
    </row>
    <row r="155" s="2" customFormat="1" ht="33" customHeight="1">
      <c r="A155" s="30"/>
      <c r="B155" s="184"/>
      <c r="C155" s="185" t="s">
        <v>214</v>
      </c>
      <c r="D155" s="185" t="s">
        <v>137</v>
      </c>
      <c r="E155" s="186" t="s">
        <v>343</v>
      </c>
      <c r="F155" s="187" t="s">
        <v>344</v>
      </c>
      <c r="G155" s="188" t="s">
        <v>207</v>
      </c>
      <c r="H155" s="189">
        <v>274.57100000000003</v>
      </c>
      <c r="I155" s="189">
        <v>34.893000000000001</v>
      </c>
      <c r="J155" s="189">
        <f>ROUND(I155*H155,3)</f>
        <v>9580.6059999999998</v>
      </c>
      <c r="K155" s="190"/>
      <c r="L155" s="31"/>
      <c r="M155" s="207" t="s">
        <v>1</v>
      </c>
      <c r="N155" s="208" t="s">
        <v>41</v>
      </c>
      <c r="O155" s="209">
        <v>1.2889999999999999</v>
      </c>
      <c r="P155" s="209">
        <f>O155*H155</f>
        <v>353.92201900000003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95" t="s">
        <v>141</v>
      </c>
      <c r="AT155" s="195" t="s">
        <v>137</v>
      </c>
      <c r="AU155" s="195" t="s">
        <v>86</v>
      </c>
      <c r="AY155" s="15" t="s">
        <v>135</v>
      </c>
      <c r="BE155" s="196">
        <f>IF(N155="základná",J155,0)</f>
        <v>0</v>
      </c>
      <c r="BF155" s="196">
        <f>IF(N155="znížená",J155,0)</f>
        <v>9580.6059999999998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5" t="s">
        <v>86</v>
      </c>
      <c r="BK155" s="197">
        <f>ROUND(I155*H155,3)</f>
        <v>9580.6059999999998</v>
      </c>
      <c r="BL155" s="15" t="s">
        <v>141</v>
      </c>
      <c r="BM155" s="195" t="s">
        <v>345</v>
      </c>
    </row>
    <row r="156" s="2" customFormat="1" ht="6.96" customHeight="1">
      <c r="A156" s="30"/>
      <c r="B156" s="56"/>
      <c r="C156" s="57"/>
      <c r="D156" s="57"/>
      <c r="E156" s="57"/>
      <c r="F156" s="57"/>
      <c r="G156" s="57"/>
      <c r="H156" s="57"/>
      <c r="I156" s="57"/>
      <c r="J156" s="57"/>
      <c r="K156" s="57"/>
      <c r="L156" s="31"/>
      <c r="M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</row>
  </sheetData>
  <autoFilter ref="C129:K15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Erik Kytka</dc:creator>
  <cp:lastModifiedBy>Erik Kytka</cp:lastModifiedBy>
  <dcterms:created xsi:type="dcterms:W3CDTF">2022-07-05T12:39:26Z</dcterms:created>
  <dcterms:modified xsi:type="dcterms:W3CDTF">2022-07-05T12:39:29Z</dcterms:modified>
</cp:coreProperties>
</file>