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J:\OŽP\Baranec\Rozpracované\Rozpracované 2019\treba urobiť\873-2019 VO cesty a iné MK\VO opráv MK 2019\VO opravy MK\VO-DNS II. etapa – úprava\"/>
    </mc:Choice>
  </mc:AlternateContent>
  <bookViews>
    <workbookView xWindow="-120" yWindow="-120" windowWidth="29040" windowHeight="15840" firstSheet="1" activeTab="1"/>
  </bookViews>
  <sheets>
    <sheet name="Rekapitulácia stavby" sheetId="1" state="veryHidden" r:id="rId1"/>
    <sheet name="MILO-04-2019 - V.V. Chodn..." sheetId="2" r:id="rId2"/>
  </sheets>
  <definedNames>
    <definedName name="_xlnm._FilterDatabase" localSheetId="1" hidden="1">'MILO-04-2019 - V.V. Chodn...'!$C$120:$L$136</definedName>
    <definedName name="_xlnm.Print_Titles" localSheetId="1">'MILO-04-2019 - V.V. Chodn...'!$120:$120</definedName>
    <definedName name="_xlnm.Print_Titles" localSheetId="0">'Rekapitulácia stavby'!$92:$92</definedName>
    <definedName name="_xlnm.Print_Area" localSheetId="1">'MILO-04-2019 - V.V. Chodn...'!$C$4:$K$76,'MILO-04-2019 - V.V. Chodn...'!$C$110:$L$136</definedName>
    <definedName name="_xlnm.Print_Area" localSheetId="0">'Rekapitulácia stavby'!$D$4:$AO$76,'Rekapitulácia stavby'!$C$82:$AQ$96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39" i="2" l="1"/>
  <c r="K38" i="2"/>
  <c r="BA95" i="1" s="1"/>
  <c r="K37" i="2"/>
  <c r="AZ95" i="1" s="1"/>
  <c r="BI136" i="2"/>
  <c r="BH136" i="2"/>
  <c r="BG136" i="2"/>
  <c r="BE136" i="2"/>
  <c r="R136" i="2"/>
  <c r="R135" i="2" s="1"/>
  <c r="J99" i="2" s="1"/>
  <c r="Q136" i="2"/>
  <c r="Q135" i="2" s="1"/>
  <c r="I99" i="2" s="1"/>
  <c r="X136" i="2"/>
  <c r="X135" i="2" s="1"/>
  <c r="V136" i="2"/>
  <c r="V135" i="2" s="1"/>
  <c r="T136" i="2"/>
  <c r="T135" i="2" s="1"/>
  <c r="P136" i="2"/>
  <c r="BK136" i="2" s="1"/>
  <c r="BK135" i="2" s="1"/>
  <c r="K135" i="2" s="1"/>
  <c r="K99" i="2" s="1"/>
  <c r="BI134" i="2"/>
  <c r="BH134" i="2"/>
  <c r="BG134" i="2"/>
  <c r="BE134" i="2"/>
  <c r="R134" i="2"/>
  <c r="Q134" i="2"/>
  <c r="X134" i="2"/>
  <c r="V134" i="2"/>
  <c r="T134" i="2"/>
  <c r="P134" i="2"/>
  <c r="BK134" i="2" s="1"/>
  <c r="BI133" i="2"/>
  <c r="BH133" i="2"/>
  <c r="BG133" i="2"/>
  <c r="BE133" i="2"/>
  <c r="R133" i="2"/>
  <c r="Q133" i="2"/>
  <c r="X133" i="2"/>
  <c r="V133" i="2"/>
  <c r="T133" i="2"/>
  <c r="P133" i="2"/>
  <c r="BK133" i="2" s="1"/>
  <c r="K133" i="2"/>
  <c r="BF133" i="2" s="1"/>
  <c r="BI132" i="2"/>
  <c r="BH132" i="2"/>
  <c r="BG132" i="2"/>
  <c r="BE132" i="2"/>
  <c r="R132" i="2"/>
  <c r="Q132" i="2"/>
  <c r="X132" i="2"/>
  <c r="V132" i="2"/>
  <c r="T132" i="2"/>
  <c r="P132" i="2"/>
  <c r="BK132" i="2" s="1"/>
  <c r="BI131" i="2"/>
  <c r="BH131" i="2"/>
  <c r="BG131" i="2"/>
  <c r="BE131" i="2"/>
  <c r="R131" i="2"/>
  <c r="Q131" i="2"/>
  <c r="X131" i="2"/>
  <c r="V131" i="2"/>
  <c r="T131" i="2"/>
  <c r="P131" i="2"/>
  <c r="BK131" i="2"/>
  <c r="K131" i="2"/>
  <c r="BF131" i="2"/>
  <c r="BI130" i="2"/>
  <c r="BH130" i="2"/>
  <c r="BG130" i="2"/>
  <c r="BE130" i="2"/>
  <c r="R130" i="2"/>
  <c r="R129" i="2"/>
  <c r="J98" i="2" s="1"/>
  <c r="Q130" i="2"/>
  <c r="Q129" i="2"/>
  <c r="I98" i="2" s="1"/>
  <c r="X130" i="2"/>
  <c r="X129" i="2"/>
  <c r="V130" i="2"/>
  <c r="V129" i="2"/>
  <c r="T130" i="2"/>
  <c r="T129" i="2"/>
  <c r="P130" i="2"/>
  <c r="BK130" i="2"/>
  <c r="K130" i="2"/>
  <c r="BF130" i="2"/>
  <c r="BI128" i="2"/>
  <c r="BH128" i="2"/>
  <c r="BG128" i="2"/>
  <c r="BE128" i="2"/>
  <c r="R128" i="2"/>
  <c r="Q128" i="2"/>
  <c r="X128" i="2"/>
  <c r="V128" i="2"/>
  <c r="T128" i="2"/>
  <c r="P128" i="2"/>
  <c r="BK128" i="2" s="1"/>
  <c r="K128" i="2"/>
  <c r="BF128" i="2" s="1"/>
  <c r="BI127" i="2"/>
  <c r="BH127" i="2"/>
  <c r="BG127" i="2"/>
  <c r="BE127" i="2"/>
  <c r="R127" i="2"/>
  <c r="Q127" i="2"/>
  <c r="X127" i="2"/>
  <c r="V127" i="2"/>
  <c r="T127" i="2"/>
  <c r="P127" i="2"/>
  <c r="BK127" i="2" s="1"/>
  <c r="BI126" i="2"/>
  <c r="BH126" i="2"/>
  <c r="BG126" i="2"/>
  <c r="BE126" i="2"/>
  <c r="R126" i="2"/>
  <c r="R125" i="2" s="1"/>
  <c r="J97" i="2" s="1"/>
  <c r="Q126" i="2"/>
  <c r="X126" i="2"/>
  <c r="X125" i="2" s="1"/>
  <c r="V126" i="2"/>
  <c r="T126" i="2"/>
  <c r="T125" i="2" s="1"/>
  <c r="P126" i="2"/>
  <c r="BK126" i="2" s="1"/>
  <c r="K126" i="2"/>
  <c r="BF126" i="2" s="1"/>
  <c r="BI124" i="2"/>
  <c r="F39" i="2"/>
  <c r="BF95" i="1" s="1"/>
  <c r="BF94" i="1" s="1"/>
  <c r="W33" i="1" s="1"/>
  <c r="BH124" i="2"/>
  <c r="BG124" i="2"/>
  <c r="F37" i="2" s="1"/>
  <c r="BD95" i="1" s="1"/>
  <c r="BD94" i="1" s="1"/>
  <c r="BE124" i="2"/>
  <c r="R124" i="2"/>
  <c r="R123" i="2" s="1"/>
  <c r="Q124" i="2"/>
  <c r="Q123" i="2" s="1"/>
  <c r="X124" i="2"/>
  <c r="X123" i="2"/>
  <c r="V124" i="2"/>
  <c r="V123" i="2"/>
  <c r="T124" i="2"/>
  <c r="T123" i="2" s="1"/>
  <c r="T122" i="2" s="1"/>
  <c r="T121" i="2" s="1"/>
  <c r="AW95" i="1" s="1"/>
  <c r="AW94" i="1" s="1"/>
  <c r="P124" i="2"/>
  <c r="F117" i="2"/>
  <c r="F115" i="2"/>
  <c r="E113" i="2"/>
  <c r="K31" i="2"/>
  <c r="F89" i="2"/>
  <c r="F87" i="2"/>
  <c r="E85" i="2"/>
  <c r="J22" i="2"/>
  <c r="E22" i="2"/>
  <c r="J118" i="2" s="1"/>
  <c r="J21" i="2"/>
  <c r="J19" i="2"/>
  <c r="E19" i="2"/>
  <c r="J117" i="2" s="1"/>
  <c r="J89" i="2"/>
  <c r="J18" i="2"/>
  <c r="J16" i="2"/>
  <c r="E16" i="2"/>
  <c r="F118" i="2" s="1"/>
  <c r="J15" i="2"/>
  <c r="J115" i="2"/>
  <c r="J87" i="2"/>
  <c r="AU94" i="1"/>
  <c r="L90" i="1"/>
  <c r="AM90" i="1"/>
  <c r="AM89" i="1"/>
  <c r="L89" i="1"/>
  <c r="AM87" i="1"/>
  <c r="L87" i="1"/>
  <c r="L85" i="1"/>
  <c r="L84" i="1"/>
  <c r="R122" i="2" l="1"/>
  <c r="J96" i="2"/>
  <c r="J90" i="2"/>
  <c r="K35" i="2"/>
  <c r="AX95" i="1" s="1"/>
  <c r="F38" i="2"/>
  <c r="BE95" i="1" s="1"/>
  <c r="BE94" i="1" s="1"/>
  <c r="V125" i="2"/>
  <c r="V122" i="2" s="1"/>
  <c r="V121" i="2" s="1"/>
  <c r="W31" i="1"/>
  <c r="AZ94" i="1"/>
  <c r="BK129" i="2"/>
  <c r="K129" i="2" s="1"/>
  <c r="K98" i="2" s="1"/>
  <c r="K136" i="2"/>
  <c r="BF136" i="2" s="1"/>
  <c r="Q125" i="2"/>
  <c r="I97" i="2" s="1"/>
  <c r="K127" i="2"/>
  <c r="BF127" i="2" s="1"/>
  <c r="K132" i="2"/>
  <c r="BF132" i="2" s="1"/>
  <c r="K134" i="2"/>
  <c r="BF134" i="2" s="1"/>
  <c r="BK124" i="2"/>
  <c r="BK123" i="2" s="1"/>
  <c r="K124" i="2"/>
  <c r="BF124" i="2" s="1"/>
  <c r="J95" i="2"/>
  <c r="R121" i="2"/>
  <c r="J94" i="2" s="1"/>
  <c r="K30" i="2" s="1"/>
  <c r="AT95" i="1" s="1"/>
  <c r="AT94" i="1" s="1"/>
  <c r="F90" i="2"/>
  <c r="X122" i="2"/>
  <c r="X121" i="2" s="1"/>
  <c r="I96" i="2"/>
  <c r="BK125" i="2"/>
  <c r="K125" i="2" s="1"/>
  <c r="K97" i="2" s="1"/>
  <c r="F35" i="2"/>
  <c r="BB95" i="1" s="1"/>
  <c r="BB94" i="1" s="1"/>
  <c r="BA94" i="1" l="1"/>
  <c r="W32" i="1"/>
  <c r="Q122" i="2"/>
  <c r="K123" i="2"/>
  <c r="K96" i="2" s="1"/>
  <c r="BK122" i="2"/>
  <c r="AX94" i="1"/>
  <c r="W29" i="1"/>
  <c r="Q121" i="2"/>
  <c r="I94" i="2" s="1"/>
  <c r="K29" i="2" s="1"/>
  <c r="AS95" i="1" s="1"/>
  <c r="AS94" i="1" s="1"/>
  <c r="I95" i="2"/>
  <c r="K36" i="2"/>
  <c r="AY95" i="1" s="1"/>
  <c r="AV95" i="1" s="1"/>
  <c r="F36" i="2"/>
  <c r="BC95" i="1" s="1"/>
  <c r="BC94" i="1" s="1"/>
  <c r="AY94" i="1" l="1"/>
  <c r="AK30" i="1" s="1"/>
  <c r="W30" i="1"/>
  <c r="K122" i="2"/>
  <c r="K95" i="2" s="1"/>
  <c r="BK121" i="2"/>
  <c r="K121" i="2" s="1"/>
  <c r="K94" i="2" s="1"/>
  <c r="AV94" i="1"/>
  <c r="AK29" i="1"/>
  <c r="K104" i="2" l="1"/>
  <c r="K28" i="2"/>
  <c r="K32" i="2" s="1"/>
  <c r="AG95" i="1" l="1"/>
  <c r="K41" i="2"/>
  <c r="AN95" i="1" l="1"/>
  <c r="AG94" i="1"/>
  <c r="AK26" i="1" l="1"/>
  <c r="AK35" i="1" s="1"/>
  <c r="AN94" i="1"/>
</calcChain>
</file>

<file path=xl/sharedStrings.xml><?xml version="1.0" encoding="utf-8"?>
<sst xmlns="http://schemas.openxmlformats.org/spreadsheetml/2006/main" count="441" uniqueCount="170">
  <si>
    <t>Export Komplet</t>
  </si>
  <si>
    <t/>
  </si>
  <si>
    <t>2.0</t>
  </si>
  <si>
    <t>False</t>
  </si>
  <si>
    <t>True</t>
  </si>
  <si>
    <t>{e6155ccb-7eb7-4cb3-adaa-8ef997c73608}</t>
  </si>
  <si>
    <t>&gt;&gt;  skryté stĺpce  &lt;&lt;</t>
  </si>
  <si>
    <t>0,001</t>
  </si>
  <si>
    <t>20</t>
  </si>
  <si>
    <t>REKAPITULÁCIA STAVBY</t>
  </si>
  <si>
    <t>v ---  nižšie sa nachádzajú doplnkové a pomocné údaje k zostavám  --- v</t>
  </si>
  <si>
    <t>Kód:</t>
  </si>
  <si>
    <t>MILO/04/2019</t>
  </si>
  <si>
    <t>Stavba:</t>
  </si>
  <si>
    <t>V.V. Chodník POH pred BD 280 ( parkoviská)</t>
  </si>
  <si>
    <t>JKSO:</t>
  </si>
  <si>
    <t>KS:</t>
  </si>
  <si>
    <t>Miesto:</t>
  </si>
  <si>
    <t>Žiar nad Hronom</t>
  </si>
  <si>
    <t>Dátum:</t>
  </si>
  <si>
    <t>12. 4. 2019</t>
  </si>
  <si>
    <t>Objednávateľ:</t>
  </si>
  <si>
    <t>IČO:</t>
  </si>
  <si>
    <t>0031125</t>
  </si>
  <si>
    <t>Mesto Žiar nad Hronom</t>
  </si>
  <si>
    <t>IČ DPH:</t>
  </si>
  <si>
    <t>2021339463</t>
  </si>
  <si>
    <t>Zhotoviteľ:</t>
  </si>
  <si>
    <t xml:space="preserve"> </t>
  </si>
  <si>
    <t>Projektant:</t>
  </si>
  <si>
    <t>0,01</t>
  </si>
  <si>
    <t>Spracovateľ: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</si>
  <si>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</si>
  <si>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</si>
  <si>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</si>
  <si>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</si>
  <si>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</si>
  <si>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</si>
  <si>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</si>
  <si>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</si>
  <si>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</si>
  <si>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</si>
  <si>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</si>
  <si>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</si>
  <si>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</si>
  <si>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</si>
  <si>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</si>
  <si>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</si>
  <si>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</si>
  <si>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</si>
  <si>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</si>
  <si>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</si>
  <si>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</si>
  <si>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</si>
  <si>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</si>
  <si>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</si>
  <si>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</si>
  <si>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</si>
  <si>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</si>
  <si>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Materiál [EUR]</t>
  </si>
  <si>
    <t>z toho Montáž [EUR]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</si>
  <si>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</si>
  <si>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</si>
  <si>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</si>
  <si>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</si>
  <si>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</si>
  <si>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</si>
  <si>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</si>
  <si>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</si>
  <si>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</si>
  <si>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</si>
  <si>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</si>
  <si>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</si>
  <si>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</si>
  <si>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</si>
  <si>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</si>
  <si>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IMPORT</t>
  </si>
  <si>
    <t>{00000000-0000-0000-0000-000000000000}</t>
  </si>
  <si>
    <t>/</t>
  </si>
  <si>
    <t>STA</t>
  </si>
  <si>
    <t>1</t>
  </si>
  <si>
    <t>###NOINSERT###</t>
  </si>
  <si>
    <t>KRYCÍ LIST ROZPOČTU</t>
  </si>
  <si>
    <t>Náklady z rozpočtu</t>
  </si>
  <si>
    <t>Materiál</t>
  </si>
  <si>
    <t>Montáž</t>
  </si>
  <si>
    <t>Ostatné náklady</t>
  </si>
  <si>
    <t>REKAPITULÁCIA ROZPOČTU</t>
  </si>
  <si>
    <t>Kód dielu - Popis</t>
  </si>
  <si>
    <t>Materiál [EUR]</t>
  </si>
  <si>
    <t>Montáž [EUR]</t>
  </si>
  <si>
    <t>Cena celkom [EUR]</t>
  </si>
  <si>
    <t>1) Náklady z rozpočtu</t>
  </si>
  <si>
    <t>-1</t>
  </si>
  <si>
    <t>HSV - Práce a dodávky HSV</t>
  </si>
  <si>
    <t xml:space="preserve">    1 - Zemné práce</t>
  </si>
  <si>
    <t xml:space="preserve">    5 - Komunikácie</t>
  </si>
  <si>
    <t xml:space="preserve">    9 - Ostatné konštrukcie a práce-búranie</t>
  </si>
  <si>
    <t xml:space="preserve">    99 - Presun hmôt HSV</t>
  </si>
  <si>
    <t>2) Ostatné náklady</t>
  </si>
  <si>
    <t>Celkové náklady za stavbu 1) + 2)</t>
  </si>
  <si>
    <t>ROZPOČET</t>
  </si>
  <si>
    <t>PČ</t>
  </si>
  <si>
    <t>MJ</t>
  </si>
  <si>
    <t>Množstvo</t>
  </si>
  <si>
    <t>J. materiál [EUR]</t>
  </si>
  <si>
    <t>J. montáž [EUR]</t>
  </si>
  <si>
    <t>Cenová sústava</t>
  </si>
  <si>
    <t>J.cena [EUR]</t>
  </si>
  <si>
    <t>Materiál celkom [EUR]</t>
  </si>
  <si>
    <t>Montáž celkom [EUR]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</si>
  <si>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</si>
  <si>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</si>
  <si>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</si>
  <si>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</si>
  <si>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</si>
  <si>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</si>
  <si>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</si>
  <si>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</si>
  <si>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</si>
  <si>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Zemné práce</t>
  </si>
  <si>
    <t>2</t>
  </si>
  <si>
    <t>K</t>
  </si>
  <si>
    <t>113107241</t>
  </si>
  <si>
    <t>Odstránenie krytu v ploche nad 200 m2 asfaltového, hr. vrstvy do 50 mm,  -0,09800t</t>
  </si>
  <si>
    <t>m2</t>
  </si>
  <si>
    <t>CS CENEKON 2019 01</t>
  </si>
  <si>
    <t>4</t>
  </si>
  <si>
    <t>512503674</t>
  </si>
  <si>
    <t>5</t>
  </si>
  <si>
    <t>Komunikácie</t>
  </si>
  <si>
    <t>9</t>
  </si>
  <si>
    <t>565132111</t>
  </si>
  <si>
    <t>Vyrovnanie povrchu doterajšieho podkladu obaľovaným kamenivom ACP hr. 50 mm</t>
  </si>
  <si>
    <t>-1720565537</t>
  </si>
  <si>
    <t>7</t>
  </si>
  <si>
    <t>573231107</t>
  </si>
  <si>
    <t>Postrek asfaltový spojovací bez posypu kamenivom z cestnej emulzie v množstve 0,50 kg/m2</t>
  </si>
  <si>
    <t>272595721</t>
  </si>
  <si>
    <t>6</t>
  </si>
  <si>
    <t>577134111</t>
  </si>
  <si>
    <t>Asfaltový betón vrstva obrusná AC 8 O v pruhu š. do 3 m z nemodifik. asfaltu tr. II, po zhutnení hr. 40 mm</t>
  </si>
  <si>
    <t>1655529869</t>
  </si>
  <si>
    <t>Ostatné konštrukcie a práce-búranie</t>
  </si>
  <si>
    <t>919735111</t>
  </si>
  <si>
    <t>Rezanie existujúceho asfaltového krytu alebo podkladu hĺbky do 50 mm</t>
  </si>
  <si>
    <t>m</t>
  </si>
  <si>
    <t>-1248912671</t>
  </si>
  <si>
    <t>3</t>
  </si>
  <si>
    <t>979082213</t>
  </si>
  <si>
    <t>Vodorovná doprava sutiny so zložením a hrubým urovnaním na vzdialenosť do 1 km</t>
  </si>
  <si>
    <t>t</t>
  </si>
  <si>
    <t>-2068321091</t>
  </si>
  <si>
    <t>979082219</t>
  </si>
  <si>
    <t>Príplatok k cene za každý ďalší aj začatý 1 km nad 1 km pre vodorovnú dopravu sutiny</t>
  </si>
  <si>
    <t>-1224631197</t>
  </si>
  <si>
    <t>979087212</t>
  </si>
  <si>
    <t>Nakladanie na dopravné prostriedky pre vodorovnú dopravu sutiny</t>
  </si>
  <si>
    <t>-1944571436</t>
  </si>
  <si>
    <t>10</t>
  </si>
  <si>
    <t>979093111</t>
  </si>
  <si>
    <t>-1487359881</t>
  </si>
  <si>
    <t>99</t>
  </si>
  <si>
    <t>Presun hmôt HSV</t>
  </si>
  <si>
    <t>8</t>
  </si>
  <si>
    <t>998225111</t>
  </si>
  <si>
    <t>Presun hmôt pre pozemnú komunikáciu a letisko s krytom asfaltovým akejkoľvek dĺžky objektu</t>
  </si>
  <si>
    <t>669933758</t>
  </si>
  <si>
    <t>Uloženie sutiny na platenú skládku-170101-3 stavebná suť</t>
  </si>
  <si>
    <r>
      <t xml:space="preserve"> II. Etapa č. 5 - Chodník Hviezdoslavova popred bytový dom č. 280 zo dvora - 408 m</t>
    </r>
    <r>
      <rPr>
        <b/>
        <sz val="11"/>
        <rFont val="Calibri"/>
        <family val="2"/>
        <charset val="238"/>
      </rPr>
      <t>²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</si>
</sst>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%"/>
    <numFmt numFmtId="165" formatCode="dd\.mm\.yyyy"/>
    <numFmt numFmtId="166" formatCode="#,##0.00000"/>
    <numFmt numFmtId="167" formatCode="#,##0.000"/>
  </numFmts>
  <fonts count="33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b/>
      <sz val="12"/>
      <color rgb="FF969696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sz val="10"/>
      <color rgb="FF464646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u/>
      <sz val="11"/>
      <color theme="10"/>
      <name val="Calibri"/>
      <scheme val="minor"/>
    </font>
    <font>
      <sz val="9"/>
      <name val="Arial CE"/>
      <family val="2"/>
      <charset val="238"/>
    </font>
    <font>
      <b/>
      <sz val="11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0" fillId="0" borderId="0" applyNumberFormat="0" applyFill="0" applyBorder="0" applyAlignment="0" applyProtection="0"/>
  </cellStyleXfs>
  <cellXfs count="187">
    <xf numFmtId="0" fontId="0" fillId="0" borderId="0" xfId="0"/>
    <xf numFmtId="0" fontId="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3" xfId="0" applyFont="1" applyBorder="1" applyAlignment="1">
      <alignment vertical="center"/>
    </xf>
    <xf numFmtId="0" fontId="12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0" fillId="3" borderId="0" xfId="0" applyFont="1" applyFill="1" applyAlignment="1">
      <alignment vertical="center"/>
    </xf>
    <xf numFmtId="0" fontId="4" fillId="3" borderId="6" xfId="0" applyFont="1" applyFill="1" applyBorder="1" applyAlignment="1">
      <alignment horizontal="left" vertical="center"/>
    </xf>
    <xf numFmtId="0" fontId="0" fillId="3" borderId="7" xfId="0" applyFont="1" applyFill="1" applyBorder="1" applyAlignment="1">
      <alignment vertical="center"/>
    </xf>
    <xf numFmtId="0" fontId="4" fillId="3" borderId="7" xfId="0" applyFont="1" applyFill="1" applyBorder="1" applyAlignment="1">
      <alignment horizontal="center" vertical="center"/>
    </xf>
    <xf numFmtId="0" fontId="14" fillId="0" borderId="4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4" borderId="7" xfId="0" applyFont="1" applyFill="1" applyBorder="1" applyAlignment="1">
      <alignment vertical="center"/>
    </xf>
    <xf numFmtId="0" fontId="17" fillId="4" borderId="0" xfId="0" applyFont="1" applyFill="1" applyAlignment="1">
      <alignment horizontal="center" vertical="center"/>
    </xf>
    <xf numFmtId="0" fontId="18" fillId="0" borderId="16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vertical="center"/>
    </xf>
    <xf numFmtId="4" fontId="19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20" fillId="0" borderId="14" xfId="0" applyNumberFormat="1" applyFont="1" applyBorder="1" applyAlignment="1">
      <alignment horizontal="right" vertical="center"/>
    </xf>
    <xf numFmtId="4" fontId="20" fillId="0" borderId="0" xfId="0" applyNumberFormat="1" applyFont="1" applyBorder="1" applyAlignment="1">
      <alignment horizontal="right" vertical="center"/>
    </xf>
    <xf numFmtId="4" fontId="15" fillId="0" borderId="0" xfId="0" applyNumberFormat="1" applyFont="1" applyBorder="1" applyAlignment="1">
      <alignment vertical="center"/>
    </xf>
    <xf numFmtId="166" fontId="15" fillId="0" borderId="0" xfId="0" applyNumberFormat="1" applyFont="1" applyBorder="1" applyAlignment="1">
      <alignment vertical="center"/>
    </xf>
    <xf numFmtId="4" fontId="15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1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2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4" fillId="0" borderId="19" xfId="0" applyNumberFormat="1" applyFont="1" applyBorder="1" applyAlignment="1">
      <alignment vertical="center"/>
    </xf>
    <xf numFmtId="4" fontId="24" fillId="0" borderId="20" xfId="0" applyNumberFormat="1" applyFont="1" applyBorder="1" applyAlignment="1">
      <alignment vertical="center"/>
    </xf>
    <xf numFmtId="166" fontId="24" fillId="0" borderId="20" xfId="0" applyNumberFormat="1" applyFont="1" applyBorder="1" applyAlignment="1">
      <alignment vertical="center"/>
    </xf>
    <xf numFmtId="4" fontId="24" fillId="0" borderId="21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0" fillId="0" borderId="0" xfId="0" applyProtection="1"/>
    <xf numFmtId="0" fontId="25" fillId="0" borderId="0" xfId="0" applyFont="1" applyAlignment="1">
      <alignment horizontal="left" vertical="center"/>
    </xf>
    <xf numFmtId="0" fontId="0" fillId="0" borderId="3" xfId="0" applyFont="1" applyBorder="1" applyAlignment="1">
      <alignment vertical="center" wrapText="1"/>
    </xf>
    <xf numFmtId="4" fontId="2" fillId="0" borderId="0" xfId="0" applyNumberFormat="1" applyFont="1" applyAlignment="1">
      <alignment vertical="center"/>
    </xf>
    <xf numFmtId="4" fontId="1" fillId="0" borderId="0" xfId="0" applyNumberFormat="1" applyFont="1" applyAlignment="1">
      <alignment vertical="center"/>
    </xf>
    <xf numFmtId="0" fontId="26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17" fillId="4" borderId="0" xfId="0" applyFont="1" applyFill="1" applyAlignment="1">
      <alignment horizontal="left" vertical="center"/>
    </xf>
    <xf numFmtId="0" fontId="17" fillId="4" borderId="0" xfId="0" applyFont="1" applyFill="1" applyAlignment="1">
      <alignment horizontal="right" vertical="center"/>
    </xf>
    <xf numFmtId="0" fontId="27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4" fontId="27" fillId="0" borderId="0" xfId="0" applyNumberFormat="1" applyFont="1" applyAlignment="1">
      <alignment vertical="center"/>
    </xf>
    <xf numFmtId="0" fontId="18" fillId="0" borderId="0" xfId="0" applyFont="1" applyAlignment="1">
      <alignment horizontal="center" vertical="center"/>
    </xf>
    <xf numFmtId="0" fontId="19" fillId="4" borderId="0" xfId="0" applyFont="1" applyFill="1" applyAlignment="1">
      <alignment horizontal="left" vertical="center"/>
    </xf>
    <xf numFmtId="4" fontId="19" fillId="4" borderId="0" xfId="0" applyNumberFormat="1" applyFont="1" applyFill="1" applyAlignment="1">
      <alignment vertical="center"/>
    </xf>
    <xf numFmtId="0" fontId="0" fillId="0" borderId="3" xfId="0" applyFont="1" applyBorder="1" applyAlignment="1">
      <alignment horizontal="center" vertical="center" wrapText="1"/>
    </xf>
    <xf numFmtId="0" fontId="17" fillId="4" borderId="16" xfId="0" applyFont="1" applyFill="1" applyBorder="1" applyAlignment="1">
      <alignment horizontal="center" vertical="center" wrapText="1"/>
    </xf>
    <xf numFmtId="0" fontId="17" fillId="4" borderId="17" xfId="0" applyFont="1" applyFill="1" applyBorder="1" applyAlignment="1">
      <alignment horizontal="center" vertical="center" wrapText="1"/>
    </xf>
    <xf numFmtId="0" fontId="17" fillId="4" borderId="18" xfId="0" applyFont="1" applyFill="1" applyBorder="1" applyAlignment="1">
      <alignment horizontal="center" vertical="center" wrapText="1"/>
    </xf>
    <xf numFmtId="167" fontId="19" fillId="0" borderId="0" xfId="0" applyNumberFormat="1" applyFont="1" applyAlignment="1"/>
    <xf numFmtId="167" fontId="28" fillId="0" borderId="12" xfId="0" applyNumberFormat="1" applyFont="1" applyBorder="1" applyAlignment="1"/>
    <xf numFmtId="166" fontId="28" fillId="0" borderId="12" xfId="0" applyNumberFormat="1" applyFont="1" applyBorder="1" applyAlignment="1"/>
    <xf numFmtId="166" fontId="28" fillId="0" borderId="13" xfId="0" applyNumberFormat="1" applyFont="1" applyBorder="1" applyAlignment="1"/>
    <xf numFmtId="167" fontId="29" fillId="0" borderId="0" xfId="0" applyNumberFormat="1" applyFont="1" applyAlignment="1">
      <alignment vertical="center"/>
    </xf>
    <xf numFmtId="0" fontId="8" fillId="0" borderId="3" xfId="0" applyFont="1" applyBorder="1" applyAlignme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167" fontId="6" fillId="0" borderId="0" xfId="0" applyNumberFormat="1" applyFont="1" applyAlignment="1"/>
    <xf numFmtId="0" fontId="8" fillId="0" borderId="14" xfId="0" applyFont="1" applyBorder="1" applyAlignment="1"/>
    <xf numFmtId="0" fontId="8" fillId="0" borderId="0" xfId="0" applyFont="1" applyBorder="1" applyAlignment="1"/>
    <xf numFmtId="167" fontId="8" fillId="0" borderId="0" xfId="0" applyNumberFormat="1" applyFont="1" applyBorder="1" applyAlignment="1"/>
    <xf numFmtId="166" fontId="8" fillId="0" borderId="0" xfId="0" applyNumberFormat="1" applyFont="1" applyBorder="1" applyAlignment="1"/>
    <xf numFmtId="166" fontId="8" fillId="0" borderId="15" xfId="0" applyNumberFormat="1" applyFont="1" applyBorder="1" applyAlignment="1"/>
    <xf numFmtId="0" fontId="8" fillId="0" borderId="0" xfId="0" applyFont="1" applyAlignment="1">
      <alignment horizontal="center"/>
    </xf>
    <xf numFmtId="167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167" fontId="7" fillId="0" borderId="0" xfId="0" applyNumberFormat="1" applyFont="1" applyAlignment="1"/>
    <xf numFmtId="0" fontId="0" fillId="0" borderId="3" xfId="0" applyFont="1" applyBorder="1" applyAlignment="1" applyProtection="1">
      <alignment vertical="center"/>
      <protection locked="0"/>
    </xf>
    <xf numFmtId="0" fontId="17" fillId="0" borderId="22" xfId="0" applyFont="1" applyBorder="1" applyAlignment="1" applyProtection="1">
      <alignment horizontal="center" vertical="center"/>
      <protection locked="0"/>
    </xf>
    <xf numFmtId="49" fontId="17" fillId="0" borderId="22" xfId="0" applyNumberFormat="1" applyFont="1" applyBorder="1" applyAlignment="1" applyProtection="1">
      <alignment horizontal="left" vertical="center" wrapText="1"/>
      <protection locked="0"/>
    </xf>
    <xf numFmtId="0" fontId="17" fillId="0" borderId="22" xfId="0" applyFont="1" applyBorder="1" applyAlignment="1" applyProtection="1">
      <alignment horizontal="left" vertical="center" wrapText="1"/>
      <protection locked="0"/>
    </xf>
    <xf numFmtId="0" fontId="17" fillId="0" borderId="22" xfId="0" applyFont="1" applyBorder="1" applyAlignment="1" applyProtection="1">
      <alignment horizontal="center" vertical="center" wrapText="1"/>
      <protection locked="0"/>
    </xf>
    <xf numFmtId="167" fontId="17" fillId="0" borderId="22" xfId="0" applyNumberFormat="1" applyFont="1" applyBorder="1" applyAlignment="1" applyProtection="1">
      <alignment vertical="center"/>
      <protection locked="0"/>
    </xf>
    <xf numFmtId="0" fontId="18" fillId="0" borderId="14" xfId="0" applyFont="1" applyBorder="1" applyAlignment="1">
      <alignment horizontal="left" vertical="center"/>
    </xf>
    <xf numFmtId="0" fontId="18" fillId="0" borderId="0" xfId="0" applyFont="1" applyBorder="1" applyAlignment="1">
      <alignment horizontal="center" vertical="center"/>
    </xf>
    <xf numFmtId="167" fontId="18" fillId="0" borderId="0" xfId="0" applyNumberFormat="1" applyFont="1" applyBorder="1" applyAlignment="1">
      <alignment vertical="center"/>
    </xf>
    <xf numFmtId="166" fontId="18" fillId="0" borderId="0" xfId="0" applyNumberFormat="1" applyFont="1" applyBorder="1" applyAlignment="1">
      <alignment vertical="center"/>
    </xf>
    <xf numFmtId="166" fontId="18" fillId="0" borderId="15" xfId="0" applyNumberFormat="1" applyFont="1" applyBorder="1" applyAlignment="1">
      <alignment vertical="center"/>
    </xf>
    <xf numFmtId="0" fontId="17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167" fontId="0" fillId="0" borderId="0" xfId="0" applyNumberFormat="1" applyFont="1" applyAlignment="1">
      <alignment vertical="center"/>
    </xf>
    <xf numFmtId="0" fontId="18" fillId="0" borderId="19" xfId="0" applyFont="1" applyBorder="1" applyAlignment="1">
      <alignment horizontal="left" vertical="center"/>
    </xf>
    <xf numFmtId="0" fontId="18" fillId="0" borderId="20" xfId="0" applyFont="1" applyBorder="1" applyAlignment="1">
      <alignment horizontal="center" vertical="center"/>
    </xf>
    <xf numFmtId="167" fontId="18" fillId="0" borderId="20" xfId="0" applyNumberFormat="1" applyFont="1" applyBorder="1" applyAlignment="1">
      <alignment vertical="center"/>
    </xf>
    <xf numFmtId="166" fontId="18" fillId="0" borderId="20" xfId="0" applyNumberFormat="1" applyFont="1" applyBorder="1" applyAlignment="1">
      <alignment vertical="center"/>
    </xf>
    <xf numFmtId="166" fontId="18" fillId="0" borderId="21" xfId="0" applyNumberFormat="1" applyFont="1" applyBorder="1" applyAlignment="1">
      <alignment vertical="center"/>
    </xf>
    <xf numFmtId="0" fontId="31" fillId="0" borderId="22" xfId="0" applyFont="1" applyBorder="1" applyAlignment="1" applyProtection="1">
      <alignment horizontal="left" vertical="center" wrapText="1"/>
      <protection locked="0"/>
    </xf>
    <xf numFmtId="0" fontId="4" fillId="3" borderId="7" xfId="0" applyFont="1" applyFill="1" applyBorder="1" applyAlignment="1">
      <alignment horizontal="left" vertical="center"/>
    </xf>
    <xf numFmtId="0" fontId="0" fillId="3" borderId="7" xfId="0" applyFont="1" applyFill="1" applyBorder="1" applyAlignment="1">
      <alignment vertical="center"/>
    </xf>
    <xf numFmtId="4" fontId="4" fillId="3" borderId="7" xfId="0" applyNumberFormat="1" applyFont="1" applyFill="1" applyBorder="1" applyAlignment="1">
      <alignment vertical="center"/>
    </xf>
    <xf numFmtId="0" fontId="0" fillId="3" borderId="8" xfId="0" applyFont="1" applyFill="1" applyBorder="1" applyAlignment="1">
      <alignment vertical="center"/>
    </xf>
    <xf numFmtId="4" fontId="13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top" wrapText="1"/>
    </xf>
    <xf numFmtId="0" fontId="10" fillId="2" borderId="0" xfId="0" applyFont="1" applyFill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4" fontId="12" fillId="0" borderId="5" xfId="0" applyNumberFormat="1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17" fillId="4" borderId="6" xfId="0" applyFont="1" applyFill="1" applyBorder="1" applyAlignment="1">
      <alignment horizontal="center" vertical="center"/>
    </xf>
    <xf numFmtId="0" fontId="17" fillId="4" borderId="7" xfId="0" applyFont="1" applyFill="1" applyBorder="1" applyAlignment="1">
      <alignment horizontal="left" vertical="center"/>
    </xf>
    <xf numFmtId="0" fontId="17" fillId="4" borderId="7" xfId="0" applyFont="1" applyFill="1" applyBorder="1" applyAlignment="1">
      <alignment horizontal="center" vertical="center"/>
    </xf>
    <xf numFmtId="0" fontId="17" fillId="4" borderId="7" xfId="0" applyFont="1" applyFill="1" applyBorder="1" applyAlignment="1">
      <alignment horizontal="right" vertical="center"/>
    </xf>
    <xf numFmtId="0" fontId="17" fillId="4" borderId="8" xfId="0" applyFont="1" applyFill="1" applyBorder="1" applyAlignment="1">
      <alignment horizontal="left" vertical="center"/>
    </xf>
    <xf numFmtId="4" fontId="23" fillId="0" borderId="0" xfId="0" applyNumberFormat="1" applyFont="1" applyAlignment="1">
      <alignment vertical="center"/>
    </xf>
    <xf numFmtId="0" fontId="23" fillId="0" borderId="0" xfId="0" applyFont="1" applyAlignment="1">
      <alignment vertical="center"/>
    </xf>
    <xf numFmtId="0" fontId="22" fillId="0" borderId="0" xfId="0" applyFont="1" applyAlignment="1">
      <alignment horizontal="left" vertical="center" wrapText="1"/>
    </xf>
    <xf numFmtId="4" fontId="19" fillId="0" borderId="0" xfId="0" applyNumberFormat="1" applyFont="1" applyAlignment="1">
      <alignment horizontal="right" vertical="center"/>
    </xf>
    <xf numFmtId="4" fontId="19" fillId="0" borderId="0" xfId="0" applyNumberFormat="1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5" fillId="0" borderId="11" xfId="0" applyFont="1" applyBorder="1" applyAlignment="1">
      <alignment horizontal="center" vertical="center"/>
    </xf>
    <xf numFmtId="0" fontId="15" fillId="0" borderId="12" xfId="0" applyFont="1" applyBorder="1" applyAlignment="1">
      <alignment horizontal="left" vertical="center"/>
    </xf>
    <xf numFmtId="0" fontId="16" fillId="0" borderId="14" xfId="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0" fillId="0" borderId="0" xfId="0" applyFont="1" applyAlignment="1">
      <alignment vertical="center"/>
    </xf>
  </cellXfs>
  <cellStyles count="2">
    <cellStyle name="Hypertextové prepojenie" xfId="1" builtinId="8"/>
    <cellStyle name="Normálne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M97"/>
  <sheetViews>
    <sheetView showGridLines="0" workbookViewId="0"/>
  </sheetViews>
  <sheetFormatPr defaultRowHeight="11.25"/>
  <cols>
    <col min="1" max="1" width="8.33203125" customWidth="1"/>
    <col min="2" max="2" width="1.6640625" customWidth="1"/>
    <col min="3" max="3" width="4.1640625" customWidth="1"/>
    <col min="4" max="33" width="2.6640625" customWidth="1"/>
    <col min="34" max="34" width="3.33203125" customWidth="1"/>
    <col min="35" max="35" width="31.6640625" customWidth="1"/>
    <col min="36" max="37" width="2.5" customWidth="1"/>
    <col min="38" max="38" width="8.33203125" customWidth="1"/>
    <col min="39" max="39" width="3.33203125" customWidth="1"/>
    <col min="40" max="40" width="13.33203125" customWidth="1"/>
    <col min="41" max="41" width="7.5" customWidth="1"/>
    <col min="42" max="42" width="4.1640625" customWidth="1"/>
    <col min="43" max="43" width="15.6640625" hidden="1" customWidth="1"/>
    <col min="44" max="44" width="13.6640625" customWidth="1"/>
    <col min="45" max="49" width="25.83203125" hidden="1" customWidth="1"/>
    <col min="50" max="51" width="21.6640625" hidden="1" customWidth="1"/>
    <col min="52" max="53" width="25" hidden="1" customWidth="1"/>
    <col min="54" max="54" width="21.6640625" hidden="1" customWidth="1"/>
    <col min="55" max="55" width="19.1640625" hidden="1" customWidth="1"/>
    <col min="56" max="56" width="25" hidden="1" customWidth="1"/>
    <col min="57" max="57" width="21.6640625" hidden="1" customWidth="1"/>
    <col min="58" max="58" width="19.1640625" hidden="1" customWidth="1"/>
    <col min="59" max="59" width="66.5" customWidth="1"/>
    <col min="71" max="91" width="9.33203125" hidden="1"/>
  </cols>
  <sheetData>
    <row r="1" spans="1:74">
      <c r="A1" s="12" t="s">
        <v>0</v>
      </c>
      <c r="AZ1" s="12" t="s">
        <v>1</v>
      </c>
      <c r="BA1" s="12" t="s">
        <v>2</v>
      </c>
      <c r="BB1" s="12" t="s">
        <v>1</v>
      </c>
      <c r="BT1" s="12" t="s">
        <v>3</v>
      </c>
      <c r="BU1" s="12" t="s">
        <v>4</v>
      </c>
      <c r="BV1" s="12" t="s">
        <v>5</v>
      </c>
    </row>
    <row r="2" spans="1:74" ht="36.950000000000003" customHeight="1">
      <c r="AR2" s="162" t="s">
        <v>6</v>
      </c>
      <c r="AS2" s="160"/>
      <c r="AT2" s="160"/>
      <c r="AU2" s="160"/>
      <c r="AV2" s="160"/>
      <c r="AW2" s="160"/>
      <c r="AX2" s="160"/>
      <c r="AY2" s="160"/>
      <c r="AZ2" s="160"/>
      <c r="BA2" s="160"/>
      <c r="BB2" s="160"/>
      <c r="BC2" s="160"/>
      <c r="BD2" s="160"/>
      <c r="BE2" s="160"/>
      <c r="BF2" s="160"/>
      <c r="BG2" s="160"/>
      <c r="BS2" s="13" t="s">
        <v>7</v>
      </c>
      <c r="BT2" s="13" t="s">
        <v>8</v>
      </c>
    </row>
    <row r="3" spans="1:74" ht="6.95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6"/>
      <c r="BS3" s="13" t="s">
        <v>7</v>
      </c>
      <c r="BT3" s="13" t="s">
        <v>8</v>
      </c>
    </row>
    <row r="4" spans="1:74" ht="24.95" customHeight="1">
      <c r="B4" s="16"/>
      <c r="D4" s="17" t="s">
        <v>9</v>
      </c>
      <c r="AR4" s="16"/>
      <c r="AS4" s="18" t="s">
        <v>10</v>
      </c>
      <c r="BS4" s="13" t="s">
        <v>7</v>
      </c>
    </row>
    <row r="5" spans="1:74" ht="12" customHeight="1">
      <c r="B5" s="16"/>
      <c r="D5" s="19" t="s">
        <v>11</v>
      </c>
      <c r="K5" s="159" t="s">
        <v>12</v>
      </c>
      <c r="L5" s="160"/>
      <c r="M5" s="160"/>
      <c r="N5" s="160"/>
      <c r="O5" s="160"/>
      <c r="P5" s="160"/>
      <c r="Q5" s="160"/>
      <c r="R5" s="160"/>
      <c r="S5" s="160"/>
      <c r="T5" s="160"/>
      <c r="U5" s="160"/>
      <c r="V5" s="160"/>
      <c r="W5" s="160"/>
      <c r="X5" s="160"/>
      <c r="Y5" s="160"/>
      <c r="Z5" s="160"/>
      <c r="AA5" s="160"/>
      <c r="AB5" s="160"/>
      <c r="AC5" s="160"/>
      <c r="AD5" s="160"/>
      <c r="AE5" s="160"/>
      <c r="AF5" s="160"/>
      <c r="AG5" s="160"/>
      <c r="AH5" s="160"/>
      <c r="AI5" s="160"/>
      <c r="AJ5" s="160"/>
      <c r="AK5" s="160"/>
      <c r="AL5" s="160"/>
      <c r="AM5" s="160"/>
      <c r="AN5" s="160"/>
      <c r="AO5" s="160"/>
      <c r="AR5" s="16"/>
      <c r="BS5" s="13" t="s">
        <v>7</v>
      </c>
    </row>
    <row r="6" spans="1:74" ht="36.950000000000003" customHeight="1">
      <c r="B6" s="16"/>
      <c r="D6" s="21" t="s">
        <v>13</v>
      </c>
      <c r="K6" s="161" t="s">
        <v>14</v>
      </c>
      <c r="L6" s="160"/>
      <c r="M6" s="160"/>
      <c r="N6" s="160"/>
      <c r="O6" s="160"/>
      <c r="P6" s="160"/>
      <c r="Q6" s="160"/>
      <c r="R6" s="160"/>
      <c r="S6" s="160"/>
      <c r="T6" s="160"/>
      <c r="U6" s="160"/>
      <c r="V6" s="160"/>
      <c r="W6" s="160"/>
      <c r="X6" s="160"/>
      <c r="Y6" s="160"/>
      <c r="Z6" s="160"/>
      <c r="AA6" s="160"/>
      <c r="AB6" s="160"/>
      <c r="AC6" s="160"/>
      <c r="AD6" s="160"/>
      <c r="AE6" s="160"/>
      <c r="AF6" s="160"/>
      <c r="AG6" s="160"/>
      <c r="AH6" s="160"/>
      <c r="AI6" s="160"/>
      <c r="AJ6" s="160"/>
      <c r="AK6" s="160"/>
      <c r="AL6" s="160"/>
      <c r="AM6" s="160"/>
      <c r="AN6" s="160"/>
      <c r="AO6" s="160"/>
      <c r="AR6" s="16"/>
      <c r="BS6" s="13" t="s">
        <v>7</v>
      </c>
    </row>
    <row r="7" spans="1:74" ht="12" customHeight="1">
      <c r="B7" s="16"/>
      <c r="D7" s="22" t="s">
        <v>15</v>
      </c>
      <c r="K7" s="20" t="s">
        <v>1</v>
      </c>
      <c r="AK7" s="22" t="s">
        <v>16</v>
      </c>
      <c r="AN7" s="20" t="s">
        <v>1</v>
      </c>
      <c r="AR7" s="16"/>
      <c r="BS7" s="13" t="s">
        <v>7</v>
      </c>
    </row>
    <row r="8" spans="1:74" ht="12" customHeight="1">
      <c r="B8" s="16"/>
      <c r="D8" s="22" t="s">
        <v>17</v>
      </c>
      <c r="K8" s="20" t="s">
        <v>18</v>
      </c>
      <c r="AK8" s="22" t="s">
        <v>19</v>
      </c>
      <c r="AN8" s="20" t="s">
        <v>20</v>
      </c>
      <c r="AR8" s="16"/>
      <c r="BS8" s="13" t="s">
        <v>7</v>
      </c>
    </row>
    <row r="9" spans="1:74" ht="14.45" customHeight="1">
      <c r="B9" s="16"/>
      <c r="AR9" s="16"/>
      <c r="BS9" s="13" t="s">
        <v>7</v>
      </c>
    </row>
    <row r="10" spans="1:74" ht="12" customHeight="1">
      <c r="B10" s="16"/>
      <c r="D10" s="22" t="s">
        <v>21</v>
      </c>
      <c r="AK10" s="22" t="s">
        <v>22</v>
      </c>
      <c r="AN10" s="20" t="s">
        <v>23</v>
      </c>
      <c r="AR10" s="16"/>
      <c r="BS10" s="13" t="s">
        <v>7</v>
      </c>
    </row>
    <row r="11" spans="1:74" ht="18.399999999999999" customHeight="1">
      <c r="B11" s="16"/>
      <c r="E11" s="20" t="s">
        <v>24</v>
      </c>
      <c r="AK11" s="22" t="s">
        <v>25</v>
      </c>
      <c r="AN11" s="20" t="s">
        <v>26</v>
      </c>
      <c r="AR11" s="16"/>
      <c r="BS11" s="13" t="s">
        <v>7</v>
      </c>
    </row>
    <row r="12" spans="1:74" ht="6.95" customHeight="1">
      <c r="B12" s="16"/>
      <c r="AR12" s="16"/>
      <c r="BS12" s="13" t="s">
        <v>7</v>
      </c>
    </row>
    <row r="13" spans="1:74" ht="12" customHeight="1">
      <c r="B13" s="16"/>
      <c r="D13" s="22" t="s">
        <v>27</v>
      </c>
      <c r="AK13" s="22" t="s">
        <v>22</v>
      </c>
      <c r="AN13" s="20" t="s">
        <v>1</v>
      </c>
      <c r="AR13" s="16"/>
      <c r="BS13" s="13" t="s">
        <v>7</v>
      </c>
    </row>
    <row r="14" spans="1:74" ht="12.75">
      <c r="B14" s="16"/>
      <c r="E14" s="20" t="s">
        <v>28</v>
      </c>
      <c r="AK14" s="22" t="s">
        <v>25</v>
      </c>
      <c r="AN14" s="20" t="s">
        <v>1</v>
      </c>
      <c r="AR14" s="16"/>
      <c r="BS14" s="13" t="s">
        <v>7</v>
      </c>
    </row>
    <row r="15" spans="1:74" ht="6.95" customHeight="1">
      <c r="B15" s="16"/>
      <c r="AR15" s="16"/>
      <c r="BS15" s="13" t="s">
        <v>3</v>
      </c>
    </row>
    <row r="16" spans="1:74" ht="12" customHeight="1">
      <c r="B16" s="16"/>
      <c r="D16" s="22" t="s">
        <v>29</v>
      </c>
      <c r="AK16" s="22" t="s">
        <v>22</v>
      </c>
      <c r="AN16" s="20" t="s">
        <v>1</v>
      </c>
      <c r="AR16" s="16"/>
      <c r="BS16" s="13" t="s">
        <v>3</v>
      </c>
    </row>
    <row r="17" spans="2:71" ht="18.399999999999999" customHeight="1">
      <c r="B17" s="16"/>
      <c r="E17" s="20" t="s">
        <v>28</v>
      </c>
      <c r="AK17" s="22" t="s">
        <v>25</v>
      </c>
      <c r="AN17" s="20" t="s">
        <v>1</v>
      </c>
      <c r="AR17" s="16"/>
      <c r="BS17" s="13" t="s">
        <v>4</v>
      </c>
    </row>
    <row r="18" spans="2:71" ht="6.95" customHeight="1">
      <c r="B18" s="16"/>
      <c r="AR18" s="16"/>
      <c r="BS18" s="13" t="s">
        <v>30</v>
      </c>
    </row>
    <row r="19" spans="2:71" ht="12" customHeight="1">
      <c r="B19" s="16"/>
      <c r="D19" s="22" t="s">
        <v>31</v>
      </c>
      <c r="AK19" s="22" t="s">
        <v>22</v>
      </c>
      <c r="AN19" s="20" t="s">
        <v>1</v>
      </c>
      <c r="AR19" s="16"/>
      <c r="BS19" s="13" t="s">
        <v>30</v>
      </c>
    </row>
    <row r="20" spans="2:71" ht="18.399999999999999" customHeight="1">
      <c r="B20" s="16"/>
      <c r="E20" s="20" t="s">
        <v>28</v>
      </c>
      <c r="AK20" s="22" t="s">
        <v>25</v>
      </c>
      <c r="AN20" s="20" t="s">
        <v>1</v>
      </c>
      <c r="AR20" s="16"/>
      <c r="BS20" s="13" t="s">
        <v>4</v>
      </c>
    </row>
    <row r="21" spans="2:71" ht="6.95" customHeight="1">
      <c r="B21" s="16"/>
      <c r="AR21" s="16"/>
    </row>
    <row r="22" spans="2:71" ht="12" customHeight="1">
      <c r="B22" s="16"/>
      <c r="D22" s="22" t="s">
        <v>32</v>
      </c>
      <c r="AR22" s="16"/>
    </row>
    <row r="23" spans="2:71" ht="16.5" customHeight="1">
      <c r="B23" s="16"/>
      <c r="E23" s="163" t="s">
        <v>1</v>
      </c>
      <c r="F23" s="163"/>
      <c r="G23" s="163"/>
      <c r="H23" s="163"/>
      <c r="I23" s="163"/>
      <c r="J23" s="163"/>
      <c r="K23" s="163"/>
      <c r="L23" s="163"/>
      <c r="M23" s="163"/>
      <c r="N23" s="163"/>
      <c r="O23" s="163"/>
      <c r="P23" s="163"/>
      <c r="Q23" s="163"/>
      <c r="R23" s="163"/>
      <c r="S23" s="163"/>
      <c r="T23" s="163"/>
      <c r="U23" s="163"/>
      <c r="V23" s="163"/>
      <c r="W23" s="163"/>
      <c r="X23" s="163"/>
      <c r="Y23" s="163"/>
      <c r="Z23" s="163"/>
      <c r="AA23" s="163"/>
      <c r="AB23" s="163"/>
      <c r="AC23" s="163"/>
      <c r="AD23" s="163"/>
      <c r="AE23" s="163"/>
      <c r="AF23" s="163"/>
      <c r="AG23" s="163"/>
      <c r="AH23" s="163"/>
      <c r="AI23" s="163"/>
      <c r="AJ23" s="163"/>
      <c r="AK23" s="163"/>
      <c r="AL23" s="163"/>
      <c r="AM23" s="163"/>
      <c r="AN23" s="163"/>
      <c r="AR23" s="16"/>
    </row>
    <row r="24" spans="2:71" ht="6.95" customHeight="1">
      <c r="B24" s="16"/>
      <c r="AR24" s="16"/>
    </row>
    <row r="25" spans="2:71" ht="6.95" customHeight="1">
      <c r="B25" s="16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24"/>
      <c r="AK25" s="24"/>
      <c r="AL25" s="24"/>
      <c r="AM25" s="24"/>
      <c r="AN25" s="24"/>
      <c r="AO25" s="24"/>
      <c r="AR25" s="16"/>
    </row>
    <row r="26" spans="2:71" s="1" customFormat="1" ht="25.9" customHeight="1">
      <c r="B26" s="25"/>
      <c r="D26" s="26" t="s">
        <v>33</v>
      </c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164">
        <f>ROUND(AG94,2)</f>
        <v>0</v>
      </c>
      <c r="AL26" s="165"/>
      <c r="AM26" s="165"/>
      <c r="AN26" s="165"/>
      <c r="AO26" s="165"/>
      <c r="AR26" s="25"/>
    </row>
    <row r="27" spans="2:71" s="1" customFormat="1" ht="6.95" customHeight="1">
      <c r="B27" s="25"/>
      <c r="AR27" s="25"/>
    </row>
    <row r="28" spans="2:71" s="1" customFormat="1" ht="12.75">
      <c r="B28" s="25"/>
      <c r="L28" s="158" t="s">
        <v>34</v>
      </c>
      <c r="M28" s="158"/>
      <c r="N28" s="158"/>
      <c r="O28" s="158"/>
      <c r="P28" s="158"/>
      <c r="W28" s="158" t="s">
        <v>35</v>
      </c>
      <c r="X28" s="158"/>
      <c r="Y28" s="158"/>
      <c r="Z28" s="158"/>
      <c r="AA28" s="158"/>
      <c r="AB28" s="158"/>
      <c r="AC28" s="158"/>
      <c r="AD28" s="158"/>
      <c r="AE28" s="158"/>
      <c r="AK28" s="158" t="s">
        <v>36</v>
      </c>
      <c r="AL28" s="158"/>
      <c r="AM28" s="158"/>
      <c r="AN28" s="158"/>
      <c r="AO28" s="158"/>
      <c r="AR28" s="25"/>
    </row>
    <row r="29" spans="2:71" s="2" customFormat="1" ht="14.45" customHeight="1">
      <c r="B29" s="29"/>
      <c r="D29" s="22" t="s">
        <v>37</v>
      </c>
      <c r="F29" s="22" t="s">
        <v>38</v>
      </c>
      <c r="L29" s="157">
        <v>0.2</v>
      </c>
      <c r="M29" s="156"/>
      <c r="N29" s="156"/>
      <c r="O29" s="156"/>
      <c r="P29" s="156"/>
      <c r="W29" s="155">
        <f>ROUND(BB94, 2)</f>
        <v>0</v>
      </c>
      <c r="X29" s="156"/>
      <c r="Y29" s="156"/>
      <c r="Z29" s="156"/>
      <c r="AA29" s="156"/>
      <c r="AB29" s="156"/>
      <c r="AC29" s="156"/>
      <c r="AD29" s="156"/>
      <c r="AE29" s="156"/>
      <c r="AK29" s="155">
        <f>ROUND(AX94, 2)</f>
        <v>0</v>
      </c>
      <c r="AL29" s="156"/>
      <c r="AM29" s="156"/>
      <c r="AN29" s="156"/>
      <c r="AO29" s="156"/>
      <c r="AR29" s="29"/>
    </row>
    <row r="30" spans="2:71" s="2" customFormat="1" ht="14.45" customHeight="1">
      <c r="B30" s="29"/>
      <c r="F30" s="22" t="s">
        <v>39</v>
      </c>
      <c r="L30" s="157">
        <v>0.2</v>
      </c>
      <c r="M30" s="156"/>
      <c r="N30" s="156"/>
      <c r="O30" s="156"/>
      <c r="P30" s="156"/>
      <c r="W30" s="155">
        <f>ROUND(BC94, 2)</f>
        <v>0</v>
      </c>
      <c r="X30" s="156"/>
      <c r="Y30" s="156"/>
      <c r="Z30" s="156"/>
      <c r="AA30" s="156"/>
      <c r="AB30" s="156"/>
      <c r="AC30" s="156"/>
      <c r="AD30" s="156"/>
      <c r="AE30" s="156"/>
      <c r="AK30" s="155">
        <f>ROUND(AY94, 2)</f>
        <v>0</v>
      </c>
      <c r="AL30" s="156"/>
      <c r="AM30" s="156"/>
      <c r="AN30" s="156"/>
      <c r="AO30" s="156"/>
      <c r="AR30" s="29"/>
    </row>
    <row r="31" spans="2:71" s="2" customFormat="1" ht="14.45" hidden="1" customHeight="1">
      <c r="B31" s="29"/>
      <c r="F31" s="22" t="s">
        <v>40</v>
      </c>
      <c r="L31" s="157">
        <v>0.2</v>
      </c>
      <c r="M31" s="156"/>
      <c r="N31" s="156"/>
      <c r="O31" s="156"/>
      <c r="P31" s="156"/>
      <c r="W31" s="155">
        <f>ROUND(BD94, 2)</f>
        <v>0</v>
      </c>
      <c r="X31" s="156"/>
      <c r="Y31" s="156"/>
      <c r="Z31" s="156"/>
      <c r="AA31" s="156"/>
      <c r="AB31" s="156"/>
      <c r="AC31" s="156"/>
      <c r="AD31" s="156"/>
      <c r="AE31" s="156"/>
      <c r="AK31" s="155">
        <v>0</v>
      </c>
      <c r="AL31" s="156"/>
      <c r="AM31" s="156"/>
      <c r="AN31" s="156"/>
      <c r="AO31" s="156"/>
      <c r="AR31" s="29"/>
    </row>
    <row r="32" spans="2:71" s="2" customFormat="1" ht="14.45" hidden="1" customHeight="1">
      <c r="B32" s="29"/>
      <c r="F32" s="22" t="s">
        <v>41</v>
      </c>
      <c r="L32" s="157">
        <v>0.2</v>
      </c>
      <c r="M32" s="156"/>
      <c r="N32" s="156"/>
      <c r="O32" s="156"/>
      <c r="P32" s="156"/>
      <c r="W32" s="155">
        <f>ROUND(BE94, 2)</f>
        <v>0</v>
      </c>
      <c r="X32" s="156"/>
      <c r="Y32" s="156"/>
      <c r="Z32" s="156"/>
      <c r="AA32" s="156"/>
      <c r="AB32" s="156"/>
      <c r="AC32" s="156"/>
      <c r="AD32" s="156"/>
      <c r="AE32" s="156"/>
      <c r="AK32" s="155">
        <v>0</v>
      </c>
      <c r="AL32" s="156"/>
      <c r="AM32" s="156"/>
      <c r="AN32" s="156"/>
      <c r="AO32" s="156"/>
      <c r="AR32" s="29"/>
    </row>
    <row r="33" spans="2:44" s="2" customFormat="1" ht="14.45" hidden="1" customHeight="1">
      <c r="B33" s="29"/>
      <c r="F33" s="22" t="s">
        <v>42</v>
      </c>
      <c r="L33" s="157">
        <v>0</v>
      </c>
      <c r="M33" s="156"/>
      <c r="N33" s="156"/>
      <c r="O33" s="156"/>
      <c r="P33" s="156"/>
      <c r="W33" s="155">
        <f>ROUND(BF94, 2)</f>
        <v>0</v>
      </c>
      <c r="X33" s="156"/>
      <c r="Y33" s="156"/>
      <c r="Z33" s="156"/>
      <c r="AA33" s="156"/>
      <c r="AB33" s="156"/>
      <c r="AC33" s="156"/>
      <c r="AD33" s="156"/>
      <c r="AE33" s="156"/>
      <c r="AK33" s="155">
        <v>0</v>
      </c>
      <c r="AL33" s="156"/>
      <c r="AM33" s="156"/>
      <c r="AN33" s="156"/>
      <c r="AO33" s="156"/>
      <c r="AR33" s="29"/>
    </row>
    <row r="34" spans="2:44" s="1" customFormat="1" ht="6.95" customHeight="1">
      <c r="B34" s="25"/>
      <c r="AR34" s="25"/>
    </row>
    <row r="35" spans="2:44" s="1" customFormat="1" ht="25.9" customHeight="1">
      <c r="B35" s="25"/>
      <c r="C35" s="30"/>
      <c r="D35" s="31" t="s">
        <v>43</v>
      </c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3" t="s">
        <v>44</v>
      </c>
      <c r="U35" s="32"/>
      <c r="V35" s="32"/>
      <c r="W35" s="32"/>
      <c r="X35" s="151" t="s">
        <v>45</v>
      </c>
      <c r="Y35" s="152"/>
      <c r="Z35" s="152"/>
      <c r="AA35" s="152"/>
      <c r="AB35" s="152"/>
      <c r="AC35" s="32"/>
      <c r="AD35" s="32"/>
      <c r="AE35" s="32"/>
      <c r="AF35" s="32"/>
      <c r="AG35" s="32"/>
      <c r="AH35" s="32"/>
      <c r="AI35" s="32"/>
      <c r="AJ35" s="32"/>
      <c r="AK35" s="153">
        <f>SUM(AK26:AK33)</f>
        <v>0</v>
      </c>
      <c r="AL35" s="152"/>
      <c r="AM35" s="152"/>
      <c r="AN35" s="152"/>
      <c r="AO35" s="154"/>
      <c r="AP35" s="30"/>
      <c r="AQ35" s="30"/>
      <c r="AR35" s="25"/>
    </row>
    <row r="36" spans="2:44" s="1" customFormat="1" ht="6.95" customHeight="1">
      <c r="B36" s="25"/>
      <c r="AR36" s="25"/>
    </row>
    <row r="37" spans="2:44" s="1" customFormat="1" ht="14.45" customHeight="1">
      <c r="B37" s="25"/>
      <c r="AR37" s="25"/>
    </row>
    <row r="38" spans="2:44" ht="14.45" customHeight="1">
      <c r="B38" s="16"/>
      <c r="AR38" s="16"/>
    </row>
    <row r="39" spans="2:44" ht="14.45" customHeight="1">
      <c r="B39" s="16"/>
      <c r="AR39" s="16"/>
    </row>
    <row r="40" spans="2:44" ht="14.45" customHeight="1">
      <c r="B40" s="16"/>
      <c r="AR40" s="16"/>
    </row>
    <row r="41" spans="2:44" ht="14.45" customHeight="1">
      <c r="B41" s="16"/>
      <c r="AR41" s="16"/>
    </row>
    <row r="42" spans="2:44" ht="14.45" customHeight="1">
      <c r="B42" s="16"/>
      <c r="AR42" s="16"/>
    </row>
    <row r="43" spans="2:44" ht="14.45" customHeight="1">
      <c r="B43" s="16"/>
      <c r="AR43" s="16"/>
    </row>
    <row r="44" spans="2:44" ht="14.45" customHeight="1">
      <c r="B44" s="16"/>
      <c r="AR44" s="16"/>
    </row>
    <row r="45" spans="2:44" ht="14.45" customHeight="1">
      <c r="B45" s="16"/>
      <c r="AR45" s="16"/>
    </row>
    <row r="46" spans="2:44" ht="14.45" customHeight="1">
      <c r="B46" s="16"/>
      <c r="AR46" s="16"/>
    </row>
    <row r="47" spans="2:44" ht="14.45" customHeight="1">
      <c r="B47" s="16"/>
      <c r="AR47" s="16"/>
    </row>
    <row r="48" spans="2:44" ht="14.45" customHeight="1">
      <c r="B48" s="16"/>
      <c r="AR48" s="16"/>
    </row>
    <row r="49" spans="2:44" s="1" customFormat="1" ht="14.45" customHeight="1">
      <c r="B49" s="25"/>
      <c r="D49" s="34" t="s">
        <v>46</v>
      </c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  <c r="AE49" s="35"/>
      <c r="AF49" s="35"/>
      <c r="AG49" s="35"/>
      <c r="AH49" s="34" t="s">
        <v>47</v>
      </c>
      <c r="AI49" s="35"/>
      <c r="AJ49" s="35"/>
      <c r="AK49" s="35"/>
      <c r="AL49" s="35"/>
      <c r="AM49" s="35"/>
      <c r="AN49" s="35"/>
      <c r="AO49" s="35"/>
      <c r="AR49" s="25"/>
    </row>
    <row r="50" spans="2:44">
      <c r="B50" s="16"/>
      <c r="AR50" s="16"/>
    </row>
    <row r="51" spans="2:44">
      <c r="B51" s="16"/>
      <c r="AR51" s="16"/>
    </row>
    <row r="52" spans="2:44">
      <c r="B52" s="16"/>
      <c r="AR52" s="16"/>
    </row>
    <row r="53" spans="2:44">
      <c r="B53" s="16"/>
      <c r="AR53" s="16"/>
    </row>
    <row r="54" spans="2:44">
      <c r="B54" s="16"/>
      <c r="AR54" s="16"/>
    </row>
    <row r="55" spans="2:44">
      <c r="B55" s="16"/>
      <c r="AR55" s="16"/>
    </row>
    <row r="56" spans="2:44">
      <c r="B56" s="16"/>
      <c r="AR56" s="16"/>
    </row>
    <row r="57" spans="2:44">
      <c r="B57" s="16"/>
      <c r="AR57" s="16"/>
    </row>
    <row r="58" spans="2:44">
      <c r="B58" s="16"/>
      <c r="AR58" s="16"/>
    </row>
    <row r="59" spans="2:44">
      <c r="B59" s="16"/>
      <c r="AR59" s="16"/>
    </row>
    <row r="60" spans="2:44" s="1" customFormat="1" ht="12.75">
      <c r="B60" s="25"/>
      <c r="D60" s="36" t="s">
        <v>48</v>
      </c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  <c r="U60" s="27"/>
      <c r="V60" s="36" t="s">
        <v>49</v>
      </c>
      <c r="W60" s="27"/>
      <c r="X60" s="27"/>
      <c r="Y60" s="27"/>
      <c r="Z60" s="27"/>
      <c r="AA60" s="27"/>
      <c r="AB60" s="27"/>
      <c r="AC60" s="27"/>
      <c r="AD60" s="27"/>
      <c r="AE60" s="27"/>
      <c r="AF60" s="27"/>
      <c r="AG60" s="27"/>
      <c r="AH60" s="36" t="s">
        <v>48</v>
      </c>
      <c r="AI60" s="27"/>
      <c r="AJ60" s="27"/>
      <c r="AK60" s="27"/>
      <c r="AL60" s="27"/>
      <c r="AM60" s="36" t="s">
        <v>49</v>
      </c>
      <c r="AN60" s="27"/>
      <c r="AO60" s="27"/>
      <c r="AR60" s="25"/>
    </row>
    <row r="61" spans="2:44">
      <c r="B61" s="16"/>
      <c r="AR61" s="16"/>
    </row>
    <row r="62" spans="2:44">
      <c r="B62" s="16"/>
      <c r="AR62" s="16"/>
    </row>
    <row r="63" spans="2:44">
      <c r="B63" s="16"/>
      <c r="AR63" s="16"/>
    </row>
    <row r="64" spans="2:44" s="1" customFormat="1" ht="12.75">
      <c r="B64" s="25"/>
      <c r="D64" s="34" t="s">
        <v>50</v>
      </c>
      <c r="E64" s="35"/>
      <c r="F64" s="35"/>
      <c r="G64" s="35"/>
      <c r="H64" s="35"/>
      <c r="I64" s="35"/>
      <c r="J64" s="35"/>
      <c r="K64" s="35"/>
      <c r="L64" s="35"/>
      <c r="M64" s="35"/>
      <c r="N64" s="35"/>
      <c r="O64" s="35"/>
      <c r="P64" s="35"/>
      <c r="Q64" s="35"/>
      <c r="R64" s="35"/>
      <c r="S64" s="35"/>
      <c r="T64" s="35"/>
      <c r="U64" s="35"/>
      <c r="V64" s="35"/>
      <c r="W64" s="35"/>
      <c r="X64" s="35"/>
      <c r="Y64" s="35"/>
      <c r="Z64" s="35"/>
      <c r="AA64" s="35"/>
      <c r="AB64" s="35"/>
      <c r="AC64" s="35"/>
      <c r="AD64" s="35"/>
      <c r="AE64" s="35"/>
      <c r="AF64" s="35"/>
      <c r="AG64" s="35"/>
      <c r="AH64" s="34" t="s">
        <v>51</v>
      </c>
      <c r="AI64" s="35"/>
      <c r="AJ64" s="35"/>
      <c r="AK64" s="35"/>
      <c r="AL64" s="35"/>
      <c r="AM64" s="35"/>
      <c r="AN64" s="35"/>
      <c r="AO64" s="35"/>
      <c r="AR64" s="25"/>
    </row>
    <row r="65" spans="2:44">
      <c r="B65" s="16"/>
      <c r="AR65" s="16"/>
    </row>
    <row r="66" spans="2:44">
      <c r="B66" s="16"/>
      <c r="AR66" s="16"/>
    </row>
    <row r="67" spans="2:44">
      <c r="B67" s="16"/>
      <c r="AR67" s="16"/>
    </row>
    <row r="68" spans="2:44">
      <c r="B68" s="16"/>
      <c r="AR68" s="16"/>
    </row>
    <row r="69" spans="2:44">
      <c r="B69" s="16"/>
      <c r="AR69" s="16"/>
    </row>
    <row r="70" spans="2:44">
      <c r="B70" s="16"/>
      <c r="AR70" s="16"/>
    </row>
    <row r="71" spans="2:44">
      <c r="B71" s="16"/>
      <c r="AR71" s="16"/>
    </row>
    <row r="72" spans="2:44">
      <c r="B72" s="16"/>
      <c r="AR72" s="16"/>
    </row>
    <row r="73" spans="2:44">
      <c r="B73" s="16"/>
      <c r="AR73" s="16"/>
    </row>
    <row r="74" spans="2:44">
      <c r="B74" s="16"/>
      <c r="AR74" s="16"/>
    </row>
    <row r="75" spans="2:44" s="1" customFormat="1" ht="12.75">
      <c r="B75" s="25"/>
      <c r="D75" s="36" t="s">
        <v>48</v>
      </c>
      <c r="E75" s="27"/>
      <c r="F75" s="27"/>
      <c r="G75" s="27"/>
      <c r="H75" s="27"/>
      <c r="I75" s="27"/>
      <c r="J75" s="27"/>
      <c r="K75" s="27"/>
      <c r="L75" s="27"/>
      <c r="M75" s="27"/>
      <c r="N75" s="27"/>
      <c r="O75" s="27"/>
      <c r="P75" s="27"/>
      <c r="Q75" s="27"/>
      <c r="R75" s="27"/>
      <c r="S75" s="27"/>
      <c r="T75" s="27"/>
      <c r="U75" s="27"/>
      <c r="V75" s="36" t="s">
        <v>49</v>
      </c>
      <c r="W75" s="27"/>
      <c r="X75" s="27"/>
      <c r="Y75" s="27"/>
      <c r="Z75" s="27"/>
      <c r="AA75" s="27"/>
      <c r="AB75" s="27"/>
      <c r="AC75" s="27"/>
      <c r="AD75" s="27"/>
      <c r="AE75" s="27"/>
      <c r="AF75" s="27"/>
      <c r="AG75" s="27"/>
      <c r="AH75" s="36" t="s">
        <v>48</v>
      </c>
      <c r="AI75" s="27"/>
      <c r="AJ75" s="27"/>
      <c r="AK75" s="27"/>
      <c r="AL75" s="27"/>
      <c r="AM75" s="36" t="s">
        <v>49</v>
      </c>
      <c r="AN75" s="27"/>
      <c r="AO75" s="27"/>
      <c r="AR75" s="25"/>
    </row>
    <row r="76" spans="2:44" s="1" customFormat="1">
      <c r="B76" s="25"/>
      <c r="AR76" s="25"/>
    </row>
    <row r="77" spans="2:44" s="1" customFormat="1" ht="6.95" customHeight="1">
      <c r="B77" s="37"/>
      <c r="C77" s="38"/>
      <c r="D77" s="38"/>
      <c r="E77" s="38"/>
      <c r="F77" s="38"/>
      <c r="G77" s="38"/>
      <c r="H77" s="38"/>
      <c r="I77" s="38"/>
      <c r="J77" s="38"/>
      <c r="K77" s="38"/>
      <c r="L77" s="38"/>
      <c r="M77" s="38"/>
      <c r="N77" s="38"/>
      <c r="O77" s="38"/>
      <c r="P77" s="38"/>
      <c r="Q77" s="38"/>
      <c r="R77" s="38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  <c r="AF77" s="38"/>
      <c r="AG77" s="38"/>
      <c r="AH77" s="38"/>
      <c r="AI77" s="38"/>
      <c r="AJ77" s="38"/>
      <c r="AK77" s="38"/>
      <c r="AL77" s="38"/>
      <c r="AM77" s="38"/>
      <c r="AN77" s="38"/>
      <c r="AO77" s="38"/>
      <c r="AP77" s="38"/>
      <c r="AQ77" s="38"/>
      <c r="AR77" s="25"/>
    </row>
    <row r="81" spans="1:90" s="1" customFormat="1" ht="6.95" customHeight="1">
      <c r="B81" s="39"/>
      <c r="C81" s="40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  <c r="AF81" s="40"/>
      <c r="AG81" s="40"/>
      <c r="AH81" s="40"/>
      <c r="AI81" s="40"/>
      <c r="AJ81" s="40"/>
      <c r="AK81" s="40"/>
      <c r="AL81" s="40"/>
      <c r="AM81" s="40"/>
      <c r="AN81" s="40"/>
      <c r="AO81" s="40"/>
      <c r="AP81" s="40"/>
      <c r="AQ81" s="40"/>
      <c r="AR81" s="25"/>
    </row>
    <row r="82" spans="1:90" s="1" customFormat="1" ht="24.95" customHeight="1">
      <c r="B82" s="25"/>
      <c r="C82" s="17" t="s">
        <v>52</v>
      </c>
      <c r="AR82" s="25"/>
    </row>
    <row r="83" spans="1:90" s="1" customFormat="1" ht="6.95" customHeight="1">
      <c r="B83" s="25"/>
      <c r="AR83" s="25"/>
    </row>
    <row r="84" spans="1:90" s="3" customFormat="1" ht="12" customHeight="1">
      <c r="B84" s="41"/>
      <c r="C84" s="22" t="s">
        <v>11</v>
      </c>
      <c r="L84" s="3" t="str">
        <f>K5</f>
        <v>MILO/04/2019</v>
      </c>
      <c r="AR84" s="41"/>
    </row>
    <row r="85" spans="1:90" s="4" customFormat="1" ht="36.950000000000003" customHeight="1">
      <c r="B85" s="42"/>
      <c r="C85" s="43" t="s">
        <v>13</v>
      </c>
      <c r="L85" s="176" t="str">
        <f>K6</f>
        <v>V.V. Chodník POH pred BD 280 ( parkoviská)</v>
      </c>
      <c r="M85" s="177"/>
      <c r="N85" s="177"/>
      <c r="O85" s="177"/>
      <c r="P85" s="177"/>
      <c r="Q85" s="177"/>
      <c r="R85" s="177"/>
      <c r="S85" s="177"/>
      <c r="T85" s="177"/>
      <c r="U85" s="177"/>
      <c r="V85" s="177"/>
      <c r="W85" s="177"/>
      <c r="X85" s="177"/>
      <c r="Y85" s="177"/>
      <c r="Z85" s="177"/>
      <c r="AA85" s="177"/>
      <c r="AB85" s="177"/>
      <c r="AC85" s="177"/>
      <c r="AD85" s="177"/>
      <c r="AE85" s="177"/>
      <c r="AF85" s="177"/>
      <c r="AG85" s="177"/>
      <c r="AH85" s="177"/>
      <c r="AI85" s="177"/>
      <c r="AJ85" s="177"/>
      <c r="AK85" s="177"/>
      <c r="AL85" s="177"/>
      <c r="AM85" s="177"/>
      <c r="AN85" s="177"/>
      <c r="AO85" s="177"/>
      <c r="AR85" s="42"/>
    </row>
    <row r="86" spans="1:90" s="1" customFormat="1" ht="6.95" customHeight="1">
      <c r="B86" s="25"/>
      <c r="AR86" s="25"/>
    </row>
    <row r="87" spans="1:90" s="1" customFormat="1" ht="12" customHeight="1">
      <c r="B87" s="25"/>
      <c r="C87" s="22" t="s">
        <v>17</v>
      </c>
      <c r="L87" s="44" t="str">
        <f>IF(K8="","",K8)</f>
        <v>Žiar nad Hronom</v>
      </c>
      <c r="AI87" s="22" t="s">
        <v>19</v>
      </c>
      <c r="AM87" s="178" t="str">
        <f>IF(AN8= "","",AN8)</f>
        <v>12. 4. 2019</v>
      </c>
      <c r="AN87" s="178"/>
      <c r="AR87" s="25"/>
    </row>
    <row r="88" spans="1:90" s="1" customFormat="1" ht="6.95" customHeight="1">
      <c r="B88" s="25"/>
      <c r="AR88" s="25"/>
    </row>
    <row r="89" spans="1:90" s="1" customFormat="1" ht="15.2" customHeight="1">
      <c r="B89" s="25"/>
      <c r="C89" s="22" t="s">
        <v>21</v>
      </c>
      <c r="L89" s="3" t="str">
        <f>IF(E11= "","",E11)</f>
        <v>Mesto Žiar nad Hronom</v>
      </c>
      <c r="AI89" s="22" t="s">
        <v>29</v>
      </c>
      <c r="AM89" s="179" t="str">
        <f>IF(E17="","",E17)</f>
        <v xml:space="preserve"> </v>
      </c>
      <c r="AN89" s="180"/>
      <c r="AO89" s="180"/>
      <c r="AP89" s="180"/>
      <c r="AR89" s="25"/>
      <c r="AS89" s="181" t="s">
        <v>53</v>
      </c>
      <c r="AT89" s="182"/>
      <c r="AU89" s="46"/>
      <c r="AV89" s="46"/>
      <c r="AW89" s="46"/>
      <c r="AX89" s="46"/>
      <c r="AY89" s="46"/>
      <c r="AZ89" s="46"/>
      <c r="BA89" s="46"/>
      <c r="BB89" s="46"/>
      <c r="BC89" s="46"/>
      <c r="BD89" s="46"/>
      <c r="BE89" s="46"/>
      <c r="BF89" s="47"/>
    </row>
    <row r="90" spans="1:90" s="1" customFormat="1" ht="15.2" customHeight="1">
      <c r="B90" s="25"/>
      <c r="C90" s="22" t="s">
        <v>27</v>
      </c>
      <c r="L90" s="3" t="str">
        <f>IF(E14="","",E14)</f>
        <v xml:space="preserve"> </v>
      </c>
      <c r="AI90" s="22" t="s">
        <v>31</v>
      </c>
      <c r="AM90" s="179" t="str">
        <f>IF(E20="","",E20)</f>
        <v xml:space="preserve"> </v>
      </c>
      <c r="AN90" s="180"/>
      <c r="AO90" s="180"/>
      <c r="AP90" s="180"/>
      <c r="AR90" s="25"/>
      <c r="AS90" s="183"/>
      <c r="AT90" s="184"/>
      <c r="AU90" s="48"/>
      <c r="AV90" s="48"/>
      <c r="AW90" s="48"/>
      <c r="AX90" s="48"/>
      <c r="AY90" s="48"/>
      <c r="AZ90" s="48"/>
      <c r="BA90" s="48"/>
      <c r="BB90" s="48"/>
      <c r="BC90" s="48"/>
      <c r="BD90" s="48"/>
      <c r="BE90" s="48"/>
      <c r="BF90" s="49"/>
    </row>
    <row r="91" spans="1:90" s="1" customFormat="1" ht="10.9" customHeight="1">
      <c r="B91" s="25"/>
      <c r="AR91" s="25"/>
      <c r="AS91" s="183"/>
      <c r="AT91" s="184"/>
      <c r="AU91" s="48"/>
      <c r="AV91" s="48"/>
      <c r="AW91" s="48"/>
      <c r="AX91" s="48"/>
      <c r="AY91" s="48"/>
      <c r="AZ91" s="48"/>
      <c r="BA91" s="48"/>
      <c r="BB91" s="48"/>
      <c r="BC91" s="48"/>
      <c r="BD91" s="48"/>
      <c r="BE91" s="48"/>
      <c r="BF91" s="49"/>
    </row>
    <row r="92" spans="1:90" s="1" customFormat="1" ht="29.25" customHeight="1">
      <c r="B92" s="25"/>
      <c r="C92" s="166" t="s">
        <v>54</v>
      </c>
      <c r="D92" s="167"/>
      <c r="E92" s="167"/>
      <c r="F92" s="167"/>
      <c r="G92" s="167"/>
      <c r="H92" s="50"/>
      <c r="I92" s="168" t="s">
        <v>55</v>
      </c>
      <c r="J92" s="167"/>
      <c r="K92" s="167"/>
      <c r="L92" s="167"/>
      <c r="M92" s="167"/>
      <c r="N92" s="167"/>
      <c r="O92" s="167"/>
      <c r="P92" s="167"/>
      <c r="Q92" s="167"/>
      <c r="R92" s="167"/>
      <c r="S92" s="167"/>
      <c r="T92" s="167"/>
      <c r="U92" s="167"/>
      <c r="V92" s="167"/>
      <c r="W92" s="167"/>
      <c r="X92" s="167"/>
      <c r="Y92" s="167"/>
      <c r="Z92" s="167"/>
      <c r="AA92" s="167"/>
      <c r="AB92" s="167"/>
      <c r="AC92" s="167"/>
      <c r="AD92" s="167"/>
      <c r="AE92" s="167"/>
      <c r="AF92" s="167"/>
      <c r="AG92" s="169" t="s">
        <v>56</v>
      </c>
      <c r="AH92" s="167"/>
      <c r="AI92" s="167"/>
      <c r="AJ92" s="167"/>
      <c r="AK92" s="167"/>
      <c r="AL92" s="167"/>
      <c r="AM92" s="167"/>
      <c r="AN92" s="168" t="s">
        <v>57</v>
      </c>
      <c r="AO92" s="167"/>
      <c r="AP92" s="170"/>
      <c r="AQ92" s="51" t="s">
        <v>58</v>
      </c>
      <c r="AR92" s="25"/>
      <c r="AS92" s="52" t="s">
        <v>59</v>
      </c>
      <c r="AT92" s="53" t="s">
        <v>60</v>
      </c>
      <c r="AU92" s="53" t="s">
        <v>61</v>
      </c>
      <c r="AV92" s="53" t="s">
        <v>62</v>
      </c>
      <c r="AW92" s="53" t="s">
        <v>63</v>
      </c>
      <c r="AX92" s="53" t="s">
        <v>64</v>
      </c>
      <c r="AY92" s="53" t="s">
        <v>65</v>
      </c>
      <c r="AZ92" s="53" t="s">
        <v>66</v>
      </c>
      <c r="BA92" s="53" t="s">
        <v>67</v>
      </c>
      <c r="BB92" s="53" t="s">
        <v>68</v>
      </c>
      <c r="BC92" s="53" t="s">
        <v>69</v>
      </c>
      <c r="BD92" s="53" t="s">
        <v>70</v>
      </c>
      <c r="BE92" s="53" t="s">
        <v>71</v>
      </c>
      <c r="BF92" s="54" t="s">
        <v>72</v>
      </c>
    </row>
    <row r="93" spans="1:90" s="1" customFormat="1" ht="10.9" customHeight="1">
      <c r="B93" s="25"/>
      <c r="AR93" s="25"/>
      <c r="AS93" s="55"/>
      <c r="AT93" s="46"/>
      <c r="AU93" s="46"/>
      <c r="AV93" s="46"/>
      <c r="AW93" s="46"/>
      <c r="AX93" s="46"/>
      <c r="AY93" s="46"/>
      <c r="AZ93" s="46"/>
      <c r="BA93" s="46"/>
      <c r="BB93" s="46"/>
      <c r="BC93" s="46"/>
      <c r="BD93" s="46"/>
      <c r="BE93" s="46"/>
      <c r="BF93" s="47"/>
    </row>
    <row r="94" spans="1:90" s="5" customFormat="1" ht="32.450000000000003" customHeight="1">
      <c r="B94" s="56"/>
      <c r="C94" s="57" t="s">
        <v>73</v>
      </c>
      <c r="D94" s="58"/>
      <c r="E94" s="58"/>
      <c r="F94" s="58"/>
      <c r="G94" s="58"/>
      <c r="H94" s="58"/>
      <c r="I94" s="58"/>
      <c r="J94" s="58"/>
      <c r="K94" s="58"/>
      <c r="L94" s="58"/>
      <c r="M94" s="58"/>
      <c r="N94" s="58"/>
      <c r="O94" s="58"/>
      <c r="P94" s="58"/>
      <c r="Q94" s="58"/>
      <c r="R94" s="58"/>
      <c r="S94" s="58"/>
      <c r="T94" s="58"/>
      <c r="U94" s="58"/>
      <c r="V94" s="58"/>
      <c r="W94" s="58"/>
      <c r="X94" s="58"/>
      <c r="Y94" s="58"/>
      <c r="Z94" s="58"/>
      <c r="AA94" s="58"/>
      <c r="AB94" s="58"/>
      <c r="AC94" s="58"/>
      <c r="AD94" s="58"/>
      <c r="AE94" s="58"/>
      <c r="AF94" s="58"/>
      <c r="AG94" s="174">
        <f>ROUND(AG95,2)</f>
        <v>0</v>
      </c>
      <c r="AH94" s="174"/>
      <c r="AI94" s="174"/>
      <c r="AJ94" s="174"/>
      <c r="AK94" s="174"/>
      <c r="AL94" s="174"/>
      <c r="AM94" s="174"/>
      <c r="AN94" s="175">
        <f>SUM(AG94,AV94)</f>
        <v>0</v>
      </c>
      <c r="AO94" s="175"/>
      <c r="AP94" s="175"/>
      <c r="AQ94" s="60" t="s">
        <v>1</v>
      </c>
      <c r="AR94" s="56"/>
      <c r="AS94" s="61">
        <f>ROUND(AS95,2)</f>
        <v>0</v>
      </c>
      <c r="AT94" s="62">
        <f>ROUND(AT95,2)</f>
        <v>0</v>
      </c>
      <c r="AU94" s="63">
        <f>ROUND(AU95,2)</f>
        <v>0</v>
      </c>
      <c r="AV94" s="63">
        <f>ROUND(SUM(AX94:AY94),2)</f>
        <v>0</v>
      </c>
      <c r="AW94" s="64">
        <f>ROUND(AW95,5)</f>
        <v>62.305810000000001</v>
      </c>
      <c r="AX94" s="63">
        <f>ROUND(BB94*L29,2)</f>
        <v>0</v>
      </c>
      <c r="AY94" s="63">
        <f>ROUND(BC94*L30,2)</f>
        <v>0</v>
      </c>
      <c r="AZ94" s="63">
        <f>ROUND(BD94*L29,2)</f>
        <v>0</v>
      </c>
      <c r="BA94" s="63">
        <f>ROUND(BE94*L30,2)</f>
        <v>0</v>
      </c>
      <c r="BB94" s="63">
        <f>ROUND(BB95,2)</f>
        <v>0</v>
      </c>
      <c r="BC94" s="63">
        <f>ROUND(BC95,2)</f>
        <v>0</v>
      </c>
      <c r="BD94" s="63">
        <f>ROUND(BD95,2)</f>
        <v>0</v>
      </c>
      <c r="BE94" s="63">
        <f>ROUND(BE95,2)</f>
        <v>0</v>
      </c>
      <c r="BF94" s="65">
        <f>ROUND(BF95,2)</f>
        <v>0</v>
      </c>
      <c r="BS94" s="66" t="s">
        <v>74</v>
      </c>
      <c r="BT94" s="66" t="s">
        <v>75</v>
      </c>
      <c r="BV94" s="66" t="s">
        <v>76</v>
      </c>
      <c r="BW94" s="66" t="s">
        <v>5</v>
      </c>
      <c r="BX94" s="66" t="s">
        <v>77</v>
      </c>
      <c r="CL94" s="66" t="s">
        <v>1</v>
      </c>
    </row>
    <row r="95" spans="1:90" s="6" customFormat="1" ht="27" customHeight="1">
      <c r="A95" s="67" t="s">
        <v>78</v>
      </c>
      <c r="B95" s="68"/>
      <c r="C95" s="69"/>
      <c r="D95" s="173" t="s">
        <v>12</v>
      </c>
      <c r="E95" s="173"/>
      <c r="F95" s="173"/>
      <c r="G95" s="173"/>
      <c r="H95" s="173"/>
      <c r="I95" s="70"/>
      <c r="J95" s="173" t="s">
        <v>14</v>
      </c>
      <c r="K95" s="173"/>
      <c r="L95" s="173"/>
      <c r="M95" s="173"/>
      <c r="N95" s="173"/>
      <c r="O95" s="173"/>
      <c r="P95" s="173"/>
      <c r="Q95" s="173"/>
      <c r="R95" s="173"/>
      <c r="S95" s="173"/>
      <c r="T95" s="173"/>
      <c r="U95" s="173"/>
      <c r="V95" s="173"/>
      <c r="W95" s="173"/>
      <c r="X95" s="173"/>
      <c r="Y95" s="173"/>
      <c r="Z95" s="173"/>
      <c r="AA95" s="173"/>
      <c r="AB95" s="173"/>
      <c r="AC95" s="173"/>
      <c r="AD95" s="173"/>
      <c r="AE95" s="173"/>
      <c r="AF95" s="173"/>
      <c r="AG95" s="171">
        <f>'MILO-04-2019 - V.V. Chodn...'!K32</f>
        <v>0</v>
      </c>
      <c r="AH95" s="172"/>
      <c r="AI95" s="172"/>
      <c r="AJ95" s="172"/>
      <c r="AK95" s="172"/>
      <c r="AL95" s="172"/>
      <c r="AM95" s="172"/>
      <c r="AN95" s="171">
        <f>SUM(AG95,AV95)</f>
        <v>0</v>
      </c>
      <c r="AO95" s="172"/>
      <c r="AP95" s="172"/>
      <c r="AQ95" s="71" t="s">
        <v>79</v>
      </c>
      <c r="AR95" s="68"/>
      <c r="AS95" s="72">
        <f>'MILO-04-2019 - V.V. Chodn...'!K29</f>
        <v>0</v>
      </c>
      <c r="AT95" s="73">
        <f>'MILO-04-2019 - V.V. Chodn...'!K30</f>
        <v>0</v>
      </c>
      <c r="AU95" s="73">
        <v>0</v>
      </c>
      <c r="AV95" s="73">
        <f>ROUND(SUM(AX95:AY95),2)</f>
        <v>0</v>
      </c>
      <c r="AW95" s="74">
        <f>'MILO-04-2019 - V.V. Chodn...'!T121</f>
        <v>62.305807999999999</v>
      </c>
      <c r="AX95" s="73">
        <f>'MILO-04-2019 - V.V. Chodn...'!K35</f>
        <v>0</v>
      </c>
      <c r="AY95" s="73">
        <f>'MILO-04-2019 - V.V. Chodn...'!K36</f>
        <v>0</v>
      </c>
      <c r="AZ95" s="73">
        <f>'MILO-04-2019 - V.V. Chodn...'!K37</f>
        <v>0</v>
      </c>
      <c r="BA95" s="73">
        <f>'MILO-04-2019 - V.V. Chodn...'!K38</f>
        <v>0</v>
      </c>
      <c r="BB95" s="73">
        <f>'MILO-04-2019 - V.V. Chodn...'!F35</f>
        <v>0</v>
      </c>
      <c r="BC95" s="73">
        <f>'MILO-04-2019 - V.V. Chodn...'!F36</f>
        <v>0</v>
      </c>
      <c r="BD95" s="73">
        <f>'MILO-04-2019 - V.V. Chodn...'!F37</f>
        <v>0</v>
      </c>
      <c r="BE95" s="73">
        <f>'MILO-04-2019 - V.V. Chodn...'!F38</f>
        <v>0</v>
      </c>
      <c r="BF95" s="75">
        <f>'MILO-04-2019 - V.V. Chodn...'!F39</f>
        <v>0</v>
      </c>
      <c r="BT95" s="76" t="s">
        <v>80</v>
      </c>
      <c r="BU95" s="76" t="s">
        <v>81</v>
      </c>
      <c r="BV95" s="76" t="s">
        <v>76</v>
      </c>
      <c r="BW95" s="76" t="s">
        <v>5</v>
      </c>
      <c r="BX95" s="76" t="s">
        <v>77</v>
      </c>
      <c r="CL95" s="76" t="s">
        <v>1</v>
      </c>
    </row>
    <row r="96" spans="1:90" s="1" customFormat="1" ht="30" customHeight="1">
      <c r="B96" s="25"/>
      <c r="AR96" s="25"/>
    </row>
    <row r="97" spans="2:44" s="1" customFormat="1" ht="6.95" customHeight="1">
      <c r="B97" s="37"/>
      <c r="C97" s="38"/>
      <c r="D97" s="38"/>
      <c r="E97" s="38"/>
      <c r="F97" s="38"/>
      <c r="G97" s="38"/>
      <c r="H97" s="38"/>
      <c r="I97" s="38"/>
      <c r="J97" s="38"/>
      <c r="K97" s="38"/>
      <c r="L97" s="38"/>
      <c r="M97" s="38"/>
      <c r="N97" s="38"/>
      <c r="O97" s="38"/>
      <c r="P97" s="38"/>
      <c r="Q97" s="38"/>
      <c r="R97" s="38"/>
      <c r="S97" s="38"/>
      <c r="T97" s="38"/>
      <c r="U97" s="38"/>
      <c r="V97" s="38"/>
      <c r="W97" s="38"/>
      <c r="X97" s="38"/>
      <c r="Y97" s="38"/>
      <c r="Z97" s="38"/>
      <c r="AA97" s="38"/>
      <c r="AB97" s="38"/>
      <c r="AC97" s="38"/>
      <c r="AD97" s="38"/>
      <c r="AE97" s="38"/>
      <c r="AF97" s="38"/>
      <c r="AG97" s="38"/>
      <c r="AH97" s="38"/>
      <c r="AI97" s="38"/>
      <c r="AJ97" s="38"/>
      <c r="AK97" s="38"/>
      <c r="AL97" s="38"/>
      <c r="AM97" s="38"/>
      <c r="AN97" s="38"/>
      <c r="AO97" s="38"/>
      <c r="AP97" s="38"/>
      <c r="AQ97" s="38"/>
      <c r="AR97" s="25"/>
    </row>
  </sheetData>
  <mergeCells count="40">
    <mergeCell ref="L85:AO85"/>
    <mergeCell ref="AM87:AN87"/>
    <mergeCell ref="AM89:AP89"/>
    <mergeCell ref="AS89:AT91"/>
    <mergeCell ref="AM90:AP90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AG94:AM94"/>
    <mergeCell ref="AN94:AP94"/>
    <mergeCell ref="K5:AO5"/>
    <mergeCell ref="K6:AO6"/>
    <mergeCell ref="AR2:BG2"/>
    <mergeCell ref="E23:AN23"/>
    <mergeCell ref="AK26:AO26"/>
    <mergeCell ref="L28:P28"/>
    <mergeCell ref="W28:AE28"/>
    <mergeCell ref="AK28:AO28"/>
    <mergeCell ref="AK29:AO29"/>
    <mergeCell ref="L29:P29"/>
    <mergeCell ref="X35:AB35"/>
    <mergeCell ref="AK35:AO35"/>
    <mergeCell ref="AK33:AO33"/>
    <mergeCell ref="L33:P33"/>
    <mergeCell ref="W29:AE29"/>
    <mergeCell ref="W32:AE32"/>
    <mergeCell ref="W30:AE30"/>
    <mergeCell ref="W31:AE31"/>
    <mergeCell ref="W33:AE33"/>
    <mergeCell ref="AK30:AO30"/>
    <mergeCell ref="L30:P30"/>
    <mergeCell ref="AK31:AO31"/>
    <mergeCell ref="L31:P31"/>
    <mergeCell ref="AK32:AO32"/>
    <mergeCell ref="L32:P32"/>
  </mergeCells>
  <hyperlinks>
    <hyperlink ref="A95" location="'MILO-04-2019 - V.V. Chodn...'!C2" display="/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M137"/>
  <sheetViews>
    <sheetView showGridLines="0" tabSelected="1" workbookViewId="0">
      <selection activeCell="K10" sqref="K10"/>
    </sheetView>
  </sheetViews>
  <sheetFormatPr defaultRowHeight="11.2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" customWidth="1"/>
    <col min="8" max="8" width="11.5" customWidth="1"/>
    <col min="9" max="11" width="20.1640625" customWidth="1"/>
    <col min="12" max="12" width="15.5" customWidth="1"/>
    <col min="13" max="13" width="9.33203125" customWidth="1"/>
    <col min="14" max="14" width="10.83203125" hidden="1" customWidth="1"/>
    <col min="15" max="15" width="9.33203125" hidden="1"/>
    <col min="16" max="24" width="14.1640625" hidden="1" customWidth="1"/>
    <col min="25" max="25" width="12.33203125" hidden="1" customWidth="1"/>
    <col min="26" max="26" width="16.33203125" customWidth="1"/>
    <col min="27" max="27" width="12.33203125" customWidth="1"/>
    <col min="28" max="28" width="1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1" spans="1:46">
      <c r="A1" s="77"/>
    </row>
    <row r="2" spans="1:46" ht="36.950000000000003" customHeight="1">
      <c r="M2" s="162" t="s">
        <v>6</v>
      </c>
      <c r="N2" s="160"/>
      <c r="O2" s="160"/>
      <c r="P2" s="160"/>
      <c r="Q2" s="160"/>
      <c r="R2" s="160"/>
      <c r="S2" s="160"/>
      <c r="T2" s="160"/>
      <c r="U2" s="160"/>
      <c r="V2" s="160"/>
      <c r="W2" s="160"/>
      <c r="X2" s="160"/>
      <c r="Y2" s="160"/>
      <c r="Z2" s="160"/>
      <c r="AT2" s="13" t="s">
        <v>5</v>
      </c>
    </row>
    <row r="3" spans="1:46" ht="6.95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5"/>
      <c r="M3" s="16"/>
      <c r="AT3" s="13" t="s">
        <v>75</v>
      </c>
    </row>
    <row r="4" spans="1:46" ht="24.95" customHeight="1">
      <c r="B4" s="16"/>
      <c r="D4" s="17" t="s">
        <v>82</v>
      </c>
      <c r="M4" s="16"/>
      <c r="N4" s="78" t="s">
        <v>10</v>
      </c>
      <c r="AT4" s="13" t="s">
        <v>3</v>
      </c>
    </row>
    <row r="5" spans="1:46" ht="6.95" customHeight="1">
      <c r="B5" s="16"/>
      <c r="M5" s="16"/>
    </row>
    <row r="6" spans="1:46" s="1" customFormat="1" ht="12" customHeight="1">
      <c r="B6" s="25"/>
      <c r="D6" s="22" t="s">
        <v>13</v>
      </c>
      <c r="M6" s="25"/>
    </row>
    <row r="7" spans="1:46" s="1" customFormat="1" ht="36.950000000000003" customHeight="1">
      <c r="B7" s="25"/>
      <c r="E7" s="185" t="s">
        <v>169</v>
      </c>
      <c r="F7" s="185"/>
      <c r="G7" s="185"/>
      <c r="H7" s="185"/>
      <c r="I7" s="185"/>
      <c r="J7" s="185"/>
      <c r="K7" s="185"/>
      <c r="M7" s="25"/>
    </row>
    <row r="8" spans="1:46" s="1" customFormat="1">
      <c r="B8" s="25"/>
      <c r="M8" s="25"/>
    </row>
    <row r="9" spans="1:46" s="1" customFormat="1" ht="12" customHeight="1">
      <c r="B9" s="25"/>
      <c r="D9" s="22" t="s">
        <v>15</v>
      </c>
      <c r="F9" s="20" t="s">
        <v>1</v>
      </c>
      <c r="I9" s="22" t="s">
        <v>16</v>
      </c>
      <c r="J9" s="20" t="s">
        <v>1</v>
      </c>
      <c r="M9" s="25"/>
    </row>
    <row r="10" spans="1:46" s="1" customFormat="1" ht="12" customHeight="1">
      <c r="B10" s="25"/>
      <c r="D10" s="22" t="s">
        <v>17</v>
      </c>
      <c r="F10" s="20" t="s">
        <v>18</v>
      </c>
      <c r="I10" s="22" t="s">
        <v>19</v>
      </c>
      <c r="J10" s="45">
        <v>43621</v>
      </c>
      <c r="M10" s="25"/>
    </row>
    <row r="11" spans="1:46" s="1" customFormat="1" ht="10.9" customHeight="1">
      <c r="B11" s="25"/>
      <c r="M11" s="25"/>
    </row>
    <row r="12" spans="1:46" s="1" customFormat="1" ht="12" customHeight="1">
      <c r="B12" s="25"/>
      <c r="D12" s="22" t="s">
        <v>21</v>
      </c>
      <c r="I12" s="22" t="s">
        <v>22</v>
      </c>
      <c r="J12" s="20" t="s">
        <v>23</v>
      </c>
      <c r="M12" s="25"/>
    </row>
    <row r="13" spans="1:46" s="1" customFormat="1" ht="18" customHeight="1">
      <c r="B13" s="25"/>
      <c r="E13" s="20" t="s">
        <v>24</v>
      </c>
      <c r="I13" s="22" t="s">
        <v>25</v>
      </c>
      <c r="J13" s="20" t="s">
        <v>26</v>
      </c>
      <c r="M13" s="25"/>
    </row>
    <row r="14" spans="1:46" s="1" customFormat="1" ht="6.95" customHeight="1">
      <c r="B14" s="25"/>
      <c r="M14" s="25"/>
    </row>
    <row r="15" spans="1:46" s="1" customFormat="1" ht="12" customHeight="1">
      <c r="B15" s="25"/>
      <c r="D15" s="22" t="s">
        <v>27</v>
      </c>
      <c r="I15" s="22" t="s">
        <v>22</v>
      </c>
      <c r="J15" s="20" t="str">
        <f>'Rekapitulácia stavby'!AN13</f>
        <v/>
      </c>
      <c r="M15" s="25"/>
    </row>
    <row r="16" spans="1:46" s="1" customFormat="1" ht="18" customHeight="1">
      <c r="B16" s="25"/>
      <c r="E16" s="159" t="str">
        <f>'Rekapitulácia stavby'!E14</f>
        <v xml:space="preserve"> </v>
      </c>
      <c r="F16" s="159"/>
      <c r="G16" s="159"/>
      <c r="H16" s="159"/>
      <c r="I16" s="22" t="s">
        <v>25</v>
      </c>
      <c r="J16" s="20" t="str">
        <f>'Rekapitulácia stavby'!AN14</f>
        <v/>
      </c>
      <c r="M16" s="25"/>
    </row>
    <row r="17" spans="2:13" s="1" customFormat="1" ht="6.95" customHeight="1">
      <c r="B17" s="25"/>
      <c r="M17" s="25"/>
    </row>
    <row r="18" spans="2:13" s="1" customFormat="1" ht="12" customHeight="1">
      <c r="B18" s="25"/>
      <c r="D18" s="22" t="s">
        <v>29</v>
      </c>
      <c r="I18" s="22" t="s">
        <v>22</v>
      </c>
      <c r="J18" s="20" t="str">
        <f>IF('Rekapitulácia stavby'!AN16="","",'Rekapitulácia stavby'!AN16)</f>
        <v/>
      </c>
      <c r="M18" s="25"/>
    </row>
    <row r="19" spans="2:13" s="1" customFormat="1" ht="18" customHeight="1">
      <c r="B19" s="25"/>
      <c r="E19" s="20" t="str">
        <f>IF('Rekapitulácia stavby'!E17="","",'Rekapitulácia stavby'!E17)</f>
        <v xml:space="preserve"> </v>
      </c>
      <c r="I19" s="22" t="s">
        <v>25</v>
      </c>
      <c r="J19" s="20" t="str">
        <f>IF('Rekapitulácia stavby'!AN17="","",'Rekapitulácia stavby'!AN17)</f>
        <v/>
      </c>
      <c r="M19" s="25"/>
    </row>
    <row r="20" spans="2:13" s="1" customFormat="1" ht="6.95" customHeight="1">
      <c r="B20" s="25"/>
      <c r="M20" s="25"/>
    </row>
    <row r="21" spans="2:13" s="1" customFormat="1" ht="12" customHeight="1">
      <c r="B21" s="25"/>
      <c r="D21" s="22" t="s">
        <v>31</v>
      </c>
      <c r="I21" s="22" t="s">
        <v>22</v>
      </c>
      <c r="J21" s="20" t="str">
        <f>IF('Rekapitulácia stavby'!AN19="","",'Rekapitulácia stavby'!AN19)</f>
        <v/>
      </c>
      <c r="M21" s="25"/>
    </row>
    <row r="22" spans="2:13" s="1" customFormat="1" ht="18" customHeight="1">
      <c r="B22" s="25"/>
      <c r="E22" s="20" t="str">
        <f>IF('Rekapitulácia stavby'!E20="","",'Rekapitulácia stavby'!E20)</f>
        <v xml:space="preserve"> </v>
      </c>
      <c r="I22" s="22" t="s">
        <v>25</v>
      </c>
      <c r="J22" s="20" t="str">
        <f>IF('Rekapitulácia stavby'!AN20="","",'Rekapitulácia stavby'!AN20)</f>
        <v/>
      </c>
      <c r="M22" s="25"/>
    </row>
    <row r="23" spans="2:13" s="1" customFormat="1" ht="6.95" customHeight="1">
      <c r="B23" s="25"/>
      <c r="M23" s="25"/>
    </row>
    <row r="24" spans="2:13" s="1" customFormat="1" ht="12" customHeight="1">
      <c r="B24" s="25"/>
      <c r="D24" s="22" t="s">
        <v>32</v>
      </c>
      <c r="M24" s="25"/>
    </row>
    <row r="25" spans="2:13" s="7" customFormat="1" ht="16.5" customHeight="1">
      <c r="B25" s="79"/>
      <c r="E25" s="163" t="s">
        <v>1</v>
      </c>
      <c r="F25" s="163"/>
      <c r="G25" s="163"/>
      <c r="H25" s="163"/>
      <c r="M25" s="79"/>
    </row>
    <row r="26" spans="2:13" s="1" customFormat="1" ht="6.95" customHeight="1">
      <c r="B26" s="25"/>
      <c r="M26" s="25"/>
    </row>
    <row r="27" spans="2:13" s="1" customFormat="1" ht="6.95" customHeight="1">
      <c r="B27" s="25"/>
      <c r="D27" s="46"/>
      <c r="E27" s="46"/>
      <c r="F27" s="46"/>
      <c r="G27" s="46"/>
      <c r="H27" s="46"/>
      <c r="I27" s="46"/>
      <c r="J27" s="46"/>
      <c r="K27" s="46"/>
      <c r="L27" s="46"/>
      <c r="M27" s="25"/>
    </row>
    <row r="28" spans="2:13" s="1" customFormat="1" ht="14.45" customHeight="1">
      <c r="B28" s="25"/>
      <c r="D28" s="20" t="s">
        <v>83</v>
      </c>
      <c r="K28" s="80">
        <f>K94</f>
        <v>0</v>
      </c>
      <c r="M28" s="25"/>
    </row>
    <row r="29" spans="2:13" s="1" customFormat="1" ht="12.75">
      <c r="B29" s="25"/>
      <c r="E29" s="22" t="s">
        <v>84</v>
      </c>
      <c r="K29" s="81">
        <f>I94</f>
        <v>0</v>
      </c>
      <c r="M29" s="25"/>
    </row>
    <row r="30" spans="2:13" s="1" customFormat="1" ht="12.75">
      <c r="B30" s="25"/>
      <c r="E30" s="22" t="s">
        <v>85</v>
      </c>
      <c r="K30" s="81">
        <f>J94</f>
        <v>0</v>
      </c>
      <c r="M30" s="25"/>
    </row>
    <row r="31" spans="2:13" s="1" customFormat="1" ht="14.45" customHeight="1">
      <c r="B31" s="25"/>
      <c r="D31" s="82" t="s">
        <v>86</v>
      </c>
      <c r="K31" s="80">
        <f>K102</f>
        <v>0</v>
      </c>
      <c r="M31" s="25"/>
    </row>
    <row r="32" spans="2:13" s="1" customFormat="1" ht="25.35" customHeight="1">
      <c r="B32" s="25"/>
      <c r="D32" s="83" t="s">
        <v>33</v>
      </c>
      <c r="K32" s="59">
        <f>ROUND(K28 + K31, 2)</f>
        <v>0</v>
      </c>
      <c r="M32" s="25"/>
    </row>
    <row r="33" spans="2:13" s="1" customFormat="1" ht="6.95" customHeight="1">
      <c r="B33" s="25"/>
      <c r="D33" s="46"/>
      <c r="E33" s="46"/>
      <c r="F33" s="46"/>
      <c r="G33" s="46"/>
      <c r="H33" s="46"/>
      <c r="I33" s="46"/>
      <c r="J33" s="46"/>
      <c r="K33" s="46"/>
      <c r="L33" s="46"/>
      <c r="M33" s="25"/>
    </row>
    <row r="34" spans="2:13" s="1" customFormat="1" ht="14.45" customHeight="1">
      <c r="B34" s="25"/>
      <c r="F34" s="28" t="s">
        <v>35</v>
      </c>
      <c r="I34" s="28" t="s">
        <v>34</v>
      </c>
      <c r="K34" s="28" t="s">
        <v>36</v>
      </c>
      <c r="M34" s="25"/>
    </row>
    <row r="35" spans="2:13" s="1" customFormat="1" ht="14.45" customHeight="1">
      <c r="B35" s="25"/>
      <c r="D35" s="84" t="s">
        <v>37</v>
      </c>
      <c r="E35" s="22" t="s">
        <v>38</v>
      </c>
      <c r="F35" s="81">
        <f>ROUND((SUM(BE102:BE103) + SUM(BE121:BE136)),  2)</f>
        <v>0</v>
      </c>
      <c r="I35" s="85">
        <v>0.2</v>
      </c>
      <c r="K35" s="81">
        <f>ROUND(((SUM(BE102:BE103) + SUM(BE121:BE136))*I35),  2)</f>
        <v>0</v>
      </c>
      <c r="M35" s="25"/>
    </row>
    <row r="36" spans="2:13" s="1" customFormat="1" ht="14.45" customHeight="1">
      <c r="B36" s="25"/>
      <c r="E36" s="22" t="s">
        <v>39</v>
      </c>
      <c r="F36" s="81">
        <f>ROUND((SUM(BF102:BF103) + SUM(BF121:BF136)),  2)</f>
        <v>0</v>
      </c>
      <c r="I36" s="85">
        <v>0.2</v>
      </c>
      <c r="K36" s="81">
        <f>ROUND(((SUM(BF102:BF103) + SUM(BF121:BF136))*I36),  2)</f>
        <v>0</v>
      </c>
      <c r="M36" s="25"/>
    </row>
    <row r="37" spans="2:13" s="1" customFormat="1" ht="14.45" hidden="1" customHeight="1">
      <c r="B37" s="25"/>
      <c r="E37" s="22" t="s">
        <v>40</v>
      </c>
      <c r="F37" s="81">
        <f>ROUND((SUM(BG102:BG103) + SUM(BG121:BG136)),  2)</f>
        <v>0</v>
      </c>
      <c r="I37" s="85">
        <v>0.2</v>
      </c>
      <c r="K37" s="81">
        <f>0</f>
        <v>0</v>
      </c>
      <c r="M37" s="25"/>
    </row>
    <row r="38" spans="2:13" s="1" customFormat="1" ht="14.45" hidden="1" customHeight="1">
      <c r="B38" s="25"/>
      <c r="E38" s="22" t="s">
        <v>41</v>
      </c>
      <c r="F38" s="81">
        <f>ROUND((SUM(BH102:BH103) + SUM(BH121:BH136)),  2)</f>
        <v>0</v>
      </c>
      <c r="I38" s="85">
        <v>0.2</v>
      </c>
      <c r="K38" s="81">
        <f>0</f>
        <v>0</v>
      </c>
      <c r="M38" s="25"/>
    </row>
    <row r="39" spans="2:13" s="1" customFormat="1" ht="14.45" hidden="1" customHeight="1">
      <c r="B39" s="25"/>
      <c r="E39" s="22" t="s">
        <v>42</v>
      </c>
      <c r="F39" s="81">
        <f>ROUND((SUM(BI102:BI103) + SUM(BI121:BI136)),  2)</f>
        <v>0</v>
      </c>
      <c r="I39" s="85">
        <v>0</v>
      </c>
      <c r="K39" s="81">
        <f>0</f>
        <v>0</v>
      </c>
      <c r="M39" s="25"/>
    </row>
    <row r="40" spans="2:13" s="1" customFormat="1" ht="6.95" customHeight="1">
      <c r="B40" s="25"/>
      <c r="M40" s="25"/>
    </row>
    <row r="41" spans="2:13" s="1" customFormat="1" ht="25.35" customHeight="1">
      <c r="B41" s="25"/>
      <c r="C41" s="86"/>
      <c r="D41" s="87" t="s">
        <v>43</v>
      </c>
      <c r="E41" s="50"/>
      <c r="F41" s="50"/>
      <c r="G41" s="88" t="s">
        <v>44</v>
      </c>
      <c r="H41" s="89" t="s">
        <v>45</v>
      </c>
      <c r="I41" s="50"/>
      <c r="J41" s="50"/>
      <c r="K41" s="90">
        <f>SUM(K32:K39)</f>
        <v>0</v>
      </c>
      <c r="L41" s="91"/>
      <c r="M41" s="25"/>
    </row>
    <row r="42" spans="2:13" s="1" customFormat="1" ht="14.45" customHeight="1">
      <c r="B42" s="25"/>
      <c r="M42" s="25"/>
    </row>
    <row r="43" spans="2:13" ht="14.45" customHeight="1">
      <c r="B43" s="16"/>
      <c r="M43" s="16"/>
    </row>
    <row r="44" spans="2:13" ht="14.45" customHeight="1">
      <c r="B44" s="16"/>
      <c r="M44" s="16"/>
    </row>
    <row r="45" spans="2:13" ht="14.45" customHeight="1">
      <c r="B45" s="16"/>
      <c r="M45" s="16"/>
    </row>
    <row r="46" spans="2:13" ht="14.45" customHeight="1">
      <c r="B46" s="16"/>
      <c r="M46" s="16"/>
    </row>
    <row r="47" spans="2:13" ht="14.45" customHeight="1">
      <c r="B47" s="16"/>
      <c r="M47" s="16"/>
    </row>
    <row r="48" spans="2:13" ht="14.45" customHeight="1">
      <c r="B48" s="16"/>
      <c r="M48" s="16"/>
    </row>
    <row r="49" spans="2:13" ht="14.45" customHeight="1">
      <c r="B49" s="16"/>
      <c r="M49" s="16"/>
    </row>
    <row r="50" spans="2:13" s="1" customFormat="1" ht="14.45" customHeight="1">
      <c r="B50" s="25"/>
      <c r="D50" s="34" t="s">
        <v>46</v>
      </c>
      <c r="E50" s="35"/>
      <c r="F50" s="35"/>
      <c r="G50" s="34" t="s">
        <v>47</v>
      </c>
      <c r="H50" s="35"/>
      <c r="I50" s="35"/>
      <c r="J50" s="35"/>
      <c r="K50" s="35"/>
      <c r="L50" s="35"/>
      <c r="M50" s="25"/>
    </row>
    <row r="51" spans="2:13">
      <c r="B51" s="16"/>
      <c r="M51" s="16"/>
    </row>
    <row r="52" spans="2:13">
      <c r="B52" s="16"/>
      <c r="M52" s="16"/>
    </row>
    <row r="53" spans="2:13">
      <c r="B53" s="16"/>
      <c r="M53" s="16"/>
    </row>
    <row r="54" spans="2:13">
      <c r="B54" s="16"/>
      <c r="M54" s="16"/>
    </row>
    <row r="55" spans="2:13">
      <c r="B55" s="16"/>
      <c r="M55" s="16"/>
    </row>
    <row r="56" spans="2:13">
      <c r="B56" s="16"/>
      <c r="M56" s="16"/>
    </row>
    <row r="57" spans="2:13">
      <c r="B57" s="16"/>
      <c r="M57" s="16"/>
    </row>
    <row r="58" spans="2:13">
      <c r="B58" s="16"/>
      <c r="M58" s="16"/>
    </row>
    <row r="59" spans="2:13">
      <c r="B59" s="16"/>
      <c r="M59" s="16"/>
    </row>
    <row r="60" spans="2:13">
      <c r="B60" s="16"/>
      <c r="M60" s="16"/>
    </row>
    <row r="61" spans="2:13" s="1" customFormat="1" ht="12.75">
      <c r="B61" s="25"/>
      <c r="D61" s="36" t="s">
        <v>48</v>
      </c>
      <c r="E61" s="27"/>
      <c r="F61" s="92" t="s">
        <v>49</v>
      </c>
      <c r="G61" s="36" t="s">
        <v>48</v>
      </c>
      <c r="H61" s="27"/>
      <c r="I61" s="27"/>
      <c r="J61" s="93" t="s">
        <v>49</v>
      </c>
      <c r="K61" s="27"/>
      <c r="L61" s="27"/>
      <c r="M61" s="25"/>
    </row>
    <row r="62" spans="2:13">
      <c r="B62" s="16"/>
      <c r="M62" s="16"/>
    </row>
    <row r="63" spans="2:13">
      <c r="B63" s="16"/>
      <c r="M63" s="16"/>
    </row>
    <row r="64" spans="2:13">
      <c r="B64" s="16"/>
      <c r="M64" s="16"/>
    </row>
    <row r="65" spans="2:13" s="1" customFormat="1" ht="12.75">
      <c r="B65" s="25"/>
      <c r="D65" s="34" t="s">
        <v>50</v>
      </c>
      <c r="E65" s="35"/>
      <c r="F65" s="35"/>
      <c r="G65" s="34" t="s">
        <v>51</v>
      </c>
      <c r="H65" s="35"/>
      <c r="I65" s="35"/>
      <c r="J65" s="35"/>
      <c r="K65" s="35"/>
      <c r="L65" s="35"/>
      <c r="M65" s="25"/>
    </row>
    <row r="66" spans="2:13">
      <c r="B66" s="16"/>
      <c r="M66" s="16"/>
    </row>
    <row r="67" spans="2:13">
      <c r="B67" s="16"/>
      <c r="M67" s="16"/>
    </row>
    <row r="68" spans="2:13">
      <c r="B68" s="16"/>
      <c r="M68" s="16"/>
    </row>
    <row r="69" spans="2:13">
      <c r="B69" s="16"/>
      <c r="M69" s="16"/>
    </row>
    <row r="70" spans="2:13">
      <c r="B70" s="16"/>
      <c r="M70" s="16"/>
    </row>
    <row r="71" spans="2:13">
      <c r="B71" s="16"/>
      <c r="M71" s="16"/>
    </row>
    <row r="72" spans="2:13">
      <c r="B72" s="16"/>
      <c r="M72" s="16"/>
    </row>
    <row r="73" spans="2:13">
      <c r="B73" s="16"/>
      <c r="M73" s="16"/>
    </row>
    <row r="74" spans="2:13">
      <c r="B74" s="16"/>
      <c r="M74" s="16"/>
    </row>
    <row r="75" spans="2:13">
      <c r="B75" s="16"/>
      <c r="M75" s="16"/>
    </row>
    <row r="76" spans="2:13" s="1" customFormat="1" ht="12.75">
      <c r="B76" s="25"/>
      <c r="D76" s="36" t="s">
        <v>48</v>
      </c>
      <c r="E76" s="27"/>
      <c r="F76" s="92" t="s">
        <v>49</v>
      </c>
      <c r="G76" s="36" t="s">
        <v>48</v>
      </c>
      <c r="H76" s="27"/>
      <c r="I76" s="27"/>
      <c r="J76" s="93" t="s">
        <v>49</v>
      </c>
      <c r="K76" s="27"/>
      <c r="L76" s="27"/>
      <c r="M76" s="25"/>
    </row>
    <row r="77" spans="2:13" s="1" customFormat="1" ht="14.45" customHeight="1">
      <c r="B77" s="37"/>
      <c r="C77" s="38"/>
      <c r="D77" s="38"/>
      <c r="E77" s="38"/>
      <c r="F77" s="38"/>
      <c r="G77" s="38"/>
      <c r="H77" s="38"/>
      <c r="I77" s="38"/>
      <c r="J77" s="38"/>
      <c r="K77" s="38"/>
      <c r="L77" s="38"/>
      <c r="M77" s="25"/>
    </row>
    <row r="81" spans="2:47" s="1" customFormat="1" ht="6.95" hidden="1" customHeight="1">
      <c r="B81" s="39"/>
      <c r="C81" s="40"/>
      <c r="D81" s="40"/>
      <c r="E81" s="40"/>
      <c r="F81" s="40"/>
      <c r="G81" s="40"/>
      <c r="H81" s="40"/>
      <c r="I81" s="40"/>
      <c r="J81" s="40"/>
      <c r="K81" s="40"/>
      <c r="L81" s="40"/>
      <c r="M81" s="25"/>
    </row>
    <row r="82" spans="2:47" s="1" customFormat="1" ht="24.95" hidden="1" customHeight="1">
      <c r="B82" s="25"/>
      <c r="C82" s="17" t="s">
        <v>87</v>
      </c>
      <c r="M82" s="25"/>
    </row>
    <row r="83" spans="2:47" s="1" customFormat="1" ht="6.95" hidden="1" customHeight="1">
      <c r="B83" s="25"/>
      <c r="M83" s="25"/>
    </row>
    <row r="84" spans="2:47" s="1" customFormat="1" ht="12" hidden="1" customHeight="1">
      <c r="B84" s="25"/>
      <c r="C84" s="22" t="s">
        <v>13</v>
      </c>
      <c r="M84" s="25"/>
    </row>
    <row r="85" spans="2:47" s="1" customFormat="1" ht="16.5" hidden="1" customHeight="1">
      <c r="B85" s="25"/>
      <c r="E85" s="176" t="str">
        <f>E7</f>
        <v xml:space="preserve"> II. Etapa č. 5 - Chodník Hviezdoslavova popred bytový dom č. 280 zo dvora - 408 m²</v>
      </c>
      <c r="F85" s="186"/>
      <c r="G85" s="186"/>
      <c r="H85" s="186"/>
      <c r="M85" s="25"/>
    </row>
    <row r="86" spans="2:47" s="1" customFormat="1" ht="6.95" hidden="1" customHeight="1">
      <c r="B86" s="25"/>
      <c r="M86" s="25"/>
    </row>
    <row r="87" spans="2:47" s="1" customFormat="1" ht="12" hidden="1" customHeight="1">
      <c r="B87" s="25"/>
      <c r="C87" s="22" t="s">
        <v>17</v>
      </c>
      <c r="F87" s="20" t="str">
        <f>F10</f>
        <v>Žiar nad Hronom</v>
      </c>
      <c r="I87" s="22" t="s">
        <v>19</v>
      </c>
      <c r="J87" s="45">
        <f>IF(J10="","",J10)</f>
        <v>43621</v>
      </c>
      <c r="M87" s="25"/>
    </row>
    <row r="88" spans="2:47" s="1" customFormat="1" ht="6.95" hidden="1" customHeight="1">
      <c r="B88" s="25"/>
      <c r="M88" s="25"/>
    </row>
    <row r="89" spans="2:47" s="1" customFormat="1" ht="15.2" hidden="1" customHeight="1">
      <c r="B89" s="25"/>
      <c r="C89" s="22" t="s">
        <v>21</v>
      </c>
      <c r="F89" s="20" t="str">
        <f>E13</f>
        <v>Mesto Žiar nad Hronom</v>
      </c>
      <c r="I89" s="22" t="s">
        <v>29</v>
      </c>
      <c r="J89" s="23" t="str">
        <f>E19</f>
        <v xml:space="preserve"> </v>
      </c>
      <c r="M89" s="25"/>
    </row>
    <row r="90" spans="2:47" s="1" customFormat="1" ht="15.2" hidden="1" customHeight="1">
      <c r="B90" s="25"/>
      <c r="C90" s="22" t="s">
        <v>27</v>
      </c>
      <c r="F90" s="20" t="str">
        <f>IF(E16="","",E16)</f>
        <v xml:space="preserve"> </v>
      </c>
      <c r="I90" s="22" t="s">
        <v>31</v>
      </c>
      <c r="J90" s="23" t="str">
        <f>E22</f>
        <v xml:space="preserve"> </v>
      </c>
      <c r="M90" s="25"/>
    </row>
    <row r="91" spans="2:47" s="1" customFormat="1" ht="10.35" hidden="1" customHeight="1">
      <c r="B91" s="25"/>
      <c r="M91" s="25"/>
    </row>
    <row r="92" spans="2:47" s="1" customFormat="1" ht="29.25" hidden="1" customHeight="1">
      <c r="B92" s="25"/>
      <c r="C92" s="94" t="s">
        <v>88</v>
      </c>
      <c r="D92" s="86"/>
      <c r="E92" s="86"/>
      <c r="F92" s="86"/>
      <c r="G92" s="86"/>
      <c r="H92" s="86"/>
      <c r="I92" s="95" t="s">
        <v>89</v>
      </c>
      <c r="J92" s="95" t="s">
        <v>90</v>
      </c>
      <c r="K92" s="95" t="s">
        <v>91</v>
      </c>
      <c r="L92" s="86"/>
      <c r="M92" s="25"/>
    </row>
    <row r="93" spans="2:47" s="1" customFormat="1" ht="10.35" hidden="1" customHeight="1">
      <c r="B93" s="25"/>
      <c r="M93" s="25"/>
    </row>
    <row r="94" spans="2:47" s="1" customFormat="1" ht="22.9" hidden="1" customHeight="1">
      <c r="B94" s="25"/>
      <c r="C94" s="96" t="s">
        <v>92</v>
      </c>
      <c r="I94" s="59">
        <f t="shared" ref="I94:J96" si="0">Q121</f>
        <v>0</v>
      </c>
      <c r="J94" s="59">
        <f t="shared" si="0"/>
        <v>0</v>
      </c>
      <c r="K94" s="59">
        <f>K121</f>
        <v>0</v>
      </c>
      <c r="M94" s="25"/>
      <c r="AU94" s="13" t="s">
        <v>93</v>
      </c>
    </row>
    <row r="95" spans="2:47" s="8" customFormat="1" ht="24.95" hidden="1" customHeight="1">
      <c r="B95" s="97"/>
      <c r="D95" s="98" t="s">
        <v>94</v>
      </c>
      <c r="E95" s="99"/>
      <c r="F95" s="99"/>
      <c r="G95" s="99"/>
      <c r="H95" s="99"/>
      <c r="I95" s="100">
        <f t="shared" si="0"/>
        <v>0</v>
      </c>
      <c r="J95" s="100">
        <f t="shared" si="0"/>
        <v>0</v>
      </c>
      <c r="K95" s="100">
        <f>K122</f>
        <v>0</v>
      </c>
      <c r="M95" s="97"/>
    </row>
    <row r="96" spans="2:47" s="9" customFormat="1" ht="19.899999999999999" hidden="1" customHeight="1">
      <c r="B96" s="101"/>
      <c r="D96" s="102" t="s">
        <v>95</v>
      </c>
      <c r="E96" s="103"/>
      <c r="F96" s="103"/>
      <c r="G96" s="103"/>
      <c r="H96" s="103"/>
      <c r="I96" s="104">
        <f t="shared" si="0"/>
        <v>0</v>
      </c>
      <c r="J96" s="104">
        <f t="shared" si="0"/>
        <v>0</v>
      </c>
      <c r="K96" s="104">
        <f>K123</f>
        <v>0</v>
      </c>
      <c r="M96" s="101"/>
    </row>
    <row r="97" spans="2:15" s="9" customFormat="1" ht="19.899999999999999" hidden="1" customHeight="1">
      <c r="B97" s="101"/>
      <c r="D97" s="102" t="s">
        <v>96</v>
      </c>
      <c r="E97" s="103"/>
      <c r="F97" s="103"/>
      <c r="G97" s="103"/>
      <c r="H97" s="103"/>
      <c r="I97" s="104">
        <f>Q125</f>
        <v>0</v>
      </c>
      <c r="J97" s="104">
        <f>R125</f>
        <v>0</v>
      </c>
      <c r="K97" s="104">
        <f>K125</f>
        <v>0</v>
      </c>
      <c r="M97" s="101"/>
    </row>
    <row r="98" spans="2:15" s="9" customFormat="1" ht="19.899999999999999" hidden="1" customHeight="1">
      <c r="B98" s="101"/>
      <c r="D98" s="102" t="s">
        <v>97</v>
      </c>
      <c r="E98" s="103"/>
      <c r="F98" s="103"/>
      <c r="G98" s="103"/>
      <c r="H98" s="103"/>
      <c r="I98" s="104">
        <f>Q129</f>
        <v>0</v>
      </c>
      <c r="J98" s="104">
        <f>R129</f>
        <v>0</v>
      </c>
      <c r="K98" s="104">
        <f>K129</f>
        <v>0</v>
      </c>
      <c r="M98" s="101"/>
    </row>
    <row r="99" spans="2:15" s="9" customFormat="1" ht="19.899999999999999" hidden="1" customHeight="1">
      <c r="B99" s="101"/>
      <c r="D99" s="102" t="s">
        <v>98</v>
      </c>
      <c r="E99" s="103"/>
      <c r="F99" s="103"/>
      <c r="G99" s="103"/>
      <c r="H99" s="103"/>
      <c r="I99" s="104">
        <f>Q135</f>
        <v>0</v>
      </c>
      <c r="J99" s="104">
        <f>R135</f>
        <v>0</v>
      </c>
      <c r="K99" s="104">
        <f>K135</f>
        <v>0</v>
      </c>
      <c r="M99" s="101"/>
    </row>
    <row r="100" spans="2:15" s="1" customFormat="1" ht="21.75" hidden="1" customHeight="1">
      <c r="B100" s="25"/>
      <c r="M100" s="25"/>
    </row>
    <row r="101" spans="2:15" s="1" customFormat="1" ht="6.95" hidden="1" customHeight="1">
      <c r="B101" s="25"/>
      <c r="M101" s="25"/>
    </row>
    <row r="102" spans="2:15" s="1" customFormat="1" ht="29.25" hidden="1" customHeight="1">
      <c r="B102" s="25"/>
      <c r="C102" s="96" t="s">
        <v>99</v>
      </c>
      <c r="K102" s="105">
        <v>0</v>
      </c>
      <c r="M102" s="25"/>
      <c r="O102" s="106" t="s">
        <v>37</v>
      </c>
    </row>
    <row r="103" spans="2:15" s="1" customFormat="1" ht="18" hidden="1" customHeight="1">
      <c r="B103" s="25"/>
      <c r="M103" s="25"/>
    </row>
    <row r="104" spans="2:15" s="1" customFormat="1" ht="29.25" hidden="1" customHeight="1">
      <c r="B104" s="25"/>
      <c r="C104" s="107" t="s">
        <v>100</v>
      </c>
      <c r="D104" s="86"/>
      <c r="E104" s="86"/>
      <c r="F104" s="86"/>
      <c r="G104" s="86"/>
      <c r="H104" s="86"/>
      <c r="I104" s="86"/>
      <c r="J104" s="86"/>
      <c r="K104" s="108">
        <f>ROUND(K94+K102,2)</f>
        <v>0</v>
      </c>
      <c r="L104" s="86"/>
      <c r="M104" s="25"/>
    </row>
    <row r="105" spans="2:15" s="1" customFormat="1" ht="6.95" hidden="1" customHeight="1">
      <c r="B105" s="37"/>
      <c r="C105" s="38"/>
      <c r="D105" s="38"/>
      <c r="E105" s="38"/>
      <c r="F105" s="38"/>
      <c r="G105" s="38"/>
      <c r="H105" s="38"/>
      <c r="I105" s="38"/>
      <c r="J105" s="38"/>
      <c r="K105" s="38"/>
      <c r="L105" s="38"/>
      <c r="M105" s="25"/>
    </row>
    <row r="106" spans="2:15" hidden="1"/>
    <row r="107" spans="2:15" hidden="1"/>
    <row r="108" spans="2:15" hidden="1"/>
    <row r="109" spans="2:15" s="1" customFormat="1" ht="6.95" customHeight="1">
      <c r="B109" s="39"/>
      <c r="C109" s="40"/>
      <c r="D109" s="40"/>
      <c r="E109" s="40"/>
      <c r="F109" s="40"/>
      <c r="G109" s="40"/>
      <c r="H109" s="40"/>
      <c r="I109" s="40"/>
      <c r="J109" s="40"/>
      <c r="K109" s="40"/>
      <c r="L109" s="40"/>
      <c r="M109" s="25"/>
    </row>
    <row r="110" spans="2:15" s="1" customFormat="1" ht="24.95" customHeight="1">
      <c r="B110" s="25"/>
      <c r="C110" s="17" t="s">
        <v>101</v>
      </c>
      <c r="M110" s="25"/>
    </row>
    <row r="111" spans="2:15" s="1" customFormat="1" ht="6.95" customHeight="1">
      <c r="B111" s="25"/>
      <c r="M111" s="25"/>
    </row>
    <row r="112" spans="2:15" s="1" customFormat="1" ht="12" customHeight="1">
      <c r="B112" s="25"/>
      <c r="C112" s="22" t="s">
        <v>13</v>
      </c>
      <c r="M112" s="25"/>
    </row>
    <row r="113" spans="2:65" s="1" customFormat="1" ht="16.5" customHeight="1">
      <c r="B113" s="25"/>
      <c r="E113" s="185" t="str">
        <f>E7</f>
        <v xml:space="preserve"> II. Etapa č. 5 - Chodník Hviezdoslavova popred bytový dom č. 280 zo dvora - 408 m²</v>
      </c>
      <c r="F113" s="185"/>
      <c r="G113" s="185"/>
      <c r="H113" s="185"/>
      <c r="I113" s="185"/>
      <c r="J113" s="185"/>
      <c r="K113" s="185"/>
      <c r="M113" s="25"/>
    </row>
    <row r="114" spans="2:65" s="1" customFormat="1" ht="6.95" customHeight="1">
      <c r="B114" s="25"/>
      <c r="M114" s="25"/>
    </row>
    <row r="115" spans="2:65" s="1" customFormat="1" ht="12" customHeight="1">
      <c r="B115" s="25"/>
      <c r="C115" s="22" t="s">
        <v>17</v>
      </c>
      <c r="F115" s="20" t="str">
        <f>F10</f>
        <v>Žiar nad Hronom</v>
      </c>
      <c r="I115" s="22" t="s">
        <v>19</v>
      </c>
      <c r="J115" s="45">
        <f>IF(J10="","",J10)</f>
        <v>43621</v>
      </c>
      <c r="M115" s="25"/>
    </row>
    <row r="116" spans="2:65" s="1" customFormat="1" ht="6.95" customHeight="1">
      <c r="B116" s="25"/>
      <c r="M116" s="25"/>
    </row>
    <row r="117" spans="2:65" s="1" customFormat="1" ht="15.2" customHeight="1">
      <c r="B117" s="25"/>
      <c r="C117" s="22" t="s">
        <v>21</v>
      </c>
      <c r="F117" s="20" t="str">
        <f>E13</f>
        <v>Mesto Žiar nad Hronom</v>
      </c>
      <c r="I117" s="22" t="s">
        <v>29</v>
      </c>
      <c r="J117" s="23" t="str">
        <f>E19</f>
        <v xml:space="preserve"> </v>
      </c>
      <c r="M117" s="25"/>
    </row>
    <row r="118" spans="2:65" s="1" customFormat="1" ht="15.2" customHeight="1">
      <c r="B118" s="25"/>
      <c r="C118" s="22" t="s">
        <v>27</v>
      </c>
      <c r="F118" s="20" t="str">
        <f>IF(E16="","",E16)</f>
        <v xml:space="preserve"> </v>
      </c>
      <c r="I118" s="22" t="s">
        <v>31</v>
      </c>
      <c r="J118" s="23" t="str">
        <f>E22</f>
        <v xml:space="preserve"> </v>
      </c>
      <c r="M118" s="25"/>
    </row>
    <row r="119" spans="2:65" s="1" customFormat="1" ht="10.35" customHeight="1">
      <c r="B119" s="25"/>
      <c r="M119" s="25"/>
    </row>
    <row r="120" spans="2:65" s="10" customFormat="1" ht="29.25" customHeight="1">
      <c r="B120" s="109"/>
      <c r="C120" s="110" t="s">
        <v>102</v>
      </c>
      <c r="D120" s="111" t="s">
        <v>58</v>
      </c>
      <c r="E120" s="111" t="s">
        <v>54</v>
      </c>
      <c r="F120" s="111" t="s">
        <v>55</v>
      </c>
      <c r="G120" s="111" t="s">
        <v>103</v>
      </c>
      <c r="H120" s="111" t="s">
        <v>104</v>
      </c>
      <c r="I120" s="111" t="s">
        <v>105</v>
      </c>
      <c r="J120" s="111" t="s">
        <v>106</v>
      </c>
      <c r="K120" s="111" t="s">
        <v>91</v>
      </c>
      <c r="L120" s="112" t="s">
        <v>107</v>
      </c>
      <c r="M120" s="109"/>
      <c r="N120" s="52" t="s">
        <v>1</v>
      </c>
      <c r="O120" s="53" t="s">
        <v>37</v>
      </c>
      <c r="P120" s="53" t="s">
        <v>108</v>
      </c>
      <c r="Q120" s="53" t="s">
        <v>109</v>
      </c>
      <c r="R120" s="53" t="s">
        <v>110</v>
      </c>
      <c r="S120" s="53" t="s">
        <v>111</v>
      </c>
      <c r="T120" s="53" t="s">
        <v>112</v>
      </c>
      <c r="U120" s="53" t="s">
        <v>113</v>
      </c>
      <c r="V120" s="53" t="s">
        <v>114</v>
      </c>
      <c r="W120" s="53" t="s">
        <v>115</v>
      </c>
      <c r="X120" s="54" t="s">
        <v>116</v>
      </c>
    </row>
    <row r="121" spans="2:65" s="1" customFormat="1" ht="22.9" customHeight="1">
      <c r="B121" s="25"/>
      <c r="C121" s="57" t="s">
        <v>83</v>
      </c>
      <c r="K121" s="113">
        <f>BK121</f>
        <v>0</v>
      </c>
      <c r="M121" s="25"/>
      <c r="N121" s="55"/>
      <c r="O121" s="46"/>
      <c r="P121" s="46"/>
      <c r="Q121" s="114">
        <f>Q122</f>
        <v>0</v>
      </c>
      <c r="R121" s="114">
        <f>R122</f>
        <v>0</v>
      </c>
      <c r="S121" s="46"/>
      <c r="T121" s="115">
        <f>T122</f>
        <v>62.305807999999999</v>
      </c>
      <c r="U121" s="46"/>
      <c r="V121" s="115">
        <f>V122</f>
        <v>45.167520000000003</v>
      </c>
      <c r="W121" s="46"/>
      <c r="X121" s="116">
        <f>X122</f>
        <v>39.984000000000002</v>
      </c>
      <c r="AT121" s="13" t="s">
        <v>74</v>
      </c>
      <c r="AU121" s="13" t="s">
        <v>93</v>
      </c>
      <c r="BK121" s="117">
        <f>BK122</f>
        <v>0</v>
      </c>
    </row>
    <row r="122" spans="2:65" s="11" customFormat="1" ht="25.9" customHeight="1">
      <c r="B122" s="118"/>
      <c r="D122" s="119" t="s">
        <v>74</v>
      </c>
      <c r="E122" s="120" t="s">
        <v>117</v>
      </c>
      <c r="F122" s="120" t="s">
        <v>118</v>
      </c>
      <c r="K122" s="121">
        <f>BK122</f>
        <v>0</v>
      </c>
      <c r="M122" s="118"/>
      <c r="N122" s="122"/>
      <c r="O122" s="123"/>
      <c r="P122" s="123"/>
      <c r="Q122" s="124">
        <f>Q123+Q125+Q129+Q135</f>
        <v>0</v>
      </c>
      <c r="R122" s="124">
        <f>R123+R125+R129+R135</f>
        <v>0</v>
      </c>
      <c r="S122" s="123"/>
      <c r="T122" s="125">
        <f>T123+T125+T129+T135</f>
        <v>62.305807999999999</v>
      </c>
      <c r="U122" s="123"/>
      <c r="V122" s="125">
        <f>V123+V125+V129+V135</f>
        <v>45.167520000000003</v>
      </c>
      <c r="W122" s="123"/>
      <c r="X122" s="126">
        <f>X123+X125+X129+X135</f>
        <v>39.984000000000002</v>
      </c>
      <c r="AR122" s="119" t="s">
        <v>80</v>
      </c>
      <c r="AT122" s="127" t="s">
        <v>74</v>
      </c>
      <c r="AU122" s="127" t="s">
        <v>75</v>
      </c>
      <c r="AY122" s="119" t="s">
        <v>119</v>
      </c>
      <c r="BK122" s="128">
        <f>BK123+BK125+BK129+BK135</f>
        <v>0</v>
      </c>
    </row>
    <row r="123" spans="2:65" s="11" customFormat="1" ht="22.9" customHeight="1">
      <c r="B123" s="118"/>
      <c r="D123" s="119" t="s">
        <v>74</v>
      </c>
      <c r="E123" s="129" t="s">
        <v>80</v>
      </c>
      <c r="F123" s="129" t="s">
        <v>120</v>
      </c>
      <c r="K123" s="130">
        <f>BK123</f>
        <v>0</v>
      </c>
      <c r="M123" s="118"/>
      <c r="N123" s="122"/>
      <c r="O123" s="123"/>
      <c r="P123" s="123"/>
      <c r="Q123" s="124">
        <f>Q124</f>
        <v>0</v>
      </c>
      <c r="R123" s="124">
        <f>R124</f>
        <v>0</v>
      </c>
      <c r="S123" s="123"/>
      <c r="T123" s="125">
        <f>T124</f>
        <v>22.44</v>
      </c>
      <c r="U123" s="123"/>
      <c r="V123" s="125">
        <f>V124</f>
        <v>0</v>
      </c>
      <c r="W123" s="123"/>
      <c r="X123" s="126">
        <f>X124</f>
        <v>39.984000000000002</v>
      </c>
      <c r="AR123" s="119" t="s">
        <v>80</v>
      </c>
      <c r="AT123" s="127" t="s">
        <v>74</v>
      </c>
      <c r="AU123" s="127" t="s">
        <v>80</v>
      </c>
      <c r="AY123" s="119" t="s">
        <v>119</v>
      </c>
      <c r="BK123" s="128">
        <f>BK124</f>
        <v>0</v>
      </c>
    </row>
    <row r="124" spans="2:65" s="1" customFormat="1" ht="24" customHeight="1">
      <c r="B124" s="131"/>
      <c r="C124" s="132" t="s">
        <v>121</v>
      </c>
      <c r="D124" s="132" t="s">
        <v>122</v>
      </c>
      <c r="E124" s="133" t="s">
        <v>123</v>
      </c>
      <c r="F124" s="134" t="s">
        <v>124</v>
      </c>
      <c r="G124" s="135" t="s">
        <v>125</v>
      </c>
      <c r="H124" s="136">
        <v>408</v>
      </c>
      <c r="I124" s="136"/>
      <c r="J124" s="136"/>
      <c r="K124" s="136">
        <f>ROUND(P124*H124,3)</f>
        <v>0</v>
      </c>
      <c r="L124" s="134" t="s">
        <v>126</v>
      </c>
      <c r="M124" s="25"/>
      <c r="N124" s="137" t="s">
        <v>1</v>
      </c>
      <c r="O124" s="138" t="s">
        <v>39</v>
      </c>
      <c r="P124" s="139">
        <f>I124+J124</f>
        <v>0</v>
      </c>
      <c r="Q124" s="139">
        <f>ROUND(I124*H124,3)</f>
        <v>0</v>
      </c>
      <c r="R124" s="139">
        <f>ROUND(J124*H124,3)</f>
        <v>0</v>
      </c>
      <c r="S124" s="140">
        <v>5.5E-2</v>
      </c>
      <c r="T124" s="140">
        <f>S124*H124</f>
        <v>22.44</v>
      </c>
      <c r="U124" s="140">
        <v>0</v>
      </c>
      <c r="V124" s="140">
        <f>U124*H124</f>
        <v>0</v>
      </c>
      <c r="W124" s="140">
        <v>9.8000000000000004E-2</v>
      </c>
      <c r="X124" s="141">
        <f>W124*H124</f>
        <v>39.984000000000002</v>
      </c>
      <c r="AR124" s="142" t="s">
        <v>127</v>
      </c>
      <c r="AT124" s="142" t="s">
        <v>122</v>
      </c>
      <c r="AU124" s="142" t="s">
        <v>121</v>
      </c>
      <c r="AY124" s="13" t="s">
        <v>119</v>
      </c>
      <c r="BE124" s="143">
        <f>IF(O124="základná",K124,0)</f>
        <v>0</v>
      </c>
      <c r="BF124" s="143">
        <f>IF(O124="znížená",K124,0)</f>
        <v>0</v>
      </c>
      <c r="BG124" s="143">
        <f>IF(O124="zákl. prenesená",K124,0)</f>
        <v>0</v>
      </c>
      <c r="BH124" s="143">
        <f>IF(O124="zníž. prenesená",K124,0)</f>
        <v>0</v>
      </c>
      <c r="BI124" s="143">
        <f>IF(O124="nulová",K124,0)</f>
        <v>0</v>
      </c>
      <c r="BJ124" s="13" t="s">
        <v>121</v>
      </c>
      <c r="BK124" s="144">
        <f>ROUND(P124*H124,3)</f>
        <v>0</v>
      </c>
      <c r="BL124" s="13" t="s">
        <v>127</v>
      </c>
      <c r="BM124" s="142" t="s">
        <v>128</v>
      </c>
    </row>
    <row r="125" spans="2:65" s="11" customFormat="1" ht="22.9" customHeight="1">
      <c r="B125" s="118"/>
      <c r="D125" s="119" t="s">
        <v>74</v>
      </c>
      <c r="E125" s="129" t="s">
        <v>129</v>
      </c>
      <c r="F125" s="129" t="s">
        <v>130</v>
      </c>
      <c r="K125" s="130">
        <f>BK125</f>
        <v>0</v>
      </c>
      <c r="M125" s="118"/>
      <c r="N125" s="122"/>
      <c r="O125" s="123"/>
      <c r="P125" s="123"/>
      <c r="Q125" s="124">
        <f>SUM(Q126:Q128)</f>
        <v>0</v>
      </c>
      <c r="R125" s="124">
        <f>SUM(R126:R128)</f>
        <v>0</v>
      </c>
      <c r="S125" s="123"/>
      <c r="T125" s="125">
        <f>SUM(T126:T128)</f>
        <v>28.93216</v>
      </c>
      <c r="U125" s="123"/>
      <c r="V125" s="125">
        <f>SUM(V126:V128)</f>
        <v>45.167520000000003</v>
      </c>
      <c r="W125" s="123"/>
      <c r="X125" s="126">
        <f>SUM(X126:X128)</f>
        <v>0</v>
      </c>
      <c r="AR125" s="119" t="s">
        <v>80</v>
      </c>
      <c r="AT125" s="127" t="s">
        <v>74</v>
      </c>
      <c r="AU125" s="127" t="s">
        <v>80</v>
      </c>
      <c r="AY125" s="119" t="s">
        <v>119</v>
      </c>
      <c r="BK125" s="128">
        <f>SUM(BK126:BK128)</f>
        <v>0</v>
      </c>
    </row>
    <row r="126" spans="2:65" s="1" customFormat="1" ht="24" customHeight="1">
      <c r="B126" s="131"/>
      <c r="C126" s="132" t="s">
        <v>131</v>
      </c>
      <c r="D126" s="132" t="s">
        <v>122</v>
      </c>
      <c r="E126" s="133" t="s">
        <v>132</v>
      </c>
      <c r="F126" s="134" t="s">
        <v>133</v>
      </c>
      <c r="G126" s="135" t="s">
        <v>125</v>
      </c>
      <c r="H126" s="136">
        <v>20</v>
      </c>
      <c r="I126" s="136"/>
      <c r="J126" s="136"/>
      <c r="K126" s="136">
        <f>ROUND(P126*H126,3)</f>
        <v>0</v>
      </c>
      <c r="L126" s="134" t="s">
        <v>126</v>
      </c>
      <c r="M126" s="25"/>
      <c r="N126" s="137" t="s">
        <v>1</v>
      </c>
      <c r="O126" s="138" t="s">
        <v>39</v>
      </c>
      <c r="P126" s="139">
        <f>I126+J126</f>
        <v>0</v>
      </c>
      <c r="Q126" s="139">
        <f>ROUND(I126*H126,3)</f>
        <v>0</v>
      </c>
      <c r="R126" s="139">
        <f>ROUND(J126*H126,3)</f>
        <v>0</v>
      </c>
      <c r="S126" s="140">
        <v>5.8999999999999997E-2</v>
      </c>
      <c r="T126" s="140">
        <f>S126*H126</f>
        <v>1.18</v>
      </c>
      <c r="U126" s="140">
        <v>0.13188</v>
      </c>
      <c r="V126" s="140">
        <f>U126*H126</f>
        <v>2.6375999999999999</v>
      </c>
      <c r="W126" s="140">
        <v>0</v>
      </c>
      <c r="X126" s="141">
        <f>W126*H126</f>
        <v>0</v>
      </c>
      <c r="AR126" s="142" t="s">
        <v>127</v>
      </c>
      <c r="AT126" s="142" t="s">
        <v>122</v>
      </c>
      <c r="AU126" s="142" t="s">
        <v>121</v>
      </c>
      <c r="AY126" s="13" t="s">
        <v>119</v>
      </c>
      <c r="BE126" s="143">
        <f>IF(O126="základná",K126,0)</f>
        <v>0</v>
      </c>
      <c r="BF126" s="143">
        <f>IF(O126="znížená",K126,0)</f>
        <v>0</v>
      </c>
      <c r="BG126" s="143">
        <f>IF(O126="zákl. prenesená",K126,0)</f>
        <v>0</v>
      </c>
      <c r="BH126" s="143">
        <f>IF(O126="zníž. prenesená",K126,0)</f>
        <v>0</v>
      </c>
      <c r="BI126" s="143">
        <f>IF(O126="nulová",K126,0)</f>
        <v>0</v>
      </c>
      <c r="BJ126" s="13" t="s">
        <v>121</v>
      </c>
      <c r="BK126" s="144">
        <f>ROUND(P126*H126,3)</f>
        <v>0</v>
      </c>
      <c r="BL126" s="13" t="s">
        <v>127</v>
      </c>
      <c r="BM126" s="142" t="s">
        <v>134</v>
      </c>
    </row>
    <row r="127" spans="2:65" s="1" customFormat="1" ht="24" customHeight="1">
      <c r="B127" s="131"/>
      <c r="C127" s="132" t="s">
        <v>135</v>
      </c>
      <c r="D127" s="132" t="s">
        <v>122</v>
      </c>
      <c r="E127" s="133" t="s">
        <v>136</v>
      </c>
      <c r="F127" s="134" t="s">
        <v>137</v>
      </c>
      <c r="G127" s="135" t="s">
        <v>125</v>
      </c>
      <c r="H127" s="136">
        <v>408</v>
      </c>
      <c r="I127" s="136"/>
      <c r="J127" s="136"/>
      <c r="K127" s="136">
        <f>ROUND(P127*H127,3)</f>
        <v>0</v>
      </c>
      <c r="L127" s="134" t="s">
        <v>126</v>
      </c>
      <c r="M127" s="25"/>
      <c r="N127" s="137" t="s">
        <v>1</v>
      </c>
      <c r="O127" s="138" t="s">
        <v>39</v>
      </c>
      <c r="P127" s="139">
        <f>I127+J127</f>
        <v>0</v>
      </c>
      <c r="Q127" s="139">
        <f>ROUND(I127*H127,3)</f>
        <v>0</v>
      </c>
      <c r="R127" s="139">
        <f>ROUND(J127*H127,3)</f>
        <v>0</v>
      </c>
      <c r="S127" s="140">
        <v>2.0200000000000001E-3</v>
      </c>
      <c r="T127" s="140">
        <f>S127*H127</f>
        <v>0.82416</v>
      </c>
      <c r="U127" s="140">
        <v>5.1000000000000004E-4</v>
      </c>
      <c r="V127" s="140">
        <f>U127*H127</f>
        <v>0.20808000000000001</v>
      </c>
      <c r="W127" s="140">
        <v>0</v>
      </c>
      <c r="X127" s="141">
        <f>W127*H127</f>
        <v>0</v>
      </c>
      <c r="AR127" s="142" t="s">
        <v>127</v>
      </c>
      <c r="AT127" s="142" t="s">
        <v>122</v>
      </c>
      <c r="AU127" s="142" t="s">
        <v>121</v>
      </c>
      <c r="AY127" s="13" t="s">
        <v>119</v>
      </c>
      <c r="BE127" s="143">
        <f>IF(O127="základná",K127,0)</f>
        <v>0</v>
      </c>
      <c r="BF127" s="143">
        <f>IF(O127="znížená",K127,0)</f>
        <v>0</v>
      </c>
      <c r="BG127" s="143">
        <f>IF(O127="zákl. prenesená",K127,0)</f>
        <v>0</v>
      </c>
      <c r="BH127" s="143">
        <f>IF(O127="zníž. prenesená",K127,0)</f>
        <v>0</v>
      </c>
      <c r="BI127" s="143">
        <f>IF(O127="nulová",K127,0)</f>
        <v>0</v>
      </c>
      <c r="BJ127" s="13" t="s">
        <v>121</v>
      </c>
      <c r="BK127" s="144">
        <f>ROUND(P127*H127,3)</f>
        <v>0</v>
      </c>
      <c r="BL127" s="13" t="s">
        <v>127</v>
      </c>
      <c r="BM127" s="142" t="s">
        <v>138</v>
      </c>
    </row>
    <row r="128" spans="2:65" s="1" customFormat="1" ht="24" customHeight="1">
      <c r="B128" s="131"/>
      <c r="C128" s="132" t="s">
        <v>139</v>
      </c>
      <c r="D128" s="132" t="s">
        <v>122</v>
      </c>
      <c r="E128" s="133" t="s">
        <v>140</v>
      </c>
      <c r="F128" s="134" t="s">
        <v>141</v>
      </c>
      <c r="G128" s="135" t="s">
        <v>125</v>
      </c>
      <c r="H128" s="136">
        <v>408</v>
      </c>
      <c r="I128" s="136"/>
      <c r="J128" s="136"/>
      <c r="K128" s="136">
        <f>ROUND(P128*H128,3)</f>
        <v>0</v>
      </c>
      <c r="L128" s="134" t="s">
        <v>126</v>
      </c>
      <c r="M128" s="25"/>
      <c r="N128" s="137" t="s">
        <v>1</v>
      </c>
      <c r="O128" s="138" t="s">
        <v>39</v>
      </c>
      <c r="P128" s="139">
        <f>I128+J128</f>
        <v>0</v>
      </c>
      <c r="Q128" s="139">
        <f>ROUND(I128*H128,3)</f>
        <v>0</v>
      </c>
      <c r="R128" s="139">
        <f>ROUND(J128*H128,3)</f>
        <v>0</v>
      </c>
      <c r="S128" s="140">
        <v>6.6000000000000003E-2</v>
      </c>
      <c r="T128" s="140">
        <f>S128*H128</f>
        <v>26.928000000000001</v>
      </c>
      <c r="U128" s="140">
        <v>0.10373</v>
      </c>
      <c r="V128" s="140">
        <f>U128*H128</f>
        <v>42.321840000000002</v>
      </c>
      <c r="W128" s="140">
        <v>0</v>
      </c>
      <c r="X128" s="141">
        <f>W128*H128</f>
        <v>0</v>
      </c>
      <c r="AR128" s="142" t="s">
        <v>127</v>
      </c>
      <c r="AT128" s="142" t="s">
        <v>122</v>
      </c>
      <c r="AU128" s="142" t="s">
        <v>121</v>
      </c>
      <c r="AY128" s="13" t="s">
        <v>119</v>
      </c>
      <c r="BE128" s="143">
        <f>IF(O128="základná",K128,0)</f>
        <v>0</v>
      </c>
      <c r="BF128" s="143">
        <f>IF(O128="znížená",K128,0)</f>
        <v>0</v>
      </c>
      <c r="BG128" s="143">
        <f>IF(O128="zákl. prenesená",K128,0)</f>
        <v>0</v>
      </c>
      <c r="BH128" s="143">
        <f>IF(O128="zníž. prenesená",K128,0)</f>
        <v>0</v>
      </c>
      <c r="BI128" s="143">
        <f>IF(O128="nulová",K128,0)</f>
        <v>0</v>
      </c>
      <c r="BJ128" s="13" t="s">
        <v>121</v>
      </c>
      <c r="BK128" s="144">
        <f>ROUND(P128*H128,3)</f>
        <v>0</v>
      </c>
      <c r="BL128" s="13" t="s">
        <v>127</v>
      </c>
      <c r="BM128" s="142" t="s">
        <v>142</v>
      </c>
    </row>
    <row r="129" spans="2:65" s="11" customFormat="1" ht="22.9" customHeight="1">
      <c r="B129" s="118"/>
      <c r="D129" s="119" t="s">
        <v>74</v>
      </c>
      <c r="E129" s="129" t="s">
        <v>131</v>
      </c>
      <c r="F129" s="129" t="s">
        <v>143</v>
      </c>
      <c r="K129" s="130">
        <f>BK129</f>
        <v>0</v>
      </c>
      <c r="M129" s="118"/>
      <c r="N129" s="122"/>
      <c r="O129" s="123"/>
      <c r="P129" s="123"/>
      <c r="Q129" s="124">
        <f>SUM(Q130:Q134)</f>
        <v>0</v>
      </c>
      <c r="R129" s="124">
        <f>SUM(R130:R134)</f>
        <v>0</v>
      </c>
      <c r="S129" s="123"/>
      <c r="T129" s="125">
        <f>SUM(T130:T134)</f>
        <v>9.1269279999999995</v>
      </c>
      <c r="U129" s="123"/>
      <c r="V129" s="125">
        <f>SUM(V130:V134)</f>
        <v>0</v>
      </c>
      <c r="W129" s="123"/>
      <c r="X129" s="126">
        <f>SUM(X130:X134)</f>
        <v>0</v>
      </c>
      <c r="AR129" s="119" t="s">
        <v>80</v>
      </c>
      <c r="AT129" s="127" t="s">
        <v>74</v>
      </c>
      <c r="AU129" s="127" t="s">
        <v>80</v>
      </c>
      <c r="AY129" s="119" t="s">
        <v>119</v>
      </c>
      <c r="BK129" s="128">
        <f>SUM(BK130:BK134)</f>
        <v>0</v>
      </c>
    </row>
    <row r="130" spans="2:65" s="1" customFormat="1" ht="24" customHeight="1">
      <c r="B130" s="131"/>
      <c r="C130" s="132" t="s">
        <v>80</v>
      </c>
      <c r="D130" s="132" t="s">
        <v>122</v>
      </c>
      <c r="E130" s="133" t="s">
        <v>144</v>
      </c>
      <c r="F130" s="134" t="s">
        <v>145</v>
      </c>
      <c r="G130" s="135" t="s">
        <v>146</v>
      </c>
      <c r="H130" s="136">
        <v>10</v>
      </c>
      <c r="I130" s="136"/>
      <c r="J130" s="136"/>
      <c r="K130" s="136">
        <f>ROUND(P130*H130,3)</f>
        <v>0</v>
      </c>
      <c r="L130" s="134" t="s">
        <v>126</v>
      </c>
      <c r="M130" s="25"/>
      <c r="N130" s="137" t="s">
        <v>1</v>
      </c>
      <c r="O130" s="138" t="s">
        <v>39</v>
      </c>
      <c r="P130" s="139">
        <f>I130+J130</f>
        <v>0</v>
      </c>
      <c r="Q130" s="139">
        <f>ROUND(I130*H130,3)</f>
        <v>0</v>
      </c>
      <c r="R130" s="139">
        <f>ROUND(J130*H130,3)</f>
        <v>0</v>
      </c>
      <c r="S130" s="140">
        <v>0.14499999999999999</v>
      </c>
      <c r="T130" s="140">
        <f>S130*H130</f>
        <v>1.45</v>
      </c>
      <c r="U130" s="140">
        <v>0</v>
      </c>
      <c r="V130" s="140">
        <f>U130*H130</f>
        <v>0</v>
      </c>
      <c r="W130" s="140">
        <v>0</v>
      </c>
      <c r="X130" s="141">
        <f>W130*H130</f>
        <v>0</v>
      </c>
      <c r="AR130" s="142" t="s">
        <v>127</v>
      </c>
      <c r="AT130" s="142" t="s">
        <v>122</v>
      </c>
      <c r="AU130" s="142" t="s">
        <v>121</v>
      </c>
      <c r="AY130" s="13" t="s">
        <v>119</v>
      </c>
      <c r="BE130" s="143">
        <f>IF(O130="základná",K130,0)</f>
        <v>0</v>
      </c>
      <c r="BF130" s="143">
        <f>IF(O130="znížená",K130,0)</f>
        <v>0</v>
      </c>
      <c r="BG130" s="143">
        <f>IF(O130="zákl. prenesená",K130,0)</f>
        <v>0</v>
      </c>
      <c r="BH130" s="143">
        <f>IF(O130="zníž. prenesená",K130,0)</f>
        <v>0</v>
      </c>
      <c r="BI130" s="143">
        <f>IF(O130="nulová",K130,0)</f>
        <v>0</v>
      </c>
      <c r="BJ130" s="13" t="s">
        <v>121</v>
      </c>
      <c r="BK130" s="144">
        <f>ROUND(P130*H130,3)</f>
        <v>0</v>
      </c>
      <c r="BL130" s="13" t="s">
        <v>127</v>
      </c>
      <c r="BM130" s="142" t="s">
        <v>147</v>
      </c>
    </row>
    <row r="131" spans="2:65" s="1" customFormat="1" ht="24" customHeight="1">
      <c r="B131" s="131"/>
      <c r="C131" s="132" t="s">
        <v>148</v>
      </c>
      <c r="D131" s="132" t="s">
        <v>122</v>
      </c>
      <c r="E131" s="133" t="s">
        <v>149</v>
      </c>
      <c r="F131" s="134" t="s">
        <v>150</v>
      </c>
      <c r="G131" s="135" t="s">
        <v>151</v>
      </c>
      <c r="H131" s="136">
        <v>39.984000000000002</v>
      </c>
      <c r="I131" s="136"/>
      <c r="J131" s="136"/>
      <c r="K131" s="136">
        <f>ROUND(P131*H131,3)</f>
        <v>0</v>
      </c>
      <c r="L131" s="134" t="s">
        <v>126</v>
      </c>
      <c r="M131" s="25"/>
      <c r="N131" s="137" t="s">
        <v>1</v>
      </c>
      <c r="O131" s="138" t="s">
        <v>39</v>
      </c>
      <c r="P131" s="139">
        <f>I131+J131</f>
        <v>0</v>
      </c>
      <c r="Q131" s="139">
        <f>ROUND(I131*H131,3)</f>
        <v>0</v>
      </c>
      <c r="R131" s="139">
        <f>ROUND(J131*H131,3)</f>
        <v>0</v>
      </c>
      <c r="S131" s="140">
        <v>3.1E-2</v>
      </c>
      <c r="T131" s="140">
        <f>S131*H131</f>
        <v>1.2395039999999999</v>
      </c>
      <c r="U131" s="140">
        <v>0</v>
      </c>
      <c r="V131" s="140">
        <f>U131*H131</f>
        <v>0</v>
      </c>
      <c r="W131" s="140">
        <v>0</v>
      </c>
      <c r="X131" s="141">
        <f>W131*H131</f>
        <v>0</v>
      </c>
      <c r="AR131" s="142" t="s">
        <v>127</v>
      </c>
      <c r="AT131" s="142" t="s">
        <v>122</v>
      </c>
      <c r="AU131" s="142" t="s">
        <v>121</v>
      </c>
      <c r="AY131" s="13" t="s">
        <v>119</v>
      </c>
      <c r="BE131" s="143">
        <f>IF(O131="základná",K131,0)</f>
        <v>0</v>
      </c>
      <c r="BF131" s="143">
        <f>IF(O131="znížená",K131,0)</f>
        <v>0</v>
      </c>
      <c r="BG131" s="143">
        <f>IF(O131="zákl. prenesená",K131,0)</f>
        <v>0</v>
      </c>
      <c r="BH131" s="143">
        <f>IF(O131="zníž. prenesená",K131,0)</f>
        <v>0</v>
      </c>
      <c r="BI131" s="143">
        <f>IF(O131="nulová",K131,0)</f>
        <v>0</v>
      </c>
      <c r="BJ131" s="13" t="s">
        <v>121</v>
      </c>
      <c r="BK131" s="144">
        <f>ROUND(P131*H131,3)</f>
        <v>0</v>
      </c>
      <c r="BL131" s="13" t="s">
        <v>127</v>
      </c>
      <c r="BM131" s="142" t="s">
        <v>152</v>
      </c>
    </row>
    <row r="132" spans="2:65" s="1" customFormat="1" ht="24" customHeight="1">
      <c r="B132" s="131"/>
      <c r="C132" s="132" t="s">
        <v>127</v>
      </c>
      <c r="D132" s="132" t="s">
        <v>122</v>
      </c>
      <c r="E132" s="133" t="s">
        <v>153</v>
      </c>
      <c r="F132" s="134" t="s">
        <v>154</v>
      </c>
      <c r="G132" s="135" t="s">
        <v>151</v>
      </c>
      <c r="H132" s="136">
        <v>39.984000000000002</v>
      </c>
      <c r="I132" s="136"/>
      <c r="J132" s="136"/>
      <c r="K132" s="136">
        <f>ROUND(P132*H132,3)</f>
        <v>0</v>
      </c>
      <c r="L132" s="134" t="s">
        <v>126</v>
      </c>
      <c r="M132" s="25"/>
      <c r="N132" s="137" t="s">
        <v>1</v>
      </c>
      <c r="O132" s="138" t="s">
        <v>39</v>
      </c>
      <c r="P132" s="139">
        <f>I132+J132</f>
        <v>0</v>
      </c>
      <c r="Q132" s="139">
        <f>ROUND(I132*H132,3)</f>
        <v>0</v>
      </c>
      <c r="R132" s="139">
        <f>ROUND(J132*H132,3)</f>
        <v>0</v>
      </c>
      <c r="S132" s="140">
        <v>6.0000000000000001E-3</v>
      </c>
      <c r="T132" s="140">
        <f>S132*H132</f>
        <v>0.23990400000000001</v>
      </c>
      <c r="U132" s="140">
        <v>0</v>
      </c>
      <c r="V132" s="140">
        <f>U132*H132</f>
        <v>0</v>
      </c>
      <c r="W132" s="140">
        <v>0</v>
      </c>
      <c r="X132" s="141">
        <f>W132*H132</f>
        <v>0</v>
      </c>
      <c r="AR132" s="142" t="s">
        <v>127</v>
      </c>
      <c r="AT132" s="142" t="s">
        <v>122</v>
      </c>
      <c r="AU132" s="142" t="s">
        <v>121</v>
      </c>
      <c r="AY132" s="13" t="s">
        <v>119</v>
      </c>
      <c r="BE132" s="143">
        <f>IF(O132="základná",K132,0)</f>
        <v>0</v>
      </c>
      <c r="BF132" s="143">
        <f>IF(O132="znížená",K132,0)</f>
        <v>0</v>
      </c>
      <c r="BG132" s="143">
        <f>IF(O132="zákl. prenesená",K132,0)</f>
        <v>0</v>
      </c>
      <c r="BH132" s="143">
        <f>IF(O132="zníž. prenesená",K132,0)</f>
        <v>0</v>
      </c>
      <c r="BI132" s="143">
        <f>IF(O132="nulová",K132,0)</f>
        <v>0</v>
      </c>
      <c r="BJ132" s="13" t="s">
        <v>121</v>
      </c>
      <c r="BK132" s="144">
        <f>ROUND(P132*H132,3)</f>
        <v>0</v>
      </c>
      <c r="BL132" s="13" t="s">
        <v>127</v>
      </c>
      <c r="BM132" s="142" t="s">
        <v>155</v>
      </c>
    </row>
    <row r="133" spans="2:65" s="1" customFormat="1" ht="24" customHeight="1">
      <c r="B133" s="131"/>
      <c r="C133" s="132" t="s">
        <v>129</v>
      </c>
      <c r="D133" s="132" t="s">
        <v>122</v>
      </c>
      <c r="E133" s="133" t="s">
        <v>156</v>
      </c>
      <c r="F133" s="134" t="s">
        <v>157</v>
      </c>
      <c r="G133" s="135" t="s">
        <v>151</v>
      </c>
      <c r="H133" s="136">
        <v>39.984000000000002</v>
      </c>
      <c r="I133" s="136"/>
      <c r="J133" s="136"/>
      <c r="K133" s="136">
        <f>ROUND(P133*H133,3)</f>
        <v>0</v>
      </c>
      <c r="L133" s="134" t="s">
        <v>126</v>
      </c>
      <c r="M133" s="25"/>
      <c r="N133" s="137" t="s">
        <v>1</v>
      </c>
      <c r="O133" s="138" t="s">
        <v>39</v>
      </c>
      <c r="P133" s="139">
        <f>I133+J133</f>
        <v>0</v>
      </c>
      <c r="Q133" s="139">
        <f>ROUND(I133*H133,3)</f>
        <v>0</v>
      </c>
      <c r="R133" s="139">
        <f>ROUND(J133*H133,3)</f>
        <v>0</v>
      </c>
      <c r="S133" s="140">
        <v>0.14899999999999999</v>
      </c>
      <c r="T133" s="140">
        <f>S133*H133</f>
        <v>5.9576159999999998</v>
      </c>
      <c r="U133" s="140">
        <v>0</v>
      </c>
      <c r="V133" s="140">
        <f>U133*H133</f>
        <v>0</v>
      </c>
      <c r="W133" s="140">
        <v>0</v>
      </c>
      <c r="X133" s="141">
        <f>W133*H133</f>
        <v>0</v>
      </c>
      <c r="AR133" s="142" t="s">
        <v>127</v>
      </c>
      <c r="AT133" s="142" t="s">
        <v>122</v>
      </c>
      <c r="AU133" s="142" t="s">
        <v>121</v>
      </c>
      <c r="AY133" s="13" t="s">
        <v>119</v>
      </c>
      <c r="BE133" s="143">
        <f>IF(O133="základná",K133,0)</f>
        <v>0</v>
      </c>
      <c r="BF133" s="143">
        <f>IF(O133="znížená",K133,0)</f>
        <v>0</v>
      </c>
      <c r="BG133" s="143">
        <f>IF(O133="zákl. prenesená",K133,0)</f>
        <v>0</v>
      </c>
      <c r="BH133" s="143">
        <f>IF(O133="zníž. prenesená",K133,0)</f>
        <v>0</v>
      </c>
      <c r="BI133" s="143">
        <f>IF(O133="nulová",K133,0)</f>
        <v>0</v>
      </c>
      <c r="BJ133" s="13" t="s">
        <v>121</v>
      </c>
      <c r="BK133" s="144">
        <f>ROUND(P133*H133,3)</f>
        <v>0</v>
      </c>
      <c r="BL133" s="13" t="s">
        <v>127</v>
      </c>
      <c r="BM133" s="142" t="s">
        <v>158</v>
      </c>
    </row>
    <row r="134" spans="2:65" s="1" customFormat="1" ht="24" customHeight="1">
      <c r="B134" s="131"/>
      <c r="C134" s="132" t="s">
        <v>159</v>
      </c>
      <c r="D134" s="132" t="s">
        <v>122</v>
      </c>
      <c r="E134" s="133" t="s">
        <v>160</v>
      </c>
      <c r="F134" s="150" t="s">
        <v>168</v>
      </c>
      <c r="G134" s="135" t="s">
        <v>151</v>
      </c>
      <c r="H134" s="136">
        <v>39.984000000000002</v>
      </c>
      <c r="I134" s="136"/>
      <c r="J134" s="136"/>
      <c r="K134" s="136">
        <f>ROUND(P134*H134,3)</f>
        <v>0</v>
      </c>
      <c r="L134" s="134" t="s">
        <v>126</v>
      </c>
      <c r="M134" s="25"/>
      <c r="N134" s="137" t="s">
        <v>1</v>
      </c>
      <c r="O134" s="138" t="s">
        <v>39</v>
      </c>
      <c r="P134" s="139">
        <f>I134+J134</f>
        <v>0</v>
      </c>
      <c r="Q134" s="139">
        <f>ROUND(I134*H134,3)</f>
        <v>0</v>
      </c>
      <c r="R134" s="139">
        <f>ROUND(J134*H134,3)</f>
        <v>0</v>
      </c>
      <c r="S134" s="140">
        <v>6.0000000000000001E-3</v>
      </c>
      <c r="T134" s="140">
        <f>S134*H134</f>
        <v>0.23990400000000001</v>
      </c>
      <c r="U134" s="140">
        <v>0</v>
      </c>
      <c r="V134" s="140">
        <f>U134*H134</f>
        <v>0</v>
      </c>
      <c r="W134" s="140">
        <v>0</v>
      </c>
      <c r="X134" s="141">
        <f>W134*H134</f>
        <v>0</v>
      </c>
      <c r="AR134" s="142" t="s">
        <v>127</v>
      </c>
      <c r="AT134" s="142" t="s">
        <v>122</v>
      </c>
      <c r="AU134" s="142" t="s">
        <v>121</v>
      </c>
      <c r="AY134" s="13" t="s">
        <v>119</v>
      </c>
      <c r="BE134" s="143">
        <f>IF(O134="základná",K134,0)</f>
        <v>0</v>
      </c>
      <c r="BF134" s="143">
        <f>IF(O134="znížená",K134,0)</f>
        <v>0</v>
      </c>
      <c r="BG134" s="143">
        <f>IF(O134="zákl. prenesená",K134,0)</f>
        <v>0</v>
      </c>
      <c r="BH134" s="143">
        <f>IF(O134="zníž. prenesená",K134,0)</f>
        <v>0</v>
      </c>
      <c r="BI134" s="143">
        <f>IF(O134="nulová",K134,0)</f>
        <v>0</v>
      </c>
      <c r="BJ134" s="13" t="s">
        <v>121</v>
      </c>
      <c r="BK134" s="144">
        <f>ROUND(P134*H134,3)</f>
        <v>0</v>
      </c>
      <c r="BL134" s="13" t="s">
        <v>127</v>
      </c>
      <c r="BM134" s="142" t="s">
        <v>161</v>
      </c>
    </row>
    <row r="135" spans="2:65" s="11" customFormat="1" ht="22.9" customHeight="1">
      <c r="B135" s="118"/>
      <c r="D135" s="119" t="s">
        <v>74</v>
      </c>
      <c r="E135" s="129" t="s">
        <v>162</v>
      </c>
      <c r="F135" s="129" t="s">
        <v>163</v>
      </c>
      <c r="K135" s="130">
        <f>BK135</f>
        <v>0</v>
      </c>
      <c r="M135" s="118"/>
      <c r="N135" s="122"/>
      <c r="O135" s="123"/>
      <c r="P135" s="123"/>
      <c r="Q135" s="124">
        <f>Q136</f>
        <v>0</v>
      </c>
      <c r="R135" s="124">
        <f>R136</f>
        <v>0</v>
      </c>
      <c r="S135" s="123"/>
      <c r="T135" s="125">
        <f>T136</f>
        <v>1.8067200000000001</v>
      </c>
      <c r="U135" s="123"/>
      <c r="V135" s="125">
        <f>V136</f>
        <v>0</v>
      </c>
      <c r="W135" s="123"/>
      <c r="X135" s="126">
        <f>X136</f>
        <v>0</v>
      </c>
      <c r="AR135" s="119" t="s">
        <v>80</v>
      </c>
      <c r="AT135" s="127" t="s">
        <v>74</v>
      </c>
      <c r="AU135" s="127" t="s">
        <v>80</v>
      </c>
      <c r="AY135" s="119" t="s">
        <v>119</v>
      </c>
      <c r="BK135" s="128">
        <f>BK136</f>
        <v>0</v>
      </c>
    </row>
    <row r="136" spans="2:65" s="1" customFormat="1" ht="24" customHeight="1">
      <c r="B136" s="131"/>
      <c r="C136" s="132" t="s">
        <v>164</v>
      </c>
      <c r="D136" s="132" t="s">
        <v>122</v>
      </c>
      <c r="E136" s="133" t="s">
        <v>165</v>
      </c>
      <c r="F136" s="134" t="s">
        <v>166</v>
      </c>
      <c r="G136" s="135" t="s">
        <v>151</v>
      </c>
      <c r="H136" s="136">
        <v>45.167999999999999</v>
      </c>
      <c r="I136" s="136"/>
      <c r="J136" s="136"/>
      <c r="K136" s="136">
        <f>ROUND(P136*H136,3)</f>
        <v>0</v>
      </c>
      <c r="L136" s="134" t="s">
        <v>126</v>
      </c>
      <c r="M136" s="25"/>
      <c r="N136" s="145" t="s">
        <v>1</v>
      </c>
      <c r="O136" s="146" t="s">
        <v>39</v>
      </c>
      <c r="P136" s="147">
        <f>I136+J136</f>
        <v>0</v>
      </c>
      <c r="Q136" s="147">
        <f>ROUND(I136*H136,3)</f>
        <v>0</v>
      </c>
      <c r="R136" s="147">
        <f>ROUND(J136*H136,3)</f>
        <v>0</v>
      </c>
      <c r="S136" s="148">
        <v>0.04</v>
      </c>
      <c r="T136" s="148">
        <f>S136*H136</f>
        <v>1.8067200000000001</v>
      </c>
      <c r="U136" s="148">
        <v>0</v>
      </c>
      <c r="V136" s="148">
        <f>U136*H136</f>
        <v>0</v>
      </c>
      <c r="W136" s="148">
        <v>0</v>
      </c>
      <c r="X136" s="149">
        <f>W136*H136</f>
        <v>0</v>
      </c>
      <c r="AR136" s="142" t="s">
        <v>127</v>
      </c>
      <c r="AT136" s="142" t="s">
        <v>122</v>
      </c>
      <c r="AU136" s="142" t="s">
        <v>121</v>
      </c>
      <c r="AY136" s="13" t="s">
        <v>119</v>
      </c>
      <c r="BE136" s="143">
        <f>IF(O136="základná",K136,0)</f>
        <v>0</v>
      </c>
      <c r="BF136" s="143">
        <f>IF(O136="znížená",K136,0)</f>
        <v>0</v>
      </c>
      <c r="BG136" s="143">
        <f>IF(O136="zákl. prenesená",K136,0)</f>
        <v>0</v>
      </c>
      <c r="BH136" s="143">
        <f>IF(O136="zníž. prenesená",K136,0)</f>
        <v>0</v>
      </c>
      <c r="BI136" s="143">
        <f>IF(O136="nulová",K136,0)</f>
        <v>0</v>
      </c>
      <c r="BJ136" s="13" t="s">
        <v>121</v>
      </c>
      <c r="BK136" s="144">
        <f>ROUND(P136*H136,3)</f>
        <v>0</v>
      </c>
      <c r="BL136" s="13" t="s">
        <v>127</v>
      </c>
      <c r="BM136" s="142" t="s">
        <v>167</v>
      </c>
    </row>
    <row r="137" spans="2:65" s="1" customFormat="1" ht="6.95" customHeight="1">
      <c r="B137" s="37"/>
      <c r="C137" s="38"/>
      <c r="D137" s="38"/>
      <c r="E137" s="38"/>
      <c r="F137" s="38"/>
      <c r="G137" s="38"/>
      <c r="H137" s="38"/>
      <c r="I137" s="38"/>
      <c r="J137" s="38"/>
      <c r="K137" s="38"/>
      <c r="L137" s="38"/>
      <c r="M137" s="25"/>
    </row>
  </sheetData>
  <autoFilter ref="C120:L136"/>
  <mergeCells count="6">
    <mergeCell ref="E7:K7"/>
    <mergeCell ref="E113:K113"/>
    <mergeCell ref="M2:Z2"/>
    <mergeCell ref="E16:H16"/>
    <mergeCell ref="E25:H25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 r:id="rId1"/>
  <headerFoot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4</vt:i4>
      </vt:variant>
    </vt:vector>
  </HeadingPairs>
  <TitlesOfParts>
    <vt:vector size="5" baseType="lpstr">
      <vt:lpstr>MILO-04-2019 - V.V. Chodn...</vt:lpstr>
      <vt:lpstr>'MILO-04-2019 - V.V. Chodn...'!Názvy_tlače</vt:lpstr>
      <vt:lpstr>'Rekapitulácia stavby'!Názvy_tlače</vt:lpstr>
      <vt:lpstr>'MILO-04-2019 - V.V. Chodn...'!Oblasť_tlače</vt:lpstr>
      <vt:lpstr>'Rekapitulácia stavby'!Oblasť_tlače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OFFICE-01\PC1</dc:creator>
  <cp:lastModifiedBy>Miloslav Baranec</cp:lastModifiedBy>
  <dcterms:created xsi:type="dcterms:W3CDTF">2019-04-12T05:00:23Z</dcterms:created>
  <dcterms:modified xsi:type="dcterms:W3CDTF">2019-06-05T09:14:25Z</dcterms:modified>
</cp:coreProperties>
</file>