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MLE-PC00003\Desktop\Vanyo\súťaže\2024\2. Protipoziarna vodná nádrž Kamenný potok 2024\Prílohy k obstaraniu\"/>
    </mc:Choice>
  </mc:AlternateContent>
  <xr:revisionPtr revIDLastSave="0" documentId="13_ncr:1_{AC153F68-E3FE-4DBE-A06B-25D1EC2B47E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ehlad" sheetId="3" r:id="rId1"/>
    <sheet name="Rekapitulacia" sheetId="5" r:id="rId2"/>
    <sheet name="Kryci list" sheetId="6" r:id="rId3"/>
  </sheets>
  <definedNames>
    <definedName name="fakt1R">#REF!</definedName>
    <definedName name="_xlnm.Print_Titles" localSheetId="0">Prehlad!$8:$10</definedName>
    <definedName name="_xlnm.Print_Titles" localSheetId="1">Rekapitulacia!$8:$10</definedName>
    <definedName name="_xlnm.Print_Area" localSheetId="2">'Kryci list'!$A:$J</definedName>
    <definedName name="_xlnm.Print_Area" localSheetId="0">Prehlad!$A:$O</definedName>
    <definedName name="_xlnm.Print_Area" localSheetId="1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J22" i="6" l="1"/>
  <c r="E19" i="6"/>
  <c r="D19" i="6"/>
  <c r="E18" i="6"/>
  <c r="D18" i="6"/>
  <c r="E17" i="6"/>
  <c r="I30" i="6"/>
  <c r="J30" i="6" s="1"/>
  <c r="W52" i="3"/>
  <c r="G21" i="5" s="1"/>
  <c r="G19" i="5"/>
  <c r="W51" i="3"/>
  <c r="I51" i="3"/>
  <c r="C19" i="5" s="1"/>
  <c r="W50" i="3"/>
  <c r="G18" i="5" s="1"/>
  <c r="L50" i="3"/>
  <c r="E18" i="5" s="1"/>
  <c r="I50" i="3"/>
  <c r="C18" i="5" s="1"/>
  <c r="N48" i="3"/>
  <c r="N51" i="3" s="1"/>
  <c r="F19" i="5" s="1"/>
  <c r="L48" i="3"/>
  <c r="L51" i="3" s="1"/>
  <c r="E19" i="5" s="1"/>
  <c r="J48" i="3"/>
  <c r="E51" i="3" s="1"/>
  <c r="H48" i="3"/>
  <c r="H51" i="3" s="1"/>
  <c r="B19" i="5" s="1"/>
  <c r="W45" i="3"/>
  <c r="G16" i="5" s="1"/>
  <c r="W44" i="3"/>
  <c r="G15" i="5" s="1"/>
  <c r="N44" i="3"/>
  <c r="F15" i="5" s="1"/>
  <c r="J44" i="3"/>
  <c r="D15" i="5" s="1"/>
  <c r="I44" i="3"/>
  <c r="C15" i="5" s="1"/>
  <c r="N43" i="3"/>
  <c r="L43" i="3"/>
  <c r="L44" i="3" s="1"/>
  <c r="E15" i="5" s="1"/>
  <c r="J43" i="3"/>
  <c r="E44" i="3" s="1"/>
  <c r="H43" i="3"/>
  <c r="H44" i="3" s="1"/>
  <c r="B15" i="5" s="1"/>
  <c r="G14" i="5"/>
  <c r="W41" i="3"/>
  <c r="N39" i="3"/>
  <c r="L39" i="3"/>
  <c r="J39" i="3"/>
  <c r="H39" i="3"/>
  <c r="N38" i="3"/>
  <c r="L38" i="3"/>
  <c r="J38" i="3"/>
  <c r="I38" i="3"/>
  <c r="N37" i="3"/>
  <c r="L37" i="3"/>
  <c r="J37" i="3"/>
  <c r="H37" i="3"/>
  <c r="N34" i="3"/>
  <c r="L34" i="3"/>
  <c r="J34" i="3"/>
  <c r="H34" i="3"/>
  <c r="N32" i="3"/>
  <c r="L32" i="3"/>
  <c r="J32" i="3"/>
  <c r="E16" i="6" s="1"/>
  <c r="I32" i="3"/>
  <c r="I52" i="3" s="1"/>
  <c r="C21" i="5" s="1"/>
  <c r="N31" i="3"/>
  <c r="L31" i="3"/>
  <c r="J31" i="3"/>
  <c r="H31" i="3"/>
  <c r="N30" i="3"/>
  <c r="N41" i="3" s="1"/>
  <c r="F14" i="5" s="1"/>
  <c r="L30" i="3"/>
  <c r="L41" i="3" s="1"/>
  <c r="E14" i="5" s="1"/>
  <c r="J30" i="3"/>
  <c r="J41" i="3" s="1"/>
  <c r="D14" i="5" s="1"/>
  <c r="H30" i="3"/>
  <c r="H41" i="3" s="1"/>
  <c r="B14" i="5" s="1"/>
  <c r="G13" i="5"/>
  <c r="W28" i="3"/>
  <c r="N28" i="3"/>
  <c r="F13" i="5" s="1"/>
  <c r="I28" i="3"/>
  <c r="C13" i="5" s="1"/>
  <c r="N27" i="3"/>
  <c r="L27" i="3"/>
  <c r="L28" i="3" s="1"/>
  <c r="E13" i="5" s="1"/>
  <c r="J27" i="3"/>
  <c r="J28" i="3" s="1"/>
  <c r="D13" i="5" s="1"/>
  <c r="H27" i="3"/>
  <c r="H28" i="3" s="1"/>
  <c r="B13" i="5" s="1"/>
  <c r="W25" i="3"/>
  <c r="G12" i="5" s="1"/>
  <c r="I25" i="3"/>
  <c r="C12" i="5" s="1"/>
  <c r="N24" i="3"/>
  <c r="N25" i="3" s="1"/>
  <c r="F12" i="5" s="1"/>
  <c r="L24" i="3"/>
  <c r="J24" i="3"/>
  <c r="H24" i="3"/>
  <c r="N22" i="3"/>
  <c r="L22" i="3"/>
  <c r="J22" i="3"/>
  <c r="H22" i="3"/>
  <c r="N20" i="3"/>
  <c r="L20" i="3"/>
  <c r="J20" i="3"/>
  <c r="H20" i="3"/>
  <c r="N19" i="3"/>
  <c r="L19" i="3"/>
  <c r="J19" i="3"/>
  <c r="H19" i="3"/>
  <c r="N17" i="3"/>
  <c r="L17" i="3"/>
  <c r="J17" i="3"/>
  <c r="H17" i="3"/>
  <c r="N16" i="3"/>
  <c r="L16" i="3"/>
  <c r="J16" i="3"/>
  <c r="H16" i="3"/>
  <c r="N14" i="3"/>
  <c r="N45" i="3" s="1"/>
  <c r="F16" i="5" s="1"/>
  <c r="L14" i="3"/>
  <c r="L45" i="3" s="1"/>
  <c r="E16" i="5" s="1"/>
  <c r="J14" i="3"/>
  <c r="H14" i="3"/>
  <c r="H50" i="3" l="1"/>
  <c r="B18" i="5" s="1"/>
  <c r="I45" i="3"/>
  <c r="C16" i="5" s="1"/>
  <c r="E41" i="3"/>
  <c r="E28" i="3"/>
  <c r="H45" i="3"/>
  <c r="B16" i="5" s="1"/>
  <c r="E25" i="3"/>
  <c r="H25" i="3"/>
  <c r="B12" i="5" s="1"/>
  <c r="J45" i="3"/>
  <c r="D16" i="5" s="1"/>
  <c r="E52" i="3"/>
  <c r="I41" i="3"/>
  <c r="C14" i="5" s="1"/>
  <c r="J50" i="3"/>
  <c r="D18" i="5" s="1"/>
  <c r="H52" i="3"/>
  <c r="B21" i="5" s="1"/>
  <c r="J51" i="3"/>
  <c r="D19" i="5" s="1"/>
  <c r="N50" i="3"/>
  <c r="F18" i="5" s="1"/>
  <c r="J52" i="3"/>
  <c r="D21" i="5" s="1"/>
  <c r="D16" i="6"/>
  <c r="F16" i="6" s="1"/>
  <c r="J25" i="3"/>
  <c r="D12" i="5" s="1"/>
  <c r="L52" i="3"/>
  <c r="E21" i="5" s="1"/>
  <c r="L25" i="3"/>
  <c r="E12" i="5" s="1"/>
  <c r="E45" i="3"/>
  <c r="N52" i="3"/>
  <c r="F21" i="5" s="1"/>
  <c r="D17" i="6"/>
  <c r="F17" i="6" s="1"/>
  <c r="E50" i="3"/>
  <c r="J26" i="6"/>
  <c r="J20" i="6"/>
  <c r="E20" i="6"/>
  <c r="F19" i="6"/>
  <c r="F18" i="6"/>
  <c r="J14" i="6"/>
  <c r="F14" i="6"/>
  <c r="J13" i="6"/>
  <c r="F13" i="6"/>
  <c r="J12" i="6"/>
  <c r="F12" i="6"/>
  <c r="F1" i="6"/>
  <c r="B8" i="5"/>
  <c r="D8" i="3"/>
  <c r="D20" i="6" l="1"/>
  <c r="F23" i="6"/>
  <c r="F22" i="6"/>
  <c r="F25" i="6"/>
  <c r="F24" i="6"/>
  <c r="F20" i="6"/>
  <c r="F26" i="6" l="1"/>
  <c r="J28" i="6" s="1"/>
  <c r="I29" i="6" s="1"/>
  <c r="J29" i="6" s="1"/>
  <c r="J31" i="6" l="1"/>
</calcChain>
</file>

<file path=xl/sharedStrings.xml><?xml version="1.0" encoding="utf-8"?>
<sst xmlns="http://schemas.openxmlformats.org/spreadsheetml/2006/main" count="487" uniqueCount="259">
  <si>
    <t>a</t>
  </si>
  <si>
    <t>Dodávateľ:</t>
  </si>
  <si>
    <t>Odberateľ:</t>
  </si>
  <si>
    <t xml:space="preserve"> 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</si>
  <si>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</si>
  <si>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</si>
  <si>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</si>
  <si>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</si>
  <si>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</si>
  <si>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</si>
  <si>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</si>
  <si>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</si>
  <si>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</si>
  <si>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</si>
  <si>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</si>
  <si>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</si>
  <si>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</si>
  <si>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</si>
  <si>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</si>
  <si>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</si>
  <si>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</si>
  <si>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</si>
  <si>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</si>
  <si>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</si>
  <si>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</si>
  <si>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</si>
  <si>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</si>
  <si>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</si>
  <si>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</si>
  <si>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</si>
  <si>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</si>
  <si>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</si>
  <si>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</si>
  <si>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</si>
  <si>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</si>
  <si>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</si>
  <si>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</si>
  <si>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</si>
  <si>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</si>
  <si>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</si>
  <si>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</si>
  <si>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</si>
  <si>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</si>
  <si>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</si>
  <si>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</si>
  <si>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</si>
  <si>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</si>
  <si>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</si>
  <si>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</si>
  <si>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</si>
  <si>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</si>
  <si>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</si>
  <si>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</si>
  <si>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</si>
  <si>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</si>
  <si>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</si>
  <si>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</si>
  <si>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</si>
  <si>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</si>
  <si>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</si>
  <si>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</si>
  <si>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</si>
  <si>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</si>
  <si>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</si>
  <si>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</si>
  <si>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</si>
  <si>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</si>
  <si>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</si>
  <si>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</si>
  <si>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</si>
  <si>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</si>
  <si>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</si>
  <si>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</si>
  <si>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</si>
  <si>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</si>
  <si>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</si>
  <si>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</si>
  <si>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</si>
  <si>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</si>
  <si>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</si>
  <si>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</si>
  <si>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</si>
  <si>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</si>
  <si>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</si>
  <si>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</si>
  <si>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</si>
  <si>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</si>
  <si>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</si>
  <si>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</si>
  <si>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</si>
  <si>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</si>
  <si>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</si>
  <si>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</si>
  <si>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</si>
  <si>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</si>
  <si>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</si>
  <si>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</si>
  <si>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</si>
  <si>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</si>
  <si>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</si>
  <si>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</si>
  <si>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</si>
  <si>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</si>
  <si>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</si>
  <si>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</si>
  <si>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</si>
  <si>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</si>
  <si>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</si>
  <si>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</si>
  <si>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</si>
  <si>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</si>
  <si>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</si>
  <si>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</si>
  <si>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</si>
  <si>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Projektant: Hydroprojekt Plus, s.r.o. Košice </t>
  </si>
  <si>
    <t xml:space="preserve">JKSO : </t>
  </si>
  <si>
    <t>JKSO :</t>
  </si>
  <si>
    <t xml:space="preserve">Hydroprojekt Plus, s.r.o. Košice </t>
  </si>
  <si>
    <t>04012 Košice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</si>
  <si>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</si>
  <si>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</si>
  <si>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</si>
  <si>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</si>
  <si>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</si>
  <si>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</si>
  <si>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</si>
  <si>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</si>
  <si>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</si>
  <si>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</si>
  <si>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</si>
  <si>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</si>
  <si>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</si>
  <si>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</si>
  <si>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</si>
  <si>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Lev1</t>
  </si>
  <si>
    <t>Lev2</t>
  </si>
  <si>
    <t>Lev3</t>
  </si>
  <si>
    <t>PRÁCE A DODÁVKY HSV</t>
  </si>
  <si>
    <t>1 - ZEMNE PRÁCE</t>
  </si>
  <si>
    <t>EK</t>
  </si>
  <si>
    <t>S</t>
  </si>
  <si>
    <t>E/</t>
  </si>
  <si>
    <t>E/E1/</t>
  </si>
  <si>
    <t>272</t>
  </si>
  <si>
    <t>121101111</t>
  </si>
  <si>
    <t>Odstránenie ornice s vodor. premiestn. na hromady, so zložením na vzdialenosť  do 100 m  a do 100 m3</t>
  </si>
  <si>
    <t>m3</t>
  </si>
  <si>
    <t xml:space="preserve"> E/E1/001           </t>
  </si>
  <si>
    <t/>
  </si>
  <si>
    <t>45.11.21</t>
  </si>
  <si>
    <t>200,0*0,15 =   30,000</t>
  </si>
  <si>
    <t>131201101</t>
  </si>
  <si>
    <t>Hĺbenie jám nezapaž. v horn. tr. 3 do 100 m3</t>
  </si>
  <si>
    <t xml:space="preserve"> E/E1/002           </t>
  </si>
  <si>
    <t>13120-1101</t>
  </si>
  <si>
    <t>131201109</t>
  </si>
  <si>
    <t>Príplatok za lepivosť v horn. tr. 3</t>
  </si>
  <si>
    <t xml:space="preserve"> E/E1/003           </t>
  </si>
  <si>
    <t>13120-1109</t>
  </si>
  <si>
    <t>132,0*0,50 =   66,000</t>
  </si>
  <si>
    <t>132201201</t>
  </si>
  <si>
    <t>Hĺbenie rýh šírka do 2 m v horn. tr. 3 do 100 m3</t>
  </si>
  <si>
    <t xml:space="preserve"> E/E1/004           </t>
  </si>
  <si>
    <t>13220-1201</t>
  </si>
  <si>
    <t>132201209</t>
  </si>
  <si>
    <t>Príplatok za lepivosť horniny tr.3 v rýhach š. do 200 cm</t>
  </si>
  <si>
    <t xml:space="preserve"> E/E1/005           </t>
  </si>
  <si>
    <t>13220-1209</t>
  </si>
  <si>
    <t>88,90*0,50 =   44,450</t>
  </si>
  <si>
    <t>001</t>
  </si>
  <si>
    <t>166101101</t>
  </si>
  <si>
    <t>Prehodenie výkopku v horn. tr. 1-4</t>
  </si>
  <si>
    <t xml:space="preserve"> E/E1/006           </t>
  </si>
  <si>
    <t>16610-1101</t>
  </si>
  <si>
    <t>45.11.24</t>
  </si>
  <si>
    <t>132,0+88,90+7,50 =   228,400</t>
  </si>
  <si>
    <t>181301102</t>
  </si>
  <si>
    <t>Rozprestretie ornice, sklon do 1:5 do 500 m2 hr. do 15 cm</t>
  </si>
  <si>
    <t>m2</t>
  </si>
  <si>
    <t xml:space="preserve"> E/E1/007           </t>
  </si>
  <si>
    <t>18130-1102</t>
  </si>
  <si>
    <t>1 - ZEMNE PRÁCE spolu:</t>
  </si>
  <si>
    <t>3 - ZVISLÉ A KOMPLETNÉ KONŠTRUKCIE</t>
  </si>
  <si>
    <t>E/E3/</t>
  </si>
  <si>
    <t>321</t>
  </si>
  <si>
    <t>321321113</t>
  </si>
  <si>
    <t>Konštrukcie priehrad zo železobetónu vodostavebného V8 T50 C16/20</t>
  </si>
  <si>
    <t xml:space="preserve"> E/E3/008           </t>
  </si>
  <si>
    <t>32132-1113</t>
  </si>
  <si>
    <t>45.25.32</t>
  </si>
  <si>
    <t>3 - ZVISLÉ A KOMPLETNÉ KONŠTRUKCIE spolu:</t>
  </si>
  <si>
    <t>4 - VODOROVNÉ KONŠTRUKCIE</t>
  </si>
  <si>
    <t>E/E4/</t>
  </si>
  <si>
    <t>451571112</t>
  </si>
  <si>
    <t>Lôžko pod dlažbu zo štrkopiesku hr.do 150 mm</t>
  </si>
  <si>
    <t xml:space="preserve"> E/E4/009           </t>
  </si>
  <si>
    <t>45157-1112</t>
  </si>
  <si>
    <t>45.24.13</t>
  </si>
  <si>
    <t>457971121</t>
  </si>
  <si>
    <t>Zhotovenie vrstvy z geotextílie, sklon do 1:1,5 šírka do 3m</t>
  </si>
  <si>
    <t xml:space="preserve"> E/E4/010           </t>
  </si>
  <si>
    <t>45797-1121</t>
  </si>
  <si>
    <t>EZ</t>
  </si>
  <si>
    <t>MAT</t>
  </si>
  <si>
    <t>6936656054</t>
  </si>
  <si>
    <t>Geosyntetika, PK-LINER HD 100  (hr. 1 mm)</t>
  </si>
  <si>
    <t xml:space="preserve"> E/E4/011           </t>
  </si>
  <si>
    <t>25.23.15</t>
  </si>
  <si>
    <t>250,0*1,20 =   300,000</t>
  </si>
  <si>
    <t>462511270</t>
  </si>
  <si>
    <t>Zásyp z lomového kameňa z terénu bez preštrkovania do 200 kg</t>
  </si>
  <si>
    <t xml:space="preserve"> E/E4/012           </t>
  </si>
  <si>
    <t>46251-1270</t>
  </si>
  <si>
    <t>"kamanný prah"       15,0 =   15,000</t>
  </si>
  <si>
    <t>"kamenný zához"      40,80 =   40,800</t>
  </si>
  <si>
    <t>312</t>
  </si>
  <si>
    <t>467952111</t>
  </si>
  <si>
    <t>Spádovisko z guľatiny pr. do 190 mm</t>
  </si>
  <si>
    <t xml:space="preserve"> E/E4/013           </t>
  </si>
  <si>
    <t>46795-2111</t>
  </si>
  <si>
    <t>6055739800</t>
  </si>
  <si>
    <t>Hranol dubový akosť II 180x240 mm</t>
  </si>
  <si>
    <t xml:space="preserve"> E/E4/014           </t>
  </si>
  <si>
    <t>20.10.10</t>
  </si>
  <si>
    <t xml:space="preserve">                    </t>
  </si>
  <si>
    <t>467954311</t>
  </si>
  <si>
    <t>Zrubový stupeň stredný, hr. stupňa nad 1,5 do 1,8 m</t>
  </si>
  <si>
    <t xml:space="preserve"> E/E4/015           </t>
  </si>
  <si>
    <t>46795-4311</t>
  </si>
  <si>
    <t>12,50*2 =   25,000</t>
  </si>
  <si>
    <t>4 - VODOROVNÉ KONŠTRUKCIE spolu:</t>
  </si>
  <si>
    <t>99 - Vnútrostaveniskový presun hmôt</t>
  </si>
  <si>
    <t>E/E99/</t>
  </si>
  <si>
    <t>998321011</t>
  </si>
  <si>
    <t>Presun hmôt pre priehradné hrádze zemné a kamenisté</t>
  </si>
  <si>
    <t>t</t>
  </si>
  <si>
    <t xml:space="preserve"> E/E99/016          </t>
  </si>
  <si>
    <t>99832-1011</t>
  </si>
  <si>
    <t>99 - Vnútrostaveniskový presun hmôt spolu:</t>
  </si>
  <si>
    <t>PRÁCE A DODÁVKY HSV spolu:</t>
  </si>
  <si>
    <t>PRÁCE A DODÁVKY PSV</t>
  </si>
  <si>
    <t>783 - Nátery</t>
  </si>
  <si>
    <t>IK</t>
  </si>
  <si>
    <t>I/</t>
  </si>
  <si>
    <t>I/I783/</t>
  </si>
  <si>
    <t>783</t>
  </si>
  <si>
    <t>783711101</t>
  </si>
  <si>
    <t>Nátery tesárskych konštr. olejové napustenie</t>
  </si>
  <si>
    <t xml:space="preserve"> I/I783/017         </t>
  </si>
  <si>
    <t>I</t>
  </si>
  <si>
    <t>78371-1101</t>
  </si>
  <si>
    <t>45.44.22</t>
  </si>
  <si>
    <t>625,96*2 =   1251,920</t>
  </si>
  <si>
    <t>783 - Nátery spolu:</t>
  </si>
  <si>
    <t>PRÁCE A DODÁVKY PSV spolu:</t>
  </si>
  <si>
    <t>Rozpočet celkom:</t>
  </si>
  <si>
    <t>Stavba : POŽIARNA NÁDRŽ - KAMENNÝ POTOK</t>
  </si>
  <si>
    <t xml:space="preserve">Spracoval:                     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</si>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</sst>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1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175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2" xfId="49" applyFont="1" applyBorder="1" applyAlignment="1">
      <alignment horizontal="left" vertical="center"/>
    </xf>
    <xf numFmtId="0" fontId="1" fillId="0" borderId="52" xfId="49" applyFont="1" applyBorder="1" applyAlignment="1">
      <alignment horizontal="right" vertical="center"/>
    </xf>
    <xf numFmtId="0" fontId="1" fillId="0" borderId="53" xfId="49" applyFont="1" applyBorder="1" applyAlignment="1">
      <alignment horizontal="left" vertical="center"/>
    </xf>
    <xf numFmtId="0" fontId="1" fillId="0" borderId="54" xfId="49" applyFont="1" applyBorder="1" applyAlignment="1">
      <alignment horizontal="left" vertical="center"/>
    </xf>
    <xf numFmtId="0" fontId="1" fillId="0" borderId="54" xfId="49" applyFont="1" applyBorder="1" applyAlignment="1">
      <alignment horizontal="right" vertical="center"/>
    </xf>
    <xf numFmtId="0" fontId="1" fillId="0" borderId="55" xfId="49" applyFont="1" applyBorder="1" applyAlignment="1">
      <alignment horizontal="left" vertical="center"/>
    </xf>
    <xf numFmtId="0" fontId="1" fillId="0" borderId="56" xfId="49" applyFont="1" applyBorder="1" applyAlignment="1">
      <alignment horizontal="left" vertical="center"/>
    </xf>
    <xf numFmtId="0" fontId="1" fillId="0" borderId="56" xfId="49" applyFont="1" applyBorder="1" applyAlignment="1">
      <alignment horizontal="right" vertical="center"/>
    </xf>
    <xf numFmtId="0" fontId="1" fillId="0" borderId="57" xfId="49" applyFont="1" applyBorder="1" applyAlignment="1">
      <alignment horizontal="left" vertical="center"/>
    </xf>
    <xf numFmtId="0" fontId="1" fillId="0" borderId="58" xfId="49" applyFont="1" applyBorder="1" applyAlignment="1">
      <alignment horizontal="left" vertical="center"/>
    </xf>
    <xf numFmtId="0" fontId="1" fillId="0" borderId="58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righ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62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59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3" fontId="1" fillId="0" borderId="65" xfId="49" applyNumberFormat="1" applyFont="1" applyBorder="1" applyAlignment="1">
      <alignment horizontal="right" vertical="center"/>
    </xf>
    <xf numFmtId="0" fontId="1" fillId="0" borderId="62" xfId="49" applyFont="1" applyBorder="1" applyAlignment="1">
      <alignment horizontal="right" vertical="center"/>
    </xf>
    <xf numFmtId="0" fontId="3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left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center" vertical="center"/>
    </xf>
    <xf numFmtId="0" fontId="1" fillId="0" borderId="71" xfId="49" applyFont="1" applyBorder="1" applyAlignment="1">
      <alignment horizontal="left" vertical="center"/>
    </xf>
    <xf numFmtId="0" fontId="1" fillId="0" borderId="73" xfId="49" applyFont="1" applyBorder="1" applyAlignment="1">
      <alignment horizontal="left" vertical="center"/>
    </xf>
    <xf numFmtId="0" fontId="1" fillId="0" borderId="74" xfId="49" applyFont="1" applyBorder="1" applyAlignment="1">
      <alignment horizontal="center" vertical="center"/>
    </xf>
    <xf numFmtId="0" fontId="1" fillId="0" borderId="48" xfId="49" applyFont="1" applyBorder="1" applyAlignment="1">
      <alignment horizontal="left" vertical="center"/>
    </xf>
    <xf numFmtId="0" fontId="1" fillId="0" borderId="75" xfId="49" applyFont="1" applyBorder="1" applyAlignment="1">
      <alignment horizontal="left" vertical="center"/>
    </xf>
    <xf numFmtId="0" fontId="1" fillId="0" borderId="49" xfId="49" applyFont="1" applyBorder="1" applyAlignment="1">
      <alignment horizontal="center" vertical="center"/>
    </xf>
    <xf numFmtId="0" fontId="1" fillId="0" borderId="50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69" xfId="49" applyFont="1" applyBorder="1" applyAlignment="1">
      <alignment horizontal="left" vertical="center"/>
    </xf>
    <xf numFmtId="0" fontId="1" fillId="0" borderId="80" xfId="49" applyFont="1" applyBorder="1" applyAlignment="1">
      <alignment horizontal="center" vertical="center"/>
    </xf>
    <xf numFmtId="0" fontId="1" fillId="0" borderId="81" xfId="49" applyFont="1" applyBorder="1" applyAlignment="1">
      <alignment horizontal="center" vertical="center"/>
    </xf>
    <xf numFmtId="10" fontId="1" fillId="0" borderId="60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10" fontId="1" fillId="0" borderId="54" xfId="49" applyNumberFormat="1" applyFont="1" applyBorder="1" applyAlignment="1">
      <alignment horizontal="right" vertical="center"/>
    </xf>
    <xf numFmtId="10" fontId="1" fillId="0" borderId="83" xfId="49" applyNumberFormat="1" applyFont="1" applyBorder="1" applyAlignment="1">
      <alignment horizontal="right" vertical="center"/>
    </xf>
    <xf numFmtId="0" fontId="1" fillId="0" borderId="77" xfId="49" applyFont="1" applyBorder="1" applyAlignment="1">
      <alignment horizontal="left" vertical="center"/>
    </xf>
    <xf numFmtId="0" fontId="1" fillId="0" borderId="79" xfId="49" applyFont="1" applyBorder="1" applyAlignment="1">
      <alignment horizontal="right" vertical="center"/>
    </xf>
    <xf numFmtId="0" fontId="1" fillId="0" borderId="85" xfId="49" applyFont="1" applyBorder="1" applyAlignment="1">
      <alignment horizontal="center" vertical="center"/>
    </xf>
    <xf numFmtId="0" fontId="1" fillId="0" borderId="86" xfId="49" applyFont="1" applyBorder="1" applyAlignment="1">
      <alignment horizontal="left" vertical="center"/>
    </xf>
    <xf numFmtId="0" fontId="1" fillId="0" borderId="86" xfId="49" applyFont="1" applyBorder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5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8" xfId="49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3" fontId="1" fillId="0" borderId="89" xfId="49" applyNumberFormat="1" applyFont="1" applyBorder="1" applyAlignment="1">
      <alignment horizontal="right" vertical="center"/>
    </xf>
    <xf numFmtId="0" fontId="3" fillId="0" borderId="90" xfId="49" applyFont="1" applyBorder="1" applyAlignment="1">
      <alignment horizontal="center" vertical="center"/>
    </xf>
    <xf numFmtId="0" fontId="1" fillId="0" borderId="91" xfId="49" applyFont="1" applyBorder="1" applyAlignment="1">
      <alignment horizontal="left" vertical="center"/>
    </xf>
    <xf numFmtId="0" fontId="1" fillId="0" borderId="92" xfId="49" applyFont="1" applyBorder="1" applyAlignment="1">
      <alignment horizontal="left" vertical="center"/>
    </xf>
    <xf numFmtId="0" fontId="1" fillId="0" borderId="86" xfId="49" applyFont="1" applyBorder="1" applyAlignment="1">
      <alignment horizontal="center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5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0" fontId="1" fillId="0" borderId="98" xfId="49" applyFont="1" applyBorder="1" applyAlignment="1">
      <alignment horizontal="left" vertical="center"/>
    </xf>
    <xf numFmtId="3" fontId="1" fillId="0" borderId="93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3" fontId="1" fillId="0" borderId="98" xfId="49" applyNumberFormat="1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0" fontId="1" fillId="0" borderId="77" xfId="49" applyFont="1" applyBorder="1" applyAlignment="1">
      <alignment horizontal="right" vertical="center"/>
    </xf>
    <xf numFmtId="0" fontId="1" fillId="0" borderId="83" xfId="49" applyFont="1" applyBorder="1" applyAlignment="1">
      <alignment horizontal="left" vertical="center"/>
    </xf>
    <xf numFmtId="0" fontId="1" fillId="0" borderId="64" xfId="49" applyFont="1" applyBorder="1" applyAlignment="1">
      <alignment horizontal="right" vertical="center"/>
    </xf>
    <xf numFmtId="0" fontId="1" fillId="0" borderId="100" xfId="49" applyFont="1" applyBorder="1" applyAlignment="1">
      <alignment horizontal="left" vertical="center"/>
    </xf>
    <xf numFmtId="169" fontId="1" fillId="0" borderId="101" xfId="49" applyNumberFormat="1" applyFont="1" applyBorder="1" applyAlignment="1">
      <alignment horizontal="right" vertical="center"/>
    </xf>
    <xf numFmtId="0" fontId="1" fillId="0" borderId="102" xfId="49" applyFont="1" applyBorder="1" applyAlignment="1">
      <alignment horizontal="center" vertical="center"/>
    </xf>
    <xf numFmtId="0" fontId="1" fillId="0" borderId="103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4" xfId="0" applyFont="1" applyBorder="1" applyAlignment="1" applyProtection="1">
      <alignment horizontal="center"/>
      <protection locked="0"/>
    </xf>
    <xf numFmtId="0" fontId="1" fillId="0" borderId="104" xfId="0" applyFont="1" applyBorder="1" applyAlignment="1" applyProtection="1">
      <alignment horizontal="center"/>
      <protection locked="0"/>
    </xf>
    <xf numFmtId="0" fontId="6" fillId="0" borderId="108" xfId="0" applyFont="1" applyBorder="1" applyAlignment="1" applyProtection="1">
      <alignment horizontal="center"/>
      <protection locked="0"/>
    </xf>
    <xf numFmtId="0" fontId="6" fillId="0" borderId="106" xfId="0" applyFont="1" applyBorder="1" applyAlignment="1" applyProtection="1">
      <alignment horizontal="center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4" fontId="1" fillId="0" borderId="71" xfId="49" applyNumberFormat="1" applyFont="1" applyBorder="1" applyAlignment="1">
      <alignment horizontal="right" vertical="center"/>
    </xf>
    <xf numFmtId="4" fontId="1" fillId="0" borderId="72" xfId="49" applyNumberFormat="1" applyFont="1" applyBorder="1" applyAlignment="1">
      <alignment horizontal="right" vertical="center"/>
    </xf>
    <xf numFmtId="4" fontId="1" fillId="0" borderId="48" xfId="49" applyNumberFormat="1" applyFont="1" applyBorder="1" applyAlignment="1">
      <alignment horizontal="right" vertical="center"/>
    </xf>
    <xf numFmtId="4" fontId="1" fillId="0" borderId="84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50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78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0" fontId="1" fillId="0" borderId="112" xfId="0" applyFont="1" applyBorder="1"/>
    <xf numFmtId="4" fontId="1" fillId="0" borderId="112" xfId="0" applyNumberFormat="1" applyFont="1" applyBorder="1"/>
    <xf numFmtId="172" fontId="1" fillId="0" borderId="112" xfId="0" applyNumberFormat="1" applyFont="1" applyBorder="1"/>
    <xf numFmtId="167" fontId="1" fillId="0" borderId="112" xfId="0" applyNumberFormat="1" applyFont="1" applyBorder="1"/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172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4" fillId="0" borderId="0" xfId="1" applyFont="1" applyProtection="1">
      <protection locked="0"/>
    </xf>
    <xf numFmtId="49" fontId="4" fillId="0" borderId="0" xfId="1" applyNumberFormat="1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49" fontId="1" fillId="0" borderId="0" xfId="0" applyNumberFormat="1" applyFont="1" applyProtection="1">
      <protection locked="0"/>
    </xf>
    <xf numFmtId="0" fontId="5" fillId="0" borderId="0" xfId="1" applyFont="1" applyProtection="1">
      <protection locked="0"/>
    </xf>
    <xf numFmtId="49" fontId="5" fillId="0" borderId="0" xfId="1" applyNumberFormat="1" applyFont="1" applyProtection="1">
      <protection locked="0"/>
    </xf>
    <xf numFmtId="164" fontId="7" fillId="0" borderId="0" xfId="0" applyNumberFormat="1" applyFont="1" applyAlignment="1" applyProtection="1">
      <alignment horizontal="right" wrapText="1"/>
      <protection locked="0"/>
    </xf>
    <xf numFmtId="0" fontId="3" fillId="50" borderId="0" xfId="0" applyFont="1" applyFill="1" applyProtection="1">
      <protection locked="0"/>
    </xf>
    <xf numFmtId="0" fontId="1" fillId="50" borderId="0" xfId="0" applyFont="1" applyFill="1" applyProtection="1">
      <protection locked="0"/>
    </xf>
    <xf numFmtId="4" fontId="1" fillId="50" borderId="0" xfId="0" applyNumberFormat="1" applyFont="1" applyFill="1" applyProtection="1">
      <protection locked="0"/>
    </xf>
    <xf numFmtId="4" fontId="7" fillId="0" borderId="0" xfId="0" applyNumberFormat="1" applyFont="1" applyAlignment="1" applyProtection="1">
      <alignment horizontal="right" wrapText="1"/>
      <protection locked="0"/>
    </xf>
    <xf numFmtId="167" fontId="7" fillId="0" borderId="0" xfId="0" applyNumberFormat="1" applyFont="1" applyAlignment="1" applyProtection="1">
      <alignment horizontal="right" wrapText="1"/>
      <protection locked="0"/>
    </xf>
    <xf numFmtId="165" fontId="7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" fillId="0" borderId="109" xfId="0" applyFont="1" applyBorder="1" applyAlignment="1" applyProtection="1">
      <alignment horizontal="centerContinuous"/>
      <protection locked="0"/>
    </xf>
    <xf numFmtId="0" fontId="1" fillId="0" borderId="110" xfId="0" applyFont="1" applyBorder="1" applyAlignment="1" applyProtection="1">
      <alignment horizontal="centerContinuous"/>
      <protection locked="0"/>
    </xf>
    <xf numFmtId="0" fontId="1" fillId="0" borderId="111" xfId="0" applyFont="1" applyBorder="1" applyAlignment="1" applyProtection="1">
      <alignment horizontal="centerContinuous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49" fontId="1" fillId="0" borderId="104" xfId="0" applyNumberFormat="1" applyFont="1" applyBorder="1" applyAlignment="1" applyProtection="1">
      <alignment horizontal="left"/>
      <protection locked="0"/>
    </xf>
    <xf numFmtId="0" fontId="1" fillId="0" borderId="104" xfId="0" applyFont="1" applyBorder="1" applyAlignment="1" applyProtection="1">
      <alignment horizontal="right"/>
      <protection locked="0"/>
    </xf>
    <xf numFmtId="0" fontId="1" fillId="0" borderId="106" xfId="0" applyFont="1" applyBorder="1" applyAlignment="1" applyProtection="1">
      <alignment horizontal="center" vertical="center"/>
      <protection locked="0"/>
    </xf>
    <xf numFmtId="0" fontId="1" fillId="0" borderId="108" xfId="0" applyFont="1" applyBorder="1" applyAlignment="1" applyProtection="1">
      <alignment horizontal="center"/>
      <protection locked="0"/>
    </xf>
    <xf numFmtId="167" fontId="1" fillId="0" borderId="106" xfId="0" applyNumberFormat="1" applyFont="1" applyBorder="1" applyProtection="1">
      <protection locked="0"/>
    </xf>
    <xf numFmtId="0" fontId="1" fillId="0" borderId="106" xfId="0" applyFont="1" applyBorder="1" applyProtection="1">
      <protection locked="0"/>
    </xf>
    <xf numFmtId="49" fontId="1" fillId="0" borderId="106" xfId="0" applyNumberFormat="1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167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172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175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" fontId="1" fillId="50" borderId="0" xfId="0" applyNumberFormat="1" applyFont="1" applyFill="1" applyAlignment="1" applyProtection="1">
      <alignment vertical="top"/>
      <protection locked="0"/>
    </xf>
    <xf numFmtId="167" fontId="6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4" fontId="6" fillId="0" borderId="0" xfId="0" applyNumberFormat="1" applyFont="1" applyAlignment="1" applyProtection="1">
      <alignment vertical="top"/>
      <protection locked="0"/>
    </xf>
    <xf numFmtId="172" fontId="6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175" fontId="6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3" fillId="0" borderId="0" xfId="0" applyNumberFormat="1" applyFont="1" applyAlignment="1">
      <alignment horizontal="right" vertical="top" wrapText="1"/>
    </xf>
    <xf numFmtId="4" fontId="1" fillId="0" borderId="0" xfId="0" applyNumberFormat="1" applyFont="1" applyAlignment="1">
      <alignment vertical="top"/>
    </xf>
  </cellXfs>
  <cellStyles count="80">
    <cellStyle name="1 000 Sk" xfId="60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8" xr:uid="{00000000-0005-0000-0000-000003000000}"/>
    <cellStyle name="1000 Sk_fakturuj99" xfId="31" xr:uid="{00000000-0005-0000-0000-000004000000}"/>
    <cellStyle name="20 % – Zvýraznění1" xfId="53" xr:uid="{00000000-0005-0000-0000-000005000000}"/>
    <cellStyle name="20 % – Zvýraznění2" xfId="57" xr:uid="{00000000-0005-0000-0000-000006000000}"/>
    <cellStyle name="20 % – Zvýraznění3" xfId="29" xr:uid="{00000000-0005-0000-0000-000007000000}"/>
    <cellStyle name="20 % – Zvýraznění4" xfId="61" xr:uid="{00000000-0005-0000-0000-000008000000}"/>
    <cellStyle name="20 % – Zvýraznění5" xfId="62" xr:uid="{00000000-0005-0000-0000-000009000000}"/>
    <cellStyle name="20 % – Zvýraznění6" xfId="63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4" xr:uid="{00000000-0005-0000-0000-000012000000}"/>
    <cellStyle name="40 % – Zvýraznění3" xfId="65" xr:uid="{00000000-0005-0000-0000-000013000000}"/>
    <cellStyle name="40 % – Zvýraznění4" xfId="66" xr:uid="{00000000-0005-0000-0000-000014000000}"/>
    <cellStyle name="40 % – Zvýraznění5" xfId="36" xr:uid="{00000000-0005-0000-0000-000015000000}"/>
    <cellStyle name="40 % – Zvýraznění6" xfId="67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1D000000}"/>
    <cellStyle name="60 % – Zvýraznění2" xfId="69" xr:uid="{00000000-0005-0000-0000-00001E000000}"/>
    <cellStyle name="60 % – Zvýraznění3" xfId="70" xr:uid="{00000000-0005-0000-0000-00001F000000}"/>
    <cellStyle name="60 % – Zvýraznění4" xfId="71" xr:uid="{00000000-0005-0000-0000-000020000000}"/>
    <cellStyle name="60 % – Zvýraznění5" xfId="72" xr:uid="{00000000-0005-0000-0000-000021000000}"/>
    <cellStyle name="60 % – Zvýraznění6" xfId="73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74" xr:uid="{00000000-0005-0000-0000-000029000000}"/>
    <cellStyle name="Čiarka" xfId="3" builtinId="3" customBuiltin="1"/>
    <cellStyle name="Čiarka [0]" xfId="4" builtinId="6" customBuiltin="1"/>
    <cellStyle name="data" xfId="75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6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KLs" xfId="1" xr:uid="{00000000-0005-0000-0000-000039000000}"/>
    <cellStyle name="normálne_KLv" xfId="49" xr:uid="{00000000-0005-0000-0000-00003A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0000000}"/>
    <cellStyle name="Text upozornění" xfId="78" xr:uid="{00000000-0005-0000-0000-000041000000}"/>
    <cellStyle name="Text upozornenia" xfId="15" builtinId="11" customBuiltin="1"/>
    <cellStyle name="TEXT1" xfId="79" xr:uid="{00000000-0005-0000-0000-000043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extLst>
            <a:ext uri="smNativeData">
              <pm:smNativeData xmlns:pm="smNativeData" xmlns="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2"/>
  <sheetViews>
    <sheetView showGridLines="0" tabSelected="1" zoomScaleNormal="100" workbookViewId="0">
      <selection activeCell="AI12" sqref="AI12"/>
    </sheetView>
  </sheetViews>
  <sheetFormatPr defaultRowHeight="12.75"/>
  <cols>
    <col min="1" max="1" width="6.7109375" style="146" customWidth="1"/>
    <col min="2" max="2" width="3.7109375" style="147" customWidth="1"/>
    <col min="3" max="3" width="10.42578125" style="148" customWidth="1"/>
    <col min="4" max="4" width="35.7109375" style="155" customWidth="1"/>
    <col min="5" max="5" width="10.7109375" style="149" customWidth="1"/>
    <col min="6" max="6" width="5.28515625" style="150" customWidth="1"/>
    <col min="7" max="7" width="8.7109375" style="151" customWidth="1"/>
    <col min="8" max="9" width="9.7109375" style="151" hidden="1" customWidth="1"/>
    <col min="10" max="10" width="9.7109375" style="151" customWidth="1"/>
    <col min="11" max="11" width="7.42578125" style="152" hidden="1" customWidth="1"/>
    <col min="12" max="12" width="8.28515625" style="152" hidden="1" customWidth="1"/>
    <col min="13" max="13" width="9.140625" style="149" hidden="1"/>
    <col min="14" max="14" width="7" style="149" hidden="1" customWidth="1"/>
    <col min="15" max="15" width="3.5703125" style="150" hidden="1" customWidth="1"/>
    <col min="16" max="16" width="12.7109375" style="150" hidden="1" customWidth="1"/>
    <col min="17" max="19" width="13.28515625" style="149" hidden="1" customWidth="1"/>
    <col min="20" max="20" width="10.5703125" style="153" hidden="1" customWidth="1"/>
    <col min="21" max="21" width="10.28515625" style="153" hidden="1" customWidth="1"/>
    <col min="22" max="22" width="5.7109375" style="153" hidden="1" customWidth="1"/>
    <col min="23" max="23" width="9.140625" style="154" hidden="1"/>
    <col min="24" max="25" width="5.7109375" style="150" hidden="1" customWidth="1"/>
    <col min="26" max="26" width="7.5703125" style="150" hidden="1" customWidth="1"/>
    <col min="27" max="27" width="24.85546875" style="150" hidden="1" customWidth="1"/>
    <col min="28" max="28" width="4.28515625" style="150" hidden="1" customWidth="1"/>
    <col min="29" max="29" width="8.28515625" style="150" hidden="1" customWidth="1"/>
    <col min="30" max="30" width="8.7109375" style="150" hidden="1" customWidth="1"/>
    <col min="31" max="34" width="9.140625" style="150" hidden="1"/>
    <col min="35" max="35" width="9.140625" style="114"/>
    <col min="36" max="40" width="0" style="114" hidden="1" customWidth="1"/>
    <col min="41" max="16384" width="9.140625" style="114"/>
  </cols>
  <sheetData>
    <row r="1" spans="1:40" ht="24">
      <c r="A1" s="113" t="s">
        <v>5</v>
      </c>
      <c r="B1" s="114"/>
      <c r="C1" s="114"/>
      <c r="D1" s="114"/>
      <c r="E1" s="113" t="s">
        <v>79</v>
      </c>
      <c r="F1" s="114"/>
      <c r="G1" s="115"/>
      <c r="H1" s="114"/>
      <c r="I1" s="114"/>
      <c r="J1" s="115"/>
      <c r="K1" s="116"/>
      <c r="L1" s="114"/>
      <c r="M1" s="114"/>
      <c r="N1" s="114"/>
      <c r="O1" s="114"/>
      <c r="P1" s="114"/>
      <c r="Q1" s="117"/>
      <c r="R1" s="117"/>
      <c r="S1" s="117"/>
      <c r="T1" s="114"/>
      <c r="U1" s="114"/>
      <c r="V1" s="114"/>
      <c r="W1" s="114"/>
      <c r="X1" s="114"/>
      <c r="Y1" s="114"/>
      <c r="Z1" s="118" t="s">
        <v>6</v>
      </c>
      <c r="AA1" s="119" t="s">
        <v>7</v>
      </c>
      <c r="AB1" s="118" t="s">
        <v>8</v>
      </c>
      <c r="AC1" s="118" t="s">
        <v>9</v>
      </c>
      <c r="AD1" s="118" t="s">
        <v>10</v>
      </c>
      <c r="AE1" s="120" t="s">
        <v>11</v>
      </c>
      <c r="AF1" s="121" t="s">
        <v>12</v>
      </c>
      <c r="AG1" s="114"/>
      <c r="AH1" s="114"/>
    </row>
    <row r="2" spans="1:40">
      <c r="A2" s="113" t="s">
        <v>114</v>
      </c>
      <c r="B2" s="114"/>
      <c r="C2" s="114"/>
      <c r="D2" s="114"/>
      <c r="E2" s="113" t="s">
        <v>115</v>
      </c>
      <c r="F2" s="114"/>
      <c r="G2" s="115"/>
      <c r="H2" s="122"/>
      <c r="I2" s="114"/>
      <c r="J2" s="115"/>
      <c r="K2" s="116"/>
      <c r="L2" s="114"/>
      <c r="M2" s="114"/>
      <c r="N2" s="114"/>
      <c r="O2" s="114"/>
      <c r="P2" s="114"/>
      <c r="Q2" s="117"/>
      <c r="R2" s="117"/>
      <c r="S2" s="117"/>
      <c r="T2" s="114"/>
      <c r="U2" s="114"/>
      <c r="V2" s="114"/>
      <c r="W2" s="114"/>
      <c r="X2" s="114"/>
      <c r="Y2" s="114"/>
      <c r="Z2" s="118" t="s">
        <v>13</v>
      </c>
      <c r="AA2" s="123" t="s">
        <v>14</v>
      </c>
      <c r="AB2" s="123" t="s">
        <v>15</v>
      </c>
      <c r="AC2" s="123"/>
      <c r="AD2" s="124"/>
      <c r="AE2" s="120">
        <v>1</v>
      </c>
      <c r="AF2" s="125">
        <v>123.5</v>
      </c>
      <c r="AG2" s="114"/>
      <c r="AH2" s="114"/>
    </row>
    <row r="3" spans="1:40">
      <c r="A3" s="126" t="s">
        <v>16</v>
      </c>
      <c r="B3" s="127"/>
      <c r="C3" s="127"/>
      <c r="D3" s="127"/>
      <c r="E3" s="126" t="s">
        <v>258</v>
      </c>
      <c r="F3" s="127"/>
      <c r="G3" s="128"/>
      <c r="H3" s="114"/>
      <c r="I3" s="114"/>
      <c r="J3" s="115"/>
      <c r="K3" s="116"/>
      <c r="L3" s="114"/>
      <c r="M3" s="114"/>
      <c r="N3" s="114"/>
      <c r="O3" s="114"/>
      <c r="P3" s="114"/>
      <c r="Q3" s="117"/>
      <c r="R3" s="117"/>
      <c r="S3" s="117"/>
      <c r="T3" s="114"/>
      <c r="U3" s="114"/>
      <c r="V3" s="114"/>
      <c r="W3" s="114"/>
      <c r="X3" s="114"/>
      <c r="Y3" s="114"/>
      <c r="Z3" s="118" t="s">
        <v>17</v>
      </c>
      <c r="AA3" s="123" t="s">
        <v>18</v>
      </c>
      <c r="AB3" s="123" t="s">
        <v>15</v>
      </c>
      <c r="AC3" s="123" t="s">
        <v>19</v>
      </c>
      <c r="AD3" s="124" t="s">
        <v>20</v>
      </c>
      <c r="AE3" s="120">
        <v>2</v>
      </c>
      <c r="AF3" s="129">
        <v>123.46</v>
      </c>
      <c r="AG3" s="114"/>
      <c r="AH3" s="114"/>
    </row>
    <row r="4" spans="1:40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7"/>
      <c r="R4" s="117"/>
      <c r="S4" s="117"/>
      <c r="T4" s="114"/>
      <c r="U4" s="114"/>
      <c r="V4" s="114"/>
      <c r="W4" s="114"/>
      <c r="X4" s="114"/>
      <c r="Y4" s="114"/>
      <c r="Z4" s="118" t="s">
        <v>21</v>
      </c>
      <c r="AA4" s="123" t="s">
        <v>22</v>
      </c>
      <c r="AB4" s="123" t="s">
        <v>15</v>
      </c>
      <c r="AC4" s="123"/>
      <c r="AD4" s="124"/>
      <c r="AE4" s="120">
        <v>3</v>
      </c>
      <c r="AF4" s="130">
        <v>123.45699999999999</v>
      </c>
      <c r="AG4" s="114"/>
      <c r="AH4" s="114"/>
    </row>
    <row r="5" spans="1:40">
      <c r="A5" s="113" t="s">
        <v>256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7"/>
      <c r="R5" s="117"/>
      <c r="S5" s="117"/>
      <c r="T5" s="114"/>
      <c r="U5" s="114"/>
      <c r="V5" s="114"/>
      <c r="W5" s="114"/>
      <c r="X5" s="114"/>
      <c r="Y5" s="114"/>
      <c r="Z5" s="118" t="s">
        <v>23</v>
      </c>
      <c r="AA5" s="123" t="s">
        <v>18</v>
      </c>
      <c r="AB5" s="123" t="s">
        <v>15</v>
      </c>
      <c r="AC5" s="123" t="s">
        <v>19</v>
      </c>
      <c r="AD5" s="124" t="s">
        <v>20</v>
      </c>
      <c r="AE5" s="120">
        <v>4</v>
      </c>
      <c r="AF5" s="131">
        <v>123.4567</v>
      </c>
      <c r="AG5" s="114"/>
      <c r="AH5" s="114"/>
    </row>
    <row r="6" spans="1:40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7"/>
      <c r="R6" s="117"/>
      <c r="S6" s="117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20" t="s">
        <v>24</v>
      </c>
      <c r="AF6" s="129">
        <v>123.46</v>
      </c>
      <c r="AG6" s="114"/>
      <c r="AH6" s="114"/>
    </row>
    <row r="7" spans="1:40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7"/>
      <c r="R7" s="117"/>
      <c r="S7" s="117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</row>
    <row r="8" spans="1:40" ht="13.5">
      <c r="A8" s="114"/>
      <c r="B8" s="132"/>
      <c r="C8" s="122"/>
      <c r="D8" s="133" t="str">
        <f>CONCATENATE(AA2," ",AB2," ",AC2," ",AD2)</f>
        <v xml:space="preserve">Prehľad rozpočtových nákladov v EUR  </v>
      </c>
      <c r="E8" s="117"/>
      <c r="F8" s="114"/>
      <c r="G8" s="115"/>
      <c r="H8" s="115"/>
      <c r="I8" s="115"/>
      <c r="J8" s="115"/>
      <c r="K8" s="116"/>
      <c r="L8" s="116"/>
      <c r="M8" s="117"/>
      <c r="N8" s="117"/>
      <c r="O8" s="114"/>
      <c r="P8" s="114"/>
      <c r="Q8" s="117"/>
      <c r="R8" s="117"/>
      <c r="S8" s="117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</row>
    <row r="9" spans="1:40">
      <c r="A9" s="96" t="s">
        <v>25</v>
      </c>
      <c r="B9" s="96" t="s">
        <v>26</v>
      </c>
      <c r="C9" s="96" t="s">
        <v>27</v>
      </c>
      <c r="D9" s="96" t="s">
        <v>28</v>
      </c>
      <c r="E9" s="96" t="s">
        <v>29</v>
      </c>
      <c r="F9" s="96" t="s">
        <v>30</v>
      </c>
      <c r="G9" s="96" t="s">
        <v>31</v>
      </c>
      <c r="H9" s="96" t="s">
        <v>32</v>
      </c>
      <c r="I9" s="96" t="s">
        <v>33</v>
      </c>
      <c r="J9" s="96" t="s">
        <v>34</v>
      </c>
      <c r="K9" s="134" t="s">
        <v>35</v>
      </c>
      <c r="L9" s="135"/>
      <c r="M9" s="136" t="s">
        <v>36</v>
      </c>
      <c r="N9" s="135"/>
      <c r="O9" s="96" t="s">
        <v>4</v>
      </c>
      <c r="P9" s="137" t="s">
        <v>37</v>
      </c>
      <c r="Q9" s="96" t="s">
        <v>29</v>
      </c>
      <c r="R9" s="96" t="s">
        <v>29</v>
      </c>
      <c r="S9" s="137" t="s">
        <v>29</v>
      </c>
      <c r="T9" s="94" t="s">
        <v>38</v>
      </c>
      <c r="U9" s="95" t="s">
        <v>39</v>
      </c>
      <c r="V9" s="96" t="s">
        <v>40</v>
      </c>
      <c r="W9" s="96" t="s">
        <v>41</v>
      </c>
      <c r="X9" s="96" t="s">
        <v>42</v>
      </c>
      <c r="Y9" s="96" t="s">
        <v>43</v>
      </c>
      <c r="Z9" s="138" t="s">
        <v>44</v>
      </c>
      <c r="AA9" s="138" t="s">
        <v>45</v>
      </c>
      <c r="AB9" s="96" t="s">
        <v>40</v>
      </c>
      <c r="AC9" s="96" t="s">
        <v>46</v>
      </c>
      <c r="AD9" s="96" t="s">
        <v>47</v>
      </c>
      <c r="AE9" s="139" t="s">
        <v>48</v>
      </c>
      <c r="AF9" s="139" t="s">
        <v>49</v>
      </c>
      <c r="AG9" s="139" t="s">
        <v>29</v>
      </c>
      <c r="AH9" s="139" t="s">
        <v>50</v>
      </c>
      <c r="AJ9" s="114" t="s">
        <v>130</v>
      </c>
      <c r="AK9" s="114" t="s">
        <v>132</v>
      </c>
      <c r="AL9" s="114" t="s">
        <v>134</v>
      </c>
      <c r="AM9" s="114" t="s">
        <v>135</v>
      </c>
      <c r="AN9" s="114" t="s">
        <v>136</v>
      </c>
    </row>
    <row r="10" spans="1:40">
      <c r="A10" s="99" t="s">
        <v>51</v>
      </c>
      <c r="B10" s="99" t="s">
        <v>52</v>
      </c>
      <c r="C10" s="140"/>
      <c r="D10" s="99" t="s">
        <v>53</v>
      </c>
      <c r="E10" s="99" t="s">
        <v>54</v>
      </c>
      <c r="F10" s="99" t="s">
        <v>55</v>
      </c>
      <c r="G10" s="99" t="s">
        <v>56</v>
      </c>
      <c r="H10" s="99" t="s">
        <v>57</v>
      </c>
      <c r="I10" s="99" t="s">
        <v>58</v>
      </c>
      <c r="J10" s="99"/>
      <c r="K10" s="99" t="s">
        <v>31</v>
      </c>
      <c r="L10" s="99" t="s">
        <v>34</v>
      </c>
      <c r="M10" s="141" t="s">
        <v>31</v>
      </c>
      <c r="N10" s="99" t="s">
        <v>34</v>
      </c>
      <c r="O10" s="99" t="s">
        <v>59</v>
      </c>
      <c r="P10" s="141"/>
      <c r="Q10" s="99" t="s">
        <v>60</v>
      </c>
      <c r="R10" s="99" t="s">
        <v>61</v>
      </c>
      <c r="S10" s="141" t="s">
        <v>62</v>
      </c>
      <c r="T10" s="97" t="s">
        <v>63</v>
      </c>
      <c r="U10" s="98" t="s">
        <v>64</v>
      </c>
      <c r="V10" s="99" t="s">
        <v>65</v>
      </c>
      <c r="W10" s="142"/>
      <c r="X10" s="143"/>
      <c r="Y10" s="143"/>
      <c r="Z10" s="144" t="s">
        <v>66</v>
      </c>
      <c r="AA10" s="144" t="s">
        <v>51</v>
      </c>
      <c r="AB10" s="99" t="s">
        <v>67</v>
      </c>
      <c r="AC10" s="143"/>
      <c r="AD10" s="143"/>
      <c r="AE10" s="145"/>
      <c r="AF10" s="145"/>
      <c r="AG10" s="145"/>
      <c r="AH10" s="145"/>
      <c r="AJ10" s="114" t="s">
        <v>131</v>
      </c>
      <c r="AK10" s="114" t="s">
        <v>133</v>
      </c>
      <c r="AL10" s="114" t="s">
        <v>133</v>
      </c>
      <c r="AM10" s="114" t="s">
        <v>133</v>
      </c>
      <c r="AN10" s="114" t="s">
        <v>133</v>
      </c>
    </row>
    <row r="12" spans="1:40">
      <c r="A12" s="163"/>
      <c r="B12" s="164"/>
      <c r="C12" s="165"/>
      <c r="D12" s="166" t="s">
        <v>137</v>
      </c>
      <c r="E12" s="167"/>
      <c r="F12" s="168"/>
    </row>
    <row r="13" spans="1:40">
      <c r="A13" s="163"/>
      <c r="B13" s="164"/>
      <c r="C13" s="165"/>
      <c r="D13" s="166" t="s">
        <v>138</v>
      </c>
      <c r="E13" s="167"/>
      <c r="F13" s="168"/>
    </row>
    <row r="14" spans="1:40" ht="25.5">
      <c r="A14" s="163">
        <v>1</v>
      </c>
      <c r="B14" s="164" t="s">
        <v>143</v>
      </c>
      <c r="C14" s="165" t="s">
        <v>144</v>
      </c>
      <c r="D14" s="169" t="s">
        <v>145</v>
      </c>
      <c r="E14" s="167">
        <v>30</v>
      </c>
      <c r="F14" s="168" t="s">
        <v>146</v>
      </c>
      <c r="G14" s="156"/>
      <c r="H14" s="151">
        <f>ROUND(E14*G14,2)</f>
        <v>0</v>
      </c>
      <c r="J14" s="151">
        <f>ROUND(E14*G14,2)</f>
        <v>0</v>
      </c>
      <c r="L14" s="152">
        <f>E14*K14</f>
        <v>0</v>
      </c>
      <c r="N14" s="149">
        <f>E14*M14</f>
        <v>0</v>
      </c>
      <c r="P14" s="150" t="s">
        <v>147</v>
      </c>
      <c r="V14" s="153" t="s">
        <v>105</v>
      </c>
      <c r="W14" s="154">
        <v>0.39</v>
      </c>
      <c r="X14" s="148" t="s">
        <v>148</v>
      </c>
      <c r="Y14" s="148" t="s">
        <v>144</v>
      </c>
      <c r="Z14" s="150" t="s">
        <v>149</v>
      </c>
      <c r="AB14" s="150">
        <v>7</v>
      </c>
      <c r="AJ14" s="114" t="s">
        <v>139</v>
      </c>
      <c r="AK14" s="114" t="s">
        <v>140</v>
      </c>
      <c r="AL14" s="114" t="s">
        <v>141</v>
      </c>
      <c r="AM14" s="114" t="s">
        <v>142</v>
      </c>
    </row>
    <row r="15" spans="1:40">
      <c r="A15" s="163"/>
      <c r="B15" s="164"/>
      <c r="C15" s="165"/>
      <c r="D15" s="170" t="s">
        <v>150</v>
      </c>
      <c r="E15" s="171"/>
      <c r="F15" s="172"/>
      <c r="G15" s="159"/>
      <c r="H15" s="159"/>
      <c r="I15" s="159"/>
      <c r="J15" s="159"/>
      <c r="K15" s="160"/>
      <c r="L15" s="160"/>
      <c r="M15" s="157"/>
      <c r="N15" s="157"/>
      <c r="O15" s="158"/>
      <c r="P15" s="158"/>
      <c r="Q15" s="157"/>
      <c r="R15" s="157"/>
      <c r="S15" s="157"/>
      <c r="T15" s="161"/>
      <c r="U15" s="161"/>
      <c r="V15" s="161" t="s">
        <v>0</v>
      </c>
      <c r="W15" s="162"/>
      <c r="X15" s="158"/>
    </row>
    <row r="16" spans="1:40">
      <c r="A16" s="163">
        <v>2</v>
      </c>
      <c r="B16" s="164" t="s">
        <v>143</v>
      </c>
      <c r="C16" s="165" t="s">
        <v>151</v>
      </c>
      <c r="D16" s="169" t="s">
        <v>152</v>
      </c>
      <c r="E16" s="167">
        <v>132</v>
      </c>
      <c r="F16" s="168" t="s">
        <v>146</v>
      </c>
      <c r="G16" s="156"/>
      <c r="H16" s="151">
        <f>ROUND(E16*G16,2)</f>
        <v>0</v>
      </c>
      <c r="J16" s="151">
        <f>ROUND(E16*G16,2)</f>
        <v>0</v>
      </c>
      <c r="L16" s="152">
        <f>E16*K16</f>
        <v>0</v>
      </c>
      <c r="N16" s="149">
        <f>E16*M16</f>
        <v>0</v>
      </c>
      <c r="P16" s="150" t="s">
        <v>153</v>
      </c>
      <c r="V16" s="153" t="s">
        <v>105</v>
      </c>
      <c r="W16" s="154">
        <v>75.900000000000006</v>
      </c>
      <c r="X16" s="148" t="s">
        <v>154</v>
      </c>
      <c r="Y16" s="148" t="s">
        <v>151</v>
      </c>
      <c r="Z16" s="150" t="s">
        <v>149</v>
      </c>
      <c r="AB16" s="150">
        <v>7</v>
      </c>
      <c r="AJ16" s="114" t="s">
        <v>139</v>
      </c>
      <c r="AK16" s="114" t="s">
        <v>140</v>
      </c>
      <c r="AL16" s="114" t="s">
        <v>141</v>
      </c>
      <c r="AM16" s="114" t="s">
        <v>142</v>
      </c>
    </row>
    <row r="17" spans="1:39">
      <c r="A17" s="163">
        <v>3</v>
      </c>
      <c r="B17" s="164" t="s">
        <v>143</v>
      </c>
      <c r="C17" s="165" t="s">
        <v>155</v>
      </c>
      <c r="D17" s="169" t="s">
        <v>156</v>
      </c>
      <c r="E17" s="167">
        <v>66</v>
      </c>
      <c r="F17" s="168" t="s">
        <v>146</v>
      </c>
      <c r="G17" s="156"/>
      <c r="H17" s="151">
        <f>ROUND(E17*G17,2)</f>
        <v>0</v>
      </c>
      <c r="J17" s="151">
        <f>ROUND(E17*G17,2)</f>
        <v>0</v>
      </c>
      <c r="L17" s="152">
        <f>E17*K17</f>
        <v>0</v>
      </c>
      <c r="N17" s="149">
        <f>E17*M17</f>
        <v>0</v>
      </c>
      <c r="P17" s="150" t="s">
        <v>157</v>
      </c>
      <c r="V17" s="153" t="s">
        <v>105</v>
      </c>
      <c r="W17" s="154">
        <v>2.64</v>
      </c>
      <c r="X17" s="148" t="s">
        <v>158</v>
      </c>
      <c r="Y17" s="148" t="s">
        <v>155</v>
      </c>
      <c r="Z17" s="150" t="s">
        <v>149</v>
      </c>
      <c r="AB17" s="150">
        <v>7</v>
      </c>
      <c r="AJ17" s="114" t="s">
        <v>139</v>
      </c>
      <c r="AK17" s="114" t="s">
        <v>140</v>
      </c>
      <c r="AL17" s="114" t="s">
        <v>141</v>
      </c>
      <c r="AM17" s="114" t="s">
        <v>142</v>
      </c>
    </row>
    <row r="18" spans="1:39">
      <c r="A18" s="163"/>
      <c r="B18" s="164"/>
      <c r="C18" s="165"/>
      <c r="D18" s="170" t="s">
        <v>159</v>
      </c>
      <c r="E18" s="171"/>
      <c r="F18" s="172"/>
      <c r="G18" s="159"/>
      <c r="H18" s="159"/>
      <c r="I18" s="159"/>
      <c r="J18" s="159"/>
      <c r="K18" s="160"/>
      <c r="L18" s="160"/>
      <c r="M18" s="157"/>
      <c r="N18" s="157"/>
      <c r="O18" s="158"/>
      <c r="P18" s="158"/>
      <c r="Q18" s="157"/>
      <c r="R18" s="157"/>
      <c r="S18" s="157"/>
      <c r="T18" s="161"/>
      <c r="U18" s="161"/>
      <c r="V18" s="161" t="s">
        <v>0</v>
      </c>
      <c r="W18" s="162"/>
      <c r="X18" s="158"/>
    </row>
    <row r="19" spans="1:39">
      <c r="A19" s="163">
        <v>4</v>
      </c>
      <c r="B19" s="164" t="s">
        <v>143</v>
      </c>
      <c r="C19" s="165" t="s">
        <v>160</v>
      </c>
      <c r="D19" s="169" t="s">
        <v>161</v>
      </c>
      <c r="E19" s="167">
        <v>88.9</v>
      </c>
      <c r="F19" s="168" t="s">
        <v>146</v>
      </c>
      <c r="G19" s="156"/>
      <c r="H19" s="151">
        <f>ROUND(E19*G19,2)</f>
        <v>0</v>
      </c>
      <c r="J19" s="151">
        <f>ROUND(E19*G19,2)</f>
        <v>0</v>
      </c>
      <c r="L19" s="152">
        <f>E19*K19</f>
        <v>0</v>
      </c>
      <c r="N19" s="149">
        <f>E19*M19</f>
        <v>0</v>
      </c>
      <c r="P19" s="150" t="s">
        <v>162</v>
      </c>
      <c r="V19" s="153" t="s">
        <v>105</v>
      </c>
      <c r="W19" s="154">
        <v>103.3018</v>
      </c>
      <c r="X19" s="148" t="s">
        <v>163</v>
      </c>
      <c r="Y19" s="148" t="s">
        <v>160</v>
      </c>
      <c r="Z19" s="150" t="s">
        <v>149</v>
      </c>
      <c r="AB19" s="150">
        <v>7</v>
      </c>
      <c r="AJ19" s="114" t="s">
        <v>139</v>
      </c>
      <c r="AK19" s="114" t="s">
        <v>140</v>
      </c>
      <c r="AL19" s="114" t="s">
        <v>141</v>
      </c>
      <c r="AM19" s="114" t="s">
        <v>142</v>
      </c>
    </row>
    <row r="20" spans="1:39">
      <c r="A20" s="163">
        <v>5</v>
      </c>
      <c r="B20" s="164" t="s">
        <v>143</v>
      </c>
      <c r="C20" s="165" t="s">
        <v>164</v>
      </c>
      <c r="D20" s="169" t="s">
        <v>165</v>
      </c>
      <c r="E20" s="167">
        <v>44.45</v>
      </c>
      <c r="F20" s="168" t="s">
        <v>146</v>
      </c>
      <c r="G20" s="156"/>
      <c r="H20" s="151">
        <f>ROUND(E20*G20,2)</f>
        <v>0</v>
      </c>
      <c r="J20" s="151">
        <f>ROUND(E20*G20,2)</f>
        <v>0</v>
      </c>
      <c r="L20" s="152">
        <f>E20*K20</f>
        <v>0</v>
      </c>
      <c r="N20" s="149">
        <f>E20*M20</f>
        <v>0</v>
      </c>
      <c r="P20" s="150" t="s">
        <v>166</v>
      </c>
      <c r="V20" s="153" t="s">
        <v>105</v>
      </c>
      <c r="W20" s="154">
        <v>3.7338</v>
      </c>
      <c r="X20" s="148" t="s">
        <v>167</v>
      </c>
      <c r="Y20" s="148" t="s">
        <v>164</v>
      </c>
      <c r="Z20" s="150" t="s">
        <v>149</v>
      </c>
      <c r="AB20" s="150">
        <v>7</v>
      </c>
      <c r="AJ20" s="114" t="s">
        <v>139</v>
      </c>
      <c r="AK20" s="114" t="s">
        <v>140</v>
      </c>
      <c r="AL20" s="114" t="s">
        <v>141</v>
      </c>
      <c r="AM20" s="114" t="s">
        <v>142</v>
      </c>
    </row>
    <row r="21" spans="1:39">
      <c r="A21" s="163"/>
      <c r="B21" s="164"/>
      <c r="C21" s="165"/>
      <c r="D21" s="170" t="s">
        <v>168</v>
      </c>
      <c r="E21" s="171"/>
      <c r="F21" s="172"/>
      <c r="G21" s="159"/>
      <c r="H21" s="159"/>
      <c r="I21" s="159"/>
      <c r="J21" s="159"/>
      <c r="K21" s="160"/>
      <c r="L21" s="160"/>
      <c r="M21" s="157"/>
      <c r="N21" s="157"/>
      <c r="O21" s="158"/>
      <c r="P21" s="158"/>
      <c r="Q21" s="157"/>
      <c r="R21" s="157"/>
      <c r="S21" s="157"/>
      <c r="T21" s="161"/>
      <c r="U21" s="161"/>
      <c r="V21" s="161" t="s">
        <v>0</v>
      </c>
      <c r="W21" s="162"/>
      <c r="X21" s="158"/>
    </row>
    <row r="22" spans="1:39">
      <c r="A22" s="163">
        <v>6</v>
      </c>
      <c r="B22" s="164" t="s">
        <v>169</v>
      </c>
      <c r="C22" s="165" t="s">
        <v>170</v>
      </c>
      <c r="D22" s="169" t="s">
        <v>171</v>
      </c>
      <c r="E22" s="167">
        <v>228.4</v>
      </c>
      <c r="F22" s="168" t="s">
        <v>146</v>
      </c>
      <c r="G22" s="156"/>
      <c r="H22" s="151">
        <f>ROUND(E22*G22,2)</f>
        <v>0</v>
      </c>
      <c r="J22" s="151">
        <f>ROUND(E22*G22,2)</f>
        <v>0</v>
      </c>
      <c r="L22" s="152">
        <f>E22*K22</f>
        <v>0</v>
      </c>
      <c r="N22" s="149">
        <f>E22*M22</f>
        <v>0</v>
      </c>
      <c r="P22" s="150" t="s">
        <v>172</v>
      </c>
      <c r="V22" s="153" t="s">
        <v>105</v>
      </c>
      <c r="W22" s="154">
        <v>66.236000000000004</v>
      </c>
      <c r="X22" s="148" t="s">
        <v>173</v>
      </c>
      <c r="Y22" s="148" t="s">
        <v>170</v>
      </c>
      <c r="Z22" s="150" t="s">
        <v>174</v>
      </c>
      <c r="AB22" s="150">
        <v>7</v>
      </c>
      <c r="AJ22" s="114" t="s">
        <v>139</v>
      </c>
      <c r="AK22" s="114" t="s">
        <v>140</v>
      </c>
      <c r="AL22" s="114" t="s">
        <v>141</v>
      </c>
      <c r="AM22" s="114" t="s">
        <v>142</v>
      </c>
    </row>
    <row r="23" spans="1:39">
      <c r="A23" s="163"/>
      <c r="B23" s="164"/>
      <c r="C23" s="165"/>
      <c r="D23" s="170" t="s">
        <v>175</v>
      </c>
      <c r="E23" s="171"/>
      <c r="F23" s="172"/>
      <c r="G23" s="159"/>
      <c r="H23" s="159"/>
      <c r="I23" s="159"/>
      <c r="J23" s="159"/>
      <c r="K23" s="160"/>
      <c r="L23" s="160"/>
      <c r="M23" s="157"/>
      <c r="N23" s="157"/>
      <c r="O23" s="158"/>
      <c r="P23" s="158"/>
      <c r="Q23" s="157"/>
      <c r="R23" s="157"/>
      <c r="S23" s="157"/>
      <c r="T23" s="161"/>
      <c r="U23" s="161"/>
      <c r="V23" s="161" t="s">
        <v>0</v>
      </c>
      <c r="W23" s="162"/>
      <c r="X23" s="158"/>
    </row>
    <row r="24" spans="1:39" ht="25.5">
      <c r="A24" s="163">
        <v>7</v>
      </c>
      <c r="B24" s="164" t="s">
        <v>169</v>
      </c>
      <c r="C24" s="165" t="s">
        <v>176</v>
      </c>
      <c r="D24" s="169" t="s">
        <v>177</v>
      </c>
      <c r="E24" s="167">
        <v>150</v>
      </c>
      <c r="F24" s="168" t="s">
        <v>178</v>
      </c>
      <c r="G24" s="156"/>
      <c r="H24" s="151">
        <f>ROUND(E24*G24,2)</f>
        <v>0</v>
      </c>
      <c r="J24" s="151">
        <f>ROUND(E24*G24,2)</f>
        <v>0</v>
      </c>
      <c r="L24" s="152">
        <f>E24*K24</f>
        <v>0</v>
      </c>
      <c r="N24" s="149">
        <f>E24*M24</f>
        <v>0</v>
      </c>
      <c r="P24" s="150" t="s">
        <v>179</v>
      </c>
      <c r="V24" s="153" t="s">
        <v>105</v>
      </c>
      <c r="W24" s="154">
        <v>24.45</v>
      </c>
      <c r="X24" s="148" t="s">
        <v>180</v>
      </c>
      <c r="Y24" s="148" t="s">
        <v>176</v>
      </c>
      <c r="Z24" s="150" t="s">
        <v>149</v>
      </c>
      <c r="AB24" s="150">
        <v>7</v>
      </c>
      <c r="AJ24" s="114" t="s">
        <v>139</v>
      </c>
      <c r="AK24" s="114" t="s">
        <v>140</v>
      </c>
      <c r="AL24" s="114" t="s">
        <v>141</v>
      </c>
      <c r="AM24" s="114" t="s">
        <v>142</v>
      </c>
    </row>
    <row r="25" spans="1:39">
      <c r="A25" s="163"/>
      <c r="B25" s="164"/>
      <c r="C25" s="165"/>
      <c r="D25" s="173" t="s">
        <v>181</v>
      </c>
      <c r="E25" s="174">
        <f>SUM(J14:J24)</f>
        <v>0</v>
      </c>
      <c r="F25" s="168"/>
      <c r="H25" s="151">
        <f>SUM(H14:H24)</f>
        <v>0</v>
      </c>
      <c r="I25" s="151">
        <f>SUM(I14:I24)</f>
        <v>0</v>
      </c>
      <c r="J25" s="151">
        <f>SUM(J14:J24)</f>
        <v>0</v>
      </c>
      <c r="L25" s="152">
        <f>SUM(L14:L24)</f>
        <v>0</v>
      </c>
      <c r="N25" s="149">
        <f>SUM(N14:N24)</f>
        <v>0</v>
      </c>
      <c r="W25" s="154">
        <f>SUM(W14:W24)</f>
        <v>276.65160000000003</v>
      </c>
    </row>
    <row r="26" spans="1:39">
      <c r="A26" s="163"/>
      <c r="B26" s="164"/>
      <c r="C26" s="165"/>
      <c r="D26" s="166" t="s">
        <v>182</v>
      </c>
      <c r="E26" s="167"/>
      <c r="F26" s="168"/>
    </row>
    <row r="27" spans="1:39" ht="25.5">
      <c r="A27" s="163">
        <v>8</v>
      </c>
      <c r="B27" s="164" t="s">
        <v>184</v>
      </c>
      <c r="C27" s="165" t="s">
        <v>185</v>
      </c>
      <c r="D27" s="169" t="s">
        <v>186</v>
      </c>
      <c r="E27" s="167">
        <v>154.44999999999999</v>
      </c>
      <c r="F27" s="168" t="s">
        <v>146</v>
      </c>
      <c r="G27" s="156"/>
      <c r="H27" s="151">
        <f>ROUND(E27*G27,2)</f>
        <v>0</v>
      </c>
      <c r="J27" s="151">
        <f>ROUND(E27*G27,2)</f>
        <v>0</v>
      </c>
      <c r="K27" s="152">
        <v>2.89228</v>
      </c>
      <c r="L27" s="152">
        <f>E27*K27</f>
        <v>446.71264599999995</v>
      </c>
      <c r="N27" s="149">
        <f>E27*M27</f>
        <v>0</v>
      </c>
      <c r="P27" s="150" t="s">
        <v>187</v>
      </c>
      <c r="V27" s="153" t="s">
        <v>105</v>
      </c>
      <c r="W27" s="154">
        <v>670.00409999999999</v>
      </c>
      <c r="X27" s="148" t="s">
        <v>188</v>
      </c>
      <c r="Y27" s="148" t="s">
        <v>185</v>
      </c>
      <c r="Z27" s="150" t="s">
        <v>189</v>
      </c>
      <c r="AB27" s="150">
        <v>7</v>
      </c>
      <c r="AJ27" s="114" t="s">
        <v>139</v>
      </c>
      <c r="AK27" s="114" t="s">
        <v>140</v>
      </c>
      <c r="AL27" s="114" t="s">
        <v>141</v>
      </c>
      <c r="AM27" s="114" t="s">
        <v>183</v>
      </c>
    </row>
    <row r="28" spans="1:39">
      <c r="A28" s="163"/>
      <c r="B28" s="164"/>
      <c r="C28" s="165"/>
      <c r="D28" s="173" t="s">
        <v>190</v>
      </c>
      <c r="E28" s="174">
        <f>SUM(J27:J27)</f>
        <v>0</v>
      </c>
      <c r="F28" s="168"/>
      <c r="H28" s="151">
        <f>SUM(H27:H27)</f>
        <v>0</v>
      </c>
      <c r="I28" s="151">
        <f>SUM(I27:I27)</f>
        <v>0</v>
      </c>
      <c r="J28" s="151">
        <f>SUM(J27:J27)</f>
        <v>0</v>
      </c>
      <c r="L28" s="152">
        <f>SUM(L27:L27)</f>
        <v>446.71264599999995</v>
      </c>
      <c r="N28" s="149">
        <f>SUM(N27:N27)</f>
        <v>0</v>
      </c>
      <c r="W28" s="154">
        <f>SUM(W27:W27)</f>
        <v>670.00409999999999</v>
      </c>
    </row>
    <row r="29" spans="1:39">
      <c r="A29" s="163"/>
      <c r="B29" s="164"/>
      <c r="C29" s="165"/>
      <c r="D29" s="166" t="s">
        <v>191</v>
      </c>
      <c r="E29" s="167"/>
      <c r="F29" s="168"/>
    </row>
    <row r="30" spans="1:39">
      <c r="A30" s="163">
        <v>9</v>
      </c>
      <c r="B30" s="164" t="s">
        <v>184</v>
      </c>
      <c r="C30" s="165" t="s">
        <v>193</v>
      </c>
      <c r="D30" s="169" t="s">
        <v>194</v>
      </c>
      <c r="E30" s="167">
        <v>185.3</v>
      </c>
      <c r="F30" s="168" t="s">
        <v>178</v>
      </c>
      <c r="G30" s="156"/>
      <c r="H30" s="151">
        <f>ROUND(E30*G30,2)</f>
        <v>0</v>
      </c>
      <c r="J30" s="151">
        <f>ROUND(E30*G30,2)</f>
        <v>0</v>
      </c>
      <c r="K30" s="152">
        <v>0.31879000000000002</v>
      </c>
      <c r="L30" s="152">
        <f>E30*K30</f>
        <v>59.071787000000008</v>
      </c>
      <c r="N30" s="149">
        <f>E30*M30</f>
        <v>0</v>
      </c>
      <c r="P30" s="150" t="s">
        <v>195</v>
      </c>
      <c r="V30" s="153" t="s">
        <v>105</v>
      </c>
      <c r="W30" s="154">
        <v>32.798099999999998</v>
      </c>
      <c r="X30" s="148" t="s">
        <v>196</v>
      </c>
      <c r="Y30" s="148" t="s">
        <v>193</v>
      </c>
      <c r="Z30" s="150" t="s">
        <v>197</v>
      </c>
      <c r="AB30" s="150">
        <v>7</v>
      </c>
      <c r="AJ30" s="114" t="s">
        <v>139</v>
      </c>
      <c r="AK30" s="114" t="s">
        <v>140</v>
      </c>
      <c r="AL30" s="114" t="s">
        <v>141</v>
      </c>
      <c r="AM30" s="114" t="s">
        <v>192</v>
      </c>
    </row>
    <row r="31" spans="1:39" ht="25.5">
      <c r="A31" s="163">
        <v>10</v>
      </c>
      <c r="B31" s="164" t="s">
        <v>184</v>
      </c>
      <c r="C31" s="165" t="s">
        <v>198</v>
      </c>
      <c r="D31" s="169" t="s">
        <v>199</v>
      </c>
      <c r="E31" s="167">
        <v>300</v>
      </c>
      <c r="F31" s="168" t="s">
        <v>178</v>
      </c>
      <c r="G31" s="156"/>
      <c r="H31" s="151">
        <f>ROUND(E31*G31,2)</f>
        <v>0</v>
      </c>
      <c r="J31" s="151">
        <f>ROUND(E31*G31,2)</f>
        <v>0</v>
      </c>
      <c r="K31" s="152">
        <v>2.7999999999999998E-4</v>
      </c>
      <c r="L31" s="152">
        <f>E31*K31</f>
        <v>8.3999999999999991E-2</v>
      </c>
      <c r="N31" s="149">
        <f>E31*M31</f>
        <v>0</v>
      </c>
      <c r="P31" s="150" t="s">
        <v>200</v>
      </c>
      <c r="V31" s="153" t="s">
        <v>105</v>
      </c>
      <c r="W31" s="154">
        <v>35.4</v>
      </c>
      <c r="X31" s="148" t="s">
        <v>201</v>
      </c>
      <c r="Y31" s="148" t="s">
        <v>198</v>
      </c>
      <c r="Z31" s="150" t="s">
        <v>197</v>
      </c>
      <c r="AB31" s="150">
        <v>7</v>
      </c>
      <c r="AJ31" s="114" t="s">
        <v>139</v>
      </c>
      <c r="AK31" s="114" t="s">
        <v>140</v>
      </c>
      <c r="AL31" s="114" t="s">
        <v>141</v>
      </c>
      <c r="AM31" s="114" t="s">
        <v>192</v>
      </c>
    </row>
    <row r="32" spans="1:39">
      <c r="A32" s="163">
        <v>11</v>
      </c>
      <c r="B32" s="164" t="s">
        <v>203</v>
      </c>
      <c r="C32" s="165" t="s">
        <v>204</v>
      </c>
      <c r="D32" s="169" t="s">
        <v>205</v>
      </c>
      <c r="E32" s="167">
        <v>300</v>
      </c>
      <c r="F32" s="168" t="s">
        <v>178</v>
      </c>
      <c r="G32" s="156"/>
      <c r="I32" s="151">
        <f>ROUND(E32*G32,2)</f>
        <v>0</v>
      </c>
      <c r="J32" s="151">
        <f>ROUND(E32*G32,2)</f>
        <v>0</v>
      </c>
      <c r="K32" s="152">
        <v>9.5E-4</v>
      </c>
      <c r="L32" s="152">
        <f>E32*K32</f>
        <v>0.28499999999999998</v>
      </c>
      <c r="N32" s="149">
        <f>E32*M32</f>
        <v>0</v>
      </c>
      <c r="P32" s="150" t="s">
        <v>206</v>
      </c>
      <c r="V32" s="153" t="s">
        <v>98</v>
      </c>
      <c r="X32" s="148" t="s">
        <v>204</v>
      </c>
      <c r="Y32" s="148" t="s">
        <v>204</v>
      </c>
      <c r="Z32" s="150" t="s">
        <v>207</v>
      </c>
      <c r="AA32" s="150">
        <v>252315</v>
      </c>
      <c r="AB32" s="150">
        <v>8</v>
      </c>
      <c r="AJ32" s="114" t="s">
        <v>202</v>
      </c>
      <c r="AK32" s="114" t="s">
        <v>140</v>
      </c>
      <c r="AL32" s="114" t="s">
        <v>141</v>
      </c>
      <c r="AM32" s="114" t="s">
        <v>192</v>
      </c>
    </row>
    <row r="33" spans="1:39">
      <c r="A33" s="163"/>
      <c r="B33" s="164"/>
      <c r="C33" s="165"/>
      <c r="D33" s="170" t="s">
        <v>208</v>
      </c>
      <c r="E33" s="171"/>
      <c r="F33" s="172"/>
      <c r="G33" s="159"/>
      <c r="H33" s="159"/>
      <c r="I33" s="159"/>
      <c r="J33" s="159"/>
      <c r="K33" s="160"/>
      <c r="L33" s="160"/>
      <c r="M33" s="157"/>
      <c r="N33" s="157"/>
      <c r="O33" s="158"/>
      <c r="P33" s="158"/>
      <c r="Q33" s="157"/>
      <c r="R33" s="157"/>
      <c r="S33" s="157"/>
      <c r="T33" s="161"/>
      <c r="U33" s="161"/>
      <c r="V33" s="161" t="s">
        <v>0</v>
      </c>
      <c r="W33" s="162"/>
      <c r="X33" s="158"/>
    </row>
    <row r="34" spans="1:39" ht="25.5">
      <c r="A34" s="163">
        <v>12</v>
      </c>
      <c r="B34" s="164" t="s">
        <v>143</v>
      </c>
      <c r="C34" s="165" t="s">
        <v>209</v>
      </c>
      <c r="D34" s="169" t="s">
        <v>210</v>
      </c>
      <c r="E34" s="167">
        <v>55.8</v>
      </c>
      <c r="F34" s="168" t="s">
        <v>146</v>
      </c>
      <c r="G34" s="156"/>
      <c r="H34" s="151">
        <f>ROUND(E34*G34,2)</f>
        <v>0</v>
      </c>
      <c r="J34" s="151">
        <f>ROUND(E34*G34,2)</f>
        <v>0</v>
      </c>
      <c r="K34" s="152">
        <v>2.13408</v>
      </c>
      <c r="L34" s="152">
        <f>E34*K34</f>
        <v>119.08166399999999</v>
      </c>
      <c r="N34" s="149">
        <f>E34*M34</f>
        <v>0</v>
      </c>
      <c r="P34" s="150" t="s">
        <v>211</v>
      </c>
      <c r="V34" s="153" t="s">
        <v>105</v>
      </c>
      <c r="W34" s="154">
        <v>31.694400000000002</v>
      </c>
      <c r="X34" s="148" t="s">
        <v>212</v>
      </c>
      <c r="Y34" s="148" t="s">
        <v>209</v>
      </c>
      <c r="Z34" s="150" t="s">
        <v>197</v>
      </c>
      <c r="AB34" s="150">
        <v>7</v>
      </c>
      <c r="AJ34" s="114" t="s">
        <v>139</v>
      </c>
      <c r="AK34" s="114" t="s">
        <v>140</v>
      </c>
      <c r="AL34" s="114" t="s">
        <v>141</v>
      </c>
      <c r="AM34" s="114" t="s">
        <v>192</v>
      </c>
    </row>
    <row r="35" spans="1:39">
      <c r="A35" s="163"/>
      <c r="B35" s="164"/>
      <c r="C35" s="165"/>
      <c r="D35" s="170" t="s">
        <v>213</v>
      </c>
      <c r="E35" s="171"/>
      <c r="F35" s="172"/>
      <c r="G35" s="159"/>
      <c r="H35" s="159"/>
      <c r="I35" s="159"/>
      <c r="J35" s="159"/>
      <c r="K35" s="160"/>
      <c r="L35" s="160"/>
      <c r="M35" s="157"/>
      <c r="N35" s="157"/>
      <c r="O35" s="158"/>
      <c r="P35" s="158"/>
      <c r="Q35" s="157"/>
      <c r="R35" s="157"/>
      <c r="S35" s="157"/>
      <c r="T35" s="161"/>
      <c r="U35" s="161"/>
      <c r="V35" s="161" t="s">
        <v>0</v>
      </c>
      <c r="W35" s="162"/>
      <c r="X35" s="158"/>
    </row>
    <row r="36" spans="1:39">
      <c r="A36" s="163"/>
      <c r="B36" s="164"/>
      <c r="C36" s="165"/>
      <c r="D36" s="170" t="s">
        <v>214</v>
      </c>
      <c r="E36" s="171"/>
      <c r="F36" s="172"/>
      <c r="G36" s="159"/>
      <c r="H36" s="159"/>
      <c r="I36" s="159"/>
      <c r="J36" s="159"/>
      <c r="K36" s="160"/>
      <c r="L36" s="160"/>
      <c r="M36" s="157"/>
      <c r="N36" s="157"/>
      <c r="O36" s="158"/>
      <c r="P36" s="158"/>
      <c r="Q36" s="157"/>
      <c r="R36" s="157"/>
      <c r="S36" s="157"/>
      <c r="T36" s="161"/>
      <c r="U36" s="161"/>
      <c r="V36" s="161" t="s">
        <v>0</v>
      </c>
      <c r="W36" s="162"/>
      <c r="X36" s="158"/>
    </row>
    <row r="37" spans="1:39">
      <c r="A37" s="163">
        <v>13</v>
      </c>
      <c r="B37" s="164" t="s">
        <v>215</v>
      </c>
      <c r="C37" s="165" t="s">
        <v>216</v>
      </c>
      <c r="D37" s="169" t="s">
        <v>217</v>
      </c>
      <c r="E37" s="167">
        <v>151.62</v>
      </c>
      <c r="F37" s="168" t="s">
        <v>178</v>
      </c>
      <c r="G37" s="156"/>
      <c r="H37" s="151">
        <f>ROUND(E37*G37,2)</f>
        <v>0</v>
      </c>
      <c r="J37" s="151">
        <f>ROUND(E37*G37,2)</f>
        <v>0</v>
      </c>
      <c r="K37" s="152">
        <v>0.14413000000000001</v>
      </c>
      <c r="L37" s="152">
        <f>E37*K37</f>
        <v>21.852990600000002</v>
      </c>
      <c r="N37" s="149">
        <f>E37*M37</f>
        <v>0</v>
      </c>
      <c r="P37" s="150" t="s">
        <v>218</v>
      </c>
      <c r="V37" s="153" t="s">
        <v>105</v>
      </c>
      <c r="W37" s="154">
        <v>873.48281999999995</v>
      </c>
      <c r="X37" s="148" t="s">
        <v>219</v>
      </c>
      <c r="Y37" s="148" t="s">
        <v>216</v>
      </c>
      <c r="Z37" s="150" t="s">
        <v>197</v>
      </c>
      <c r="AB37" s="150">
        <v>7</v>
      </c>
      <c r="AJ37" s="114" t="s">
        <v>139</v>
      </c>
      <c r="AK37" s="114" t="s">
        <v>140</v>
      </c>
      <c r="AL37" s="114" t="s">
        <v>141</v>
      </c>
      <c r="AM37" s="114" t="s">
        <v>192</v>
      </c>
    </row>
    <row r="38" spans="1:39">
      <c r="A38" s="163">
        <v>14</v>
      </c>
      <c r="B38" s="164" t="s">
        <v>203</v>
      </c>
      <c r="C38" s="165" t="s">
        <v>220</v>
      </c>
      <c r="D38" s="169" t="s">
        <v>221</v>
      </c>
      <c r="E38" s="167">
        <v>32.19</v>
      </c>
      <c r="F38" s="168" t="s">
        <v>146</v>
      </c>
      <c r="G38" s="156"/>
      <c r="I38" s="151">
        <f>ROUND(E38*G38,2)</f>
        <v>0</v>
      </c>
      <c r="J38" s="151">
        <f>ROUND(E38*G38,2)</f>
        <v>0</v>
      </c>
      <c r="K38" s="152">
        <v>0.77</v>
      </c>
      <c r="L38" s="152">
        <f>E38*K38</f>
        <v>24.786299999999997</v>
      </c>
      <c r="N38" s="149">
        <f>E38*M38</f>
        <v>0</v>
      </c>
      <c r="P38" s="150" t="s">
        <v>222</v>
      </c>
      <c r="V38" s="153" t="s">
        <v>98</v>
      </c>
      <c r="X38" s="148" t="s">
        <v>220</v>
      </c>
      <c r="Y38" s="148" t="s">
        <v>220</v>
      </c>
      <c r="Z38" s="150" t="s">
        <v>223</v>
      </c>
      <c r="AA38" s="150" t="s">
        <v>224</v>
      </c>
      <c r="AB38" s="150">
        <v>8</v>
      </c>
      <c r="AJ38" s="114" t="s">
        <v>202</v>
      </c>
      <c r="AK38" s="114" t="s">
        <v>140</v>
      </c>
      <c r="AL38" s="114" t="s">
        <v>141</v>
      </c>
      <c r="AM38" s="114" t="s">
        <v>192</v>
      </c>
    </row>
    <row r="39" spans="1:39">
      <c r="A39" s="163">
        <v>15</v>
      </c>
      <c r="B39" s="164" t="s">
        <v>215</v>
      </c>
      <c r="C39" s="165" t="s">
        <v>225</v>
      </c>
      <c r="D39" s="169" t="s">
        <v>226</v>
      </c>
      <c r="E39" s="167">
        <v>25</v>
      </c>
      <c r="F39" s="168" t="s">
        <v>178</v>
      </c>
      <c r="G39" s="156"/>
      <c r="H39" s="151">
        <f>ROUND(E39*G39,2)</f>
        <v>0</v>
      </c>
      <c r="J39" s="151">
        <f>ROUND(E39*G39,2)</f>
        <v>0</v>
      </c>
      <c r="K39" s="152">
        <v>3.5052500000000002</v>
      </c>
      <c r="L39" s="152">
        <f>E39*K39</f>
        <v>87.631250000000009</v>
      </c>
      <c r="N39" s="149">
        <f>E39*M39</f>
        <v>0</v>
      </c>
      <c r="P39" s="150" t="s">
        <v>227</v>
      </c>
      <c r="V39" s="153" t="s">
        <v>105</v>
      </c>
      <c r="W39" s="154">
        <v>181.1</v>
      </c>
      <c r="X39" s="148" t="s">
        <v>228</v>
      </c>
      <c r="Y39" s="148" t="s">
        <v>225</v>
      </c>
      <c r="Z39" s="150" t="s">
        <v>197</v>
      </c>
      <c r="AB39" s="150">
        <v>7</v>
      </c>
      <c r="AJ39" s="114" t="s">
        <v>139</v>
      </c>
      <c r="AK39" s="114" t="s">
        <v>140</v>
      </c>
      <c r="AL39" s="114" t="s">
        <v>141</v>
      </c>
      <c r="AM39" s="114" t="s">
        <v>192</v>
      </c>
    </row>
    <row r="40" spans="1:39">
      <c r="A40" s="163"/>
      <c r="B40" s="164"/>
      <c r="C40" s="165"/>
      <c r="D40" s="170" t="s">
        <v>229</v>
      </c>
      <c r="E40" s="171"/>
      <c r="F40" s="172"/>
      <c r="G40" s="159"/>
      <c r="H40" s="159"/>
      <c r="I40" s="159"/>
      <c r="J40" s="159"/>
      <c r="K40" s="160"/>
      <c r="L40" s="160"/>
      <c r="M40" s="157"/>
      <c r="N40" s="157"/>
      <c r="O40" s="158"/>
      <c r="P40" s="158"/>
      <c r="Q40" s="157"/>
      <c r="R40" s="157"/>
      <c r="S40" s="157"/>
      <c r="T40" s="161"/>
      <c r="U40" s="161"/>
      <c r="V40" s="161" t="s">
        <v>0</v>
      </c>
      <c r="W40" s="162"/>
      <c r="X40" s="158"/>
    </row>
    <row r="41" spans="1:39">
      <c r="A41" s="163"/>
      <c r="B41" s="164"/>
      <c r="C41" s="165"/>
      <c r="D41" s="173" t="s">
        <v>230</v>
      </c>
      <c r="E41" s="174">
        <f>SUM(J30:J40)</f>
        <v>0</v>
      </c>
      <c r="F41" s="168"/>
      <c r="H41" s="151">
        <f>SUM(H30:H40)</f>
        <v>0</v>
      </c>
      <c r="I41" s="151">
        <f>SUM(I30:I40)</f>
        <v>0</v>
      </c>
      <c r="J41" s="151">
        <f>SUM(J30:J40)</f>
        <v>0</v>
      </c>
      <c r="L41" s="152">
        <f>SUM(L30:L40)</f>
        <v>312.79299159999999</v>
      </c>
      <c r="N41" s="149">
        <f>SUM(N30:N40)</f>
        <v>0</v>
      </c>
      <c r="W41" s="154">
        <f>SUM(W30:W40)</f>
        <v>1154.47532</v>
      </c>
    </row>
    <row r="42" spans="1:39">
      <c r="A42" s="163"/>
      <c r="B42" s="164"/>
      <c r="C42" s="165"/>
      <c r="D42" s="166" t="s">
        <v>231</v>
      </c>
      <c r="E42" s="167"/>
      <c r="F42" s="168"/>
    </row>
    <row r="43" spans="1:39">
      <c r="A43" s="163">
        <v>16</v>
      </c>
      <c r="B43" s="164" t="s">
        <v>184</v>
      </c>
      <c r="C43" s="165" t="s">
        <v>233</v>
      </c>
      <c r="D43" s="169" t="s">
        <v>234</v>
      </c>
      <c r="E43" s="167">
        <v>714.42700000000002</v>
      </c>
      <c r="F43" s="168" t="s">
        <v>235</v>
      </c>
      <c r="G43" s="156"/>
      <c r="H43" s="151">
        <f>ROUND(E43*G43,2)</f>
        <v>0</v>
      </c>
      <c r="J43" s="151">
        <f>ROUND(E43*G43,2)</f>
        <v>0</v>
      </c>
      <c r="L43" s="152">
        <f>E43*K43</f>
        <v>0</v>
      </c>
      <c r="N43" s="149">
        <f>E43*M43</f>
        <v>0</v>
      </c>
      <c r="P43" s="150" t="s">
        <v>236</v>
      </c>
      <c r="V43" s="153" t="s">
        <v>105</v>
      </c>
      <c r="W43" s="154">
        <v>427.22734600000001</v>
      </c>
      <c r="X43" s="148" t="s">
        <v>237</v>
      </c>
      <c r="Y43" s="148" t="s">
        <v>233</v>
      </c>
      <c r="Z43" s="150" t="s">
        <v>197</v>
      </c>
      <c r="AB43" s="150">
        <v>7</v>
      </c>
      <c r="AJ43" s="114" t="s">
        <v>139</v>
      </c>
      <c r="AK43" s="114" t="s">
        <v>140</v>
      </c>
      <c r="AL43" s="114" t="s">
        <v>141</v>
      </c>
      <c r="AM43" s="114" t="s">
        <v>232</v>
      </c>
    </row>
    <row r="44" spans="1:39">
      <c r="A44" s="163"/>
      <c r="B44" s="164"/>
      <c r="C44" s="165"/>
      <c r="D44" s="173" t="s">
        <v>238</v>
      </c>
      <c r="E44" s="174">
        <f>SUM(J43:J43)</f>
        <v>0</v>
      </c>
      <c r="F44" s="168"/>
      <c r="H44" s="151">
        <f>SUM(H43:H43)</f>
        <v>0</v>
      </c>
      <c r="I44" s="151">
        <f>SUM(I43:I43)</f>
        <v>0</v>
      </c>
      <c r="J44" s="151">
        <f>SUM(J43:J43)</f>
        <v>0</v>
      </c>
      <c r="L44" s="152">
        <f>SUM(L43:L43)</f>
        <v>0</v>
      </c>
      <c r="N44" s="149">
        <f>SUM(N43:N43)</f>
        <v>0</v>
      </c>
      <c r="W44" s="154">
        <f>SUM(W43:W43)</f>
        <v>427.22734600000001</v>
      </c>
    </row>
    <row r="45" spans="1:39">
      <c r="A45" s="163"/>
      <c r="B45" s="164"/>
      <c r="C45" s="165"/>
      <c r="D45" s="173" t="s">
        <v>239</v>
      </c>
      <c r="E45" s="174">
        <f>SUMIF(AL12:AL44,"E/",J12:J44)</f>
        <v>0</v>
      </c>
      <c r="F45" s="168"/>
      <c r="H45" s="151">
        <f>SUMIF(AL12:AL44,"E/",H12:H44)</f>
        <v>0</v>
      </c>
      <c r="I45" s="151">
        <f>SUMIF(AL12:AL44,"E/",I12:I44)</f>
        <v>0</v>
      </c>
      <c r="J45" s="151">
        <f>SUMIF(AL12:AL44,"E/",J12:J44)</f>
        <v>0</v>
      </c>
      <c r="L45" s="152">
        <f>SUMIF(AL12:AL44,"E/",L12:L44)</f>
        <v>759.5056376</v>
      </c>
      <c r="N45" s="149">
        <f>SUMIF(AL12:AL44,"E/",N12:N44)</f>
        <v>0</v>
      </c>
      <c r="W45" s="154">
        <f>SUMIF(AL12:AL44,"E/",W12:W44)</f>
        <v>2528.3583659999999</v>
      </c>
    </row>
    <row r="46" spans="1:39">
      <c r="A46" s="163"/>
      <c r="B46" s="164"/>
      <c r="C46" s="165"/>
      <c r="D46" s="166" t="s">
        <v>240</v>
      </c>
      <c r="E46" s="167"/>
      <c r="F46" s="168"/>
    </row>
    <row r="47" spans="1:39">
      <c r="A47" s="163"/>
      <c r="B47" s="164"/>
      <c r="C47" s="165"/>
      <c r="D47" s="166" t="s">
        <v>241</v>
      </c>
      <c r="E47" s="167"/>
      <c r="F47" s="168"/>
    </row>
    <row r="48" spans="1:39">
      <c r="A48" s="163">
        <v>17</v>
      </c>
      <c r="B48" s="164" t="s">
        <v>245</v>
      </c>
      <c r="C48" s="165" t="s">
        <v>246</v>
      </c>
      <c r="D48" s="169" t="s">
        <v>247</v>
      </c>
      <c r="E48" s="167">
        <v>1251.92</v>
      </c>
      <c r="F48" s="168" t="s">
        <v>178</v>
      </c>
      <c r="G48" s="156"/>
      <c r="H48" s="151">
        <f>ROUND(E48*G48,2)</f>
        <v>0</v>
      </c>
      <c r="J48" s="151">
        <f>ROUND(E48*G48,2)</f>
        <v>0</v>
      </c>
      <c r="K48" s="152">
        <v>1.2999999999999999E-4</v>
      </c>
      <c r="L48" s="152">
        <f>E48*K48</f>
        <v>0.16274959999999999</v>
      </c>
      <c r="N48" s="149">
        <f>E48*M48</f>
        <v>0</v>
      </c>
      <c r="P48" s="150" t="s">
        <v>248</v>
      </c>
      <c r="V48" s="153" t="s">
        <v>249</v>
      </c>
      <c r="W48" s="154">
        <v>51.328719999999997</v>
      </c>
      <c r="X48" s="148" t="s">
        <v>250</v>
      </c>
      <c r="Y48" s="148" t="s">
        <v>246</v>
      </c>
      <c r="Z48" s="150" t="s">
        <v>251</v>
      </c>
      <c r="AB48" s="150">
        <v>7</v>
      </c>
      <c r="AJ48" s="114" t="s">
        <v>242</v>
      </c>
      <c r="AK48" s="114" t="s">
        <v>140</v>
      </c>
      <c r="AL48" s="114" t="s">
        <v>243</v>
      </c>
      <c r="AM48" s="114" t="s">
        <v>244</v>
      </c>
    </row>
    <row r="49" spans="1:24">
      <c r="A49" s="163"/>
      <c r="B49" s="164"/>
      <c r="C49" s="165"/>
      <c r="D49" s="170" t="s">
        <v>252</v>
      </c>
      <c r="E49" s="171"/>
      <c r="F49" s="172"/>
      <c r="G49" s="159"/>
      <c r="H49" s="159"/>
      <c r="I49" s="159"/>
      <c r="J49" s="159"/>
      <c r="K49" s="160"/>
      <c r="L49" s="160"/>
      <c r="M49" s="157"/>
      <c r="N49" s="157"/>
      <c r="O49" s="158"/>
      <c r="P49" s="158"/>
      <c r="Q49" s="157"/>
      <c r="R49" s="157"/>
      <c r="S49" s="157"/>
      <c r="T49" s="161"/>
      <c r="U49" s="161"/>
      <c r="V49" s="161" t="s">
        <v>0</v>
      </c>
      <c r="W49" s="162"/>
      <c r="X49" s="158"/>
    </row>
    <row r="50" spans="1:24">
      <c r="A50" s="163"/>
      <c r="B50" s="164"/>
      <c r="C50" s="165"/>
      <c r="D50" s="173" t="s">
        <v>253</v>
      </c>
      <c r="E50" s="174">
        <f>SUM(J48:J49)</f>
        <v>0</v>
      </c>
      <c r="F50" s="168"/>
      <c r="H50" s="151">
        <f>SUM(H48:H49)</f>
        <v>0</v>
      </c>
      <c r="I50" s="151">
        <f>SUM(I48:I49)</f>
        <v>0</v>
      </c>
      <c r="J50" s="151">
        <f>SUM(J48:J49)</f>
        <v>0</v>
      </c>
      <c r="L50" s="152">
        <f>SUM(L48:L49)</f>
        <v>0.16274959999999999</v>
      </c>
      <c r="N50" s="149">
        <f>SUM(N48:N49)</f>
        <v>0</v>
      </c>
      <c r="W50" s="154">
        <f>SUM(W48:W49)</f>
        <v>51.328719999999997</v>
      </c>
    </row>
    <row r="51" spans="1:24">
      <c r="A51" s="163"/>
      <c r="B51" s="164"/>
      <c r="C51" s="165"/>
      <c r="D51" s="173" t="s">
        <v>254</v>
      </c>
      <c r="E51" s="174">
        <f>SUMIF(AL12:AL50,"I/",J12:J50)</f>
        <v>0</v>
      </c>
      <c r="F51" s="168"/>
      <c r="H51" s="151">
        <f>SUMIF(AL12:AL50,"I/",H12:H50)</f>
        <v>0</v>
      </c>
      <c r="I51" s="151">
        <f>SUMIF(AL12:AL50,"I/",I12:I50)</f>
        <v>0</v>
      </c>
      <c r="J51" s="151">
        <f>SUMIF(AL12:AL50,"I/",J12:J50)</f>
        <v>0</v>
      </c>
      <c r="L51" s="152">
        <f>SUMIF(AL12:AL50,"I/",L12:L50)</f>
        <v>0.16274959999999999</v>
      </c>
      <c r="N51" s="149">
        <f>SUMIF(AL12:AL50,"I/",N12:N50)</f>
        <v>0</v>
      </c>
      <c r="W51" s="154">
        <f>SUMIF(AL12:AL50,"I/",W12:W50)</f>
        <v>51.328719999999997</v>
      </c>
    </row>
    <row r="52" spans="1:24">
      <c r="A52" s="163"/>
      <c r="B52" s="164"/>
      <c r="C52" s="165"/>
      <c r="D52" s="173" t="s">
        <v>255</v>
      </c>
      <c r="E52" s="174">
        <f>SUMIF(AK12:AK51,"S",J12:J51)</f>
        <v>0</v>
      </c>
      <c r="F52" s="168"/>
      <c r="H52" s="151">
        <f>SUMIF(AK12:AK51,"S",H12:H51)</f>
        <v>0</v>
      </c>
      <c r="I52" s="151">
        <f>SUMIF(AK12:AK51,"S",I12:I51)</f>
        <v>0</v>
      </c>
      <c r="J52" s="151">
        <f>SUMIF(AK12:AK51,"S",J12:J51)</f>
        <v>0</v>
      </c>
      <c r="L52" s="152">
        <f>SUMIF(AK12:AK51,"S",L12:L51)</f>
        <v>759.66838719999998</v>
      </c>
      <c r="N52" s="149">
        <f>SUMIF(AK12:AK51,"S",N12:N51)</f>
        <v>0</v>
      </c>
      <c r="W52" s="154">
        <f>SUMIF(AK12:AK51,"S",W12:W51)</f>
        <v>2579.6870859999999</v>
      </c>
    </row>
  </sheetData>
  <sheetProtection algorithmName="SHA-512" hashValue="oe10dGpNRLPTN8zRGpyeFWYr5IkwQcZwxXTtayAzrG606deLvpA4H0oqOWofS6AtqsHRBRffwI/7AFKPN4sVDQ==" saltValue="25lMALea3S21poqoRtZY/w==" spinCount="100000" sheet="1" formatCells="0" formatColumns="0" formatRows="0" insertColumns="0" insertRows="0" insertHyperlinks="0" deleteColumns="0" deleteRows="0" selectLockedCells="1" sort="0" autoFilter="0" pivotTables="0"/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Header>&amp;RPríloha č.3</oddHead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1"/>
  <sheetViews>
    <sheetView showGridLines="0" workbookViewId="0">
      <selection activeCell="G23" sqref="G23"/>
    </sheetView>
  </sheetViews>
  <sheetFormatPr defaultRowHeight="12.75"/>
  <cols>
    <col min="1" max="1" width="42.28515625" style="85" customWidth="1"/>
    <col min="2" max="4" width="9.7109375" style="86" customWidth="1"/>
    <col min="5" max="5" width="9.7109375" style="87" customWidth="1"/>
    <col min="6" max="6" width="8.7109375" style="88" customWidth="1"/>
    <col min="7" max="7" width="9.140625" style="88"/>
    <col min="8" max="23" width="9.140625" style="85"/>
    <col min="24" max="25" width="5.7109375" style="85" customWidth="1"/>
    <col min="26" max="26" width="6.5703125" style="85" customWidth="1"/>
    <col min="27" max="27" width="24.28515625" style="85" customWidth="1"/>
    <col min="28" max="28" width="4.28515625" style="85" customWidth="1"/>
    <col min="29" max="29" width="8.28515625" style="85" customWidth="1"/>
    <col min="30" max="30" width="8.7109375" style="85" customWidth="1"/>
    <col min="31" max="16384" width="9.140625" style="85"/>
  </cols>
  <sheetData>
    <row r="1" spans="1:30">
      <c r="A1" s="89" t="s">
        <v>5</v>
      </c>
      <c r="C1" s="85"/>
      <c r="E1" s="89" t="s">
        <v>257</v>
      </c>
      <c r="F1" s="85"/>
      <c r="G1" s="85"/>
      <c r="Z1" s="82" t="s">
        <v>6</v>
      </c>
      <c r="AA1" s="82" t="s">
        <v>7</v>
      </c>
      <c r="AB1" s="82" t="s">
        <v>8</v>
      </c>
      <c r="AC1" s="82" t="s">
        <v>9</v>
      </c>
      <c r="AD1" s="82" t="s">
        <v>10</v>
      </c>
    </row>
    <row r="2" spans="1:30">
      <c r="A2" s="89" t="s">
        <v>114</v>
      </c>
      <c r="C2" s="85"/>
      <c r="E2" s="89" t="s">
        <v>115</v>
      </c>
      <c r="F2" s="85"/>
      <c r="G2" s="85"/>
      <c r="Z2" s="82" t="s">
        <v>13</v>
      </c>
      <c r="AA2" s="83" t="s">
        <v>68</v>
      </c>
      <c r="AB2" s="83" t="s">
        <v>15</v>
      </c>
      <c r="AC2" s="83"/>
      <c r="AD2" s="84"/>
    </row>
    <row r="3" spans="1:30">
      <c r="A3" s="89" t="s">
        <v>16</v>
      </c>
      <c r="C3" s="85"/>
      <c r="E3" s="89" t="s">
        <v>258</v>
      </c>
      <c r="F3" s="85"/>
      <c r="G3" s="85"/>
      <c r="Z3" s="82" t="s">
        <v>17</v>
      </c>
      <c r="AA3" s="83" t="s">
        <v>69</v>
      </c>
      <c r="AB3" s="83" t="s">
        <v>15</v>
      </c>
      <c r="AC3" s="83" t="s">
        <v>19</v>
      </c>
      <c r="AD3" s="84" t="s">
        <v>20</v>
      </c>
    </row>
    <row r="4" spans="1:30">
      <c r="B4" s="85"/>
      <c r="C4" s="85"/>
      <c r="D4" s="85"/>
      <c r="E4" s="85"/>
      <c r="F4" s="85"/>
      <c r="G4" s="85"/>
      <c r="Z4" s="82" t="s">
        <v>21</v>
      </c>
      <c r="AA4" s="83" t="s">
        <v>70</v>
      </c>
      <c r="AB4" s="83" t="s">
        <v>15</v>
      </c>
      <c r="AC4" s="83"/>
      <c r="AD4" s="84"/>
    </row>
    <row r="5" spans="1:30">
      <c r="A5" s="89" t="s">
        <v>256</v>
      </c>
      <c r="B5" s="85"/>
      <c r="C5" s="85"/>
      <c r="D5" s="85"/>
      <c r="E5" s="85"/>
      <c r="F5" s="85"/>
      <c r="G5" s="85"/>
      <c r="Z5" s="82" t="s">
        <v>23</v>
      </c>
      <c r="AA5" s="83" t="s">
        <v>69</v>
      </c>
      <c r="AB5" s="83" t="s">
        <v>15</v>
      </c>
      <c r="AC5" s="83" t="s">
        <v>19</v>
      </c>
      <c r="AD5" s="84" t="s">
        <v>20</v>
      </c>
    </row>
    <row r="6" spans="1:30">
      <c r="A6" s="89"/>
      <c r="B6" s="85"/>
      <c r="C6" s="85"/>
      <c r="D6" s="85"/>
      <c r="E6" s="85"/>
      <c r="F6" s="85"/>
      <c r="G6" s="85"/>
    </row>
    <row r="7" spans="1:30">
      <c r="A7" s="89"/>
      <c r="B7" s="85"/>
      <c r="C7" s="85"/>
      <c r="D7" s="85"/>
      <c r="E7" s="85"/>
      <c r="F7" s="85"/>
      <c r="G7" s="85"/>
    </row>
    <row r="8" spans="1:30" ht="13.5">
      <c r="B8" s="90" t="str">
        <f>CONCATENATE(AA2," ",AB2," ",AC2," ",AD2)</f>
        <v xml:space="preserve">Rekapitulácia rozpočtu v EUR  </v>
      </c>
      <c r="G8" s="85"/>
    </row>
    <row r="9" spans="1:30">
      <c r="A9" s="91" t="s">
        <v>71</v>
      </c>
      <c r="B9" s="91" t="s">
        <v>32</v>
      </c>
      <c r="C9" s="91" t="s">
        <v>33</v>
      </c>
      <c r="D9" s="91" t="s">
        <v>34</v>
      </c>
      <c r="E9" s="92" t="s">
        <v>72</v>
      </c>
      <c r="F9" s="92" t="s">
        <v>36</v>
      </c>
      <c r="G9" s="92" t="s">
        <v>41</v>
      </c>
    </row>
    <row r="10" spans="1:30">
      <c r="A10" s="93"/>
      <c r="B10" s="93"/>
      <c r="C10" s="93" t="s">
        <v>58</v>
      </c>
      <c r="D10" s="93"/>
      <c r="E10" s="93" t="s">
        <v>34</v>
      </c>
      <c r="F10" s="93" t="s">
        <v>34</v>
      </c>
      <c r="G10" s="93" t="s">
        <v>34</v>
      </c>
    </row>
    <row r="12" spans="1:30">
      <c r="A12" s="109" t="s">
        <v>181</v>
      </c>
      <c r="B12" s="110">
        <f>Prehlad!H25</f>
        <v>0</v>
      </c>
      <c r="C12" s="110">
        <f>Prehlad!I25</f>
        <v>0</v>
      </c>
      <c r="D12" s="110">
        <f>Prehlad!J25</f>
        <v>0</v>
      </c>
      <c r="E12" s="111">
        <f>Prehlad!L25</f>
        <v>0</v>
      </c>
      <c r="F12" s="112">
        <f>Prehlad!N25</f>
        <v>0</v>
      </c>
      <c r="G12" s="112">
        <f>Prehlad!W25</f>
        <v>276.65160000000003</v>
      </c>
    </row>
    <row r="13" spans="1:30">
      <c r="A13" s="109" t="s">
        <v>190</v>
      </c>
      <c r="B13" s="110">
        <f>Prehlad!H28</f>
        <v>0</v>
      </c>
      <c r="C13" s="110">
        <f>Prehlad!I28</f>
        <v>0</v>
      </c>
      <c r="D13" s="110">
        <f>Prehlad!J28</f>
        <v>0</v>
      </c>
      <c r="E13" s="111">
        <f>Prehlad!L28</f>
        <v>446.71264599999995</v>
      </c>
      <c r="F13" s="112">
        <f>Prehlad!N28</f>
        <v>0</v>
      </c>
      <c r="G13" s="112">
        <f>Prehlad!W28</f>
        <v>670.00409999999999</v>
      </c>
    </row>
    <row r="14" spans="1:30">
      <c r="A14" s="109" t="s">
        <v>230</v>
      </c>
      <c r="B14" s="110">
        <f>Prehlad!H41</f>
        <v>0</v>
      </c>
      <c r="C14" s="110">
        <f>Prehlad!I41</f>
        <v>0</v>
      </c>
      <c r="D14" s="110">
        <f>Prehlad!J41</f>
        <v>0</v>
      </c>
      <c r="E14" s="111">
        <f>Prehlad!L41</f>
        <v>312.79299159999999</v>
      </c>
      <c r="F14" s="112">
        <f>Prehlad!N41</f>
        <v>0</v>
      </c>
      <c r="G14" s="112">
        <f>Prehlad!W41</f>
        <v>1154.47532</v>
      </c>
    </row>
    <row r="15" spans="1:30">
      <c r="A15" s="109" t="s">
        <v>238</v>
      </c>
      <c r="B15" s="110">
        <f>Prehlad!H44</f>
        <v>0</v>
      </c>
      <c r="C15" s="110">
        <f>Prehlad!I44</f>
        <v>0</v>
      </c>
      <c r="D15" s="110">
        <f>Prehlad!J44</f>
        <v>0</v>
      </c>
      <c r="E15" s="111">
        <f>Prehlad!L44</f>
        <v>0</v>
      </c>
      <c r="F15" s="112">
        <f>Prehlad!N44</f>
        <v>0</v>
      </c>
      <c r="G15" s="112">
        <f>Prehlad!W44</f>
        <v>427.22734600000001</v>
      </c>
    </row>
    <row r="16" spans="1:30">
      <c r="A16" s="109" t="s">
        <v>239</v>
      </c>
      <c r="B16" s="110">
        <f>Prehlad!H45</f>
        <v>0</v>
      </c>
      <c r="C16" s="110">
        <f>Prehlad!I45</f>
        <v>0</v>
      </c>
      <c r="D16" s="110">
        <f>Prehlad!J45</f>
        <v>0</v>
      </c>
      <c r="E16" s="111">
        <f>Prehlad!L45</f>
        <v>759.5056376</v>
      </c>
      <c r="F16" s="112">
        <f>Prehlad!N45</f>
        <v>0</v>
      </c>
      <c r="G16" s="112">
        <f>Prehlad!W45</f>
        <v>2528.3583659999999</v>
      </c>
    </row>
    <row r="17" spans="1:7">
      <c r="A17" s="109"/>
      <c r="B17" s="110"/>
      <c r="C17" s="110"/>
      <c r="D17" s="110"/>
      <c r="E17" s="111"/>
      <c r="F17" s="112"/>
      <c r="G17" s="112"/>
    </row>
    <row r="18" spans="1:7">
      <c r="A18" s="109" t="s">
        <v>253</v>
      </c>
      <c r="B18" s="110">
        <f>Prehlad!H50</f>
        <v>0</v>
      </c>
      <c r="C18" s="110">
        <f>Prehlad!I50</f>
        <v>0</v>
      </c>
      <c r="D18" s="110">
        <f>Prehlad!J50</f>
        <v>0</v>
      </c>
      <c r="E18" s="111">
        <f>Prehlad!L50</f>
        <v>0.16274959999999999</v>
      </c>
      <c r="F18" s="112">
        <f>Prehlad!N50</f>
        <v>0</v>
      </c>
      <c r="G18" s="112">
        <f>Prehlad!W50</f>
        <v>51.328719999999997</v>
      </c>
    </row>
    <row r="19" spans="1:7">
      <c r="A19" s="109" t="s">
        <v>254</v>
      </c>
      <c r="B19" s="110">
        <f>Prehlad!H51</f>
        <v>0</v>
      </c>
      <c r="C19" s="110">
        <f>Prehlad!I51</f>
        <v>0</v>
      </c>
      <c r="D19" s="110">
        <f>Prehlad!J51</f>
        <v>0</v>
      </c>
      <c r="E19" s="111">
        <f>Prehlad!L51</f>
        <v>0.16274959999999999</v>
      </c>
      <c r="F19" s="112">
        <f>Prehlad!N51</f>
        <v>0</v>
      </c>
      <c r="G19" s="112">
        <f>Prehlad!W51</f>
        <v>51.328719999999997</v>
      </c>
    </row>
    <row r="20" spans="1:7">
      <c r="A20" s="109"/>
      <c r="B20" s="110"/>
      <c r="C20" s="110"/>
      <c r="D20" s="110"/>
      <c r="E20" s="111"/>
      <c r="F20" s="112"/>
      <c r="G20" s="112"/>
    </row>
    <row r="21" spans="1:7">
      <c r="A21" s="109" t="s">
        <v>255</v>
      </c>
      <c r="B21" s="110">
        <f>Prehlad!H52</f>
        <v>0</v>
      </c>
      <c r="C21" s="110">
        <f>Prehlad!I52</f>
        <v>0</v>
      </c>
      <c r="D21" s="110">
        <f>Prehlad!J52</f>
        <v>0</v>
      </c>
      <c r="E21" s="111">
        <f>Prehlad!L52</f>
        <v>759.66838719999998</v>
      </c>
      <c r="F21" s="112">
        <f>Prehlad!N52</f>
        <v>0</v>
      </c>
      <c r="G21" s="112">
        <f>Prehlad!W52</f>
        <v>2579.6870859999999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43"/>
  <sheetViews>
    <sheetView showGridLines="0" showZeros="0" workbookViewId="0">
      <selection activeCell="L2" sqref="L2"/>
    </sheetView>
  </sheetViews>
  <sheetFormatPr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2" t="s">
        <v>6</v>
      </c>
      <c r="AA1" s="82" t="s">
        <v>7</v>
      </c>
      <c r="AB1" s="82" t="s">
        <v>8</v>
      </c>
      <c r="AC1" s="82" t="s">
        <v>9</v>
      </c>
      <c r="AD1" s="82" t="s">
        <v>10</v>
      </c>
    </row>
    <row r="2" spans="2:30" ht="18" customHeight="1">
      <c r="B2" s="4"/>
      <c r="C2" s="5" t="s">
        <v>256</v>
      </c>
      <c r="D2" s="5"/>
      <c r="E2" s="5"/>
      <c r="F2" s="5"/>
      <c r="G2" s="6" t="s">
        <v>73</v>
      </c>
      <c r="H2" s="5"/>
      <c r="I2" s="5"/>
      <c r="J2" s="65"/>
      <c r="Z2" s="82" t="s">
        <v>13</v>
      </c>
      <c r="AA2" s="83" t="s">
        <v>74</v>
      </c>
      <c r="AB2" s="83" t="s">
        <v>15</v>
      </c>
      <c r="AC2" s="83"/>
      <c r="AD2" s="84"/>
    </row>
    <row r="3" spans="2:30" ht="18" customHeight="1">
      <c r="B3" s="7"/>
      <c r="C3" s="8"/>
      <c r="D3" s="8"/>
      <c r="E3" s="8"/>
      <c r="F3" s="8"/>
      <c r="G3" s="9" t="s">
        <v>116</v>
      </c>
      <c r="H3" s="8"/>
      <c r="I3" s="8"/>
      <c r="J3" s="66"/>
      <c r="Z3" s="82" t="s">
        <v>17</v>
      </c>
      <c r="AA3" s="83" t="s">
        <v>75</v>
      </c>
      <c r="AB3" s="83" t="s">
        <v>15</v>
      </c>
      <c r="AC3" s="83" t="s">
        <v>19</v>
      </c>
      <c r="AD3" s="84" t="s">
        <v>20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67"/>
      <c r="Z4" s="82" t="s">
        <v>21</v>
      </c>
      <c r="AA4" s="83" t="s">
        <v>76</v>
      </c>
      <c r="AB4" s="83" t="s">
        <v>15</v>
      </c>
      <c r="AC4" s="83"/>
      <c r="AD4" s="84"/>
    </row>
    <row r="5" spans="2:30" ht="18" customHeight="1">
      <c r="B5" s="13"/>
      <c r="C5" s="14" t="s">
        <v>77</v>
      </c>
      <c r="D5" s="14"/>
      <c r="E5" s="14" t="s">
        <v>78</v>
      </c>
      <c r="F5" s="15"/>
      <c r="G5" s="15" t="s">
        <v>79</v>
      </c>
      <c r="H5" s="14"/>
      <c r="I5" s="15" t="s">
        <v>80</v>
      </c>
      <c r="J5" s="68"/>
      <c r="Z5" s="82" t="s">
        <v>23</v>
      </c>
      <c r="AA5" s="83" t="s">
        <v>75</v>
      </c>
      <c r="AB5" s="83" t="s">
        <v>15</v>
      </c>
      <c r="AC5" s="83" t="s">
        <v>19</v>
      </c>
      <c r="AD5" s="84" t="s">
        <v>20</v>
      </c>
    </row>
    <row r="6" spans="2:30" ht="18" customHeight="1">
      <c r="B6" s="4"/>
      <c r="C6" s="5" t="s">
        <v>2</v>
      </c>
      <c r="D6" s="5"/>
      <c r="E6" s="5"/>
      <c r="F6" s="5"/>
      <c r="G6" s="5" t="s">
        <v>81</v>
      </c>
      <c r="H6" s="5"/>
      <c r="I6" s="5"/>
      <c r="J6" s="65"/>
    </row>
    <row r="7" spans="2:30" ht="18" customHeight="1">
      <c r="B7" s="16"/>
      <c r="C7" s="17"/>
      <c r="D7" s="18"/>
      <c r="E7" s="18"/>
      <c r="F7" s="18"/>
      <c r="G7" s="18" t="s">
        <v>82</v>
      </c>
      <c r="H7" s="18"/>
      <c r="I7" s="18"/>
      <c r="J7" s="69"/>
    </row>
    <row r="8" spans="2:30" ht="18" customHeight="1">
      <c r="B8" s="7"/>
      <c r="C8" s="8" t="s">
        <v>1</v>
      </c>
      <c r="D8" s="8"/>
      <c r="E8" s="8"/>
      <c r="F8" s="8"/>
      <c r="G8" s="8" t="s">
        <v>81</v>
      </c>
      <c r="H8" s="8"/>
      <c r="I8" s="8"/>
      <c r="J8" s="66"/>
    </row>
    <row r="9" spans="2:30" ht="18" customHeight="1">
      <c r="B9" s="10"/>
      <c r="C9" s="12"/>
      <c r="D9" s="11"/>
      <c r="E9" s="11"/>
      <c r="F9" s="11"/>
      <c r="G9" s="18" t="s">
        <v>82</v>
      </c>
      <c r="H9" s="11"/>
      <c r="I9" s="11"/>
      <c r="J9" s="67"/>
    </row>
    <row r="10" spans="2:30" ht="18" customHeight="1">
      <c r="B10" s="7"/>
      <c r="C10" s="8" t="s">
        <v>83</v>
      </c>
      <c r="D10" s="8" t="s">
        <v>117</v>
      </c>
      <c r="E10" s="8"/>
      <c r="F10" s="8"/>
      <c r="G10" s="8" t="s">
        <v>81</v>
      </c>
      <c r="H10" s="8">
        <v>50176391</v>
      </c>
      <c r="I10" s="8"/>
      <c r="J10" s="66"/>
    </row>
    <row r="11" spans="2:30" ht="18" customHeight="1">
      <c r="B11" s="19"/>
      <c r="C11" s="20"/>
      <c r="D11" s="20" t="s">
        <v>118</v>
      </c>
      <c r="E11" s="20"/>
      <c r="F11" s="20"/>
      <c r="G11" s="20" t="s">
        <v>82</v>
      </c>
      <c r="H11" s="20">
        <v>2120207199</v>
      </c>
      <c r="I11" s="20"/>
      <c r="J11" s="70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1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2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3">
        <f>IF(G14&lt;&gt;0,ROUND($J$31/G14,0),0)</f>
        <v>0</v>
      </c>
    </row>
    <row r="15" spans="2:30" ht="18" customHeight="1">
      <c r="B15" s="28" t="s">
        <v>84</v>
      </c>
      <c r="C15" s="29" t="s">
        <v>85</v>
      </c>
      <c r="D15" s="30" t="s">
        <v>32</v>
      </c>
      <c r="E15" s="30" t="s">
        <v>86</v>
      </c>
      <c r="F15" s="31" t="s">
        <v>87</v>
      </c>
      <c r="G15" s="28" t="s">
        <v>88</v>
      </c>
      <c r="H15" s="32" t="s">
        <v>89</v>
      </c>
      <c r="I15" s="43"/>
      <c r="J15" s="44"/>
    </row>
    <row r="16" spans="2:30" ht="18" customHeight="1">
      <c r="B16" s="33">
        <v>1</v>
      </c>
      <c r="C16" s="34" t="s">
        <v>90</v>
      </c>
      <c r="D16" s="100">
        <f>SUMIF(Prehlad!AJ12:'Prehlad'!AJ51,"EK",Prehlad!J12:'Prehlad'!J51)</f>
        <v>0</v>
      </c>
      <c r="E16" s="100">
        <f>SUMIF(Prehlad!AJ12:'Prehlad'!AJ51,"EZ",Prehlad!J12:'Prehlad'!J51)</f>
        <v>0</v>
      </c>
      <c r="F16" s="101">
        <f>D16+E16</f>
        <v>0</v>
      </c>
      <c r="G16" s="33">
        <v>6</v>
      </c>
      <c r="H16" s="35" t="s">
        <v>119</v>
      </c>
      <c r="I16" s="74"/>
      <c r="J16" s="101">
        <v>0</v>
      </c>
    </row>
    <row r="17" spans="2:10" ht="18" customHeight="1">
      <c r="B17" s="36">
        <v>2</v>
      </c>
      <c r="C17" s="37" t="s">
        <v>91</v>
      </c>
      <c r="D17" s="102">
        <f>SUMIF(Prehlad!AJ12:'Prehlad'!AJ51,"IK",Prehlad!J12:'Prehlad'!J51)</f>
        <v>0</v>
      </c>
      <c r="E17" s="102">
        <f>SUMIF(Prehlad!AJ12:'Prehlad'!AJ51,"IZ",Prehlad!J12:'Prehlad'!J51)</f>
        <v>0</v>
      </c>
      <c r="F17" s="101">
        <f>D17+E17</f>
        <v>0</v>
      </c>
      <c r="G17" s="36">
        <v>7</v>
      </c>
      <c r="H17" s="38" t="s">
        <v>120</v>
      </c>
      <c r="I17" s="8"/>
      <c r="J17" s="103">
        <v>0</v>
      </c>
    </row>
    <row r="18" spans="2:10" ht="18" customHeight="1">
      <c r="B18" s="36">
        <v>3</v>
      </c>
      <c r="C18" s="37" t="s">
        <v>92</v>
      </c>
      <c r="D18" s="102">
        <f>SUMIF(Prehlad!AJ12:'Prehlad'!AJ51,"MK",Prehlad!J12:'Prehlad'!J51)</f>
        <v>0</v>
      </c>
      <c r="E18" s="102">
        <f>SUMIF(Prehlad!AJ12:'Prehlad'!AJ51,"MZ",Prehlad!J12:'Prehlad'!J51)</f>
        <v>0</v>
      </c>
      <c r="F18" s="101">
        <f>D18+E18</f>
        <v>0</v>
      </c>
      <c r="G18" s="36">
        <v>8</v>
      </c>
      <c r="H18" s="38" t="s">
        <v>121</v>
      </c>
      <c r="I18" s="8"/>
      <c r="J18" s="103">
        <v>0</v>
      </c>
    </row>
    <row r="19" spans="2:10" ht="18" customHeight="1">
      <c r="B19" s="36">
        <v>4</v>
      </c>
      <c r="C19" s="37" t="s">
        <v>93</v>
      </c>
      <c r="D19" s="102">
        <f>SUMIF(Prehlad!AJ12:'Prehlad'!AJ51,"PK",Prehlad!J12:'Prehlad'!J51)</f>
        <v>0</v>
      </c>
      <c r="E19" s="102">
        <f>SUMIF(Prehlad!AJ12:'Prehlad'!AJ51,"PZ",Prehlad!J12:'Prehlad'!J51)</f>
        <v>0</v>
      </c>
      <c r="F19" s="104">
        <f>D19+E19</f>
        <v>0</v>
      </c>
      <c r="G19" s="36">
        <v>9</v>
      </c>
      <c r="H19" s="38" t="s">
        <v>3</v>
      </c>
      <c r="I19" s="8"/>
      <c r="J19" s="103">
        <v>0</v>
      </c>
    </row>
    <row r="20" spans="2:10" ht="18" customHeight="1">
      <c r="B20" s="39">
        <v>5</v>
      </c>
      <c r="C20" s="40" t="s">
        <v>94</v>
      </c>
      <c r="D20" s="105">
        <f>SUM(D16:D19)</f>
        <v>0</v>
      </c>
      <c r="E20" s="106">
        <f>SUM(E16:E19)</f>
        <v>0</v>
      </c>
      <c r="F20" s="107">
        <f>SUM(F16:F19)</f>
        <v>0</v>
      </c>
      <c r="G20" s="41">
        <v>10</v>
      </c>
      <c r="I20" s="75" t="s">
        <v>95</v>
      </c>
      <c r="J20" s="107">
        <f>SUM(J16:J19)</f>
        <v>0</v>
      </c>
    </row>
    <row r="21" spans="2:10" ht="18" customHeight="1">
      <c r="B21" s="28" t="s">
        <v>96</v>
      </c>
      <c r="C21" s="42"/>
      <c r="D21" s="43" t="s">
        <v>97</v>
      </c>
      <c r="E21" s="43"/>
      <c r="F21" s="44"/>
      <c r="G21" s="28" t="s">
        <v>98</v>
      </c>
      <c r="H21" s="32" t="s">
        <v>99</v>
      </c>
      <c r="I21" s="43"/>
      <c r="J21" s="44"/>
    </row>
    <row r="22" spans="2:10" ht="18" customHeight="1">
      <c r="B22" s="33">
        <v>11</v>
      </c>
      <c r="C22" s="35" t="s">
        <v>122</v>
      </c>
      <c r="D22" s="45"/>
      <c r="E22" s="46">
        <v>3.3000000000000002E-2</v>
      </c>
      <c r="F22" s="101">
        <f>ROUND(((D16+E16+D17+E17+D18)*E22),2)</f>
        <v>0</v>
      </c>
      <c r="G22" s="36">
        <v>16</v>
      </c>
      <c r="H22" s="38" t="s">
        <v>100</v>
      </c>
      <c r="I22" s="76"/>
      <c r="J22" s="103">
        <f>SUMIF(Prehlad!AJ12:'Prehlad'!AJ51,"U",Prehlad!J12:'Prehlad'!J51)</f>
        <v>0</v>
      </c>
    </row>
    <row r="23" spans="2:10" ht="18" customHeight="1">
      <c r="B23" s="36">
        <v>12</v>
      </c>
      <c r="C23" s="38" t="s">
        <v>123</v>
      </c>
      <c r="D23" s="47"/>
      <c r="E23" s="48">
        <v>0</v>
      </c>
      <c r="F23" s="103">
        <f>ROUND(((D16+E16+D17+E17+D18)*E23),2)</f>
        <v>0</v>
      </c>
      <c r="G23" s="36">
        <v>17</v>
      </c>
      <c r="H23" s="38" t="s">
        <v>125</v>
      </c>
      <c r="I23" s="76"/>
      <c r="J23" s="103">
        <v>0</v>
      </c>
    </row>
    <row r="24" spans="2:10" ht="18" customHeight="1">
      <c r="B24" s="36">
        <v>13</v>
      </c>
      <c r="C24" s="38" t="s">
        <v>124</v>
      </c>
      <c r="D24" s="47"/>
      <c r="E24" s="48">
        <v>0</v>
      </c>
      <c r="F24" s="103">
        <f>ROUND(((D16+E16+D17+E17+D18)*E24),2)</f>
        <v>0</v>
      </c>
      <c r="G24" s="36">
        <v>18</v>
      </c>
      <c r="H24" s="38" t="s">
        <v>126</v>
      </c>
      <c r="I24" s="76"/>
      <c r="J24" s="103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03">
        <f>ROUND(((D16+E16+D17+E17+D18+E18)*E25),2)</f>
        <v>0</v>
      </c>
      <c r="G25" s="36">
        <v>19</v>
      </c>
      <c r="H25" s="38" t="s">
        <v>3</v>
      </c>
      <c r="I25" s="76"/>
      <c r="J25" s="103">
        <v>0</v>
      </c>
    </row>
    <row r="26" spans="2:10" ht="18" customHeight="1">
      <c r="B26" s="39">
        <v>15</v>
      </c>
      <c r="C26" s="49"/>
      <c r="D26" s="50"/>
      <c r="E26" s="50" t="s">
        <v>101</v>
      </c>
      <c r="F26" s="107">
        <f>SUM(F22:F25)</f>
        <v>0</v>
      </c>
      <c r="G26" s="39">
        <v>20</v>
      </c>
      <c r="H26" s="49"/>
      <c r="I26" s="50" t="s">
        <v>102</v>
      </c>
      <c r="J26" s="107">
        <f>SUM(J22:J25)</f>
        <v>0</v>
      </c>
    </row>
    <row r="27" spans="2:10" ht="18" customHeight="1">
      <c r="B27" s="51"/>
      <c r="C27" s="52" t="s">
        <v>103</v>
      </c>
      <c r="D27" s="53"/>
      <c r="E27" s="54" t="s">
        <v>104</v>
      </c>
      <c r="F27" s="55"/>
      <c r="G27" s="28" t="s">
        <v>105</v>
      </c>
      <c r="H27" s="32" t="s">
        <v>106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7" t="s">
        <v>107</v>
      </c>
      <c r="J28" s="101">
        <f>ROUND(F20,2)+J20+F26+J26</f>
        <v>0</v>
      </c>
    </row>
    <row r="29" spans="2:10" ht="18" customHeight="1">
      <c r="B29" s="56"/>
      <c r="C29" s="2" t="s">
        <v>108</v>
      </c>
      <c r="D29" s="2"/>
      <c r="E29" s="59"/>
      <c r="F29" s="55"/>
      <c r="G29" s="36">
        <v>22</v>
      </c>
      <c r="H29" s="38" t="s">
        <v>127</v>
      </c>
      <c r="I29" s="108">
        <f>J28-I30</f>
        <v>0</v>
      </c>
      <c r="J29" s="103">
        <f>ROUND((I29*20)/100,2)</f>
        <v>0</v>
      </c>
    </row>
    <row r="30" spans="2:10" ht="18" customHeight="1">
      <c r="B30" s="7"/>
      <c r="C30" s="8" t="s">
        <v>109</v>
      </c>
      <c r="D30" s="8"/>
      <c r="E30" s="59"/>
      <c r="F30" s="55"/>
      <c r="G30" s="36">
        <v>23</v>
      </c>
      <c r="H30" s="38" t="s">
        <v>128</v>
      </c>
      <c r="I30" s="108">
        <f>SUMIF(Prehlad!O11:O9999,0,Prehlad!J11:J9999)</f>
        <v>0</v>
      </c>
      <c r="J30" s="103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110</v>
      </c>
      <c r="J31" s="107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111</v>
      </c>
      <c r="H32" s="62" t="s">
        <v>129</v>
      </c>
      <c r="I32" s="78"/>
      <c r="J32" s="79">
        <v>0</v>
      </c>
    </row>
    <row r="33" spans="2:10" ht="18" customHeight="1">
      <c r="B33" s="63"/>
      <c r="C33" s="64"/>
      <c r="D33" s="52" t="s">
        <v>112</v>
      </c>
      <c r="E33" s="64"/>
      <c r="F33" s="64"/>
      <c r="G33" s="64"/>
      <c r="H33" s="64" t="s">
        <v>113</v>
      </c>
      <c r="I33" s="64"/>
      <c r="J33" s="80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1"/>
    </row>
    <row r="35" spans="2:10" ht="18" customHeight="1">
      <c r="B35" s="56"/>
      <c r="C35" s="2" t="s">
        <v>108</v>
      </c>
      <c r="D35" s="2"/>
      <c r="E35" s="2"/>
      <c r="F35" s="57"/>
      <c r="G35" s="2" t="s">
        <v>108</v>
      </c>
      <c r="H35" s="2"/>
      <c r="I35" s="2"/>
      <c r="J35" s="81"/>
    </row>
    <row r="36" spans="2:10" ht="18" customHeight="1">
      <c r="B36" s="7"/>
      <c r="C36" s="8" t="s">
        <v>109</v>
      </c>
      <c r="D36" s="8"/>
      <c r="E36" s="8"/>
      <c r="F36" s="9"/>
      <c r="G36" s="8" t="s">
        <v>109</v>
      </c>
      <c r="H36" s="8"/>
      <c r="I36" s="8"/>
      <c r="J36" s="66"/>
    </row>
    <row r="37" spans="2:10" ht="18" customHeight="1">
      <c r="B37" s="56"/>
      <c r="C37" s="2" t="s">
        <v>104</v>
      </c>
      <c r="D37" s="2"/>
      <c r="E37" s="2"/>
      <c r="F37" s="57"/>
      <c r="G37" s="2" t="s">
        <v>104</v>
      </c>
      <c r="H37" s="2"/>
      <c r="I37" s="2"/>
      <c r="J37" s="81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1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1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1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70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Prehlad</vt:lpstr>
      <vt:lpstr>Rekapitulacia</vt:lpstr>
      <vt:lpstr>Kryci list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Maros Vanyo</dc:creator>
  <cp:keywords/>
  <dc:description/>
  <cp:lastModifiedBy>Vanyo, Maroš</cp:lastModifiedBy>
  <cp:revision>0</cp:revision>
  <cp:lastPrinted>2016-04-18T11:45:00Z</cp:lastPrinted>
  <dcterms:created xsi:type="dcterms:W3CDTF">1999-04-06T07:39:00Z</dcterms:created>
  <dcterms:modified xsi:type="dcterms:W3CDTF">2024-04-08T09:32:49Z</dcterms:modified>
</cp:coreProperties>
</file>