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8_{11C7E56E-6DFF-4729-855E-1B6016E9D6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</workbook>
</file>

<file path=xl/calcChain.xml><?xml version="1.0" encoding="utf-8"?>
<calcChain xmlns="http://schemas.openxmlformats.org/spreadsheetml/2006/main">
  <c r="F85" i="1" l="1"/>
  <c r="F84" i="1"/>
  <c r="F83" i="1"/>
  <c r="F82" i="1"/>
  <c r="F81" i="1" s="1"/>
  <c r="F80" i="1"/>
  <c r="F77" i="1"/>
  <c r="D77" i="1"/>
  <c r="D78" i="1" s="1"/>
  <c r="F76" i="1"/>
  <c r="F75" i="1"/>
  <c r="F73" i="1"/>
  <c r="F72" i="1"/>
  <c r="F71" i="1"/>
  <c r="F70" i="1"/>
  <c r="F61" i="1"/>
  <c r="D61" i="1"/>
  <c r="D59" i="1"/>
  <c r="D60" i="1" s="1"/>
  <c r="F60" i="1" s="1"/>
  <c r="D58" i="1"/>
  <c r="F58" i="1" s="1"/>
  <c r="F57" i="1"/>
  <c r="D56" i="1"/>
  <c r="F56" i="1" s="1"/>
  <c r="D55" i="1"/>
  <c r="F55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D54" i="1"/>
  <c r="F54" i="1" s="1"/>
  <c r="A54" i="1"/>
  <c r="F53" i="1"/>
  <c r="D53" i="1"/>
  <c r="F51" i="1"/>
  <c r="D50" i="1"/>
  <c r="F50" i="1" s="1"/>
  <c r="F49" i="1"/>
  <c r="F48" i="1"/>
  <c r="F47" i="1"/>
  <c r="F46" i="1"/>
  <c r="F44" i="1"/>
  <c r="F43" i="1"/>
  <c r="D42" i="1"/>
  <c r="D45" i="1" s="1"/>
  <c r="F45" i="1" s="1"/>
  <c r="D41" i="1"/>
  <c r="F41" i="1" s="1"/>
  <c r="D40" i="1"/>
  <c r="F40" i="1" s="1"/>
  <c r="F39" i="1"/>
  <c r="F38" i="1"/>
  <c r="F36" i="1"/>
  <c r="F35" i="1"/>
  <c r="F34" i="1"/>
  <c r="D33" i="1"/>
  <c r="F33" i="1" s="1"/>
  <c r="D32" i="1"/>
  <c r="D37" i="1" s="1"/>
  <c r="F37" i="1" s="1"/>
  <c r="F30" i="1"/>
  <c r="F29" i="1"/>
  <c r="F28" i="1"/>
  <c r="F27" i="1"/>
  <c r="F26" i="1"/>
  <c r="D23" i="1"/>
  <c r="D25" i="1" s="1"/>
  <c r="F25" i="1" s="1"/>
  <c r="F22" i="1"/>
  <c r="F17" i="1"/>
  <c r="F16" i="1"/>
  <c r="F15" i="1"/>
  <c r="F14" i="1"/>
  <c r="D13" i="1"/>
  <c r="F13" i="1" s="1"/>
  <c r="F12" i="1"/>
  <c r="F11" i="1"/>
  <c r="D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D9" i="1"/>
  <c r="F9" i="1" s="1"/>
  <c r="A9" i="1"/>
  <c r="F8" i="1"/>
  <c r="D31" i="1" l="1"/>
  <c r="F31" i="1" s="1"/>
  <c r="D24" i="1"/>
  <c r="F24" i="1" s="1"/>
  <c r="F32" i="1"/>
  <c r="D79" i="1"/>
  <c r="F79" i="1" s="1"/>
  <c r="F78" i="1"/>
  <c r="F59" i="1"/>
  <c r="D62" i="1"/>
  <c r="D66" i="1"/>
  <c r="F42" i="1"/>
  <c r="F10" i="1"/>
  <c r="F23" i="1"/>
  <c r="D18" i="1" l="1"/>
  <c r="F66" i="1"/>
  <c r="D67" i="1"/>
  <c r="D64" i="1"/>
  <c r="D63" i="1"/>
  <c r="F62" i="1"/>
  <c r="F74" i="1"/>
  <c r="D19" i="1" l="1"/>
  <c r="F19" i="1" s="1"/>
  <c r="D20" i="1"/>
  <c r="F20" i="1" s="1"/>
  <c r="F18" i="1"/>
  <c r="D21" i="1"/>
  <c r="F21" i="1" s="1"/>
  <c r="D68" i="1"/>
  <c r="F68" i="1" s="1"/>
  <c r="F67" i="1"/>
  <c r="D69" i="1"/>
  <c r="F69" i="1" s="1"/>
  <c r="F63" i="1"/>
  <c r="D65" i="1"/>
  <c r="F65" i="1" s="1"/>
  <c r="F64" i="1"/>
  <c r="F7" i="1" l="1"/>
  <c r="F52" i="1"/>
  <c r="F86" i="1" l="1"/>
</calcChain>
</file>

<file path=xl/sharedStrings.xml><?xml version="1.0" encoding="utf-8"?>
<sst xmlns="http://schemas.openxmlformats.org/spreadsheetml/2006/main" count="165" uniqueCount="90">
  <si>
    <t>OPRAVY</t>
  </si>
  <si>
    <t>Pol. č.</t>
  </si>
  <si>
    <t>Popis položky</t>
  </si>
  <si>
    <t>Mer. jed.</t>
  </si>
  <si>
    <t>Predpokladané množstvo</t>
  </si>
  <si>
    <t>Jedn. cena € bez DPH</t>
  </si>
  <si>
    <t>Cena spolu
v € bez DPH</t>
  </si>
  <si>
    <t>Povrchy z dlažieb:</t>
  </si>
  <si>
    <t>Vybúranie, demontáž, odstránenie dlažby - dlaždíc z prírodného kameňa hr. 60-80 mm, v maltovom al. cementobet. lôžku</t>
  </si>
  <si>
    <t>m2</t>
  </si>
  <si>
    <t>Príplatok za odstránenie dlažby a vyčistenie plôch - pre opravy jednotlivých plôch do 50m2</t>
  </si>
  <si>
    <t>Vybúranie konštrukcie podložia z podkladných betónov  nevystužených do triedy pevnosti C20/25, 
veľkosť plochy do 50 m2, hr. do 100 mm</t>
  </si>
  <si>
    <t>Ručné dosekanie betónu  a zarovnanie hrany pozdĺž koľajníc</t>
  </si>
  <si>
    <t>m</t>
  </si>
  <si>
    <t>Vyčistenie koľajového panelu od prebytočného materiálu</t>
  </si>
  <si>
    <t>Rozoberanie zámkovej dlažby všetkých druhov  hr. 60-80 mm v ploche do 50 m2</t>
  </si>
  <si>
    <t>Vytriedenie, vyčistenie a uloženie nepoškodenej dlažby betónovej al. z prírodného kameňa hr. 60-80 mm</t>
  </si>
  <si>
    <t>Vybúranie ostatných konštrukcií z betónov armovaných a nearmovaných</t>
  </si>
  <si>
    <t>t</t>
  </si>
  <si>
    <t>Úprava pláne do potrebnej nivelety, profilovanie a dohutnenie pláne na požadované hodnoty únosnosti</t>
  </si>
  <si>
    <t>Vysekanie a očistenie zabudovaných kovových kotiev a konštrukcií v koľajisku</t>
  </si>
  <si>
    <t>kg</t>
  </si>
  <si>
    <t>Naloženie vybúranej stavebnej sute betón /kamenivo /zemina a odvoz na medziskládku zhotoviteľa
(nakládka ručná alebo strojná v obmedzenom pracovnom priestore napr v ostrovčekoch, koľajiskách . . . )</t>
  </si>
  <si>
    <t>Naloženie vybúranej stavebnej sute betón /kamenivo /zemina a odvoz na riadenú skládku, vzdialenosť do 10km</t>
  </si>
  <si>
    <t>Príplatok k cene za každých ďalších aj začatých 5 km nad 5 km</t>
  </si>
  <si>
    <t>Cena za uskladnenie 1 tony sute betón /kamenivo /zemina na riadenej skládke</t>
  </si>
  <si>
    <t>D+M podkladový betón - C12/15, C20/25, C25/30, hr.  do 100 mm</t>
  </si>
  <si>
    <t xml:space="preserve">Kladenie dlažby z kamenných kociek štiepaných pre dopravou zaťažené plochy aj pešie zóny  hr. hrany 60-120 mm. Vrátane lôžka z cementobet. malty </t>
  </si>
  <si>
    <t xml:space="preserve">Kladenie dlažby z kamenných kociek štiepaných - príplatok za kladenie do geometrických vzorov, oblúkov alebo vejárov </t>
  </si>
  <si>
    <t>Vyplnenie škár dlažby epoxidovou zálievkou, únosnosť  pre dopravou zaťažené plochy</t>
  </si>
  <si>
    <t>Kladenie betónovej zámkovej dlažby pre peších  hr. 80 mm</t>
  </si>
  <si>
    <t>Špárovanie zámkovej dlažby kamennou drvou a vyčistenie povrchu</t>
  </si>
  <si>
    <t>Príplatok zámkovej dlažby za rezanie, zalamovanie a dorezávanie hrán pre plochy v priestore výhybiek alebo koľajiska</t>
  </si>
  <si>
    <t>Príplatok pre plochy zo zámkovej dlažby všetkých druhov - plochy pokládky menšie ako 25 m2</t>
  </si>
  <si>
    <t>Vyčistenie a dosekanie maltového lôžka / podkladu, zarovnanie hrán, spojovací mostík na spevnenie vrstiev podložia</t>
  </si>
  <si>
    <t>Vybúranie konštrukcie podložia z podkladných betónov  nevystužených do triedy pevnosti C20/25, 
veľkosť plochy nad 50 m2, hr. do 200 mm</t>
  </si>
  <si>
    <t>m3</t>
  </si>
  <si>
    <t>Vybúranie cestných obrubníkov betónových vrátane lôžka z betónu</t>
  </si>
  <si>
    <t>D+M podkladový betón - C12/15, C20/25, C25/30, hr.  do 200 mm</t>
  </si>
  <si>
    <t>D+M dlažba z prírodného kameňa (ŽULA, Kocka, hrana 60-120 mm) farba šedá prírodná, Špárovanie dlažby a vyčistenie povrchu. Samostatné jednotlivé plochy s výmerou nad 5,0 m2</t>
  </si>
  <si>
    <t>D+M dlažba z prírodného kameňa (BIANCO RIO, ŽULA) farba šedá prírodná, hrany rezané, povrch s protišmykovou úpravou (tryskaný, flambovaný), rozmery 60-30 x 40-20, hr. 60 mm. Pokládka dlažby do lôžka z cementovej malty hr. 50 mm. Špárovanie dlažby a vyčistenie povrchu. Rezanie, zalamovanie a dorezávanie hrán. Samostatné plochy s výmerou nad 10,0 m2</t>
  </si>
  <si>
    <t xml:space="preserve">Kladenie dlažby z kamenných dosiek rezaných pre dopravou zaťažené plochy aj pešie zóny  hr. hrany 60-120 mm. Vrátane lôžka z cementobet. malty </t>
  </si>
  <si>
    <t xml:space="preserve">Kladenie dlažby z kamenných dosiek rezaných - príplatok za kladenie do geometrických vzorov, oblúkov alebo vejárov </t>
  </si>
  <si>
    <t>D+M cestných obrubníkov betónových vrátane lôžka z betónu 26-30/15/100 cm</t>
  </si>
  <si>
    <t>Pokládka cestných obrubníkov - príplatok za zakrivenia, kladenie v miestach výhybiek a dorezávanie</t>
  </si>
  <si>
    <t>Zhotovenie koľaje zo žliabkových koľajníc na betónových paneloch</t>
  </si>
  <si>
    <t>ks</t>
  </si>
  <si>
    <t>Obojstranné upevnenie koľajníc</t>
  </si>
  <si>
    <t>Smerové a výškové vyrovnanie koľaje zo žliabkových koľajníc na podvaloch z betónu predpätého  alebo železového</t>
  </si>
  <si>
    <t xml:space="preserve">Výmena  drobného koľajiva v koľaji všetkých sústav na podkladniciach rozponových aj rebrových skrutiek </t>
  </si>
  <si>
    <t xml:space="preserve">Betón základových patiek pre označníky  - pätky do 0,50 m3, vrátane debnenia, prostý tr. C 20/25 </t>
  </si>
  <si>
    <t>Výstuž základových pätiek pre označníky, vrátane dovozu a osadenia konzoly / kotiev do nivelety</t>
  </si>
  <si>
    <t>Povrchy z asfaltobetónov a cementobetónov:</t>
  </si>
  <si>
    <t>Rezanie živičných krytov alebo podkladov do hr. 10 cm</t>
  </si>
  <si>
    <t>Rezanie betónových krytov prostých /vystužených, alebo podkladov do hr. 15 cm</t>
  </si>
  <si>
    <t>Ručné vybúranie konštrukcie CB komunikáciíí a spevnených plôch vystužených /nevystužených do triedy pevnosti betónuC30/35, 
veľkosť plochy do 50 m2, hr. nad 150-300 mm</t>
  </si>
  <si>
    <t>Ručné vybúranie konštrukcie CB komunikáciíí a spevnených plôch vystužených /nevystužených do triedy pevnosti betónuC30/35, 
veľkosť plochy do 50 m2, hr. do 50 mm</t>
  </si>
  <si>
    <t>Ručné dosekanie asfaltobetónu a zarovnanie hrany pozdĺž koľajníc</t>
  </si>
  <si>
    <t>Ručné vybúranie betónu /asfaltobetónu. Samostatné jednotlivé plochy hrúbky do 30 cm s výmerou do 25 m2</t>
  </si>
  <si>
    <t>Prefrézovanie, vyčistenie a vyspravenie pracovného spoja asfaltovou páskou alebo 
bitúmenovou zálievkou 40/10 mm</t>
  </si>
  <si>
    <t>Náter infiltračný katiónaktívnou emulziou v množstve do1,00 kg/m2, plochy do 250 m2</t>
  </si>
  <si>
    <t>Asfaltový betón vrstva obrusná AC 11 O PmB 45/80-75 v pruhu š. do 3 m z modifik. asfaltu tr. I, po zhutnení hr. 50 mm</t>
  </si>
  <si>
    <t>Asfaltový betón vrstva ložná AC 16-22 L PmB 45/80-75 v pruhu š. do 3 m z modifik. asfaltu tr. I, po zhutnení hr. 60 mm</t>
  </si>
  <si>
    <t xml:space="preserve">Asfaltový betón v AC11 O, AC 16-22 L PmB 45/80-75 - príplatok za ďalších 10 mm hrúbky </t>
  </si>
  <si>
    <t>Nakladanie a odvoz stavebnej sute z asfaltobetónov na medziskládku zhotoviteľa</t>
  </si>
  <si>
    <t>Nakladanie a odvoz stavebnej sute z asfaltobetónov na riadenú skládku do vzdialenosti 15 km</t>
  </si>
  <si>
    <t>Cena za uskladnenie 1 tony sute živičného materiálu</t>
  </si>
  <si>
    <t>Strojné /ručné vyčistenie pracovnej plochy, kropenie a protiprašné opatrenia</t>
  </si>
  <si>
    <t>D+M Kryt cementobetónový v prejazdoch koľajiska a v križovatkách, farba prírodná šedá, debnenie bočnicami+oddebnenie,
povrchová úprava metličkový dezén, ochranný náter proti ropným látkam, ošetrovanie betónu počas doby tuhnutia, 
vrátane debnenia, rezania škár, zálievok a dilatácií - CBII, CBlll, C 30/37, hr. 180-250 mm</t>
  </si>
  <si>
    <t>D+M Výstuž do betónu, zvárané siete KARI</t>
  </si>
  <si>
    <t>D+M Oceľ. klzné trny, hmoždiny a kotvy do priemeru 32mm</t>
  </si>
  <si>
    <t>D+M dvojzložkovej opravnej malty na báze epoxidu do hr. 25-35mm</t>
  </si>
  <si>
    <t>DDZ</t>
  </si>
  <si>
    <t>Predformátovaná páska na VDZ š. 120mm oranžovej farby</t>
  </si>
  <si>
    <t>Prenájom: Výstražné značky vrátane stĺpika a podstavca, základná veľkosť (A 4a/b/c, A 5, A 6, A 12, A 19, A 34)</t>
  </si>
  <si>
    <t>ks/deň</t>
  </si>
  <si>
    <t>Prenájom: Zákazové značky vrátane stĺpika a podstavca, základná veľkosť (B 1 až B 39)</t>
  </si>
  <si>
    <t>Prenájom: Príkazové značky vrátane stĺpika a podstavca, základná veľkosť (C 6a/b/c, C 20 až C 28)</t>
  </si>
  <si>
    <t>Prenájom: Informatívne smerové značky vr. stĺpika a podstavca, zákl. veľkosť (IS 15, IS 16, IS 26)</t>
  </si>
  <si>
    <t>Prenájom: Ekosvetlo vrátane batérií</t>
  </si>
  <si>
    <t>VRN a ZS</t>
  </si>
  <si>
    <t>D+M Dočasné prekrytie otvorených výkopov oceľovými platňami hr. 15-20 mm s nosnosťou na prejazd nákladných vozidiel vrátane ich odstránenia</t>
  </si>
  <si>
    <t>POD - plán organizácie dopravy, povolenia, poplatky</t>
  </si>
  <si>
    <t>Inžinierska činnosť, diagnostika podložia, skúšky, vytýčenie IS</t>
  </si>
  <si>
    <t>Prevádzkove vplyvy cestnou dopravou, regulácia dopravy a presmerovanie pohybu vozidiel a chodcov</t>
  </si>
  <si>
    <t>hod</t>
  </si>
  <si>
    <t>CENA CELKOM v € bez DPH:</t>
  </si>
  <si>
    <t>Stavba :Lokálne opravy električkových tratí a zastávok MHD</t>
  </si>
  <si>
    <t>VÝKAZ VÝMER</t>
  </si>
  <si>
    <t xml:space="preserve">Objednávateľ: Dopravný podnik Bratislava, a.s.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</si>
</sst>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_x0000_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color theme="1"/>
      <name val="Arial"/>
      <family val="2"/>
      <charset val="238"/>
    </font>
    <font>
      <b/>
      <sz val="12"/>
      <color theme="1"/>
      <name val="Arial"/>
      <family val="2"/>
    </font>
    <font>
      <b/>
      <i/>
      <sz val="11"/>
      <color theme="1" tint="0.499984740745262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1"/>
      <color theme="1" tint="0.499984740745262"/>
      <name val="Calibri"/>
      <family val="2"/>
      <scheme val="minor"/>
    </font>
    <font>
      <b/>
      <i/>
      <sz val="11"/>
      <color rgb="FF003399"/>
      <name val="Arial"/>
      <family val="2"/>
      <charset val="238"/>
    </font>
    <font>
      <b/>
      <i/>
      <sz val="11"/>
      <color rgb="FF003399"/>
      <name val="Calibri"/>
      <family val="2"/>
      <charset val="238"/>
      <scheme val="minor"/>
    </font>
    <font>
      <i/>
      <sz val="12"/>
      <color rgb="FF003399"/>
      <name val="Arial"/>
      <family val="2"/>
      <charset val="238"/>
    </font>
    <font>
      <b/>
      <i/>
      <sz val="12"/>
      <color rgb="FF003399"/>
      <name val="Arial"/>
      <family val="2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color rgb="FF000000"/>
      <name val="Arial"/>
      <family val="2"/>
      <charset val="238"/>
    </font>
    <font>
      <b/>
      <i/>
      <sz val="12"/>
      <color rgb="FF003399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1" fillId="0" borderId="0" xfId="1" applyAlignment="1">
      <alignment vertical="center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 applyAlignment="1">
      <alignment horizontal="left"/>
    </xf>
    <xf numFmtId="0" fontId="1" fillId="0" borderId="5" xfId="1" applyBorder="1" applyAlignment="1">
      <alignment horizontal="left"/>
    </xf>
    <xf numFmtId="0" fontId="6" fillId="0" borderId="0" xfId="1" applyFont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2" borderId="6" xfId="1" applyFont="1" applyFill="1" applyBorder="1" applyAlignment="1">
      <alignment horizontal="center"/>
    </xf>
    <xf numFmtId="0" fontId="10" fillId="2" borderId="1" xfId="1" applyFont="1" applyFill="1" applyBorder="1"/>
    <xf numFmtId="0" fontId="9" fillId="2" borderId="2" xfId="1" applyFont="1" applyFill="1" applyBorder="1" applyAlignment="1">
      <alignment horizontal="center"/>
    </xf>
    <xf numFmtId="4" fontId="9" fillId="2" borderId="2" xfId="1" applyNumberFormat="1" applyFont="1" applyFill="1" applyBorder="1" applyAlignment="1">
      <alignment horizontal="center"/>
    </xf>
    <xf numFmtId="4" fontId="10" fillId="2" borderId="6" xfId="1" applyNumberFormat="1" applyFont="1" applyFill="1" applyBorder="1" applyAlignment="1">
      <alignment horizontal="right"/>
    </xf>
    <xf numFmtId="0" fontId="11" fillId="0" borderId="7" xfId="1" applyFont="1" applyBorder="1" applyAlignment="1">
      <alignment horizontal="center" wrapText="1"/>
    </xf>
    <xf numFmtId="0" fontId="11" fillId="0" borderId="7" xfId="1" applyFont="1" applyBorder="1" applyAlignment="1">
      <alignment wrapText="1"/>
    </xf>
    <xf numFmtId="0" fontId="12" fillId="0" borderId="8" xfId="1" applyFont="1" applyBorder="1" applyAlignment="1">
      <alignment horizontal="center" wrapText="1"/>
    </xf>
    <xf numFmtId="4" fontId="12" fillId="0" borderId="9" xfId="1" applyNumberFormat="1" applyFont="1" applyBorder="1" applyAlignment="1">
      <alignment horizontal="center" wrapText="1"/>
    </xf>
    <xf numFmtId="4" fontId="12" fillId="0" borderId="10" xfId="1" applyNumberFormat="1" applyFont="1" applyBorder="1" applyAlignment="1">
      <alignment horizontal="center" wrapText="1"/>
    </xf>
    <xf numFmtId="4" fontId="12" fillId="0" borderId="7" xfId="1" applyNumberFormat="1" applyFont="1" applyBorder="1" applyAlignment="1">
      <alignment horizontal="right" wrapText="1"/>
    </xf>
    <xf numFmtId="0" fontId="1" fillId="0" borderId="0" xfId="1" applyAlignment="1">
      <alignment wrapText="1"/>
    </xf>
    <xf numFmtId="0" fontId="11" fillId="0" borderId="11" xfId="1" applyFont="1" applyBorder="1" applyAlignment="1">
      <alignment horizontal="center"/>
    </xf>
    <xf numFmtId="0" fontId="11" fillId="0" borderId="11" xfId="1" applyFont="1" applyBorder="1" applyAlignment="1">
      <alignment wrapText="1"/>
    </xf>
    <xf numFmtId="0" fontId="12" fillId="0" borderId="12" xfId="1" applyFont="1" applyBorder="1" applyAlignment="1">
      <alignment horizontal="center"/>
    </xf>
    <xf numFmtId="4" fontId="12" fillId="0" borderId="13" xfId="1" applyNumberFormat="1" applyFont="1" applyBorder="1" applyAlignment="1">
      <alignment horizontal="center"/>
    </xf>
    <xf numFmtId="4" fontId="12" fillId="0" borderId="14" xfId="1" applyNumberFormat="1" applyFont="1" applyBorder="1" applyAlignment="1">
      <alignment horizontal="center" wrapText="1"/>
    </xf>
    <xf numFmtId="4" fontId="12" fillId="0" borderId="11" xfId="1" applyNumberFormat="1" applyFont="1" applyBorder="1" applyAlignment="1">
      <alignment horizontal="right"/>
    </xf>
    <xf numFmtId="0" fontId="13" fillId="0" borderId="11" xfId="1" applyFont="1" applyBorder="1"/>
    <xf numFmtId="0" fontId="13" fillId="0" borderId="15" xfId="1" applyFont="1" applyBorder="1" applyAlignment="1">
      <alignment horizontal="center"/>
    </xf>
    <xf numFmtId="4" fontId="13" fillId="0" borderId="13" xfId="1" applyNumberFormat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11" xfId="1" applyFont="1" applyBorder="1" applyAlignment="1">
      <alignment wrapText="1"/>
    </xf>
    <xf numFmtId="0" fontId="13" fillId="0" borderId="12" xfId="1" applyFont="1" applyBorder="1" applyAlignment="1">
      <alignment horizontal="center"/>
    </xf>
    <xf numFmtId="4" fontId="13" fillId="0" borderId="11" xfId="1" applyNumberFormat="1" applyFont="1" applyBorder="1" applyAlignment="1">
      <alignment horizontal="right"/>
    </xf>
    <xf numFmtId="0" fontId="13" fillId="0" borderId="12" xfId="1" applyFont="1" applyBorder="1" applyAlignment="1">
      <alignment horizontal="center" wrapText="1"/>
    </xf>
    <xf numFmtId="4" fontId="13" fillId="0" borderId="13" xfId="1" applyNumberFormat="1" applyFont="1" applyBorder="1" applyAlignment="1">
      <alignment horizontal="center" wrapText="1"/>
    </xf>
    <xf numFmtId="4" fontId="13" fillId="0" borderId="11" xfId="1" applyNumberFormat="1" applyFont="1" applyBorder="1" applyAlignment="1">
      <alignment horizontal="right" wrapText="1"/>
    </xf>
    <xf numFmtId="4" fontId="13" fillId="0" borderId="14" xfId="1" applyNumberFormat="1" applyFont="1" applyBorder="1" applyAlignment="1">
      <alignment horizontal="center" wrapText="1"/>
    </xf>
    <xf numFmtId="0" fontId="14" fillId="0" borderId="0" xfId="1" applyFont="1"/>
    <xf numFmtId="0" fontId="11" fillId="0" borderId="16" xfId="1" applyFont="1" applyBorder="1" applyAlignment="1">
      <alignment horizontal="center"/>
    </xf>
    <xf numFmtId="0" fontId="13" fillId="0" borderId="16" xfId="1" applyFont="1" applyBorder="1" applyAlignment="1">
      <alignment wrapText="1"/>
    </xf>
    <xf numFmtId="0" fontId="13" fillId="0" borderId="17" xfId="1" applyFont="1" applyBorder="1" applyAlignment="1">
      <alignment horizontal="center"/>
    </xf>
    <xf numFmtId="4" fontId="13" fillId="0" borderId="18" xfId="1" applyNumberFormat="1" applyFont="1" applyBorder="1" applyAlignment="1">
      <alignment horizontal="center"/>
    </xf>
    <xf numFmtId="4" fontId="12" fillId="0" borderId="19" xfId="1" applyNumberFormat="1" applyFont="1" applyBorder="1" applyAlignment="1">
      <alignment horizontal="center" wrapText="1"/>
    </xf>
    <xf numFmtId="4" fontId="13" fillId="0" borderId="16" xfId="1" applyNumberFormat="1" applyFont="1" applyBorder="1" applyAlignment="1">
      <alignment horizontal="right"/>
    </xf>
    <xf numFmtId="0" fontId="11" fillId="0" borderId="20" xfId="1" applyFont="1" applyBorder="1" applyAlignment="1">
      <alignment horizontal="center" wrapText="1"/>
    </xf>
    <xf numFmtId="0" fontId="11" fillId="0" borderId="20" xfId="1" applyFont="1" applyBorder="1" applyAlignment="1">
      <alignment wrapText="1"/>
    </xf>
    <xf numFmtId="0" fontId="12" fillId="0" borderId="21" xfId="1" applyFont="1" applyBorder="1" applyAlignment="1">
      <alignment horizontal="center" wrapText="1"/>
    </xf>
    <xf numFmtId="4" fontId="12" fillId="0" borderId="22" xfId="1" applyNumberFormat="1" applyFont="1" applyBorder="1" applyAlignment="1">
      <alignment horizontal="center" wrapText="1"/>
    </xf>
    <xf numFmtId="4" fontId="12" fillId="0" borderId="23" xfId="1" applyNumberFormat="1" applyFont="1" applyBorder="1" applyAlignment="1">
      <alignment horizontal="center" wrapText="1"/>
    </xf>
    <xf numFmtId="4" fontId="12" fillId="0" borderId="20" xfId="1" applyNumberFormat="1" applyFont="1" applyBorder="1" applyAlignment="1">
      <alignment horizontal="right" wrapText="1"/>
    </xf>
    <xf numFmtId="0" fontId="14" fillId="0" borderId="0" xfId="1" applyFont="1" applyAlignment="1">
      <alignment wrapText="1"/>
    </xf>
    <xf numFmtId="0" fontId="15" fillId="0" borderId="0" xfId="1" applyFont="1"/>
    <xf numFmtId="0" fontId="16" fillId="0" borderId="0" xfId="1" applyFont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wrapText="1"/>
    </xf>
    <xf numFmtId="0" fontId="12" fillId="0" borderId="12" xfId="0" applyFont="1" applyBorder="1" applyAlignment="1">
      <alignment horizontal="center"/>
    </xf>
    <xf numFmtId="4" fontId="12" fillId="0" borderId="13" xfId="0" applyNumberFormat="1" applyFont="1" applyBorder="1" applyAlignment="1">
      <alignment horizontal="center"/>
    </xf>
    <xf numFmtId="4" fontId="12" fillId="0" borderId="14" xfId="0" applyNumberFormat="1" applyFont="1" applyBorder="1" applyAlignment="1">
      <alignment horizontal="center" wrapText="1"/>
    </xf>
    <xf numFmtId="4" fontId="12" fillId="0" borderId="11" xfId="0" applyNumberFormat="1" applyFont="1" applyBorder="1" applyAlignment="1">
      <alignment horizontal="right"/>
    </xf>
    <xf numFmtId="0" fontId="14" fillId="0" borderId="0" xfId="0" applyFont="1"/>
    <xf numFmtId="4" fontId="13" fillId="0" borderId="19" xfId="1" applyNumberFormat="1" applyFont="1" applyBorder="1" applyAlignment="1">
      <alignment horizontal="center" wrapText="1"/>
    </xf>
    <xf numFmtId="0" fontId="13" fillId="0" borderId="20" xfId="1" applyFont="1" applyBorder="1" applyAlignment="1">
      <alignment horizontal="center"/>
    </xf>
    <xf numFmtId="0" fontId="13" fillId="0" borderId="20" xfId="1" applyFont="1" applyBorder="1" applyAlignment="1">
      <alignment wrapText="1"/>
    </xf>
    <xf numFmtId="0" fontId="11" fillId="0" borderId="24" xfId="1" applyFont="1" applyBorder="1" applyAlignment="1">
      <alignment horizontal="center"/>
    </xf>
    <xf numFmtId="4" fontId="11" fillId="0" borderId="22" xfId="1" applyNumberFormat="1" applyFont="1" applyBorder="1" applyAlignment="1">
      <alignment horizontal="center"/>
    </xf>
    <xf numFmtId="4" fontId="12" fillId="0" borderId="25" xfId="1" applyNumberFormat="1" applyFont="1" applyBorder="1" applyAlignment="1">
      <alignment horizontal="center" wrapText="1"/>
    </xf>
    <xf numFmtId="4" fontId="12" fillId="0" borderId="20" xfId="1" applyNumberFormat="1" applyFont="1" applyBorder="1" applyAlignment="1">
      <alignment horizontal="right"/>
    </xf>
    <xf numFmtId="0" fontId="11" fillId="0" borderId="20" xfId="1" applyFont="1" applyBorder="1" applyAlignment="1">
      <alignment horizontal="center"/>
    </xf>
    <xf numFmtId="0" fontId="11" fillId="0" borderId="11" xfId="1" applyFont="1" applyBorder="1" applyAlignment="1">
      <alignment vertical="center"/>
    </xf>
    <xf numFmtId="0" fontId="12" fillId="0" borderId="15" xfId="1" applyFont="1" applyBorder="1" applyAlignment="1">
      <alignment horizontal="center" vertical="center"/>
    </xf>
    <xf numFmtId="4" fontId="12" fillId="0" borderId="13" xfId="1" applyNumberFormat="1" applyFont="1" applyBorder="1" applyAlignment="1">
      <alignment horizontal="center" vertical="center"/>
    </xf>
    <xf numFmtId="4" fontId="13" fillId="0" borderId="15" xfId="1" applyNumberFormat="1" applyFont="1" applyBorder="1" applyAlignment="1">
      <alignment horizontal="center" vertical="center"/>
    </xf>
    <xf numFmtId="4" fontId="12" fillId="0" borderId="11" xfId="1" applyNumberFormat="1" applyFont="1" applyBorder="1" applyAlignment="1">
      <alignment horizontal="right" vertical="center"/>
    </xf>
    <xf numFmtId="0" fontId="11" fillId="0" borderId="11" xfId="1" applyFont="1" applyBorder="1"/>
    <xf numFmtId="0" fontId="12" fillId="0" borderId="15" xfId="1" applyFont="1" applyBorder="1" applyAlignment="1">
      <alignment horizontal="center"/>
    </xf>
    <xf numFmtId="0" fontId="13" fillId="0" borderId="11" xfId="1" applyFont="1" applyBorder="1" applyAlignment="1">
      <alignment vertical="center"/>
    </xf>
    <xf numFmtId="0" fontId="13" fillId="0" borderId="15" xfId="1" applyFont="1" applyBorder="1" applyAlignment="1">
      <alignment horizontal="center" vertical="center"/>
    </xf>
    <xf numFmtId="4" fontId="13" fillId="0" borderId="13" xfId="1" applyNumberFormat="1" applyFont="1" applyBorder="1" applyAlignment="1">
      <alignment horizontal="center" vertical="center"/>
    </xf>
    <xf numFmtId="0" fontId="11" fillId="0" borderId="7" xfId="1" applyFont="1" applyBorder="1" applyAlignment="1">
      <alignment horizontal="center"/>
    </xf>
    <xf numFmtId="0" fontId="13" fillId="0" borderId="7" xfId="1" applyFont="1" applyBorder="1"/>
    <xf numFmtId="0" fontId="13" fillId="0" borderId="24" xfId="1" applyFont="1" applyBorder="1" applyAlignment="1">
      <alignment horizontal="center"/>
    </xf>
    <xf numFmtId="4" fontId="13" fillId="0" borderId="22" xfId="1" applyNumberFormat="1" applyFont="1" applyBorder="1" applyAlignment="1">
      <alignment horizontal="center"/>
    </xf>
    <xf numFmtId="0" fontId="13" fillId="0" borderId="11" xfId="1" applyFont="1" applyBorder="1" applyAlignment="1">
      <alignment horizontal="left" wrapText="1"/>
    </xf>
    <xf numFmtId="164" fontId="13" fillId="0" borderId="15" xfId="1" applyNumberFormat="1" applyFont="1" applyBorder="1" applyAlignment="1">
      <alignment horizontal="center"/>
    </xf>
    <xf numFmtId="0" fontId="13" fillId="0" borderId="15" xfId="1" applyFont="1" applyBorder="1" applyAlignment="1">
      <alignment horizontal="center" wrapText="1"/>
    </xf>
    <xf numFmtId="4" fontId="13" fillId="0" borderId="15" xfId="1" applyNumberFormat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3" fillId="0" borderId="26" xfId="1" applyFont="1" applyBorder="1" applyAlignment="1">
      <alignment wrapText="1"/>
    </xf>
    <xf numFmtId="4" fontId="13" fillId="0" borderId="0" xfId="1" applyNumberFormat="1" applyFont="1" applyAlignment="1">
      <alignment horizontal="center"/>
    </xf>
    <xf numFmtId="4" fontId="13" fillId="0" borderId="27" xfId="1" applyNumberFormat="1" applyFont="1" applyBorder="1" applyAlignment="1">
      <alignment horizontal="center"/>
    </xf>
    <xf numFmtId="4" fontId="12" fillId="0" borderId="28" xfId="1" applyNumberFormat="1" applyFont="1" applyBorder="1" applyAlignment="1">
      <alignment horizontal="center" wrapText="1"/>
    </xf>
    <xf numFmtId="4" fontId="13" fillId="0" borderId="26" xfId="1" applyNumberFormat="1" applyFont="1" applyBorder="1" applyAlignment="1">
      <alignment horizontal="right"/>
    </xf>
    <xf numFmtId="0" fontId="17" fillId="2" borderId="6" xfId="1" applyFont="1" applyFill="1" applyBorder="1" applyAlignment="1">
      <alignment horizontal="center"/>
    </xf>
    <xf numFmtId="0" fontId="18" fillId="2" borderId="6" xfId="1" applyFont="1" applyFill="1" applyBorder="1"/>
    <xf numFmtId="0" fontId="19" fillId="2" borderId="2" xfId="1" applyFont="1" applyFill="1" applyBorder="1" applyAlignment="1">
      <alignment horizontal="center"/>
    </xf>
    <xf numFmtId="4" fontId="19" fillId="2" borderId="29" xfId="1" applyNumberFormat="1" applyFont="1" applyFill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20" fillId="2" borderId="2" xfId="1" applyFont="1" applyFill="1" applyBorder="1" applyAlignment="1">
      <alignment horizontal="center"/>
    </xf>
    <xf numFmtId="4" fontId="20" fillId="2" borderId="29" xfId="1" applyNumberFormat="1" applyFont="1" applyFill="1" applyBorder="1" applyAlignment="1">
      <alignment horizontal="center"/>
    </xf>
    <xf numFmtId="0" fontId="11" fillId="0" borderId="15" xfId="1" applyFont="1" applyBorder="1" applyAlignment="1">
      <alignment horizontal="center"/>
    </xf>
    <xf numFmtId="4" fontId="11" fillId="0" borderId="13" xfId="1" applyNumberFormat="1" applyFont="1" applyBorder="1" applyAlignment="1">
      <alignment horizontal="center"/>
    </xf>
    <xf numFmtId="0" fontId="11" fillId="0" borderId="30" xfId="1" applyFont="1" applyBorder="1"/>
    <xf numFmtId="0" fontId="11" fillId="0" borderId="31" xfId="1" applyFont="1" applyBorder="1" applyAlignment="1">
      <alignment horizontal="center"/>
    </xf>
    <xf numFmtId="4" fontId="11" fillId="0" borderId="18" xfId="1" applyNumberFormat="1" applyFont="1" applyBorder="1" applyAlignment="1">
      <alignment horizontal="center"/>
    </xf>
    <xf numFmtId="4" fontId="12" fillId="0" borderId="32" xfId="1" applyNumberFormat="1" applyFont="1" applyBorder="1" applyAlignment="1">
      <alignment horizontal="center" wrapText="1"/>
    </xf>
    <xf numFmtId="4" fontId="12" fillId="0" borderId="30" xfId="1" applyNumberFormat="1" applyFont="1" applyBorder="1" applyAlignment="1">
      <alignment horizontal="right"/>
    </xf>
    <xf numFmtId="0" fontId="18" fillId="2" borderId="1" xfId="1" applyFont="1" applyFill="1" applyBorder="1"/>
    <xf numFmtId="0" fontId="18" fillId="2" borderId="2" xfId="1" applyFont="1" applyFill="1" applyBorder="1"/>
    <xf numFmtId="4" fontId="18" fillId="2" borderId="2" xfId="1" applyNumberFormat="1" applyFont="1" applyFill="1" applyBorder="1"/>
    <xf numFmtId="4" fontId="18" fillId="2" borderId="3" xfId="1" applyNumberFormat="1" applyFont="1" applyFill="1" applyBorder="1"/>
    <xf numFmtId="4" fontId="18" fillId="2" borderId="6" xfId="1" applyNumberFormat="1" applyFont="1" applyFill="1" applyBorder="1" applyAlignment="1">
      <alignment horizontal="right"/>
    </xf>
    <xf numFmtId="0" fontId="18" fillId="0" borderId="0" xfId="1" applyFont="1"/>
    <xf numFmtId="4" fontId="18" fillId="0" borderId="0" xfId="1" applyNumberFormat="1" applyFont="1"/>
    <xf numFmtId="4" fontId="18" fillId="0" borderId="0" xfId="1" applyNumberFormat="1" applyFont="1" applyAlignment="1">
      <alignment horizontal="right"/>
    </xf>
    <xf numFmtId="0" fontId="21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5"/>
  <sheetViews>
    <sheetView tabSelected="1" workbookViewId="0">
      <selection activeCell="G3" sqref="G3"/>
    </sheetView>
  </sheetViews>
  <sheetFormatPr defaultColWidth="9.140625" defaultRowHeight="15" x14ac:dyDescent="0.25"/>
  <cols>
    <col min="1" max="1" width="9.140625" style="2"/>
    <col min="2" max="2" width="110.140625" style="2" customWidth="1"/>
    <col min="3" max="3" width="9.85546875" style="2" customWidth="1"/>
    <col min="4" max="4" width="13.5703125" style="2" customWidth="1"/>
    <col min="5" max="5" width="11.5703125" style="2" customWidth="1"/>
    <col min="6" max="6" width="16.7109375" style="2" customWidth="1"/>
    <col min="7" max="16384" width="9.140625" style="2"/>
  </cols>
  <sheetData>
    <row r="1" spans="1:7" ht="27.95" customHeight="1" thickBot="1" x14ac:dyDescent="0.3">
      <c r="A1" s="120" t="s">
        <v>88</v>
      </c>
      <c r="B1" s="121"/>
      <c r="C1" s="121"/>
      <c r="D1" s="121"/>
      <c r="E1" s="121"/>
      <c r="F1" s="122"/>
      <c r="G1" s="1"/>
    </row>
    <row r="2" spans="1:7" ht="21.6" customHeight="1" x14ac:dyDescent="0.25">
      <c r="A2" s="123" t="s">
        <v>89</v>
      </c>
      <c r="B2" s="124"/>
      <c r="C2" s="3"/>
      <c r="D2" s="3"/>
      <c r="E2" s="3"/>
      <c r="F2" s="4"/>
      <c r="G2" s="1"/>
    </row>
    <row r="3" spans="1:7" ht="21" customHeight="1" x14ac:dyDescent="0.25">
      <c r="A3" s="123" t="s">
        <v>87</v>
      </c>
      <c r="B3" s="124"/>
      <c r="C3" s="3"/>
      <c r="D3" s="3"/>
      <c r="E3" s="3"/>
      <c r="F3" s="4"/>
      <c r="G3" s="1"/>
    </row>
    <row r="4" spans="1:7" ht="26.45" customHeight="1" thickBot="1" x14ac:dyDescent="0.3">
      <c r="A4" s="123"/>
      <c r="B4" s="124"/>
      <c r="C4" s="5"/>
      <c r="D4" s="5"/>
      <c r="E4" s="6"/>
      <c r="F4" s="7"/>
      <c r="G4" s="1"/>
    </row>
    <row r="5" spans="1:7" ht="21" thickBot="1" x14ac:dyDescent="0.3">
      <c r="A5" s="125"/>
      <c r="B5" s="126"/>
      <c r="C5" s="127" t="s">
        <v>0</v>
      </c>
      <c r="D5" s="128"/>
      <c r="E5" s="128"/>
      <c r="F5" s="129"/>
      <c r="G5" s="8"/>
    </row>
    <row r="6" spans="1:7" ht="43.5" thickBot="1" x14ac:dyDescent="0.3">
      <c r="A6" s="9" t="s">
        <v>1</v>
      </c>
      <c r="B6" s="9" t="s">
        <v>2</v>
      </c>
      <c r="C6" s="10" t="s">
        <v>3</v>
      </c>
      <c r="D6" s="11" t="s">
        <v>4</v>
      </c>
      <c r="E6" s="10" t="s">
        <v>5</v>
      </c>
      <c r="F6" s="10" t="s">
        <v>6</v>
      </c>
      <c r="G6" s="12"/>
    </row>
    <row r="7" spans="1:7" ht="25.5" customHeight="1" thickBot="1" x14ac:dyDescent="0.3">
      <c r="A7" s="13"/>
      <c r="B7" s="14" t="s">
        <v>7</v>
      </c>
      <c r="C7" s="15"/>
      <c r="D7" s="16"/>
      <c r="E7" s="16"/>
      <c r="F7" s="17">
        <f>SUM(F8:F51)</f>
        <v>0</v>
      </c>
    </row>
    <row r="8" spans="1:7" s="24" customFormat="1" ht="25.5" customHeight="1" x14ac:dyDescent="0.25">
      <c r="A8" s="18">
        <v>1</v>
      </c>
      <c r="B8" s="19" t="s">
        <v>8</v>
      </c>
      <c r="C8" s="20" t="s">
        <v>9</v>
      </c>
      <c r="D8" s="21">
        <v>108</v>
      </c>
      <c r="E8" s="22"/>
      <c r="F8" s="23">
        <f t="shared" ref="F8:F51" si="0">D8*E8</f>
        <v>0</v>
      </c>
    </row>
    <row r="9" spans="1:7" ht="24" customHeight="1" x14ac:dyDescent="0.25">
      <c r="A9" s="25">
        <f>A8+1</f>
        <v>2</v>
      </c>
      <c r="B9" s="26" t="s">
        <v>10</v>
      </c>
      <c r="C9" s="27" t="s">
        <v>9</v>
      </c>
      <c r="D9" s="28">
        <f>D8</f>
        <v>108</v>
      </c>
      <c r="E9" s="29"/>
      <c r="F9" s="30">
        <f t="shared" si="0"/>
        <v>0</v>
      </c>
    </row>
    <row r="10" spans="1:7" ht="35.1" customHeight="1" x14ac:dyDescent="0.25">
      <c r="A10" s="25">
        <f t="shared" ref="A10:A51" si="1">A9+1</f>
        <v>3</v>
      </c>
      <c r="B10" s="26" t="s">
        <v>11</v>
      </c>
      <c r="C10" s="27" t="s">
        <v>9</v>
      </c>
      <c r="D10" s="28">
        <f>D8</f>
        <v>108</v>
      </c>
      <c r="E10" s="29"/>
      <c r="F10" s="30">
        <f t="shared" si="0"/>
        <v>0</v>
      </c>
    </row>
    <row r="11" spans="1:7" ht="24" customHeight="1" x14ac:dyDescent="0.25">
      <c r="A11" s="25">
        <f t="shared" si="1"/>
        <v>4</v>
      </c>
      <c r="B11" s="31" t="s">
        <v>12</v>
      </c>
      <c r="C11" s="32" t="s">
        <v>13</v>
      </c>
      <c r="D11" s="33">
        <v>186</v>
      </c>
      <c r="E11" s="29"/>
      <c r="F11" s="30">
        <f t="shared" si="0"/>
        <v>0</v>
      </c>
    </row>
    <row r="12" spans="1:7" ht="24" customHeight="1" x14ac:dyDescent="0.25">
      <c r="A12" s="25">
        <f t="shared" si="1"/>
        <v>5</v>
      </c>
      <c r="B12" s="31" t="s">
        <v>14</v>
      </c>
      <c r="C12" s="32" t="s">
        <v>9</v>
      </c>
      <c r="D12" s="33">
        <v>56</v>
      </c>
      <c r="E12" s="29"/>
      <c r="F12" s="30">
        <f t="shared" si="0"/>
        <v>0</v>
      </c>
    </row>
    <row r="13" spans="1:7" ht="24" customHeight="1" x14ac:dyDescent="0.25">
      <c r="A13" s="34">
        <f t="shared" si="1"/>
        <v>6</v>
      </c>
      <c r="B13" s="35" t="s">
        <v>15</v>
      </c>
      <c r="C13" s="36" t="s">
        <v>9</v>
      </c>
      <c r="D13" s="33">
        <f>D12</f>
        <v>56</v>
      </c>
      <c r="E13" s="29"/>
      <c r="F13" s="30">
        <f t="shared" si="0"/>
        <v>0</v>
      </c>
    </row>
    <row r="14" spans="1:7" ht="24" customHeight="1" x14ac:dyDescent="0.25">
      <c r="A14" s="34">
        <f t="shared" si="1"/>
        <v>7</v>
      </c>
      <c r="B14" s="35" t="s">
        <v>16</v>
      </c>
      <c r="C14" s="36" t="s">
        <v>9</v>
      </c>
      <c r="D14" s="33">
        <v>56</v>
      </c>
      <c r="E14" s="29"/>
      <c r="F14" s="30">
        <f t="shared" si="0"/>
        <v>0</v>
      </c>
    </row>
    <row r="15" spans="1:7" ht="24" customHeight="1" x14ac:dyDescent="0.25">
      <c r="A15" s="34">
        <f t="shared" si="1"/>
        <v>8</v>
      </c>
      <c r="B15" s="35" t="s">
        <v>17</v>
      </c>
      <c r="C15" s="36" t="s">
        <v>18</v>
      </c>
      <c r="D15" s="33">
        <v>5.5</v>
      </c>
      <c r="E15" s="29"/>
      <c r="F15" s="30">
        <f t="shared" si="0"/>
        <v>0</v>
      </c>
    </row>
    <row r="16" spans="1:7" ht="24" customHeight="1" x14ac:dyDescent="0.25">
      <c r="A16" s="34">
        <f t="shared" si="1"/>
        <v>9</v>
      </c>
      <c r="B16" s="35" t="s">
        <v>19</v>
      </c>
      <c r="C16" s="36" t="s">
        <v>9</v>
      </c>
      <c r="D16" s="33">
        <v>56</v>
      </c>
      <c r="E16" s="29"/>
      <c r="F16" s="30">
        <f t="shared" si="0"/>
        <v>0</v>
      </c>
    </row>
    <row r="17" spans="1:7" ht="24" customHeight="1" x14ac:dyDescent="0.25">
      <c r="A17" s="34">
        <f t="shared" si="1"/>
        <v>10</v>
      </c>
      <c r="B17" s="35" t="s">
        <v>20</v>
      </c>
      <c r="C17" s="36" t="s">
        <v>21</v>
      </c>
      <c r="D17" s="33">
        <v>225</v>
      </c>
      <c r="E17" s="29"/>
      <c r="F17" s="30">
        <f t="shared" si="0"/>
        <v>0</v>
      </c>
    </row>
    <row r="18" spans="1:7" ht="31.5" customHeight="1" x14ac:dyDescent="0.25">
      <c r="A18" s="34">
        <f t="shared" si="1"/>
        <v>11</v>
      </c>
      <c r="B18" s="35" t="s">
        <v>22</v>
      </c>
      <c r="C18" s="36" t="s">
        <v>18</v>
      </c>
      <c r="D18" s="33">
        <f>(D12*0.05*2.1)+(D15*0.2*2.1)+8+45+(D34*2.1)+(D11*0.1*0.2*2.1)+(D8*0.08*2.1)+(D10*0.1*2.1)+(D31*0.05*2.1)+(D36*0.25*0.12*2.1)+18+(D55*0.2*2.1)+(D56*0.05*2.1)</f>
        <v>213.2603</v>
      </c>
      <c r="E18" s="29"/>
      <c r="F18" s="37">
        <f t="shared" si="0"/>
        <v>0</v>
      </c>
    </row>
    <row r="19" spans="1:7" ht="24" customHeight="1" x14ac:dyDescent="0.25">
      <c r="A19" s="34">
        <f t="shared" si="1"/>
        <v>12</v>
      </c>
      <c r="B19" s="35" t="s">
        <v>23</v>
      </c>
      <c r="C19" s="36" t="s">
        <v>18</v>
      </c>
      <c r="D19" s="33">
        <f>D18</f>
        <v>213.2603</v>
      </c>
      <c r="E19" s="29"/>
      <c r="F19" s="37">
        <f t="shared" si="0"/>
        <v>0</v>
      </c>
    </row>
    <row r="20" spans="1:7" ht="24" customHeight="1" x14ac:dyDescent="0.25">
      <c r="A20" s="34">
        <f t="shared" si="1"/>
        <v>13</v>
      </c>
      <c r="B20" s="31" t="s">
        <v>24</v>
      </c>
      <c r="C20" s="32" t="s">
        <v>18</v>
      </c>
      <c r="D20" s="33">
        <f>D18</f>
        <v>213.2603</v>
      </c>
      <c r="E20" s="29"/>
      <c r="F20" s="30">
        <f t="shared" si="0"/>
        <v>0</v>
      </c>
    </row>
    <row r="21" spans="1:7" ht="24" customHeight="1" x14ac:dyDescent="0.25">
      <c r="A21" s="34">
        <f t="shared" si="1"/>
        <v>14</v>
      </c>
      <c r="B21" s="35" t="s">
        <v>25</v>
      </c>
      <c r="C21" s="38" t="s">
        <v>18</v>
      </c>
      <c r="D21" s="39">
        <f>D18</f>
        <v>213.2603</v>
      </c>
      <c r="E21" s="29"/>
      <c r="F21" s="40">
        <f t="shared" si="0"/>
        <v>0</v>
      </c>
    </row>
    <row r="22" spans="1:7" ht="24" customHeight="1" x14ac:dyDescent="0.25">
      <c r="A22" s="34">
        <f t="shared" si="1"/>
        <v>15</v>
      </c>
      <c r="B22" s="31" t="s">
        <v>26</v>
      </c>
      <c r="C22" s="36" t="s">
        <v>9</v>
      </c>
      <c r="D22" s="33">
        <v>115</v>
      </c>
      <c r="E22" s="29"/>
      <c r="F22" s="37">
        <f t="shared" si="0"/>
        <v>0</v>
      </c>
    </row>
    <row r="23" spans="1:7" ht="35.1" customHeight="1" x14ac:dyDescent="0.25">
      <c r="A23" s="25">
        <f t="shared" si="1"/>
        <v>16</v>
      </c>
      <c r="B23" s="35" t="s">
        <v>27</v>
      </c>
      <c r="C23" s="36" t="s">
        <v>9</v>
      </c>
      <c r="D23" s="33">
        <f>D8+132</f>
        <v>240</v>
      </c>
      <c r="E23" s="29"/>
      <c r="F23" s="30">
        <f t="shared" si="0"/>
        <v>0</v>
      </c>
    </row>
    <row r="24" spans="1:7" ht="32.1" customHeight="1" x14ac:dyDescent="0.25">
      <c r="A24" s="25">
        <f t="shared" si="1"/>
        <v>17</v>
      </c>
      <c r="B24" s="35" t="s">
        <v>28</v>
      </c>
      <c r="C24" s="36" t="s">
        <v>9</v>
      </c>
      <c r="D24" s="33">
        <f>D23</f>
        <v>240</v>
      </c>
      <c r="E24" s="41"/>
      <c r="F24" s="37">
        <f t="shared" si="0"/>
        <v>0</v>
      </c>
      <c r="G24" s="42"/>
    </row>
    <row r="25" spans="1:7" ht="24" customHeight="1" x14ac:dyDescent="0.25">
      <c r="A25" s="25">
        <f t="shared" si="1"/>
        <v>18</v>
      </c>
      <c r="B25" s="31" t="s">
        <v>29</v>
      </c>
      <c r="C25" s="32" t="s">
        <v>9</v>
      </c>
      <c r="D25" s="33">
        <f>D23</f>
        <v>240</v>
      </c>
      <c r="E25" s="29"/>
      <c r="F25" s="30">
        <f t="shared" si="0"/>
        <v>0</v>
      </c>
    </row>
    <row r="26" spans="1:7" ht="24" customHeight="1" x14ac:dyDescent="0.25">
      <c r="A26" s="25">
        <f t="shared" si="1"/>
        <v>19</v>
      </c>
      <c r="B26" s="35" t="s">
        <v>30</v>
      </c>
      <c r="C26" s="36" t="s">
        <v>9</v>
      </c>
      <c r="D26" s="33">
        <v>78.5</v>
      </c>
      <c r="E26" s="29"/>
      <c r="F26" s="37">
        <f t="shared" si="0"/>
        <v>0</v>
      </c>
    </row>
    <row r="27" spans="1:7" ht="24" customHeight="1" x14ac:dyDescent="0.25">
      <c r="A27" s="25">
        <f t="shared" si="1"/>
        <v>20</v>
      </c>
      <c r="B27" s="35" t="s">
        <v>31</v>
      </c>
      <c r="C27" s="36" t="s">
        <v>9</v>
      </c>
      <c r="D27" s="33">
        <v>78.5</v>
      </c>
      <c r="E27" s="29"/>
      <c r="F27" s="37">
        <f t="shared" si="0"/>
        <v>0</v>
      </c>
    </row>
    <row r="28" spans="1:7" ht="24" customHeight="1" x14ac:dyDescent="0.25">
      <c r="A28" s="25">
        <f t="shared" si="1"/>
        <v>21</v>
      </c>
      <c r="B28" s="35" t="s">
        <v>32</v>
      </c>
      <c r="C28" s="36" t="s">
        <v>9</v>
      </c>
      <c r="D28" s="33">
        <v>78.5</v>
      </c>
      <c r="E28" s="29"/>
      <c r="F28" s="37">
        <f t="shared" si="0"/>
        <v>0</v>
      </c>
    </row>
    <row r="29" spans="1:7" ht="24" customHeight="1" x14ac:dyDescent="0.25">
      <c r="A29" s="43">
        <f t="shared" si="1"/>
        <v>22</v>
      </c>
      <c r="B29" s="44" t="s">
        <v>33</v>
      </c>
      <c r="C29" s="45" t="s">
        <v>9</v>
      </c>
      <c r="D29" s="46">
        <v>78.5</v>
      </c>
      <c r="E29" s="47"/>
      <c r="F29" s="48">
        <f t="shared" si="0"/>
        <v>0</v>
      </c>
    </row>
    <row r="30" spans="1:7" s="24" customFormat="1" ht="29.1" customHeight="1" x14ac:dyDescent="0.25">
      <c r="A30" s="49">
        <f t="shared" si="1"/>
        <v>23</v>
      </c>
      <c r="B30" s="50" t="s">
        <v>8</v>
      </c>
      <c r="C30" s="51" t="s">
        <v>9</v>
      </c>
      <c r="D30" s="52">
        <v>129.68</v>
      </c>
      <c r="E30" s="53"/>
      <c r="F30" s="54">
        <f t="shared" si="0"/>
        <v>0</v>
      </c>
      <c r="G30" s="55"/>
    </row>
    <row r="31" spans="1:7" ht="28.5" customHeight="1" x14ac:dyDescent="0.25">
      <c r="A31" s="25">
        <f t="shared" si="1"/>
        <v>24</v>
      </c>
      <c r="B31" s="26" t="s">
        <v>34</v>
      </c>
      <c r="C31" s="27" t="s">
        <v>9</v>
      </c>
      <c r="D31" s="28">
        <f>D30-D32</f>
        <v>65.280000000000015</v>
      </c>
      <c r="E31" s="29"/>
      <c r="F31" s="30">
        <f t="shared" si="0"/>
        <v>0</v>
      </c>
      <c r="G31" s="42"/>
    </row>
    <row r="32" spans="1:7" ht="35.1" customHeight="1" x14ac:dyDescent="0.25">
      <c r="A32" s="25">
        <f t="shared" si="1"/>
        <v>25</v>
      </c>
      <c r="B32" s="26" t="s">
        <v>35</v>
      </c>
      <c r="C32" s="27" t="s">
        <v>9</v>
      </c>
      <c r="D32" s="28">
        <f>28*2.3</f>
        <v>64.399999999999991</v>
      </c>
      <c r="E32" s="29"/>
      <c r="F32" s="30">
        <f t="shared" si="0"/>
        <v>0</v>
      </c>
      <c r="G32" s="42"/>
    </row>
    <row r="33" spans="1:7" ht="24" customHeight="1" x14ac:dyDescent="0.25">
      <c r="A33" s="34">
        <f t="shared" si="1"/>
        <v>26</v>
      </c>
      <c r="B33" s="35" t="s">
        <v>16</v>
      </c>
      <c r="C33" s="36" t="s">
        <v>9</v>
      </c>
      <c r="D33" s="33">
        <f>D30</f>
        <v>129.68</v>
      </c>
      <c r="E33" s="29"/>
      <c r="F33" s="30">
        <f t="shared" si="0"/>
        <v>0</v>
      </c>
      <c r="G33" s="42"/>
    </row>
    <row r="34" spans="1:7" ht="24" customHeight="1" x14ac:dyDescent="0.25">
      <c r="A34" s="34">
        <f t="shared" si="1"/>
        <v>27</v>
      </c>
      <c r="B34" s="35" t="s">
        <v>17</v>
      </c>
      <c r="C34" s="36" t="s">
        <v>36</v>
      </c>
      <c r="D34" s="33">
        <v>14.5</v>
      </c>
      <c r="E34" s="29"/>
      <c r="F34" s="30">
        <f t="shared" si="0"/>
        <v>0</v>
      </c>
      <c r="G34" s="42"/>
    </row>
    <row r="35" spans="1:7" ht="24" customHeight="1" x14ac:dyDescent="0.25">
      <c r="A35" s="34">
        <f t="shared" si="1"/>
        <v>28</v>
      </c>
      <c r="B35" s="35" t="s">
        <v>20</v>
      </c>
      <c r="C35" s="36" t="s">
        <v>21</v>
      </c>
      <c r="D35" s="33">
        <v>180</v>
      </c>
      <c r="E35" s="29"/>
      <c r="F35" s="30">
        <f t="shared" si="0"/>
        <v>0</v>
      </c>
      <c r="G35" s="56"/>
    </row>
    <row r="36" spans="1:7" ht="24" customHeight="1" x14ac:dyDescent="0.25">
      <c r="A36" s="34">
        <f t="shared" si="1"/>
        <v>29</v>
      </c>
      <c r="B36" s="31" t="s">
        <v>37</v>
      </c>
      <c r="C36" s="36" t="s">
        <v>13</v>
      </c>
      <c r="D36" s="33">
        <v>36.5</v>
      </c>
      <c r="E36" s="29"/>
      <c r="F36" s="30">
        <f t="shared" si="0"/>
        <v>0</v>
      </c>
      <c r="G36" s="42"/>
    </row>
    <row r="37" spans="1:7" ht="24" customHeight="1" x14ac:dyDescent="0.25">
      <c r="A37" s="34">
        <f t="shared" si="1"/>
        <v>30</v>
      </c>
      <c r="B37" s="31" t="s">
        <v>38</v>
      </c>
      <c r="C37" s="36" t="s">
        <v>9</v>
      </c>
      <c r="D37" s="33">
        <f>D32</f>
        <v>64.399999999999991</v>
      </c>
      <c r="E37" s="41"/>
      <c r="F37" s="37">
        <f t="shared" si="0"/>
        <v>0</v>
      </c>
      <c r="G37" s="57"/>
    </row>
    <row r="38" spans="1:7" ht="35.1" customHeight="1" x14ac:dyDescent="0.25">
      <c r="A38" s="25">
        <f t="shared" si="1"/>
        <v>31</v>
      </c>
      <c r="B38" s="35" t="s">
        <v>39</v>
      </c>
      <c r="C38" s="36" t="s">
        <v>9</v>
      </c>
      <c r="D38" s="33">
        <v>47.5</v>
      </c>
      <c r="E38" s="41"/>
      <c r="F38" s="37">
        <f t="shared" si="0"/>
        <v>0</v>
      </c>
      <c r="G38" s="42"/>
    </row>
    <row r="39" spans="1:7" customFormat="1" ht="50.1" customHeight="1" x14ac:dyDescent="0.25">
      <c r="A39" s="58">
        <f t="shared" si="1"/>
        <v>32</v>
      </c>
      <c r="B39" s="59" t="s">
        <v>40</v>
      </c>
      <c r="C39" s="60" t="s">
        <v>9</v>
      </c>
      <c r="D39" s="61">
        <v>30</v>
      </c>
      <c r="E39" s="62"/>
      <c r="F39" s="63">
        <f t="shared" si="0"/>
        <v>0</v>
      </c>
      <c r="G39" s="64"/>
    </row>
    <row r="40" spans="1:7" ht="44.1" customHeight="1" x14ac:dyDescent="0.25">
      <c r="A40" s="25">
        <f t="shared" si="1"/>
        <v>33</v>
      </c>
      <c r="B40" s="35" t="s">
        <v>41</v>
      </c>
      <c r="C40" s="36" t="s">
        <v>9</v>
      </c>
      <c r="D40" s="33">
        <f>D39</f>
        <v>30</v>
      </c>
      <c r="E40" s="41"/>
      <c r="F40" s="37">
        <f t="shared" si="0"/>
        <v>0</v>
      </c>
      <c r="G40" s="42"/>
    </row>
    <row r="41" spans="1:7" ht="32.1" customHeight="1" x14ac:dyDescent="0.25">
      <c r="A41" s="25">
        <f t="shared" si="1"/>
        <v>34</v>
      </c>
      <c r="B41" s="35" t="s">
        <v>42</v>
      </c>
      <c r="C41" s="36" t="s">
        <v>9</v>
      </c>
      <c r="D41" s="33">
        <f>D40</f>
        <v>30</v>
      </c>
      <c r="E41" s="41"/>
      <c r="F41" s="37">
        <f t="shared" si="0"/>
        <v>0</v>
      </c>
      <c r="G41" s="42"/>
    </row>
    <row r="42" spans="1:7" ht="24.6" customHeight="1" x14ac:dyDescent="0.25">
      <c r="A42" s="25">
        <f t="shared" si="1"/>
        <v>35</v>
      </c>
      <c r="B42" s="31" t="s">
        <v>29</v>
      </c>
      <c r="C42" s="32" t="s">
        <v>9</v>
      </c>
      <c r="D42" s="33">
        <f>D30</f>
        <v>129.68</v>
      </c>
      <c r="E42" s="41"/>
      <c r="F42" s="37">
        <f t="shared" si="0"/>
        <v>0</v>
      </c>
      <c r="G42" s="42"/>
    </row>
    <row r="43" spans="1:7" ht="24" customHeight="1" x14ac:dyDescent="0.25">
      <c r="A43" s="25">
        <f t="shared" si="1"/>
        <v>36</v>
      </c>
      <c r="B43" s="26" t="s">
        <v>43</v>
      </c>
      <c r="C43" s="36" t="s">
        <v>13</v>
      </c>
      <c r="D43" s="33">
        <v>7.5</v>
      </c>
      <c r="E43" s="41"/>
      <c r="F43" s="37">
        <f t="shared" si="0"/>
        <v>0</v>
      </c>
      <c r="G43" s="42"/>
    </row>
    <row r="44" spans="1:7" ht="24" customHeight="1" x14ac:dyDescent="0.25">
      <c r="A44" s="25">
        <f t="shared" si="1"/>
        <v>37</v>
      </c>
      <c r="B44" s="26" t="s">
        <v>44</v>
      </c>
      <c r="C44" s="36" t="s">
        <v>13</v>
      </c>
      <c r="D44" s="33">
        <v>7.5</v>
      </c>
      <c r="E44" s="41"/>
      <c r="F44" s="37">
        <f t="shared" si="0"/>
        <v>0</v>
      </c>
      <c r="G44" s="42"/>
    </row>
    <row r="45" spans="1:7" ht="24" customHeight="1" x14ac:dyDescent="0.25">
      <c r="A45" s="43">
        <f t="shared" si="1"/>
        <v>38</v>
      </c>
      <c r="B45" s="35" t="s">
        <v>31</v>
      </c>
      <c r="C45" s="36" t="s">
        <v>9</v>
      </c>
      <c r="D45" s="33">
        <f>D42</f>
        <v>129.68</v>
      </c>
      <c r="E45" s="65"/>
      <c r="F45" s="37">
        <f t="shared" si="0"/>
        <v>0</v>
      </c>
      <c r="G45" s="57"/>
    </row>
    <row r="46" spans="1:7" ht="24" customHeight="1" x14ac:dyDescent="0.25">
      <c r="A46" s="66">
        <f t="shared" si="1"/>
        <v>39</v>
      </c>
      <c r="B46" s="67" t="s">
        <v>45</v>
      </c>
      <c r="C46" s="68" t="s">
        <v>46</v>
      </c>
      <c r="D46" s="69">
        <v>15</v>
      </c>
      <c r="E46" s="70"/>
      <c r="F46" s="71">
        <f t="shared" si="0"/>
        <v>0</v>
      </c>
      <c r="G46" s="42"/>
    </row>
    <row r="47" spans="1:7" ht="19.5" customHeight="1" x14ac:dyDescent="0.25">
      <c r="A47" s="72">
        <f t="shared" si="1"/>
        <v>40</v>
      </c>
      <c r="B47" s="73" t="s">
        <v>47</v>
      </c>
      <c r="C47" s="74" t="s">
        <v>46</v>
      </c>
      <c r="D47" s="75">
        <v>90</v>
      </c>
      <c r="E47" s="76"/>
      <c r="F47" s="77">
        <f t="shared" si="0"/>
        <v>0</v>
      </c>
      <c r="G47" s="1"/>
    </row>
    <row r="48" spans="1:7" ht="24" customHeight="1" x14ac:dyDescent="0.25">
      <c r="A48" s="72">
        <f t="shared" si="1"/>
        <v>41</v>
      </c>
      <c r="B48" s="78" t="s">
        <v>48</v>
      </c>
      <c r="C48" s="79" t="s">
        <v>13</v>
      </c>
      <c r="D48" s="28">
        <v>25</v>
      </c>
      <c r="E48" s="29"/>
      <c r="F48" s="30">
        <f t="shared" si="0"/>
        <v>0</v>
      </c>
    </row>
    <row r="49" spans="1:7" ht="24" customHeight="1" x14ac:dyDescent="0.25">
      <c r="A49" s="72">
        <f t="shared" si="1"/>
        <v>42</v>
      </c>
      <c r="B49" s="35" t="s">
        <v>49</v>
      </c>
      <c r="C49" s="32" t="s">
        <v>46</v>
      </c>
      <c r="D49" s="28">
        <v>35</v>
      </c>
      <c r="E49" s="29"/>
      <c r="F49" s="37">
        <f t="shared" si="0"/>
        <v>0</v>
      </c>
    </row>
    <row r="50" spans="1:7" ht="15.6" customHeight="1" x14ac:dyDescent="0.25">
      <c r="A50" s="34">
        <f t="shared" si="1"/>
        <v>43</v>
      </c>
      <c r="B50" s="80" t="s">
        <v>50</v>
      </c>
      <c r="C50" s="81" t="s">
        <v>36</v>
      </c>
      <c r="D50" s="82">
        <f>85*0.6*0.6*0.8</f>
        <v>24.48</v>
      </c>
      <c r="E50" s="76"/>
      <c r="F50" s="77">
        <f t="shared" si="0"/>
        <v>0</v>
      </c>
      <c r="G50" s="1"/>
    </row>
    <row r="51" spans="1:7" ht="23.1" customHeight="1" thickBot="1" x14ac:dyDescent="0.3">
      <c r="A51" s="34">
        <f t="shared" si="1"/>
        <v>44</v>
      </c>
      <c r="B51" s="80" t="s">
        <v>51</v>
      </c>
      <c r="C51" s="81" t="s">
        <v>46</v>
      </c>
      <c r="D51" s="82">
        <v>85</v>
      </c>
      <c r="E51" s="76"/>
      <c r="F51" s="77">
        <f t="shared" si="0"/>
        <v>0</v>
      </c>
      <c r="G51" s="1"/>
    </row>
    <row r="52" spans="1:7" ht="25.5" customHeight="1" thickBot="1" x14ac:dyDescent="0.3">
      <c r="A52" s="13"/>
      <c r="B52" s="14" t="s">
        <v>52</v>
      </c>
      <c r="C52" s="15"/>
      <c r="D52" s="16"/>
      <c r="E52" s="16"/>
      <c r="F52" s="17">
        <f>SUM(F53:F73)</f>
        <v>0</v>
      </c>
    </row>
    <row r="53" spans="1:7" ht="24" customHeight="1" x14ac:dyDescent="0.25">
      <c r="A53" s="83">
        <v>45</v>
      </c>
      <c r="B53" s="84" t="s">
        <v>53</v>
      </c>
      <c r="C53" s="85" t="s">
        <v>13</v>
      </c>
      <c r="D53" s="86">
        <f>98+86</f>
        <v>184</v>
      </c>
      <c r="E53" s="22"/>
      <c r="F53" s="71">
        <f t="shared" ref="F53:F73" si="2">D53*E53</f>
        <v>0</v>
      </c>
    </row>
    <row r="54" spans="1:7" ht="24" customHeight="1" x14ac:dyDescent="0.25">
      <c r="A54" s="25">
        <f>A53+1</f>
        <v>46</v>
      </c>
      <c r="B54" s="31" t="s">
        <v>54</v>
      </c>
      <c r="C54" s="32" t="s">
        <v>13</v>
      </c>
      <c r="D54" s="33">
        <f>23+5+32+5.5</f>
        <v>65.5</v>
      </c>
      <c r="E54" s="29"/>
      <c r="F54" s="30">
        <f t="shared" si="2"/>
        <v>0</v>
      </c>
      <c r="G54" s="42"/>
    </row>
    <row r="55" spans="1:7" ht="42" customHeight="1" x14ac:dyDescent="0.25">
      <c r="A55" s="25">
        <f t="shared" ref="A55:A73" si="3">A54+1</f>
        <v>47</v>
      </c>
      <c r="B55" s="35" t="s">
        <v>55</v>
      </c>
      <c r="C55" s="32" t="s">
        <v>9</v>
      </c>
      <c r="D55" s="33">
        <f>2.23*38</f>
        <v>84.74</v>
      </c>
      <c r="E55" s="29"/>
      <c r="F55" s="30">
        <f t="shared" si="2"/>
        <v>0</v>
      </c>
      <c r="G55" s="56"/>
    </row>
    <row r="56" spans="1:7" ht="41.45" customHeight="1" x14ac:dyDescent="0.25">
      <c r="A56" s="25">
        <f t="shared" si="3"/>
        <v>48</v>
      </c>
      <c r="B56" s="87" t="s">
        <v>56</v>
      </c>
      <c r="C56" s="88" t="s">
        <v>9</v>
      </c>
      <c r="D56" s="33">
        <f>182.26-D55</f>
        <v>97.52</v>
      </c>
      <c r="E56" s="29"/>
      <c r="F56" s="37">
        <f t="shared" si="2"/>
        <v>0</v>
      </c>
      <c r="G56" s="42"/>
    </row>
    <row r="57" spans="1:7" ht="24" customHeight="1" x14ac:dyDescent="0.25">
      <c r="A57" s="34">
        <f t="shared" si="3"/>
        <v>49</v>
      </c>
      <c r="B57" s="35" t="s">
        <v>20</v>
      </c>
      <c r="C57" s="36" t="s">
        <v>21</v>
      </c>
      <c r="D57" s="33">
        <v>495</v>
      </c>
      <c r="E57" s="29"/>
      <c r="F57" s="30">
        <f t="shared" si="2"/>
        <v>0</v>
      </c>
    </row>
    <row r="58" spans="1:7" ht="24" customHeight="1" x14ac:dyDescent="0.25">
      <c r="A58" s="25">
        <f t="shared" si="3"/>
        <v>50</v>
      </c>
      <c r="B58" s="31" t="s">
        <v>57</v>
      </c>
      <c r="C58" s="32" t="s">
        <v>13</v>
      </c>
      <c r="D58" s="33">
        <f>226+503+283</f>
        <v>1012</v>
      </c>
      <c r="E58" s="29"/>
      <c r="F58" s="30">
        <f t="shared" si="2"/>
        <v>0</v>
      </c>
    </row>
    <row r="59" spans="1:7" ht="24" customHeight="1" x14ac:dyDescent="0.25">
      <c r="A59" s="25">
        <f t="shared" si="3"/>
        <v>51</v>
      </c>
      <c r="B59" s="31" t="s">
        <v>58</v>
      </c>
      <c r="C59" s="32" t="s">
        <v>9</v>
      </c>
      <c r="D59" s="33">
        <f>250+256+516</f>
        <v>1022</v>
      </c>
      <c r="E59" s="29"/>
      <c r="F59" s="30">
        <f t="shared" si="2"/>
        <v>0</v>
      </c>
    </row>
    <row r="60" spans="1:7" ht="24" customHeight="1" x14ac:dyDescent="0.25">
      <c r="A60" s="25">
        <f t="shared" si="3"/>
        <v>52</v>
      </c>
      <c r="B60" s="31" t="s">
        <v>14</v>
      </c>
      <c r="C60" s="32" t="s">
        <v>9</v>
      </c>
      <c r="D60" s="33">
        <f>D59+183</f>
        <v>1205</v>
      </c>
      <c r="E60" s="29"/>
      <c r="F60" s="30">
        <f t="shared" si="2"/>
        <v>0</v>
      </c>
    </row>
    <row r="61" spans="1:7" ht="35.1" customHeight="1" x14ac:dyDescent="0.25">
      <c r="A61" s="25">
        <f t="shared" si="3"/>
        <v>53</v>
      </c>
      <c r="B61" s="35" t="s">
        <v>59</v>
      </c>
      <c r="C61" s="32" t="s">
        <v>13</v>
      </c>
      <c r="D61" s="33">
        <f>112+49</f>
        <v>161</v>
      </c>
      <c r="E61" s="29"/>
      <c r="F61" s="30">
        <f t="shared" si="2"/>
        <v>0</v>
      </c>
    </row>
    <row r="62" spans="1:7" ht="24" customHeight="1" x14ac:dyDescent="0.25">
      <c r="A62" s="25">
        <f t="shared" si="3"/>
        <v>54</v>
      </c>
      <c r="B62" s="35" t="s">
        <v>60</v>
      </c>
      <c r="C62" s="89" t="s">
        <v>9</v>
      </c>
      <c r="D62" s="39">
        <f>D59</f>
        <v>1022</v>
      </c>
      <c r="E62" s="29"/>
      <c r="F62" s="40">
        <f t="shared" si="2"/>
        <v>0</v>
      </c>
    </row>
    <row r="63" spans="1:7" ht="24" customHeight="1" x14ac:dyDescent="0.25">
      <c r="A63" s="25">
        <f t="shared" si="3"/>
        <v>55</v>
      </c>
      <c r="B63" s="35" t="s">
        <v>61</v>
      </c>
      <c r="C63" s="89" t="s">
        <v>9</v>
      </c>
      <c r="D63" s="39">
        <f>D62</f>
        <v>1022</v>
      </c>
      <c r="E63" s="29"/>
      <c r="F63" s="40">
        <f t="shared" si="2"/>
        <v>0</v>
      </c>
    </row>
    <row r="64" spans="1:7" ht="24" customHeight="1" x14ac:dyDescent="0.25">
      <c r="A64" s="25">
        <f t="shared" si="3"/>
        <v>56</v>
      </c>
      <c r="B64" s="35" t="s">
        <v>62</v>
      </c>
      <c r="C64" s="89" t="s">
        <v>9</v>
      </c>
      <c r="D64" s="39">
        <f>D62</f>
        <v>1022</v>
      </c>
      <c r="E64" s="29"/>
      <c r="F64" s="40">
        <f t="shared" si="2"/>
        <v>0</v>
      </c>
    </row>
    <row r="65" spans="1:6" ht="24" customHeight="1" x14ac:dyDescent="0.25">
      <c r="A65" s="25">
        <f t="shared" si="3"/>
        <v>57</v>
      </c>
      <c r="B65" s="35" t="s">
        <v>63</v>
      </c>
      <c r="C65" s="89" t="s">
        <v>9</v>
      </c>
      <c r="D65" s="39">
        <f>7*D64</f>
        <v>7154</v>
      </c>
      <c r="E65" s="29"/>
      <c r="F65" s="40">
        <f t="shared" si="2"/>
        <v>0</v>
      </c>
    </row>
    <row r="66" spans="1:6" ht="24" customHeight="1" x14ac:dyDescent="0.25">
      <c r="A66" s="25">
        <f t="shared" si="3"/>
        <v>58</v>
      </c>
      <c r="B66" s="35" t="s">
        <v>64</v>
      </c>
      <c r="C66" s="89" t="s">
        <v>18</v>
      </c>
      <c r="D66" s="39">
        <f>D59*0.18*2.5</f>
        <v>459.9</v>
      </c>
      <c r="E66" s="29"/>
      <c r="F66" s="40">
        <f t="shared" si="2"/>
        <v>0</v>
      </c>
    </row>
    <row r="67" spans="1:6" ht="24" customHeight="1" x14ac:dyDescent="0.25">
      <c r="A67" s="25">
        <f t="shared" si="3"/>
        <v>59</v>
      </c>
      <c r="B67" s="35" t="s">
        <v>65</v>
      </c>
      <c r="C67" s="89" t="s">
        <v>18</v>
      </c>
      <c r="D67" s="39">
        <f>D66</f>
        <v>459.9</v>
      </c>
      <c r="E67" s="29"/>
      <c r="F67" s="40">
        <f t="shared" si="2"/>
        <v>0</v>
      </c>
    </row>
    <row r="68" spans="1:6" ht="24" customHeight="1" x14ac:dyDescent="0.25">
      <c r="A68" s="25">
        <f t="shared" si="3"/>
        <v>60</v>
      </c>
      <c r="B68" s="35" t="s">
        <v>66</v>
      </c>
      <c r="C68" s="89" t="s">
        <v>18</v>
      </c>
      <c r="D68" s="39">
        <f>D67</f>
        <v>459.9</v>
      </c>
      <c r="E68" s="29"/>
      <c r="F68" s="40">
        <f t="shared" si="2"/>
        <v>0</v>
      </c>
    </row>
    <row r="69" spans="1:6" ht="24" customHeight="1" x14ac:dyDescent="0.25">
      <c r="A69" s="43">
        <f t="shared" si="3"/>
        <v>61</v>
      </c>
      <c r="B69" s="35" t="s">
        <v>67</v>
      </c>
      <c r="C69" s="90" t="s">
        <v>9</v>
      </c>
      <c r="D69" s="33">
        <f>D63</f>
        <v>1022</v>
      </c>
      <c r="E69" s="29"/>
      <c r="F69" s="37">
        <f t="shared" si="2"/>
        <v>0</v>
      </c>
    </row>
    <row r="70" spans="1:6" ht="42.95" customHeight="1" x14ac:dyDescent="0.25">
      <c r="A70" s="91">
        <f t="shared" si="3"/>
        <v>62</v>
      </c>
      <c r="B70" s="92" t="s">
        <v>68</v>
      </c>
      <c r="C70" s="93" t="s">
        <v>9</v>
      </c>
      <c r="D70" s="94">
        <v>84.74</v>
      </c>
      <c r="E70" s="95"/>
      <c r="F70" s="96">
        <f t="shared" si="2"/>
        <v>0</v>
      </c>
    </row>
    <row r="71" spans="1:6" ht="26.1" customHeight="1" x14ac:dyDescent="0.25">
      <c r="A71" s="91">
        <f t="shared" si="3"/>
        <v>63</v>
      </c>
      <c r="B71" s="92" t="s">
        <v>69</v>
      </c>
      <c r="C71" s="93" t="s">
        <v>18</v>
      </c>
      <c r="D71" s="94">
        <v>3.5</v>
      </c>
      <c r="E71" s="95"/>
      <c r="F71" s="96">
        <f t="shared" si="2"/>
        <v>0</v>
      </c>
    </row>
    <row r="72" spans="1:6" ht="24" customHeight="1" x14ac:dyDescent="0.25">
      <c r="A72" s="91">
        <f t="shared" si="3"/>
        <v>64</v>
      </c>
      <c r="B72" s="92" t="s">
        <v>70</v>
      </c>
      <c r="C72" s="93" t="s">
        <v>46</v>
      </c>
      <c r="D72" s="94">
        <v>95</v>
      </c>
      <c r="E72" s="95"/>
      <c r="F72" s="96">
        <f t="shared" si="2"/>
        <v>0</v>
      </c>
    </row>
    <row r="73" spans="1:6" ht="24" customHeight="1" thickBot="1" x14ac:dyDescent="0.3">
      <c r="A73" s="91">
        <f t="shared" si="3"/>
        <v>65</v>
      </c>
      <c r="B73" s="92" t="s">
        <v>71</v>
      </c>
      <c r="C73" s="93" t="s">
        <v>9</v>
      </c>
      <c r="D73" s="94">
        <v>295</v>
      </c>
      <c r="E73" s="95"/>
      <c r="F73" s="96">
        <f t="shared" si="2"/>
        <v>0</v>
      </c>
    </row>
    <row r="74" spans="1:6" ht="24.95" customHeight="1" thickBot="1" x14ac:dyDescent="0.3">
      <c r="A74" s="97"/>
      <c r="B74" s="98" t="s">
        <v>72</v>
      </c>
      <c r="C74" s="99"/>
      <c r="D74" s="100"/>
      <c r="E74" s="100"/>
      <c r="F74" s="17">
        <f>SUM(F75:F80)</f>
        <v>0</v>
      </c>
    </row>
    <row r="75" spans="1:6" ht="24" customHeight="1" x14ac:dyDescent="0.25">
      <c r="A75" s="101">
        <v>66</v>
      </c>
      <c r="B75" s="67" t="s">
        <v>73</v>
      </c>
      <c r="C75" s="68" t="s">
        <v>13</v>
      </c>
      <c r="D75" s="69">
        <v>650</v>
      </c>
      <c r="E75" s="22"/>
      <c r="F75" s="71">
        <f t="shared" ref="F75:F80" si="4">D75*E75</f>
        <v>0</v>
      </c>
    </row>
    <row r="76" spans="1:6" ht="24" customHeight="1" x14ac:dyDescent="0.25">
      <c r="A76" s="34">
        <v>67</v>
      </c>
      <c r="B76" s="78" t="s">
        <v>74</v>
      </c>
      <c r="C76" s="79" t="s">
        <v>75</v>
      </c>
      <c r="D76" s="28">
        <v>1450</v>
      </c>
      <c r="E76" s="29"/>
      <c r="F76" s="30">
        <f t="shared" si="4"/>
        <v>0</v>
      </c>
    </row>
    <row r="77" spans="1:6" ht="24" customHeight="1" x14ac:dyDescent="0.25">
      <c r="A77" s="72">
        <v>68</v>
      </c>
      <c r="B77" s="78" t="s">
        <v>76</v>
      </c>
      <c r="C77" s="79" t="s">
        <v>75</v>
      </c>
      <c r="D77" s="28">
        <f>D76</f>
        <v>1450</v>
      </c>
      <c r="E77" s="29"/>
      <c r="F77" s="30">
        <f t="shared" si="4"/>
        <v>0</v>
      </c>
    </row>
    <row r="78" spans="1:6" ht="24" customHeight="1" x14ac:dyDescent="0.25">
      <c r="A78" s="72">
        <v>69</v>
      </c>
      <c r="B78" s="35" t="s">
        <v>77</v>
      </c>
      <c r="C78" s="32" t="s">
        <v>75</v>
      </c>
      <c r="D78" s="28">
        <f>D77</f>
        <v>1450</v>
      </c>
      <c r="E78" s="29"/>
      <c r="F78" s="37">
        <f t="shared" si="4"/>
        <v>0</v>
      </c>
    </row>
    <row r="79" spans="1:6" ht="24" customHeight="1" x14ac:dyDescent="0.25">
      <c r="A79" s="72">
        <v>70</v>
      </c>
      <c r="B79" s="31" t="s">
        <v>78</v>
      </c>
      <c r="C79" s="32" t="s">
        <v>75</v>
      </c>
      <c r="D79" s="28">
        <f>D78</f>
        <v>1450</v>
      </c>
      <c r="E79" s="29"/>
      <c r="F79" s="37">
        <f t="shared" si="4"/>
        <v>0</v>
      </c>
    </row>
    <row r="80" spans="1:6" ht="24" customHeight="1" thickBot="1" x14ac:dyDescent="0.3">
      <c r="A80" s="72">
        <v>71</v>
      </c>
      <c r="B80" s="31" t="s">
        <v>79</v>
      </c>
      <c r="C80" s="32" t="s">
        <v>75</v>
      </c>
      <c r="D80" s="28">
        <v>1250</v>
      </c>
      <c r="E80" s="29"/>
      <c r="F80" s="37">
        <f t="shared" si="4"/>
        <v>0</v>
      </c>
    </row>
    <row r="81" spans="1:6" ht="24.95" customHeight="1" thickBot="1" x14ac:dyDescent="0.3">
      <c r="A81" s="97"/>
      <c r="B81" s="98" t="s">
        <v>80</v>
      </c>
      <c r="C81" s="102"/>
      <c r="D81" s="103"/>
      <c r="E81" s="103"/>
      <c r="F81" s="17">
        <f>SUM(F82:F85)</f>
        <v>0</v>
      </c>
    </row>
    <row r="82" spans="1:6" ht="35.1" customHeight="1" x14ac:dyDescent="0.25">
      <c r="A82" s="72">
        <v>72</v>
      </c>
      <c r="B82" s="50" t="s">
        <v>81</v>
      </c>
      <c r="C82" s="68" t="s">
        <v>9</v>
      </c>
      <c r="D82" s="69">
        <v>150</v>
      </c>
      <c r="E82" s="22"/>
      <c r="F82" s="71">
        <f t="shared" ref="F82:F85" si="5">D82*E82</f>
        <v>0</v>
      </c>
    </row>
    <row r="83" spans="1:6" ht="24" customHeight="1" x14ac:dyDescent="0.25">
      <c r="A83" s="72">
        <v>73</v>
      </c>
      <c r="B83" s="26" t="s">
        <v>82</v>
      </c>
      <c r="C83" s="104" t="s">
        <v>46</v>
      </c>
      <c r="D83" s="105">
        <v>12</v>
      </c>
      <c r="E83" s="29"/>
      <c r="F83" s="30">
        <f t="shared" si="5"/>
        <v>0</v>
      </c>
    </row>
    <row r="84" spans="1:6" ht="24" customHeight="1" x14ac:dyDescent="0.25">
      <c r="A84" s="72">
        <v>74</v>
      </c>
      <c r="B84" s="78" t="s">
        <v>83</v>
      </c>
      <c r="C84" s="104" t="s">
        <v>46</v>
      </c>
      <c r="D84" s="105">
        <v>12</v>
      </c>
      <c r="E84" s="29"/>
      <c r="F84" s="30">
        <f t="shared" si="5"/>
        <v>0</v>
      </c>
    </row>
    <row r="85" spans="1:6" ht="24" customHeight="1" thickBot="1" x14ac:dyDescent="0.3">
      <c r="A85" s="72">
        <v>75</v>
      </c>
      <c r="B85" s="106" t="s">
        <v>84</v>
      </c>
      <c r="C85" s="107" t="s">
        <v>85</v>
      </c>
      <c r="D85" s="108">
        <v>250</v>
      </c>
      <c r="E85" s="109"/>
      <c r="F85" s="110">
        <f t="shared" si="5"/>
        <v>0</v>
      </c>
    </row>
    <row r="86" spans="1:6" ht="24.95" customHeight="1" thickBot="1" x14ac:dyDescent="0.3">
      <c r="A86" s="111"/>
      <c r="B86" s="111" t="s">
        <v>86</v>
      </c>
      <c r="C86" s="112"/>
      <c r="D86" s="113"/>
      <c r="E86" s="114"/>
      <c r="F86" s="115">
        <f>F7+F52++F74+F81</f>
        <v>0</v>
      </c>
    </row>
    <row r="87" spans="1:6" ht="24.95" customHeight="1" x14ac:dyDescent="0.25">
      <c r="A87" s="116"/>
      <c r="B87" s="116"/>
      <c r="C87" s="116"/>
      <c r="D87" s="117"/>
      <c r="E87" s="117"/>
      <c r="F87" s="118"/>
    </row>
    <row r="92" spans="1:6" x14ac:dyDescent="0.25">
      <c r="C92" s="119"/>
    </row>
    <row r="93" spans="1:6" x14ac:dyDescent="0.25">
      <c r="C93" s="119"/>
    </row>
    <row r="94" spans="1:6" x14ac:dyDescent="0.25">
      <c r="C94" s="119"/>
    </row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</sheetData>
  <protectedRanges>
    <protectedRange sqref="F82 F21 F66:F68" name="Rozsah2"/>
  </protectedRanges>
  <mergeCells count="6">
    <mergeCell ref="A1:F1"/>
    <mergeCell ref="A2:B2"/>
    <mergeCell ref="A3:B3"/>
    <mergeCell ref="A4:B4"/>
    <mergeCell ref="A5:B5"/>
    <mergeCell ref="C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2023-04-26T06:20:20Z</dcterms:modified>
</cp:coreProperties>
</file>