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V:\Stavby\Stavby_2022\2022_Pripravovane_stavby\2022_Milsy\2021_Milsy_Sklad MTZ\07_PD\04_PSP_Zmenove riesenie\"/>
    </mc:Choice>
  </mc:AlternateContent>
  <xr:revisionPtr revIDLastSave="0" documentId="13_ncr:1_{42DE641D-6C4C-4FA5-9955-7EC014A77B1D}" xr6:coauthVersionLast="47" xr6:coauthVersionMax="47" xr10:uidLastSave="{00000000-0000-0000-0000-000000000000}"/>
  <bookViews>
    <workbookView xWindow="18570" yWindow="2415" windowWidth="18675" windowHeight="11295" xr2:uid="{00000000-000D-0000-FFFF-FFFF00000000}"/>
  </bookViews>
  <sheets>
    <sheet name="Rekapitulácia stavby" sheetId="1" r:id="rId1"/>
    <sheet name="2023-011 - SO.01 Búracie ..." sheetId="2" r:id="rId2"/>
    <sheet name="2023-0121 - SO.02 Stavebn..." sheetId="3" r:id="rId3"/>
    <sheet name="2023-01221 - SO.02 Zdravo..." sheetId="4" r:id="rId4"/>
    <sheet name="2023-01222 - Výmena hydra..." sheetId="5" r:id="rId5"/>
    <sheet name="2023-01231 - SO.02 Elektr..." sheetId="6" r:id="rId6"/>
    <sheet name="2023-01232 - Ohrev nájazd..." sheetId="7" r:id="rId7"/>
    <sheet name="2023-01233 - Prekládka NN " sheetId="8" r:id="rId8"/>
    <sheet name="2023-013 - SO.XX - Úprava..." sheetId="9" r:id="rId9"/>
  </sheets>
  <definedNames>
    <definedName name="_xlnm._FilterDatabase" localSheetId="1" hidden="1">'2023-011 - SO.01 Búracie ...'!$C$124:$K$171</definedName>
    <definedName name="_xlnm._FilterDatabase" localSheetId="2" hidden="1">'2023-0121 - SO.02 Stavebn...'!$C$137:$K$249</definedName>
    <definedName name="_xlnm._FilterDatabase" localSheetId="3" hidden="1">'2023-01221 - SO.02 Zdravo...'!$C$136:$K$206</definedName>
    <definedName name="_xlnm._FilterDatabase" localSheetId="4" hidden="1">'2023-01222 - Výmena hydra...'!$C$125:$K$134</definedName>
    <definedName name="_xlnm._FilterDatabase" localSheetId="5" hidden="1">'2023-01231 - SO.02 Elektr...'!$C$128:$K$265</definedName>
    <definedName name="_xlnm._FilterDatabase" localSheetId="6" hidden="1">'2023-01232 - Ohrev nájazd...'!$C$125:$K$151</definedName>
    <definedName name="_xlnm._FilterDatabase" localSheetId="7" hidden="1">'2023-01233 - Prekládka NN '!$C$124:$K$167</definedName>
    <definedName name="_xlnm._FilterDatabase" localSheetId="8" hidden="1">'2023-013 - SO.XX - Úprava...'!$C$116:$K$120</definedName>
    <definedName name="_xlnm.Print_Titles" localSheetId="1">'2023-011 - SO.01 Búracie ...'!$124:$124</definedName>
    <definedName name="_xlnm.Print_Titles" localSheetId="2">'2023-0121 - SO.02 Stavebn...'!$137:$137</definedName>
    <definedName name="_xlnm.Print_Titles" localSheetId="3">'2023-01221 - SO.02 Zdravo...'!$136:$136</definedName>
    <definedName name="_xlnm.Print_Titles" localSheetId="4">'2023-01222 - Výmena hydra...'!$125:$125</definedName>
    <definedName name="_xlnm.Print_Titles" localSheetId="5">'2023-01231 - SO.02 Elektr...'!$128:$128</definedName>
    <definedName name="_xlnm.Print_Titles" localSheetId="6">'2023-01232 - Ohrev nájazd...'!$125:$125</definedName>
    <definedName name="_xlnm.Print_Titles" localSheetId="7">'2023-01233 - Prekládka NN '!$124:$124</definedName>
    <definedName name="_xlnm.Print_Titles" localSheetId="8">'2023-013 - SO.XX - Úprava...'!$116:$116</definedName>
    <definedName name="_xlnm.Print_Titles" localSheetId="0">'Rekapitulácia stavby'!$92:$92</definedName>
    <definedName name="_xlnm.Print_Area" localSheetId="1">'2023-011 - SO.01 Búracie ...'!$C$112:$J$171</definedName>
    <definedName name="_xlnm.Print_Area" localSheetId="2">'2023-0121 - SO.02 Stavebn...'!$C$123:$J$249</definedName>
    <definedName name="_xlnm.Print_Area" localSheetId="3">'2023-01221 - SO.02 Zdravo...'!$C$120:$J$206</definedName>
    <definedName name="_xlnm.Print_Area" localSheetId="4">'2023-01222 - Výmena hydra...'!$C$109:$J$134</definedName>
    <definedName name="_xlnm.Print_Area" localSheetId="5">'2023-01231 - SO.02 Elektr...'!$C$112:$J$265</definedName>
    <definedName name="_xlnm.Print_Area" localSheetId="6">'2023-01232 - Ohrev nájazd...'!$C$109:$J$151</definedName>
    <definedName name="_xlnm.Print_Area" localSheetId="7">'2023-01233 - Prekládka NN '!$C$108:$J$167</definedName>
    <definedName name="_xlnm.Print_Area" localSheetId="8">'2023-013 - SO.XX - Úprava...'!$C$104:$J$120</definedName>
    <definedName name="_xlnm.Print_Area" localSheetId="0">'Rekapitulácia stavby'!$D$4:$AO$76,'Rekapitulácia stavby'!$C$82:$AQ$106</definedName>
  </definedNames>
  <calcPr calcId="191029"/>
</workbook>
</file>

<file path=xl/calcChain.xml><?xml version="1.0" encoding="utf-8"?>
<calcChain xmlns="http://schemas.openxmlformats.org/spreadsheetml/2006/main">
  <c r="AS98" i="1" l="1"/>
  <c r="J37" i="9"/>
  <c r="J36" i="9"/>
  <c r="AY105" i="1"/>
  <c r="J35" i="9"/>
  <c r="AX105" i="1" s="1"/>
  <c r="BI120" i="9"/>
  <c r="BH120" i="9"/>
  <c r="BG120" i="9"/>
  <c r="BE120" i="9"/>
  <c r="T120" i="9"/>
  <c r="R120" i="9"/>
  <c r="P120" i="9"/>
  <c r="BI119" i="9"/>
  <c r="BH119" i="9"/>
  <c r="BG119" i="9"/>
  <c r="BE119" i="9"/>
  <c r="T119" i="9"/>
  <c r="R119" i="9"/>
  <c r="P119" i="9"/>
  <c r="J113" i="9"/>
  <c r="F113" i="9"/>
  <c r="F111" i="9"/>
  <c r="E109" i="9"/>
  <c r="J91" i="9"/>
  <c r="F91" i="9"/>
  <c r="F89" i="9"/>
  <c r="E87" i="9"/>
  <c r="J24" i="9"/>
  <c r="E24" i="9"/>
  <c r="J92" i="9" s="1"/>
  <c r="J23" i="9"/>
  <c r="J18" i="9"/>
  <c r="E18" i="9"/>
  <c r="F92" i="9" s="1"/>
  <c r="J17" i="9"/>
  <c r="J12" i="9"/>
  <c r="J89" i="9" s="1"/>
  <c r="E7" i="9"/>
  <c r="E85" i="9" s="1"/>
  <c r="J41" i="8"/>
  <c r="J40" i="8"/>
  <c r="AY104" i="1" s="1"/>
  <c r="J39" i="8"/>
  <c r="AX104" i="1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F121" i="8"/>
  <c r="F119" i="8"/>
  <c r="E117" i="8"/>
  <c r="J95" i="8"/>
  <c r="F95" i="8"/>
  <c r="F93" i="8"/>
  <c r="E91" i="8"/>
  <c r="J28" i="8"/>
  <c r="E28" i="8"/>
  <c r="J122" i="8" s="1"/>
  <c r="J27" i="8"/>
  <c r="J22" i="8"/>
  <c r="E22" i="8"/>
  <c r="F122" i="8" s="1"/>
  <c r="J21" i="8"/>
  <c r="J16" i="8"/>
  <c r="J93" i="8" s="1"/>
  <c r="E7" i="8"/>
  <c r="E111" i="8" s="1"/>
  <c r="J41" i="7"/>
  <c r="J40" i="7"/>
  <c r="AY103" i="1"/>
  <c r="J39" i="7"/>
  <c r="AX103" i="1"/>
  <c r="BI151" i="7"/>
  <c r="BH151" i="7"/>
  <c r="BG151" i="7"/>
  <c r="BE151" i="7"/>
  <c r="T151" i="7"/>
  <c r="T150" i="7"/>
  <c r="R151" i="7"/>
  <c r="R150" i="7"/>
  <c r="P151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J122" i="7"/>
  <c r="F122" i="7"/>
  <c r="F120" i="7"/>
  <c r="E118" i="7"/>
  <c r="J95" i="7"/>
  <c r="F95" i="7"/>
  <c r="F93" i="7"/>
  <c r="E91" i="7"/>
  <c r="J28" i="7"/>
  <c r="E28" i="7"/>
  <c r="J123" i="7" s="1"/>
  <c r="J27" i="7"/>
  <c r="J22" i="7"/>
  <c r="E22" i="7"/>
  <c r="F96" i="7" s="1"/>
  <c r="J21" i="7"/>
  <c r="J16" i="7"/>
  <c r="J120" i="7" s="1"/>
  <c r="E7" i="7"/>
  <c r="E112" i="7" s="1"/>
  <c r="J41" i="6"/>
  <c r="J40" i="6"/>
  <c r="AY102" i="1"/>
  <c r="J39" i="6"/>
  <c r="AX102" i="1" s="1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198" i="6"/>
  <c r="BH198" i="6"/>
  <c r="BG198" i="6"/>
  <c r="BE198" i="6"/>
  <c r="T198" i="6"/>
  <c r="T197" i="6"/>
  <c r="R198" i="6"/>
  <c r="R197" i="6" s="1"/>
  <c r="P198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5" i="6"/>
  <c r="F125" i="6"/>
  <c r="F123" i="6"/>
  <c r="E121" i="6"/>
  <c r="J95" i="6"/>
  <c r="F95" i="6"/>
  <c r="F93" i="6"/>
  <c r="E91" i="6"/>
  <c r="J28" i="6"/>
  <c r="E28" i="6"/>
  <c r="J96" i="6" s="1"/>
  <c r="J27" i="6"/>
  <c r="J22" i="6"/>
  <c r="E22" i="6"/>
  <c r="F96" i="6" s="1"/>
  <c r="J21" i="6"/>
  <c r="J16" i="6"/>
  <c r="J123" i="6" s="1"/>
  <c r="E7" i="6"/>
  <c r="E115" i="6" s="1"/>
  <c r="J41" i="5"/>
  <c r="J40" i="5"/>
  <c r="AY100" i="1"/>
  <c r="J39" i="5"/>
  <c r="AX100" i="1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2" i="5"/>
  <c r="F122" i="5"/>
  <c r="F120" i="5"/>
  <c r="E118" i="5"/>
  <c r="J95" i="5"/>
  <c r="F95" i="5"/>
  <c r="F93" i="5"/>
  <c r="E91" i="5"/>
  <c r="J28" i="5"/>
  <c r="E28" i="5"/>
  <c r="J123" i="5" s="1"/>
  <c r="J27" i="5"/>
  <c r="J22" i="5"/>
  <c r="E22" i="5"/>
  <c r="F123" i="5" s="1"/>
  <c r="J21" i="5"/>
  <c r="J16" i="5"/>
  <c r="J93" i="5" s="1"/>
  <c r="E7" i="5"/>
  <c r="E112" i="5" s="1"/>
  <c r="J41" i="4"/>
  <c r="J40" i="4"/>
  <c r="AY99" i="1"/>
  <c r="J39" i="4"/>
  <c r="AX99" i="1" s="1"/>
  <c r="BI206" i="4"/>
  <c r="BH206" i="4"/>
  <c r="BG206" i="4"/>
  <c r="BE206" i="4"/>
  <c r="T206" i="4"/>
  <c r="T205" i="4"/>
  <c r="R206" i="4"/>
  <c r="R205" i="4" s="1"/>
  <c r="P206" i="4"/>
  <c r="P205" i="4"/>
  <c r="BI204" i="4"/>
  <c r="BH204" i="4"/>
  <c r="BG204" i="4"/>
  <c r="BE204" i="4"/>
  <c r="T204" i="4"/>
  <c r="T203" i="4" s="1"/>
  <c r="R204" i="4"/>
  <c r="R203" i="4"/>
  <c r="P204" i="4"/>
  <c r="P203" i="4" s="1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69" i="4"/>
  <c r="BH169" i="4"/>
  <c r="BG169" i="4"/>
  <c r="BE169" i="4"/>
  <c r="T169" i="4"/>
  <c r="T168" i="4"/>
  <c r="R169" i="4"/>
  <c r="R168" i="4" s="1"/>
  <c r="P169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T150" i="4"/>
  <c r="R151" i="4"/>
  <c r="R150" i="4" s="1"/>
  <c r="P151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J133" i="4"/>
  <c r="F133" i="4"/>
  <c r="F131" i="4"/>
  <c r="E129" i="4"/>
  <c r="J95" i="4"/>
  <c r="F95" i="4"/>
  <c r="F93" i="4"/>
  <c r="E91" i="4"/>
  <c r="J28" i="4"/>
  <c r="E28" i="4"/>
  <c r="J134" i="4" s="1"/>
  <c r="J27" i="4"/>
  <c r="J22" i="4"/>
  <c r="E22" i="4"/>
  <c r="F96" i="4" s="1"/>
  <c r="J21" i="4"/>
  <c r="J16" i="4"/>
  <c r="J131" i="4" s="1"/>
  <c r="E7" i="4"/>
  <c r="E85" i="4" s="1"/>
  <c r="J39" i="3"/>
  <c r="J38" i="3"/>
  <c r="AY97" i="1"/>
  <c r="J37" i="3"/>
  <c r="AX97" i="1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T189" i="3"/>
  <c r="R190" i="3"/>
  <c r="R189" i="3" s="1"/>
  <c r="R184" i="3" s="1"/>
  <c r="P190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T184" i="3" s="1"/>
  <c r="R187" i="3"/>
  <c r="P187" i="3"/>
  <c r="BI186" i="3"/>
  <c r="BH186" i="3"/>
  <c r="BG186" i="3"/>
  <c r="BE186" i="3"/>
  <c r="T186" i="3"/>
  <c r="R186" i="3"/>
  <c r="P186" i="3"/>
  <c r="P184" i="3" s="1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4" i="3"/>
  <c r="F134" i="3"/>
  <c r="F132" i="3"/>
  <c r="E130" i="3"/>
  <c r="J93" i="3"/>
  <c r="F93" i="3"/>
  <c r="F91" i="3"/>
  <c r="E89" i="3"/>
  <c r="J26" i="3"/>
  <c r="E26" i="3"/>
  <c r="J135" i="3" s="1"/>
  <c r="J25" i="3"/>
  <c r="J20" i="3"/>
  <c r="E20" i="3"/>
  <c r="F94" i="3" s="1"/>
  <c r="J19" i="3"/>
  <c r="J14" i="3"/>
  <c r="J132" i="3" s="1"/>
  <c r="E7" i="3"/>
  <c r="E126" i="3" s="1"/>
  <c r="J37" i="2"/>
  <c r="J36" i="2"/>
  <c r="AY95" i="1" s="1"/>
  <c r="J35" i="2"/>
  <c r="AX95" i="1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T163" i="2"/>
  <c r="T162" i="2" s="1"/>
  <c r="R164" i="2"/>
  <c r="R163" i="2"/>
  <c r="R162" i="2"/>
  <c r="P164" i="2"/>
  <c r="P163" i="2" s="1"/>
  <c r="P162" i="2" s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T127" i="2"/>
  <c r="R128" i="2"/>
  <c r="R127" i="2" s="1"/>
  <c r="P128" i="2"/>
  <c r="P127" i="2"/>
  <c r="J121" i="2"/>
  <c r="F121" i="2"/>
  <c r="F119" i="2"/>
  <c r="E117" i="2"/>
  <c r="J91" i="2"/>
  <c r="F91" i="2"/>
  <c r="F89" i="2"/>
  <c r="E87" i="2"/>
  <c r="J24" i="2"/>
  <c r="E24" i="2"/>
  <c r="J122" i="2" s="1"/>
  <c r="J23" i="2"/>
  <c r="J18" i="2"/>
  <c r="E18" i="2"/>
  <c r="F92" i="2" s="1"/>
  <c r="J17" i="2"/>
  <c r="J12" i="2"/>
  <c r="J119" i="2" s="1"/>
  <c r="E7" i="2"/>
  <c r="E85" i="2" s="1"/>
  <c r="L90" i="1"/>
  <c r="AM90" i="1"/>
  <c r="AM89" i="1"/>
  <c r="L89" i="1"/>
  <c r="AM87" i="1"/>
  <c r="L87" i="1"/>
  <c r="L85" i="1"/>
  <c r="L84" i="1"/>
  <c r="J168" i="2"/>
  <c r="J161" i="2"/>
  <c r="BK154" i="2"/>
  <c r="J148" i="2"/>
  <c r="J139" i="2"/>
  <c r="J133" i="2"/>
  <c r="J167" i="2"/>
  <c r="J160" i="2"/>
  <c r="BK156" i="2"/>
  <c r="BK148" i="2"/>
  <c r="BK143" i="2"/>
  <c r="J138" i="2"/>
  <c r="BK134" i="2"/>
  <c r="BK128" i="2"/>
  <c r="J141" i="2"/>
  <c r="J136" i="2"/>
  <c r="BK230" i="3"/>
  <c r="J213" i="3"/>
  <c r="BK202" i="3"/>
  <c r="J190" i="3"/>
  <c r="BK182" i="3"/>
  <c r="J179" i="3"/>
  <c r="J171" i="3"/>
  <c r="BK156" i="3"/>
  <c r="J249" i="3"/>
  <c r="BK243" i="3"/>
  <c r="BK237" i="3"/>
  <c r="BK217" i="3"/>
  <c r="BK203" i="3"/>
  <c r="J188" i="3"/>
  <c r="BK177" i="3"/>
  <c r="BK167" i="3"/>
  <c r="BK154" i="3"/>
  <c r="BK143" i="3"/>
  <c r="BK241" i="3"/>
  <c r="J227" i="3"/>
  <c r="J221" i="3"/>
  <c r="J215" i="3"/>
  <c r="J206" i="3"/>
  <c r="BK195" i="3"/>
  <c r="J173" i="3"/>
  <c r="BK165" i="3"/>
  <c r="J160" i="3"/>
  <c r="J156" i="3"/>
  <c r="J146" i="3"/>
  <c r="BK246" i="3"/>
  <c r="BK235" i="3"/>
  <c r="BK229" i="3"/>
  <c r="J224" i="3"/>
  <c r="BK216" i="3"/>
  <c r="BK206" i="3"/>
  <c r="J202" i="3"/>
  <c r="J199" i="3"/>
  <c r="J186" i="3"/>
  <c r="BK179" i="3"/>
  <c r="BK164" i="3"/>
  <c r="J158" i="3"/>
  <c r="J151" i="3"/>
  <c r="BK147" i="3"/>
  <c r="BK142" i="3"/>
  <c r="BK201" i="4"/>
  <c r="J195" i="4"/>
  <c r="J188" i="4"/>
  <c r="BK178" i="4"/>
  <c r="J177" i="4"/>
  <c r="J176" i="4"/>
  <c r="J169" i="4"/>
  <c r="J165" i="4"/>
  <c r="J164" i="4"/>
  <c r="BK158" i="4"/>
  <c r="J149" i="4"/>
  <c r="J204" i="4"/>
  <c r="J197" i="4"/>
  <c r="J193" i="4"/>
  <c r="BK188" i="4"/>
  <c r="BK179" i="4"/>
  <c r="J166" i="4"/>
  <c r="J154" i="4"/>
  <c r="J143" i="4"/>
  <c r="J189" i="4"/>
  <c r="BK177" i="4"/>
  <c r="J173" i="4"/>
  <c r="BK160" i="4"/>
  <c r="J155" i="4"/>
  <c r="BK145" i="4"/>
  <c r="BK190" i="4"/>
  <c r="BK180" i="4"/>
  <c r="BK165" i="4"/>
  <c r="BK157" i="4"/>
  <c r="J145" i="4"/>
  <c r="BK130" i="5"/>
  <c r="BK132" i="5"/>
  <c r="J132" i="5"/>
  <c r="J130" i="5"/>
  <c r="BK260" i="6"/>
  <c r="J255" i="6"/>
  <c r="BK250" i="6"/>
  <c r="J239" i="6"/>
  <c r="J224" i="6"/>
  <c r="J213" i="6"/>
  <c r="J204" i="6"/>
  <c r="J195" i="6"/>
  <c r="BK189" i="6"/>
  <c r="J182" i="6"/>
  <c r="J172" i="6"/>
  <c r="J164" i="6"/>
  <c r="J146" i="6"/>
  <c r="BK138" i="6"/>
  <c r="J246" i="6"/>
  <c r="BK239" i="6"/>
  <c r="J234" i="6"/>
  <c r="BK231" i="6"/>
  <c r="J227" i="6"/>
  <c r="BK223" i="6"/>
  <c r="J216" i="6"/>
  <c r="J209" i="6"/>
  <c r="BK202" i="6"/>
  <c r="J189" i="6"/>
  <c r="J180" i="6"/>
  <c r="BK174" i="6"/>
  <c r="BK164" i="6"/>
  <c r="BK160" i="6"/>
  <c r="J155" i="6"/>
  <c r="BK140" i="6"/>
  <c r="J133" i="6"/>
  <c r="J249" i="6"/>
  <c r="BK243" i="6"/>
  <c r="J236" i="6"/>
  <c r="J231" i="6"/>
  <c r="J218" i="6"/>
  <c r="BK213" i="6"/>
  <c r="J210" i="6"/>
  <c r="BK196" i="6"/>
  <c r="BK187" i="6"/>
  <c r="BK171" i="6"/>
  <c r="BK165" i="6"/>
  <c r="BK155" i="6"/>
  <c r="BK142" i="6"/>
  <c r="J136" i="6"/>
  <c r="J132" i="6"/>
  <c r="BK264" i="6"/>
  <c r="J254" i="6"/>
  <c r="BK247" i="6"/>
  <c r="J243" i="6"/>
  <c r="BK230" i="6"/>
  <c r="BK210" i="6"/>
  <c r="BK203" i="6"/>
  <c r="BK184" i="6"/>
  <c r="J176" i="6"/>
  <c r="BK170" i="6"/>
  <c r="BK161" i="6"/>
  <c r="BK153" i="6"/>
  <c r="J148" i="6"/>
  <c r="J144" i="6"/>
  <c r="BK137" i="6"/>
  <c r="J149" i="7"/>
  <c r="BK137" i="7"/>
  <c r="BK130" i="7"/>
  <c r="BK147" i="7"/>
  <c r="BK141" i="7"/>
  <c r="J132" i="7"/>
  <c r="J151" i="7"/>
  <c r="BK143" i="7"/>
  <c r="BK136" i="7"/>
  <c r="BK140" i="7"/>
  <c r="J133" i="7"/>
  <c r="BK163" i="8"/>
  <c r="J157" i="8"/>
  <c r="J142" i="8"/>
  <c r="BK135" i="8"/>
  <c r="BK127" i="8"/>
  <c r="BK161" i="8"/>
  <c r="J156" i="8"/>
  <c r="BK152" i="8"/>
  <c r="J141" i="8"/>
  <c r="J131" i="8"/>
  <c r="BK166" i="8"/>
  <c r="BK154" i="8"/>
  <c r="BK147" i="8"/>
  <c r="BK140" i="8"/>
  <c r="BK128" i="8"/>
  <c r="BK162" i="8"/>
  <c r="BK151" i="8"/>
  <c r="J145" i="8"/>
  <c r="J140" i="8"/>
  <c r="BK131" i="8"/>
  <c r="BK170" i="2"/>
  <c r="BK164" i="2"/>
  <c r="J158" i="2"/>
  <c r="J152" i="2"/>
  <c r="BK147" i="2"/>
  <c r="BK140" i="2"/>
  <c r="BK142" i="2"/>
  <c r="J137" i="2"/>
  <c r="J170" i="2"/>
  <c r="BK166" i="2"/>
  <c r="BK152" i="2"/>
  <c r="J140" i="2"/>
  <c r="J132" i="2"/>
  <c r="BK151" i="2"/>
  <c r="BK138" i="2"/>
  <c r="AS101" i="1"/>
  <c r="BK222" i="3"/>
  <c r="J204" i="3"/>
  <c r="J194" i="3"/>
  <c r="BK183" i="3"/>
  <c r="J177" i="3"/>
  <c r="J170" i="3"/>
  <c r="J159" i="3"/>
  <c r="BK146" i="3"/>
  <c r="J247" i="3"/>
  <c r="J241" i="3"/>
  <c r="BK232" i="3"/>
  <c r="J218" i="3"/>
  <c r="BK209" i="3"/>
  <c r="BK196" i="3"/>
  <c r="J183" i="3"/>
  <c r="BK173" i="3"/>
  <c r="BK157" i="3"/>
  <c r="BK144" i="3"/>
  <c r="BK248" i="3"/>
  <c r="J236" i="3"/>
  <c r="J226" i="3"/>
  <c r="J219" i="3"/>
  <c r="BK210" i="3"/>
  <c r="J198" i="3"/>
  <c r="J193" i="3"/>
  <c r="J175" i="3"/>
  <c r="BK168" i="3"/>
  <c r="BK159" i="3"/>
  <c r="J152" i="3"/>
  <c r="J141" i="3"/>
  <c r="J244" i="3"/>
  <c r="J233" i="3"/>
  <c r="BK226" i="3"/>
  <c r="BK219" i="3"/>
  <c r="BK208" i="3"/>
  <c r="J203" i="3"/>
  <c r="BK194" i="3"/>
  <c r="BK185" i="3"/>
  <c r="BK174" i="3"/>
  <c r="J165" i="3"/>
  <c r="BK161" i="3"/>
  <c r="BK152" i="3"/>
  <c r="J149" i="3"/>
  <c r="J143" i="3"/>
  <c r="BK204" i="4"/>
  <c r="J196" i="4"/>
  <c r="BK192" i="4"/>
  <c r="BK186" i="4"/>
  <c r="J180" i="4"/>
  <c r="BK156" i="4"/>
  <c r="J146" i="4"/>
  <c r="J206" i="4"/>
  <c r="BK200" i="4"/>
  <c r="BK194" i="4"/>
  <c r="J190" i="4"/>
  <c r="BK182" i="4"/>
  <c r="J167" i="4"/>
  <c r="BK159" i="4"/>
  <c r="J148" i="4"/>
  <c r="J191" i="4"/>
  <c r="BK183" i="4"/>
  <c r="BK173" i="4"/>
  <c r="BK166" i="4"/>
  <c r="J156" i="4"/>
  <c r="BK146" i="4"/>
  <c r="J142" i="4"/>
  <c r="J183" i="4"/>
  <c r="BK167" i="4"/>
  <c r="J161" i="4"/>
  <c r="J158" i="4"/>
  <c r="BK147" i="4"/>
  <c r="J140" i="4"/>
  <c r="BK133" i="5"/>
  <c r="J134" i="5"/>
  <c r="BK263" i="6"/>
  <c r="BK256" i="6"/>
  <c r="BK252" i="6"/>
  <c r="BK244" i="6"/>
  <c r="J228" i="6"/>
  <c r="J220" i="6"/>
  <c r="BK209" i="6"/>
  <c r="J202" i="6"/>
  <c r="BK198" i="6"/>
  <c r="BK193" i="6"/>
  <c r="J184" i="6"/>
  <c r="J173" i="6"/>
  <c r="J165" i="6"/>
  <c r="J153" i="6"/>
  <c r="J150" i="6"/>
  <c r="J142" i="6"/>
  <c r="BK136" i="6"/>
  <c r="J264" i="6"/>
  <c r="J260" i="6"/>
  <c r="BK255" i="6"/>
  <c r="J250" i="6"/>
  <c r="BK240" i="6"/>
  <c r="BK233" i="6"/>
  <c r="BK229" i="6"/>
  <c r="BK224" i="6"/>
  <c r="J217" i="6"/>
  <c r="J211" i="6"/>
  <c r="J198" i="6"/>
  <c r="J183" i="6"/>
  <c r="BK177" i="6"/>
  <c r="BK173" i="6"/>
  <c r="BK163" i="6"/>
  <c r="BK159" i="6"/>
  <c r="J152" i="6"/>
  <c r="BK139" i="6"/>
  <c r="J253" i="6"/>
  <c r="J241" i="6"/>
  <c r="J237" i="6"/>
  <c r="BK232" i="6"/>
  <c r="J226" i="6"/>
  <c r="BK217" i="6"/>
  <c r="BK214" i="6"/>
  <c r="BK206" i="6"/>
  <c r="BK195" i="6"/>
  <c r="BK188" i="6"/>
  <c r="BK172" i="6"/>
  <c r="J166" i="6"/>
  <c r="BK158" i="6"/>
  <c r="BK144" i="6"/>
  <c r="J139" i="6"/>
  <c r="BK131" i="6"/>
  <c r="J263" i="6"/>
  <c r="BK251" i="6"/>
  <c r="BK246" i="6"/>
  <c r="BK242" i="6"/>
  <c r="J232" i="6"/>
  <c r="BK221" i="6"/>
  <c r="BK208" i="6"/>
  <c r="BK201" i="6"/>
  <c r="BK190" i="6"/>
  <c r="J185" i="6"/>
  <c r="BK180" i="6"/>
  <c r="J167" i="6"/>
  <c r="J162" i="6"/>
  <c r="J156" i="6"/>
  <c r="J151" i="6"/>
  <c r="J145" i="6"/>
  <c r="J134" i="6"/>
  <c r="BK145" i="7"/>
  <c r="J135" i="7"/>
  <c r="J129" i="7"/>
  <c r="J144" i="7"/>
  <c r="J134" i="7"/>
  <c r="BK149" i="7"/>
  <c r="BK139" i="7"/>
  <c r="J148" i="7"/>
  <c r="J141" i="7"/>
  <c r="BK134" i="7"/>
  <c r="BK128" i="7"/>
  <c r="J160" i="8"/>
  <c r="J151" i="8"/>
  <c r="J144" i="8"/>
  <c r="BK134" i="8"/>
  <c r="J166" i="8"/>
  <c r="J159" i="8"/>
  <c r="BK150" i="8"/>
  <c r="BK139" i="8"/>
  <c r="J135" i="8"/>
  <c r="J128" i="8"/>
  <c r="J161" i="8"/>
  <c r="BK153" i="8"/>
  <c r="BK144" i="8"/>
  <c r="J136" i="8"/>
  <c r="BK167" i="8"/>
  <c r="BK159" i="8"/>
  <c r="J152" i="8"/>
  <c r="J148" i="8"/>
  <c r="J143" i="8"/>
  <c r="BK136" i="8"/>
  <c r="BK129" i="8"/>
  <c r="J119" i="9"/>
  <c r="BK167" i="2"/>
  <c r="J159" i="2"/>
  <c r="J156" i="2"/>
  <c r="BK150" i="2"/>
  <c r="J142" i="2"/>
  <c r="J134" i="2"/>
  <c r="J171" i="2"/>
  <c r="J164" i="2"/>
  <c r="BK158" i="2"/>
  <c r="J155" i="2"/>
  <c r="J147" i="2"/>
  <c r="BK141" i="2"/>
  <c r="J131" i="2"/>
  <c r="J169" i="2"/>
  <c r="BK160" i="2"/>
  <c r="BK155" i="2"/>
  <c r="J143" i="2"/>
  <c r="BK133" i="2"/>
  <c r="BK130" i="2"/>
  <c r="BK149" i="2"/>
  <c r="J135" i="2"/>
  <c r="BK249" i="3"/>
  <c r="J246" i="3"/>
  <c r="BK231" i="3"/>
  <c r="J220" i="3"/>
  <c r="J209" i="3"/>
  <c r="J201" i="3"/>
  <c r="J187" i="3"/>
  <c r="BK180" i="3"/>
  <c r="BK176" i="3"/>
  <c r="J168" i="3"/>
  <c r="J150" i="3"/>
  <c r="BK141" i="3"/>
  <c r="J243" i="3"/>
  <c r="J235" i="3"/>
  <c r="J231" i="3"/>
  <c r="BK213" i="3"/>
  <c r="BK199" i="3"/>
  <c r="BK187" i="3"/>
  <c r="BK175" i="3"/>
  <c r="BK160" i="3"/>
  <c r="J148" i="3"/>
  <c r="J142" i="3"/>
  <c r="J237" i="3"/>
  <c r="J232" i="3"/>
  <c r="BK223" i="3"/>
  <c r="BK220" i="3"/>
  <c r="J217" i="3"/>
  <c r="J208" i="3"/>
  <c r="J196" i="3"/>
  <c r="BK181" i="3"/>
  <c r="BK171" i="3"/>
  <c r="J167" i="3"/>
  <c r="J161" i="3"/>
  <c r="BK151" i="3"/>
  <c r="BK247" i="3"/>
  <c r="J240" i="3"/>
  <c r="J234" i="3"/>
  <c r="J228" i="3"/>
  <c r="J223" i="3"/>
  <c r="J212" i="3"/>
  <c r="BK204" i="3"/>
  <c r="BK201" i="3"/>
  <c r="BK193" i="3"/>
  <c r="J182" i="3"/>
  <c r="BK170" i="3"/>
  <c r="J163" i="3"/>
  <c r="J157" i="3"/>
  <c r="BK150" i="3"/>
  <c r="BK145" i="3"/>
  <c r="BK206" i="4"/>
  <c r="J200" i="4"/>
  <c r="J194" i="4"/>
  <c r="BK189" i="4"/>
  <c r="BK181" i="4"/>
  <c r="J179" i="4"/>
  <c r="BK155" i="4"/>
  <c r="BK144" i="4"/>
  <c r="J202" i="4"/>
  <c r="BK196" i="4"/>
  <c r="BK191" i="4"/>
  <c r="J187" i="4"/>
  <c r="J178" i="4"/>
  <c r="J162" i="4"/>
  <c r="BK153" i="4"/>
  <c r="J147" i="4"/>
  <c r="BK187" i="4"/>
  <c r="BK175" i="4"/>
  <c r="BK172" i="4"/>
  <c r="BK164" i="4"/>
  <c r="J153" i="4"/>
  <c r="J144" i="4"/>
  <c r="J181" i="4"/>
  <c r="J163" i="4"/>
  <c r="J159" i="4"/>
  <c r="BK154" i="4"/>
  <c r="BK141" i="4"/>
  <c r="BK134" i="5"/>
  <c r="J133" i="5"/>
  <c r="J131" i="5"/>
  <c r="J257" i="6"/>
  <c r="BK253" i="6"/>
  <c r="BK245" i="6"/>
  <c r="BK234" i="6"/>
  <c r="BK219" i="6"/>
  <c r="J207" i="6"/>
  <c r="J196" i="6"/>
  <c r="J192" i="6"/>
  <c r="BK186" i="6"/>
  <c r="J178" i="6"/>
  <c r="J171" i="6"/>
  <c r="J163" i="6"/>
  <c r="BK147" i="6"/>
  <c r="J137" i="6"/>
  <c r="J131" i="6"/>
  <c r="BK261" i="6"/>
  <c r="J256" i="6"/>
  <c r="J251" i="6"/>
  <c r="J242" i="6"/>
  <c r="BK238" i="6"/>
  <c r="J230" i="6"/>
  <c r="BK225" i="6"/>
  <c r="BK220" i="6"/>
  <c r="J212" i="6"/>
  <c r="J203" i="6"/>
  <c r="J191" i="6"/>
  <c r="BK181" i="6"/>
  <c r="BK176" i="6"/>
  <c r="BK168" i="6"/>
  <c r="BK162" i="6"/>
  <c r="BK157" i="6"/>
  <c r="J149" i="6"/>
  <c r="J138" i="6"/>
  <c r="J259" i="6"/>
  <c r="J247" i="6"/>
  <c r="J238" i="6"/>
  <c r="J233" i="6"/>
  <c r="BK228" i="6"/>
  <c r="BK222" i="6"/>
  <c r="J215" i="6"/>
  <c r="BK211" i="6"/>
  <c r="BK204" i="6"/>
  <c r="J194" i="6"/>
  <c r="J179" i="6"/>
  <c r="J170" i="6"/>
  <c r="J160" i="6"/>
  <c r="BK150" i="6"/>
  <c r="J141" i="6"/>
  <c r="BK135" i="6"/>
  <c r="BK265" i="6"/>
  <c r="J261" i="6"/>
  <c r="BK249" i="6"/>
  <c r="J244" i="6"/>
  <c r="J235" i="6"/>
  <c r="J225" i="6"/>
  <c r="J219" i="6"/>
  <c r="BK207" i="6"/>
  <c r="BK192" i="6"/>
  <c r="J188" i="6"/>
  <c r="BK183" i="6"/>
  <c r="J181" i="6"/>
  <c r="J174" i="6"/>
  <c r="J168" i="6"/>
  <c r="J157" i="6"/>
  <c r="BK152" i="6"/>
  <c r="J147" i="6"/>
  <c r="J143" i="6"/>
  <c r="J135" i="6"/>
  <c r="BK146" i="7"/>
  <c r="BK133" i="7"/>
  <c r="J128" i="7"/>
  <c r="J143" i="7"/>
  <c r="J136" i="7"/>
  <c r="J131" i="7"/>
  <c r="J147" i="7"/>
  <c r="J137" i="7"/>
  <c r="J145" i="7"/>
  <c r="J139" i="7"/>
  <c r="J130" i="7"/>
  <c r="J162" i="8"/>
  <c r="J158" i="8"/>
  <c r="J146" i="8"/>
  <c r="BK138" i="8"/>
  <c r="BK132" i="8"/>
  <c r="J165" i="8"/>
  <c r="BK160" i="8"/>
  <c r="J153" i="8"/>
  <c r="BK142" i="8"/>
  <c r="J138" i="8"/>
  <c r="J129" i="8"/>
  <c r="J167" i="8"/>
  <c r="BK155" i="8"/>
  <c r="J149" i="8"/>
  <c r="BK143" i="8"/>
  <c r="J130" i="8"/>
  <c r="J163" i="8"/>
  <c r="BK157" i="8"/>
  <c r="BK149" i="8"/>
  <c r="BK141" i="8"/>
  <c r="J132" i="8"/>
  <c r="BK120" i="9"/>
  <c r="BK171" i="2"/>
  <c r="J166" i="2"/>
  <c r="J157" i="2"/>
  <c r="J151" i="2"/>
  <c r="J146" i="2"/>
  <c r="BK135" i="2"/>
  <c r="BK132" i="2"/>
  <c r="BK169" i="2"/>
  <c r="BK161" i="2"/>
  <c r="BK157" i="2"/>
  <c r="J149" i="2"/>
  <c r="BK146" i="2"/>
  <c r="BK139" i="2"/>
  <c r="J128" i="2"/>
  <c r="BK168" i="2"/>
  <c r="BK159" i="2"/>
  <c r="J154" i="2"/>
  <c r="BK136" i="2"/>
  <c r="BK131" i="2"/>
  <c r="J150" i="2"/>
  <c r="BK137" i="2"/>
  <c r="J130" i="2"/>
  <c r="J248" i="3"/>
  <c r="BK245" i="3"/>
  <c r="BK224" i="3"/>
  <c r="J216" i="3"/>
  <c r="J205" i="3"/>
  <c r="J195" i="3"/>
  <c r="BK188" i="3"/>
  <c r="J181" i="3"/>
  <c r="J174" i="3"/>
  <c r="J164" i="3"/>
  <c r="BK149" i="3"/>
  <c r="J245" i="3"/>
  <c r="BK240" i="3"/>
  <c r="BK234" i="3"/>
  <c r="J229" i="3"/>
  <c r="BK215" i="3"/>
  <c r="BK197" i="3"/>
  <c r="J185" i="3"/>
  <c r="J176" i="3"/>
  <c r="J162" i="3"/>
  <c r="BK155" i="3"/>
  <c r="J147" i="3"/>
  <c r="BK244" i="3"/>
  <c r="BK233" i="3"/>
  <c r="BK228" i="3"/>
  <c r="J222" i="3"/>
  <c r="BK218" i="3"/>
  <c r="BK212" i="3"/>
  <c r="J197" i="3"/>
  <c r="BK186" i="3"/>
  <c r="J169" i="3"/>
  <c r="BK163" i="3"/>
  <c r="BK158" i="3"/>
  <c r="J154" i="3"/>
  <c r="J145" i="3"/>
  <c r="BK236" i="3"/>
  <c r="J230" i="3"/>
  <c r="BK227" i="3"/>
  <c r="BK221" i="3"/>
  <c r="J210" i="3"/>
  <c r="BK205" i="3"/>
  <c r="BK198" i="3"/>
  <c r="BK190" i="3"/>
  <c r="J180" i="3"/>
  <c r="BK169" i="3"/>
  <c r="BK162" i="3"/>
  <c r="J155" i="3"/>
  <c r="BK148" i="3"/>
  <c r="J144" i="3"/>
  <c r="BK202" i="4"/>
  <c r="BK197" i="4"/>
  <c r="BK193" i="4"/>
  <c r="J182" i="4"/>
  <c r="BK163" i="4"/>
  <c r="J151" i="4"/>
  <c r="BK140" i="4"/>
  <c r="J201" i="4"/>
  <c r="BK195" i="4"/>
  <c r="J192" i="4"/>
  <c r="BK185" i="4"/>
  <c r="J172" i="4"/>
  <c r="BK161" i="4"/>
  <c r="BK151" i="4"/>
  <c r="BK142" i="4"/>
  <c r="J185" i="4"/>
  <c r="J175" i="4"/>
  <c r="BK169" i="4"/>
  <c r="J157" i="4"/>
  <c r="BK149" i="4"/>
  <c r="J141" i="4"/>
  <c r="J186" i="4"/>
  <c r="BK176" i="4"/>
  <c r="BK162" i="4"/>
  <c r="J160" i="4"/>
  <c r="BK148" i="4"/>
  <c r="BK143" i="4"/>
  <c r="J129" i="5"/>
  <c r="BK129" i="5"/>
  <c r="BK131" i="5"/>
  <c r="J262" i="6"/>
  <c r="BK254" i="6"/>
  <c r="BK248" i="6"/>
  <c r="BK237" i="6"/>
  <c r="J221" i="6"/>
  <c r="BK218" i="6"/>
  <c r="J208" i="6"/>
  <c r="J201" i="6"/>
  <c r="BK194" i="6"/>
  <c r="BK185" i="6"/>
  <c r="J177" i="6"/>
  <c r="BK166" i="6"/>
  <c r="BK154" i="6"/>
  <c r="BK151" i="6"/>
  <c r="BK143" i="6"/>
  <c r="BK132" i="6"/>
  <c r="BK262" i="6"/>
  <c r="BK257" i="6"/>
  <c r="J252" i="6"/>
  <c r="BK241" i="6"/>
  <c r="BK235" i="6"/>
  <c r="BK226" i="6"/>
  <c r="J222" i="6"/>
  <c r="J214" i="6"/>
  <c r="J206" i="6"/>
  <c r="J193" i="6"/>
  <c r="J187" i="6"/>
  <c r="BK179" i="6"/>
  <c r="J175" i="6"/>
  <c r="BK167" i="6"/>
  <c r="J161" i="6"/>
  <c r="BK156" i="6"/>
  <c r="BK148" i="6"/>
  <c r="BK134" i="6"/>
  <c r="J248" i="6"/>
  <c r="J240" i="6"/>
  <c r="J229" i="6"/>
  <c r="J223" i="6"/>
  <c r="BK216" i="6"/>
  <c r="BK212" i="6"/>
  <c r="BK205" i="6"/>
  <c r="J190" i="6"/>
  <c r="BK178" i="6"/>
  <c r="J169" i="6"/>
  <c r="J159" i="6"/>
  <c r="BK145" i="6"/>
  <c r="J140" i="6"/>
  <c r="BK133" i="6"/>
  <c r="J265" i="6"/>
  <c r="BK259" i="6"/>
  <c r="J245" i="6"/>
  <c r="BK236" i="6"/>
  <c r="BK227" i="6"/>
  <c r="BK215" i="6"/>
  <c r="J205" i="6"/>
  <c r="BK191" i="6"/>
  <c r="J186" i="6"/>
  <c r="BK182" i="6"/>
  <c r="BK175" i="6"/>
  <c r="BK169" i="6"/>
  <c r="J158" i="6"/>
  <c r="J154" i="6"/>
  <c r="BK149" i="6"/>
  <c r="BK146" i="6"/>
  <c r="BK141" i="6"/>
  <c r="BK151" i="7"/>
  <c r="J140" i="7"/>
  <c r="BK132" i="7"/>
  <c r="BK148" i="7"/>
  <c r="J142" i="7"/>
  <c r="BK135" i="7"/>
  <c r="BK129" i="7"/>
  <c r="BK144" i="7"/>
  <c r="J138" i="7"/>
  <c r="J146" i="7"/>
  <c r="BK142" i="7"/>
  <c r="BK138" i="7"/>
  <c r="BK131" i="7"/>
  <c r="BK165" i="8"/>
  <c r="J155" i="8"/>
  <c r="BK145" i="8"/>
  <c r="J139" i="8"/>
  <c r="BK130" i="8"/>
  <c r="BK164" i="8"/>
  <c r="J154" i="8"/>
  <c r="J147" i="8"/>
  <c r="BK137" i="8"/>
  <c r="J134" i="8"/>
  <c r="J127" i="8"/>
  <c r="BK156" i="8"/>
  <c r="BK148" i="8"/>
  <c r="J137" i="8"/>
  <c r="BK133" i="8"/>
  <c r="J164" i="8"/>
  <c r="BK158" i="8"/>
  <c r="J150" i="8"/>
  <c r="BK146" i="8"/>
  <c r="J133" i="8"/>
  <c r="J120" i="9"/>
  <c r="BK119" i="9"/>
  <c r="R129" i="2" l="1"/>
  <c r="R126" i="2"/>
  <c r="BK145" i="2"/>
  <c r="J145" i="2"/>
  <c r="J101" i="2" s="1"/>
  <c r="BK153" i="2"/>
  <c r="J153" i="2"/>
  <c r="J102" i="2"/>
  <c r="T165" i="2"/>
  <c r="R140" i="3"/>
  <c r="P153" i="3"/>
  <c r="P166" i="3"/>
  <c r="P139" i="3" s="1"/>
  <c r="P172" i="3"/>
  <c r="P178" i="3"/>
  <c r="P192" i="3"/>
  <c r="P200" i="3"/>
  <c r="P207" i="3"/>
  <c r="P211" i="3"/>
  <c r="T214" i="3"/>
  <c r="R225" i="3"/>
  <c r="R239" i="3"/>
  <c r="R238" i="3"/>
  <c r="R242" i="3"/>
  <c r="R139" i="4"/>
  <c r="P152" i="4"/>
  <c r="BK171" i="4"/>
  <c r="J171" i="4"/>
  <c r="J107" i="4"/>
  <c r="BK174" i="4"/>
  <c r="J174" i="4"/>
  <c r="J108" i="4"/>
  <c r="R174" i="4"/>
  <c r="P184" i="4"/>
  <c r="P199" i="4"/>
  <c r="P198" i="4"/>
  <c r="R128" i="5"/>
  <c r="R127" i="5" s="1"/>
  <c r="R126" i="5" s="1"/>
  <c r="P130" i="6"/>
  <c r="T200" i="6"/>
  <c r="T199" i="6" s="1"/>
  <c r="T129" i="6" s="1"/>
  <c r="T258" i="6"/>
  <c r="R127" i="7"/>
  <c r="R126" i="7"/>
  <c r="T126" i="8"/>
  <c r="T125" i="8" s="1"/>
  <c r="BK118" i="9"/>
  <c r="J118" i="9"/>
  <c r="J97" i="9" s="1"/>
  <c r="T129" i="2"/>
  <c r="T126" i="2"/>
  <c r="R145" i="2"/>
  <c r="T153" i="2"/>
  <c r="BK165" i="2"/>
  <c r="J165" i="2"/>
  <c r="J105" i="2" s="1"/>
  <c r="P140" i="3"/>
  <c r="R153" i="3"/>
  <c r="R166" i="3"/>
  <c r="T172" i="3"/>
  <c r="T178" i="3"/>
  <c r="T192" i="3"/>
  <c r="T200" i="3"/>
  <c r="T207" i="3"/>
  <c r="T211" i="3"/>
  <c r="R214" i="3"/>
  <c r="P225" i="3"/>
  <c r="T239" i="3"/>
  <c r="T238" i="3"/>
  <c r="T242" i="3"/>
  <c r="R199" i="4"/>
  <c r="R198" i="4" s="1"/>
  <c r="P128" i="5"/>
  <c r="P127" i="5"/>
  <c r="P126" i="5" s="1"/>
  <c r="AU100" i="1" s="1"/>
  <c r="BK130" i="6"/>
  <c r="BK200" i="6"/>
  <c r="J200" i="6" s="1"/>
  <c r="J104" i="6" s="1"/>
  <c r="BK258" i="6"/>
  <c r="J258" i="6"/>
  <c r="J105" i="6" s="1"/>
  <c r="T127" i="7"/>
  <c r="T126" i="7"/>
  <c r="R126" i="8"/>
  <c r="R125" i="8" s="1"/>
  <c r="P118" i="9"/>
  <c r="P117" i="9"/>
  <c r="AU105" i="1"/>
  <c r="BK129" i="2"/>
  <c r="J129" i="2" s="1"/>
  <c r="J99" i="2" s="1"/>
  <c r="P145" i="2"/>
  <c r="R153" i="2"/>
  <c r="R165" i="2"/>
  <c r="T140" i="3"/>
  <c r="T139" i="3"/>
  <c r="T153" i="3"/>
  <c r="T166" i="3"/>
  <c r="R172" i="3"/>
  <c r="R178" i="3"/>
  <c r="BK192" i="3"/>
  <c r="J192" i="3" s="1"/>
  <c r="J108" i="3" s="1"/>
  <c r="BK200" i="3"/>
  <c r="J200" i="3" s="1"/>
  <c r="J109" i="3" s="1"/>
  <c r="BK207" i="3"/>
  <c r="J207" i="3"/>
  <c r="J110" i="3" s="1"/>
  <c r="BK211" i="3"/>
  <c r="J211" i="3"/>
  <c r="J111" i="3"/>
  <c r="BK214" i="3"/>
  <c r="J214" i="3" s="1"/>
  <c r="J112" i="3" s="1"/>
  <c r="BK225" i="3"/>
  <c r="J225" i="3" s="1"/>
  <c r="J113" i="3" s="1"/>
  <c r="P239" i="3"/>
  <c r="P238" i="3"/>
  <c r="P242" i="3"/>
  <c r="BK139" i="4"/>
  <c r="J139" i="4"/>
  <c r="J102" i="4"/>
  <c r="BK152" i="4"/>
  <c r="J152" i="4" s="1"/>
  <c r="J104" i="4" s="1"/>
  <c r="R152" i="4"/>
  <c r="R171" i="4"/>
  <c r="P174" i="4"/>
  <c r="T174" i="4"/>
  <c r="T184" i="4"/>
  <c r="T170" i="4" s="1"/>
  <c r="T199" i="4"/>
  <c r="T198" i="4" s="1"/>
  <c r="T128" i="5"/>
  <c r="T127" i="5"/>
  <c r="T126" i="5" s="1"/>
  <c r="R130" i="6"/>
  <c r="R200" i="6"/>
  <c r="R199" i="6"/>
  <c r="P258" i="6"/>
  <c r="BK127" i="7"/>
  <c r="J127" i="7"/>
  <c r="J101" i="7"/>
  <c r="P126" i="8"/>
  <c r="P125" i="8" s="1"/>
  <c r="AU104" i="1" s="1"/>
  <c r="R118" i="9"/>
  <c r="R117" i="9" s="1"/>
  <c r="P129" i="2"/>
  <c r="P126" i="2"/>
  <c r="T145" i="2"/>
  <c r="T144" i="2" s="1"/>
  <c r="T125" i="2" s="1"/>
  <c r="P153" i="2"/>
  <c r="P165" i="2"/>
  <c r="BK140" i="3"/>
  <c r="J140" i="3" s="1"/>
  <c r="J100" i="3" s="1"/>
  <c r="BK153" i="3"/>
  <c r="J153" i="3"/>
  <c r="J101" i="3" s="1"/>
  <c r="BK166" i="3"/>
  <c r="J166" i="3"/>
  <c r="J102" i="3"/>
  <c r="BK172" i="3"/>
  <c r="J172" i="3" s="1"/>
  <c r="J103" i="3" s="1"/>
  <c r="BK178" i="3"/>
  <c r="J178" i="3" s="1"/>
  <c r="J104" i="3" s="1"/>
  <c r="R192" i="3"/>
  <c r="R191" i="3"/>
  <c r="R200" i="3"/>
  <c r="R207" i="3"/>
  <c r="R211" i="3"/>
  <c r="P214" i="3"/>
  <c r="T225" i="3"/>
  <c r="BK239" i="3"/>
  <c r="J239" i="3"/>
  <c r="J115" i="3"/>
  <c r="BK242" i="3"/>
  <c r="J242" i="3" s="1"/>
  <c r="J116" i="3" s="1"/>
  <c r="P139" i="4"/>
  <c r="P138" i="4" s="1"/>
  <c r="T139" i="4"/>
  <c r="T152" i="4"/>
  <c r="P171" i="4"/>
  <c r="P170" i="4" s="1"/>
  <c r="T171" i="4"/>
  <c r="BK184" i="4"/>
  <c r="J184" i="4" s="1"/>
  <c r="J109" i="4" s="1"/>
  <c r="R184" i="4"/>
  <c r="BK199" i="4"/>
  <c r="J199" i="4" s="1"/>
  <c r="J111" i="4" s="1"/>
  <c r="BK128" i="5"/>
  <c r="J128" i="5"/>
  <c r="J102" i="5" s="1"/>
  <c r="T130" i="6"/>
  <c r="P200" i="6"/>
  <c r="P199" i="6" s="1"/>
  <c r="R258" i="6"/>
  <c r="P127" i="7"/>
  <c r="P126" i="7"/>
  <c r="AU103" i="1" s="1"/>
  <c r="BK126" i="8"/>
  <c r="BK125" i="8"/>
  <c r="J125" i="8"/>
  <c r="J34" i="8" s="1"/>
  <c r="T118" i="9"/>
  <c r="T117" i="9"/>
  <c r="BK150" i="4"/>
  <c r="J150" i="4"/>
  <c r="J103" i="4" s="1"/>
  <c r="BK127" i="2"/>
  <c r="J127" i="2"/>
  <c r="J98" i="2"/>
  <c r="BK189" i="3"/>
  <c r="J189" i="3"/>
  <c r="J106" i="3"/>
  <c r="BK168" i="4"/>
  <c r="J168" i="4" s="1"/>
  <c r="J105" i="4" s="1"/>
  <c r="BK150" i="7"/>
  <c r="J150" i="7"/>
  <c r="J102" i="7" s="1"/>
  <c r="BK163" i="2"/>
  <c r="J163" i="2"/>
  <c r="J104" i="2"/>
  <c r="BK184" i="3"/>
  <c r="J184" i="3"/>
  <c r="J105" i="3"/>
  <c r="BK203" i="4"/>
  <c r="J203" i="4" s="1"/>
  <c r="J112" i="4" s="1"/>
  <c r="BK205" i="4"/>
  <c r="J205" i="4"/>
  <c r="J113" i="4" s="1"/>
  <c r="BK197" i="6"/>
  <c r="J197" i="6"/>
  <c r="J102" i="6"/>
  <c r="J126" i="8"/>
  <c r="J101" i="8"/>
  <c r="E107" i="9"/>
  <c r="J111" i="9"/>
  <c r="J114" i="9"/>
  <c r="BF119" i="9"/>
  <c r="BF120" i="9"/>
  <c r="J100" i="8"/>
  <c r="F114" i="9"/>
  <c r="F96" i="8"/>
  <c r="BF131" i="8"/>
  <c r="BF136" i="8"/>
  <c r="BF138" i="8"/>
  <c r="BF140" i="8"/>
  <c r="BF151" i="8"/>
  <c r="BF162" i="8"/>
  <c r="BF163" i="8"/>
  <c r="E85" i="8"/>
  <c r="J96" i="8"/>
  <c r="J119" i="8"/>
  <c r="BF129" i="8"/>
  <c r="BF132" i="8"/>
  <c r="BF133" i="8"/>
  <c r="BF139" i="8"/>
  <c r="BF144" i="8"/>
  <c r="BF146" i="8"/>
  <c r="BF147" i="8"/>
  <c r="BF149" i="8"/>
  <c r="BF150" i="8"/>
  <c r="BF152" i="8"/>
  <c r="BF155" i="8"/>
  <c r="BF156" i="8"/>
  <c r="BF160" i="8"/>
  <c r="BF164" i="8"/>
  <c r="BF127" i="8"/>
  <c r="BF128" i="8"/>
  <c r="BF135" i="8"/>
  <c r="BF137" i="8"/>
  <c r="BF142" i="8"/>
  <c r="BF143" i="8"/>
  <c r="BF154" i="8"/>
  <c r="BF159" i="8"/>
  <c r="BF161" i="8"/>
  <c r="BF165" i="8"/>
  <c r="BF166" i="8"/>
  <c r="BF167" i="8"/>
  <c r="BF130" i="8"/>
  <c r="BF134" i="8"/>
  <c r="BF141" i="8"/>
  <c r="BF145" i="8"/>
  <c r="BF148" i="8"/>
  <c r="BF153" i="8"/>
  <c r="BF157" i="8"/>
  <c r="BF158" i="8"/>
  <c r="J130" i="6"/>
  <c r="J101" i="6"/>
  <c r="J93" i="7"/>
  <c r="J96" i="7"/>
  <c r="BF129" i="7"/>
  <c r="BF132" i="7"/>
  <c r="BF137" i="7"/>
  <c r="BF138" i="7"/>
  <c r="BF139" i="7"/>
  <c r="BF140" i="7"/>
  <c r="BF141" i="7"/>
  <c r="BF144" i="7"/>
  <c r="BF145" i="7"/>
  <c r="BF147" i="7"/>
  <c r="BF149" i="7"/>
  <c r="F123" i="7"/>
  <c r="BF146" i="7"/>
  <c r="BF151" i="7"/>
  <c r="E85" i="7"/>
  <c r="BF128" i="7"/>
  <c r="BF130" i="7"/>
  <c r="BF131" i="7"/>
  <c r="BF133" i="7"/>
  <c r="BF135" i="7"/>
  <c r="BF136" i="7"/>
  <c r="BF143" i="7"/>
  <c r="BF134" i="7"/>
  <c r="BF142" i="7"/>
  <c r="BF148" i="7"/>
  <c r="E85" i="6"/>
  <c r="J126" i="6"/>
  <c r="BF133" i="6"/>
  <c r="BF142" i="6"/>
  <c r="BF147" i="6"/>
  <c r="BF150" i="6"/>
  <c r="BF155" i="6"/>
  <c r="BF159" i="6"/>
  <c r="BF166" i="6"/>
  <c r="BF168" i="6"/>
  <c r="BF169" i="6"/>
  <c r="BF180" i="6"/>
  <c r="BF184" i="6"/>
  <c r="BF201" i="6"/>
  <c r="BF204" i="6"/>
  <c r="BF205" i="6"/>
  <c r="BF218" i="6"/>
  <c r="BF229" i="6"/>
  <c r="BF231" i="6"/>
  <c r="BF232" i="6"/>
  <c r="BF241" i="6"/>
  <c r="BF242" i="6"/>
  <c r="BF243" i="6"/>
  <c r="BF247" i="6"/>
  <c r="BF248" i="6"/>
  <c r="BF249" i="6"/>
  <c r="BF252" i="6"/>
  <c r="BF256" i="6"/>
  <c r="BF265" i="6"/>
  <c r="J93" i="6"/>
  <c r="BF131" i="6"/>
  <c r="BF132" i="6"/>
  <c r="BF135" i="6"/>
  <c r="BF138" i="6"/>
  <c r="BF139" i="6"/>
  <c r="BF140" i="6"/>
  <c r="BF141" i="6"/>
  <c r="BF143" i="6"/>
  <c r="BF146" i="6"/>
  <c r="BF151" i="6"/>
  <c r="BF158" i="6"/>
  <c r="BF165" i="6"/>
  <c r="BF182" i="6"/>
  <c r="BF183" i="6"/>
  <c r="BF186" i="6"/>
  <c r="BF187" i="6"/>
  <c r="BF189" i="6"/>
  <c r="BF190" i="6"/>
  <c r="BF194" i="6"/>
  <c r="BF196" i="6"/>
  <c r="BF198" i="6"/>
  <c r="BF209" i="6"/>
  <c r="BF211" i="6"/>
  <c r="BF213" i="6"/>
  <c r="BF217" i="6"/>
  <c r="BF224" i="6"/>
  <c r="BF225" i="6"/>
  <c r="BF228" i="6"/>
  <c r="BF230" i="6"/>
  <c r="BF234" i="6"/>
  <c r="BF237" i="6"/>
  <c r="BF239" i="6"/>
  <c r="BF250" i="6"/>
  <c r="BF260" i="6"/>
  <c r="BF262" i="6"/>
  <c r="F126" i="6"/>
  <c r="BF134" i="6"/>
  <c r="BF137" i="6"/>
  <c r="BF144" i="6"/>
  <c r="BF148" i="6"/>
  <c r="BF154" i="6"/>
  <c r="BF156" i="6"/>
  <c r="BF157" i="6"/>
  <c r="BF160" i="6"/>
  <c r="BF167" i="6"/>
  <c r="BF173" i="6"/>
  <c r="BF174" i="6"/>
  <c r="BF179" i="6"/>
  <c r="BF188" i="6"/>
  <c r="BF191" i="6"/>
  <c r="BF192" i="6"/>
  <c r="BF193" i="6"/>
  <c r="BF202" i="6"/>
  <c r="BF203" i="6"/>
  <c r="BF208" i="6"/>
  <c r="BF210" i="6"/>
  <c r="BF212" i="6"/>
  <c r="BF214" i="6"/>
  <c r="BF215" i="6"/>
  <c r="BF216" i="6"/>
  <c r="BF221" i="6"/>
  <c r="BF223" i="6"/>
  <c r="BF226" i="6"/>
  <c r="BF227" i="6"/>
  <c r="BF233" i="6"/>
  <c r="BF236" i="6"/>
  <c r="BF240" i="6"/>
  <c r="BF245" i="6"/>
  <c r="BF246" i="6"/>
  <c r="BF251" i="6"/>
  <c r="BF254" i="6"/>
  <c r="BF259" i="6"/>
  <c r="BF261" i="6"/>
  <c r="BF263" i="6"/>
  <c r="BF136" i="6"/>
  <c r="BF145" i="6"/>
  <c r="BF149" i="6"/>
  <c r="BF152" i="6"/>
  <c r="BF153" i="6"/>
  <c r="BF161" i="6"/>
  <c r="BF162" i="6"/>
  <c r="BF163" i="6"/>
  <c r="BF164" i="6"/>
  <c r="BF170" i="6"/>
  <c r="BF171" i="6"/>
  <c r="BF172" i="6"/>
  <c r="BF175" i="6"/>
  <c r="BF176" i="6"/>
  <c r="BF177" i="6"/>
  <c r="BF178" i="6"/>
  <c r="BF181" i="6"/>
  <c r="BF185" i="6"/>
  <c r="BF195" i="6"/>
  <c r="BF206" i="6"/>
  <c r="BF207" i="6"/>
  <c r="BF219" i="6"/>
  <c r="BF220" i="6"/>
  <c r="BF222" i="6"/>
  <c r="BF235" i="6"/>
  <c r="BF238" i="6"/>
  <c r="BF244" i="6"/>
  <c r="BF253" i="6"/>
  <c r="BF255" i="6"/>
  <c r="BF257" i="6"/>
  <c r="BF264" i="6"/>
  <c r="F96" i="5"/>
  <c r="BF130" i="5"/>
  <c r="BF131" i="5"/>
  <c r="BF133" i="5"/>
  <c r="E85" i="5"/>
  <c r="J96" i="5"/>
  <c r="BF132" i="5"/>
  <c r="J120" i="5"/>
  <c r="BF129" i="5"/>
  <c r="BF134" i="5"/>
  <c r="E123" i="4"/>
  <c r="BF140" i="4"/>
  <c r="BF146" i="4"/>
  <c r="BF153" i="4"/>
  <c r="BF157" i="4"/>
  <c r="BF158" i="4"/>
  <c r="BF159" i="4"/>
  <c r="BF160" i="4"/>
  <c r="BF162" i="4"/>
  <c r="BF167" i="4"/>
  <c r="BF169" i="4"/>
  <c r="BF180" i="4"/>
  <c r="BF181" i="4"/>
  <c r="BF183" i="4"/>
  <c r="BF185" i="4"/>
  <c r="BF186" i="4"/>
  <c r="BF189" i="4"/>
  <c r="BF143" i="4"/>
  <c r="BF147" i="4"/>
  <c r="BF151" i="4"/>
  <c r="BF154" i="4"/>
  <c r="BF155" i="4"/>
  <c r="BF161" i="4"/>
  <c r="BF164" i="4"/>
  <c r="BF165" i="4"/>
  <c r="BF172" i="4"/>
  <c r="BF173" i="4"/>
  <c r="BF178" i="4"/>
  <c r="BF190" i="4"/>
  <c r="J93" i="4"/>
  <c r="J96" i="4"/>
  <c r="F134" i="4"/>
  <c r="BF144" i="4"/>
  <c r="BF148" i="4"/>
  <c r="BF163" i="4"/>
  <c r="BF177" i="4"/>
  <c r="BF182" i="4"/>
  <c r="BF188" i="4"/>
  <c r="BF191" i="4"/>
  <c r="BF192" i="4"/>
  <c r="BF196" i="4"/>
  <c r="BF197" i="4"/>
  <c r="BF200" i="4"/>
  <c r="BF201" i="4"/>
  <c r="BF202" i="4"/>
  <c r="BF204" i="4"/>
  <c r="BF141" i="4"/>
  <c r="BF142" i="4"/>
  <c r="BF145" i="4"/>
  <c r="BF149" i="4"/>
  <c r="BF156" i="4"/>
  <c r="BF166" i="4"/>
  <c r="BF175" i="4"/>
  <c r="BF176" i="4"/>
  <c r="BF179" i="4"/>
  <c r="BF187" i="4"/>
  <c r="BF193" i="4"/>
  <c r="BF194" i="4"/>
  <c r="BF195" i="4"/>
  <c r="BF206" i="4"/>
  <c r="E85" i="3"/>
  <c r="J94" i="3"/>
  <c r="BF141" i="3"/>
  <c r="BF142" i="3"/>
  <c r="BF143" i="3"/>
  <c r="BF150" i="3"/>
  <c r="BF154" i="3"/>
  <c r="BF157" i="3"/>
  <c r="BF158" i="3"/>
  <c r="BF160" i="3"/>
  <c r="BF162" i="3"/>
  <c r="BF163" i="3"/>
  <c r="BF168" i="3"/>
  <c r="BF179" i="3"/>
  <c r="BF181" i="3"/>
  <c r="BF185" i="3"/>
  <c r="BF193" i="3"/>
  <c r="BF194" i="3"/>
  <c r="BF201" i="3"/>
  <c r="BF202" i="3"/>
  <c r="BF203" i="3"/>
  <c r="BF208" i="3"/>
  <c r="BF213" i="3"/>
  <c r="BF223" i="3"/>
  <c r="BF230" i="3"/>
  <c r="BF243" i="3"/>
  <c r="BF246" i="3"/>
  <c r="BF249" i="3"/>
  <c r="F135" i="3"/>
  <c r="BF144" i="3"/>
  <c r="BF145" i="3"/>
  <c r="BF151" i="3"/>
  <c r="BF171" i="3"/>
  <c r="BF174" i="3"/>
  <c r="BF187" i="3"/>
  <c r="BF190" i="3"/>
  <c r="BF195" i="3"/>
  <c r="BF196" i="3"/>
  <c r="BF197" i="3"/>
  <c r="BF205" i="3"/>
  <c r="BF210" i="3"/>
  <c r="BF216" i="3"/>
  <c r="BF218" i="3"/>
  <c r="BF224" i="3"/>
  <c r="BF226" i="3"/>
  <c r="BF227" i="3"/>
  <c r="BF229" i="3"/>
  <c r="BF235" i="3"/>
  <c r="BF236" i="3"/>
  <c r="BF237" i="3"/>
  <c r="BF244" i="3"/>
  <c r="BF247" i="3"/>
  <c r="BF146" i="3"/>
  <c r="BF155" i="3"/>
  <c r="BF156" i="3"/>
  <c r="BF161" i="3"/>
  <c r="BF165" i="3"/>
  <c r="BF169" i="3"/>
  <c r="BF173" i="3"/>
  <c r="BF175" i="3"/>
  <c r="BF182" i="3"/>
  <c r="BF183" i="3"/>
  <c r="BF198" i="3"/>
  <c r="BF217" i="3"/>
  <c r="BF220" i="3"/>
  <c r="BF221" i="3"/>
  <c r="BF231" i="3"/>
  <c r="BF233" i="3"/>
  <c r="BF234" i="3"/>
  <c r="BF240" i="3"/>
  <c r="BF241" i="3"/>
  <c r="BF248" i="3"/>
  <c r="J91" i="3"/>
  <c r="BF147" i="3"/>
  <c r="BF148" i="3"/>
  <c r="BF149" i="3"/>
  <c r="BF152" i="3"/>
  <c r="BF159" i="3"/>
  <c r="BF164" i="3"/>
  <c r="BF167" i="3"/>
  <c r="BF170" i="3"/>
  <c r="BF176" i="3"/>
  <c r="BF177" i="3"/>
  <c r="BF180" i="3"/>
  <c r="BF186" i="3"/>
  <c r="BF188" i="3"/>
  <c r="BF199" i="3"/>
  <c r="BF204" i="3"/>
  <c r="BF206" i="3"/>
  <c r="BF209" i="3"/>
  <c r="BF212" i="3"/>
  <c r="BF215" i="3"/>
  <c r="BF219" i="3"/>
  <c r="BF222" i="3"/>
  <c r="BF228" i="3"/>
  <c r="BF232" i="3"/>
  <c r="BF245" i="3"/>
  <c r="J89" i="2"/>
  <c r="E115" i="2"/>
  <c r="BF147" i="2"/>
  <c r="J92" i="2"/>
  <c r="F122" i="2"/>
  <c r="BF130" i="2"/>
  <c r="BF131" i="2"/>
  <c r="BF135" i="2"/>
  <c r="BF137" i="2"/>
  <c r="BF142" i="2"/>
  <c r="BF149" i="2"/>
  <c r="BF156" i="2"/>
  <c r="BF160" i="2"/>
  <c r="BF164" i="2"/>
  <c r="BF169" i="2"/>
  <c r="BF170" i="2"/>
  <c r="BF171" i="2"/>
  <c r="BF128" i="2"/>
  <c r="BF133" i="2"/>
  <c r="BF134" i="2"/>
  <c r="BF136" i="2"/>
  <c r="BF138" i="2"/>
  <c r="BF143" i="2"/>
  <c r="BF146" i="2"/>
  <c r="BF148" i="2"/>
  <c r="BF152" i="2"/>
  <c r="BF155" i="2"/>
  <c r="BF157" i="2"/>
  <c r="BF158" i="2"/>
  <c r="BF161" i="2"/>
  <c r="BF132" i="2"/>
  <c r="BF139" i="2"/>
  <c r="BF140" i="2"/>
  <c r="BF141" i="2"/>
  <c r="BF150" i="2"/>
  <c r="BF151" i="2"/>
  <c r="BF154" i="2"/>
  <c r="BF159" i="2"/>
  <c r="BF166" i="2"/>
  <c r="BF167" i="2"/>
  <c r="BF168" i="2"/>
  <c r="F35" i="2"/>
  <c r="BB95" i="1"/>
  <c r="AS96" i="1"/>
  <c r="AS94" i="1" s="1"/>
  <c r="F37" i="3"/>
  <c r="BB97" i="1"/>
  <c r="F39" i="4"/>
  <c r="BB99" i="1" s="1"/>
  <c r="BB98" i="1" s="1"/>
  <c r="AX98" i="1" s="1"/>
  <c r="F41" i="4"/>
  <c r="BD99" i="1"/>
  <c r="F40" i="6"/>
  <c r="BC102" i="1" s="1"/>
  <c r="J37" i="7"/>
  <c r="AV103" i="1"/>
  <c r="F39" i="8"/>
  <c r="BB104" i="1" s="1"/>
  <c r="F40" i="8"/>
  <c r="BC104" i="1"/>
  <c r="J33" i="2"/>
  <c r="AV95" i="1" s="1"/>
  <c r="F38" i="3"/>
  <c r="BC97" i="1"/>
  <c r="F39" i="3"/>
  <c r="BD97" i="1" s="1"/>
  <c r="J37" i="5"/>
  <c r="AV100" i="1"/>
  <c r="F39" i="5"/>
  <c r="BB100" i="1" s="1"/>
  <c r="F37" i="6"/>
  <c r="AZ102" i="1"/>
  <c r="F37" i="7"/>
  <c r="AZ103" i="1" s="1"/>
  <c r="F40" i="7"/>
  <c r="BC103" i="1"/>
  <c r="J37" i="8"/>
  <c r="AV104" i="1" s="1"/>
  <c r="F33" i="9"/>
  <c r="AZ105" i="1"/>
  <c r="F36" i="2"/>
  <c r="BC95" i="1" s="1"/>
  <c r="F35" i="3"/>
  <c r="AZ97" i="1"/>
  <c r="F37" i="4"/>
  <c r="AZ99" i="1" s="1"/>
  <c r="F40" i="4"/>
  <c r="BC99" i="1"/>
  <c r="J37" i="6"/>
  <c r="AV102" i="1" s="1"/>
  <c r="F41" i="7"/>
  <c r="BD103" i="1"/>
  <c r="F39" i="7"/>
  <c r="BB103" i="1" s="1"/>
  <c r="F41" i="8"/>
  <c r="BD104" i="1"/>
  <c r="F36" i="9"/>
  <c r="BC105" i="1" s="1"/>
  <c r="F37" i="9"/>
  <c r="BD105" i="1"/>
  <c r="F33" i="2"/>
  <c r="AZ95" i="1"/>
  <c r="F37" i="2"/>
  <c r="BD95" i="1" s="1"/>
  <c r="J35" i="3"/>
  <c r="AV97" i="1"/>
  <c r="J37" i="4"/>
  <c r="AV99" i="1" s="1"/>
  <c r="F40" i="5"/>
  <c r="BC100" i="1"/>
  <c r="F37" i="5"/>
  <c r="AZ100" i="1" s="1"/>
  <c r="F41" i="5"/>
  <c r="BD100" i="1"/>
  <c r="F39" i="6"/>
  <c r="BB102" i="1" s="1"/>
  <c r="F41" i="6"/>
  <c r="BD102" i="1"/>
  <c r="F37" i="8"/>
  <c r="AZ104" i="1" s="1"/>
  <c r="J33" i="9"/>
  <c r="AV105" i="1"/>
  <c r="F35" i="9"/>
  <c r="BB105" i="1" s="1"/>
  <c r="BC98" i="1" l="1"/>
  <c r="AY98" i="1" s="1"/>
  <c r="AZ98" i="1"/>
  <c r="AV98" i="1" s="1"/>
  <c r="BD98" i="1"/>
  <c r="BK138" i="4"/>
  <c r="J138" i="4" s="1"/>
  <c r="J101" i="4" s="1"/>
  <c r="BK139" i="3"/>
  <c r="J139" i="3" s="1"/>
  <c r="J99" i="3" s="1"/>
  <c r="P144" i="2"/>
  <c r="P125" i="2"/>
  <c r="AU95" i="1" s="1"/>
  <c r="R138" i="4"/>
  <c r="T138" i="4"/>
  <c r="T137" i="4"/>
  <c r="R129" i="6"/>
  <c r="T191" i="3"/>
  <c r="T138" i="3"/>
  <c r="R144" i="2"/>
  <c r="R125" i="2" s="1"/>
  <c r="R139" i="3"/>
  <c r="R138" i="3"/>
  <c r="P137" i="4"/>
  <c r="AU99" i="1" s="1"/>
  <c r="AU98" i="1" s="1"/>
  <c r="R170" i="4"/>
  <c r="P129" i="6"/>
  <c r="AU102" i="1"/>
  <c r="AU101" i="1" s="1"/>
  <c r="P191" i="3"/>
  <c r="P138" i="3"/>
  <c r="AU97" i="1"/>
  <c r="AG104" i="1"/>
  <c r="BK198" i="4"/>
  <c r="J198" i="4"/>
  <c r="J110" i="4"/>
  <c r="BK126" i="7"/>
  <c r="J126" i="7" s="1"/>
  <c r="J100" i="7" s="1"/>
  <c r="BK117" i="9"/>
  <c r="J117" i="9"/>
  <c r="J96" i="9" s="1"/>
  <c r="BK238" i="3"/>
  <c r="J238" i="3"/>
  <c r="J114" i="3"/>
  <c r="BK127" i="5"/>
  <c r="J127" i="5"/>
  <c r="J101" i="5"/>
  <c r="BK144" i="2"/>
  <c r="J144" i="2" s="1"/>
  <c r="J100" i="2" s="1"/>
  <c r="BK126" i="2"/>
  <c r="J126" i="2"/>
  <c r="J97" i="2" s="1"/>
  <c r="BK162" i="2"/>
  <c r="J162" i="2"/>
  <c r="J103" i="2"/>
  <c r="BK191" i="3"/>
  <c r="J191" i="3"/>
  <c r="J107" i="3"/>
  <c r="BK170" i="4"/>
  <c r="J170" i="4" s="1"/>
  <c r="J106" i="4" s="1"/>
  <c r="BK199" i="6"/>
  <c r="J199" i="6"/>
  <c r="J103" i="6" s="1"/>
  <c r="BK138" i="3"/>
  <c r="J138" i="3" s="1"/>
  <c r="J98" i="3" s="1"/>
  <c r="F34" i="2"/>
  <c r="BA95" i="1" s="1"/>
  <c r="J38" i="4"/>
  <c r="AW99" i="1"/>
  <c r="AT99" i="1" s="1"/>
  <c r="F38" i="6"/>
  <c r="BA102" i="1"/>
  <c r="J34" i="2"/>
  <c r="AW95" i="1" s="1"/>
  <c r="AT95" i="1" s="1"/>
  <c r="F38" i="4"/>
  <c r="BA99" i="1"/>
  <c r="J38" i="6"/>
  <c r="AW102" i="1"/>
  <c r="AT102" i="1" s="1"/>
  <c r="J36" i="3"/>
  <c r="AW97" i="1" s="1"/>
  <c r="AT97" i="1" s="1"/>
  <c r="F38" i="5"/>
  <c r="BA100" i="1" s="1"/>
  <c r="F38" i="7"/>
  <c r="BA103" i="1"/>
  <c r="F38" i="8"/>
  <c r="BA104" i="1" s="1"/>
  <c r="BB101" i="1"/>
  <c r="AX101" i="1" s="1"/>
  <c r="J34" i="9"/>
  <c r="AW105" i="1" s="1"/>
  <c r="AT105" i="1" s="1"/>
  <c r="F36" i="3"/>
  <c r="BA97" i="1"/>
  <c r="J38" i="5"/>
  <c r="AW100" i="1"/>
  <c r="AT100" i="1" s="1"/>
  <c r="J38" i="7"/>
  <c r="AW103" i="1" s="1"/>
  <c r="AT103" i="1" s="1"/>
  <c r="BD101" i="1"/>
  <c r="J38" i="8"/>
  <c r="AW104" i="1" s="1"/>
  <c r="AT104" i="1" s="1"/>
  <c r="BC101" i="1"/>
  <c r="AY101" i="1" s="1"/>
  <c r="AZ101" i="1"/>
  <c r="AV101" i="1" s="1"/>
  <c r="F34" i="9"/>
  <c r="BA105" i="1" s="1"/>
  <c r="BA98" i="1" l="1"/>
  <c r="AW98" i="1" s="1"/>
  <c r="AT98" i="1" s="1"/>
  <c r="AN104" i="1"/>
  <c r="BK137" i="4"/>
  <c r="J137" i="4" s="1"/>
  <c r="J34" i="4" s="1"/>
  <c r="AG99" i="1" s="1"/>
  <c r="R137" i="4"/>
  <c r="BK129" i="6"/>
  <c r="J129" i="6" s="1"/>
  <c r="J34" i="6" s="1"/>
  <c r="AG102" i="1" s="1"/>
  <c r="BK125" i="2"/>
  <c r="J125" i="2"/>
  <c r="J96" i="2"/>
  <c r="BK126" i="5"/>
  <c r="J126" i="5"/>
  <c r="J100" i="5"/>
  <c r="J43" i="8"/>
  <c r="J100" i="4"/>
  <c r="J43" i="4"/>
  <c r="AU96" i="1"/>
  <c r="AU94" i="1" s="1"/>
  <c r="AZ96" i="1"/>
  <c r="AV96" i="1" s="1"/>
  <c r="BA101" i="1"/>
  <c r="AW101" i="1" s="1"/>
  <c r="AT101" i="1" s="1"/>
  <c r="J30" i="9"/>
  <c r="AG105" i="1"/>
  <c r="J34" i="7"/>
  <c r="AG103" i="1"/>
  <c r="J32" i="3"/>
  <c r="AG97" i="1"/>
  <c r="BC96" i="1"/>
  <c r="AY96" i="1" s="1"/>
  <c r="BB96" i="1"/>
  <c r="AX96" i="1" s="1"/>
  <c r="BD96" i="1"/>
  <c r="AN99" i="1" l="1"/>
  <c r="J43" i="7"/>
  <c r="J43" i="6"/>
  <c r="J39" i="9"/>
  <c r="J100" i="6"/>
  <c r="J41" i="3"/>
  <c r="AN97" i="1"/>
  <c r="AN102" i="1"/>
  <c r="AN105" i="1"/>
  <c r="AN103" i="1"/>
  <c r="BC94" i="1"/>
  <c r="W32" i="1" s="1"/>
  <c r="J34" i="5"/>
  <c r="AG100" i="1" s="1"/>
  <c r="AG98" i="1" s="1"/>
  <c r="J30" i="2"/>
  <c r="AG95" i="1"/>
  <c r="AG101" i="1"/>
  <c r="BD94" i="1"/>
  <c r="W33" i="1" s="1"/>
  <c r="AZ94" i="1"/>
  <c r="W29" i="1" s="1"/>
  <c r="BA96" i="1"/>
  <c r="AW96" i="1" s="1"/>
  <c r="AT96" i="1"/>
  <c r="BB94" i="1"/>
  <c r="AX94" i="1" s="1"/>
  <c r="AN98" i="1" l="1"/>
  <c r="AG96" i="1"/>
  <c r="AN96" i="1"/>
  <c r="J39" i="2"/>
  <c r="J43" i="5"/>
  <c r="AN95" i="1"/>
  <c r="AN100" i="1"/>
  <c r="AN101" i="1"/>
  <c r="AY94" i="1"/>
  <c r="AV94" i="1"/>
  <c r="AK29" i="1" s="1"/>
  <c r="BA94" i="1"/>
  <c r="W30" i="1" s="1"/>
  <c r="W31" i="1"/>
  <c r="AG94" i="1" l="1"/>
  <c r="AK26" i="1" s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<sst xmlns="http://schemas.openxmlformats.org/spreadsheetml/2006/main" count="6974" uniqueCount="1487">
  <si>
    <t>Export Komplet</t>
  </si>
  <si>
    <t/>
  </si>
  <si>
    <t>2.0</t>
  </si>
  <si>
    <t>False</t>
  </si>
  <si>
    <t>{2ef64c28-f0d8-4e36-882f-24080f51e176}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</si>
  <si>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</si>
  <si>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</si>
  <si>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</si>
  <si>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</si>
  <si>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</si>
  <si>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</si>
  <si>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</si>
  <si>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</si>
  <si>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2023-01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</si>
  <si>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</si>
  <si>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</si>
  <si>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a prestavbu skladu MTZ II. - zmenové riešie 1</t>
  </si>
  <si>
    <t>JKSO:</t>
  </si>
  <si>
    <t>KS:</t>
  </si>
  <si>
    <t>Miesto:</t>
  </si>
  <si>
    <t xml:space="preserve"> </t>
  </si>
  <si>
    <t>Dátum:</t>
  </si>
  <si>
    <t>13. 1. 2023</t>
  </si>
  <si>
    <t>Objednávateľ:</t>
  </si>
  <si>
    <t>IČO:</t>
  </si>
  <si>
    <t>31412572</t>
  </si>
  <si>
    <t>MILSY a.s.</t>
  </si>
  <si>
    <t>IČ DPH:</t>
  </si>
  <si>
    <t>SK2020416530</t>
  </si>
  <si>
    <t>Zhotoviteľ:</t>
  </si>
  <si>
    <t>Projektant:</t>
  </si>
  <si>
    <t xml:space="preserve">Ing. Ivan Leitmann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</si>
  <si>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</si>
  <si>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</si>
  <si>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</si>
  <si>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</si>
  <si>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</si>
  <si>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</si>
  <si>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</si>
  <si>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</si>
  <si>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</si>
  <si>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</si>
  <si>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</si>
  <si>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</si>
  <si>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</si>
  <si>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</si>
  <si>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</si>
  <si>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</si>
  <si>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</si>
  <si>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</si>
  <si>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</si>
  <si>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</si>
  <si>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</si>
  <si>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</si>
  <si>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</si>
  <si>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</si>
  <si>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</si>
  <si>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</si>
  <si>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</si>
  <si>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</si>
  <si>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</si>
  <si>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</si>
  <si>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</si>
  <si>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</si>
  <si>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</si>
  <si>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</si>
  <si>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</si>
  <si>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</si>
  <si>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</si>
  <si>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</si>
  <si>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</si>
  <si>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</si>
  <si>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</si>
  <si>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</si>
  <si>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</si>
  <si>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</si>
  <si>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</si>
  <si>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</si>
  <si>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</si>
  <si>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</si>
  <si>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2023-011</t>
  </si>
  <si>
    <t xml:space="preserve">SO.01 Búracie práce existujúcej stavby </t>
  </si>
  <si>
    <t>STA</t>
  </si>
  <si>
    <t>1</t>
  </si>
  <si>
    <t>{914c92bb-0b44-4e36-9bc8-0e76df9bf2ee}</t>
  </si>
  <si>
    <t>2023-012</t>
  </si>
  <si>
    <t xml:space="preserve">SO.02 Príručný sklad </t>
  </si>
  <si>
    <t>{f9beeed7-95b2-404a-8283-fce70c49e1d4}</t>
  </si>
  <si>
    <t>2023-0121</t>
  </si>
  <si>
    <t>SO.02 Stavebná časť</t>
  </si>
  <si>
    <t>Časť</t>
  </si>
  <si>
    <t>2</t>
  </si>
  <si>
    <t>{71014b4f-d638-41af-8eec-c170bcef0030}</t>
  </si>
  <si>
    <t>2023-0122</t>
  </si>
  <si>
    <t>Zdravotechnika</t>
  </si>
  <si>
    <t>{4214a82f-04bd-417a-90f9-586b0cafa8d8}</t>
  </si>
  <si>
    <t>3</t>
  </si>
  <si>
    <t>2023-01221</t>
  </si>
  <si>
    <t xml:space="preserve">SO.02 Zdravotechnika </t>
  </si>
  <si>
    <t>{1742682e-cf50-4b4b-955e-415e52fc89c1}</t>
  </si>
  <si>
    <t>2023-01222</t>
  </si>
  <si>
    <t xml:space="preserve">Výmena hydrantov a doplnenie hasiacich prístrojov do exist. skladu MTZ </t>
  </si>
  <si>
    <t>{68bb52be-1965-405f-85f7-b4722e63f6ca}</t>
  </si>
  <si>
    <t>2023-0123</t>
  </si>
  <si>
    <t xml:space="preserve">Elektroinštalácia </t>
  </si>
  <si>
    <t>{654c2620-8913-4de4-8697-8ac1fa6cebee}</t>
  </si>
  <si>
    <t>2023-01231</t>
  </si>
  <si>
    <t xml:space="preserve">SO.02 Elektroinštalácia </t>
  </si>
  <si>
    <t>{a55d8e30-bab6-4ee6-8067-efae343550e7}</t>
  </si>
  <si>
    <t>2023-01232</t>
  </si>
  <si>
    <t xml:space="preserve">Ohrev nájazdu pred bránou </t>
  </si>
  <si>
    <t>{c75897de-d4dc-43b4-ad89-951c1864e1c2}</t>
  </si>
  <si>
    <t>2023-01233</t>
  </si>
  <si>
    <t xml:space="preserve">Prekládka NN </t>
  </si>
  <si>
    <t>{96faf7c8-1efa-407f-84df-28ff1f8a484f}</t>
  </si>
  <si>
    <t>2023-013</t>
  </si>
  <si>
    <t xml:space="preserve">SO.XX - Úprava strechy studne a výmena dverí </t>
  </si>
  <si>
    <t>{6913e4b6-5d70-40a9-ad22-a07acaf1cd88}</t>
  </si>
  <si>
    <t>KRYCÍ LIST ROZPOČTU</t>
  </si>
  <si>
    <t>Objekt:</t>
  </si>
  <si>
    <t xml:space="preserve">2023-011 - SO.01 Búracie práce existujúcej stavby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</si>
  <si>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</si>
  <si>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</si>
  <si>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</si>
  <si>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</si>
  <si>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</si>
  <si>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</si>
  <si>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</si>
  <si>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</si>
  <si>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</si>
  <si>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</si>
  <si>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765 - Konštrukcie - krytiny tvrdé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</si>
  <si>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</si>
  <si>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</si>
  <si>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</si>
  <si>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</si>
  <si>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</si>
  <si>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</si>
  <si>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</si>
  <si>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</si>
  <si>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</si>
  <si>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</si>
  <si>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</si>
  <si>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</si>
  <si>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</si>
  <si>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</si>
  <si>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</si>
  <si>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</si>
  <si>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</si>
  <si>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</si>
  <si>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</si>
  <si>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</si>
  <si>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</si>
  <si>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</si>
  <si>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</si>
  <si>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</si>
  <si>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77360711</t>
  </si>
  <si>
    <t>9</t>
  </si>
  <si>
    <t>Ostatné konštrukcie a práce-búranie</t>
  </si>
  <si>
    <t>919735126.S</t>
  </si>
  <si>
    <t>Rezanie existujúceho betónového krytu alebo podkladu hĺbky nad 250 do 300 mm</t>
  </si>
  <si>
    <t>m</t>
  </si>
  <si>
    <t>-1268437033</t>
  </si>
  <si>
    <t>39</t>
  </si>
  <si>
    <t>949942101.S</t>
  </si>
  <si>
    <t>Hydraulická zdvíhacia plošina vrátane obsluhy inštalovaná na automobilovom podvozku výšky zdvihu do 27 m</t>
  </si>
  <si>
    <t>deň</t>
  </si>
  <si>
    <t>1021286099</t>
  </si>
  <si>
    <t>961055111.S</t>
  </si>
  <si>
    <t>Búranie základov alebo vybúranie otvorov plochy nad 4 m2 v základoch železobetónových,  -2,40000t</t>
  </si>
  <si>
    <t>m3</t>
  </si>
  <si>
    <t>-1779690373</t>
  </si>
  <si>
    <t>962022391.S</t>
  </si>
  <si>
    <t>Búranie muriva alebo vybúranie otvorov plochy nad 4 m2 nadzákladového kamenného príp. zmieš. na akúkoľvek maltu,  -2,38500t</t>
  </si>
  <si>
    <t>1159218981</t>
  </si>
  <si>
    <t>5</t>
  </si>
  <si>
    <t>962032231.S</t>
  </si>
  <si>
    <t>Búranie muriva alebo vybúranie otvorov plochy nad 4 m2 nadzákladového z tehál pálených, vápenopieskových, cementových na maltu,  -1,90500t</t>
  </si>
  <si>
    <t>-2073268666</t>
  </si>
  <si>
    <t>6</t>
  </si>
  <si>
    <t>964053111.S</t>
  </si>
  <si>
    <t>Búranie samostatných trámov, prievlakov alebo pásov zo železobetónu do 0,36 m2,  -2,40000t</t>
  </si>
  <si>
    <t>1103837789</t>
  </si>
  <si>
    <t>7</t>
  </si>
  <si>
    <t>965042241.S</t>
  </si>
  <si>
    <t>Búranie podkladov pod dlažby, liatych dlažieb a mazanín,betón,liaty asfalt hr.nad 100 mm, plochy nad 4 m2 -2,20000t</t>
  </si>
  <si>
    <t>1947193459</t>
  </si>
  <si>
    <t>8</t>
  </si>
  <si>
    <t>965049120.S</t>
  </si>
  <si>
    <t>Príplatok za búranie betónovej mazaniny so zváranou sieťou alebo rabicovým pletivom hr. nad 100 mm</t>
  </si>
  <si>
    <t>-547149805</t>
  </si>
  <si>
    <t>968071116.S</t>
  </si>
  <si>
    <t>Demontáž dverí kovových vchodových, 1 bm obvodu - 0,005t</t>
  </si>
  <si>
    <t>-2032106019</t>
  </si>
  <si>
    <t>10</t>
  </si>
  <si>
    <t>979081111.S</t>
  </si>
  <si>
    <t>Odvoz sutiny a vybúraných hmôt na skládku do 1 km</t>
  </si>
  <si>
    <t>t</t>
  </si>
  <si>
    <t>1349483824</t>
  </si>
  <si>
    <t>11</t>
  </si>
  <si>
    <t>979081121.S</t>
  </si>
  <si>
    <t>Odvoz sutiny a vybúraných hmôt na skládku za každý ďalší 1 km</t>
  </si>
  <si>
    <t>1414632224</t>
  </si>
  <si>
    <t>12</t>
  </si>
  <si>
    <t>979082111.S</t>
  </si>
  <si>
    <t>Vnútrostavenisková doprava sutiny a vybúraných hmôt do 10 m</t>
  </si>
  <si>
    <t>1692654665</t>
  </si>
  <si>
    <t>13</t>
  </si>
  <si>
    <t>979082121.S</t>
  </si>
  <si>
    <t>Vnútrostavenisková doprava sutiny a vybúraných hmôt za každých ďalších 5 m</t>
  </si>
  <si>
    <t>-190309396</t>
  </si>
  <si>
    <t>14</t>
  </si>
  <si>
    <t>979089012.S</t>
  </si>
  <si>
    <t>Poplatok za skladovanie - betón, tehly, dlaždice (17 01) ostatné</t>
  </si>
  <si>
    <t>228999958</t>
  </si>
  <si>
    <t>PSV</t>
  </si>
  <si>
    <t>Práce a dodávky PSV</t>
  </si>
  <si>
    <t>764</t>
  </si>
  <si>
    <t>Konštrukcie klampiarske</t>
  </si>
  <si>
    <t>15</t>
  </si>
  <si>
    <t>764351810.S</t>
  </si>
  <si>
    <t>Demontáž žľabov pododkvap. štvorhranných rovných, oblúkových, do 30° rš 250 a 330 mm,  -0,00347t</t>
  </si>
  <si>
    <t>16</t>
  </si>
  <si>
    <t>-513335799</t>
  </si>
  <si>
    <t>764430850.S</t>
  </si>
  <si>
    <t>Demontáž oplechovania múrov a nadmuroviek rš 600 mm,  -0,00337t</t>
  </si>
  <si>
    <t>429815793</t>
  </si>
  <si>
    <t>17</t>
  </si>
  <si>
    <t>979081111.S1</t>
  </si>
  <si>
    <t>410111032</t>
  </si>
  <si>
    <t>18</t>
  </si>
  <si>
    <t>979081121.S1</t>
  </si>
  <si>
    <t>-247944675</t>
  </si>
  <si>
    <t>19</t>
  </si>
  <si>
    <t>979082111.S1</t>
  </si>
  <si>
    <t>-1923449061</t>
  </si>
  <si>
    <t>979082121.S1</t>
  </si>
  <si>
    <t>906627034</t>
  </si>
  <si>
    <t>21</t>
  </si>
  <si>
    <t>979089312.S</t>
  </si>
  <si>
    <t>Poplatok za skladovanie - kovy (meď, bronz, mosadz atď.) (17 04 ), ostatné</t>
  </si>
  <si>
    <t>-329724898</t>
  </si>
  <si>
    <t>765</t>
  </si>
  <si>
    <t>Konštrukcie - krytiny tvrdé</t>
  </si>
  <si>
    <t>22</t>
  </si>
  <si>
    <t>765356511.S</t>
  </si>
  <si>
    <t>Demontáž krytiny sklolaminátovej, na ďaľšie použitie, sklon strechy nad 45°, -0,0012t</t>
  </si>
  <si>
    <t>1964663561</t>
  </si>
  <si>
    <t>23</t>
  </si>
  <si>
    <t>941941041.S</t>
  </si>
  <si>
    <t>Montáž lešenia ľahkého pracovného radového s podlahami šírky nad 1,00 do 1,20 m, výšky do 10 m</t>
  </si>
  <si>
    <t>-871857727</t>
  </si>
  <si>
    <t>24</t>
  </si>
  <si>
    <t>941941841.S</t>
  </si>
  <si>
    <t>Demontáž lešenia ľahkého pracovného radového s podlahami šírky nad 1,00 do 1,20 m, výšky do 10 m</t>
  </si>
  <si>
    <t>-353552240</t>
  </si>
  <si>
    <t>25</t>
  </si>
  <si>
    <t>979081111.S2</t>
  </si>
  <si>
    <t>1635344525</t>
  </si>
  <si>
    <t>26</t>
  </si>
  <si>
    <t>979081121.S2</t>
  </si>
  <si>
    <t>1616214502</t>
  </si>
  <si>
    <t>27</t>
  </si>
  <si>
    <t>979082111.S2</t>
  </si>
  <si>
    <t>-1675530162</t>
  </si>
  <si>
    <t>28</t>
  </si>
  <si>
    <t>979082121.S2</t>
  </si>
  <si>
    <t>1947785310</t>
  </si>
  <si>
    <t>29</t>
  </si>
  <si>
    <t>979089112.S</t>
  </si>
  <si>
    <t>Poplatok za skladovanie - sklo, plasty (17 02 ), ostatné</t>
  </si>
  <si>
    <t>kpl</t>
  </si>
  <si>
    <t>550645189</t>
  </si>
  <si>
    <t>M</t>
  </si>
  <si>
    <t>Práce a dodávky M</t>
  </si>
  <si>
    <t>21-M</t>
  </si>
  <si>
    <t>Elektromontáže</t>
  </si>
  <si>
    <t>30</t>
  </si>
  <si>
    <t>210962070.S</t>
  </si>
  <si>
    <t>Demontáž stožiara osvetľovacieho ostatného oceľového do 18 m</t>
  </si>
  <si>
    <t>ks</t>
  </si>
  <si>
    <t>64</t>
  </si>
  <si>
    <t>185293923</t>
  </si>
  <si>
    <t>VRN</t>
  </si>
  <si>
    <t>Investičné náklady neobsiahnuté v cenách</t>
  </si>
  <si>
    <t>32</t>
  </si>
  <si>
    <t>000500022.S</t>
  </si>
  <si>
    <t xml:space="preserve">Príprava staveniska - preloženie konštrukcií odstranenie materiálov a konstrukcií - Demontáž oceľového prístrešku </t>
  </si>
  <si>
    <t>1024</t>
  </si>
  <si>
    <t>2101642648</t>
  </si>
  <si>
    <t>33</t>
  </si>
  <si>
    <t>000500022.S1</t>
  </si>
  <si>
    <t xml:space="preserve">Príprava staveniska - preloženie konštrukcií odstranenie materiálov a konstrukcií - Demontáž nástenného hydrantu </t>
  </si>
  <si>
    <t>475614089</t>
  </si>
  <si>
    <t>34</t>
  </si>
  <si>
    <t>000600021.S</t>
  </si>
  <si>
    <t>Zariadenie staveniska - prevádzkové oplotenie staveniska</t>
  </si>
  <si>
    <t>eur</t>
  </si>
  <si>
    <t>-1851309693</t>
  </si>
  <si>
    <t>35</t>
  </si>
  <si>
    <t>000600042.S</t>
  </si>
  <si>
    <t>Zariadenie staveniska - sociálne sociálne zariadenia</t>
  </si>
  <si>
    <t>1394666184</t>
  </si>
  <si>
    <t>36</t>
  </si>
  <si>
    <t>001300031.S</t>
  </si>
  <si>
    <t>Technologický postup búracích prác</t>
  </si>
  <si>
    <t>-960558188</t>
  </si>
  <si>
    <t>37</t>
  </si>
  <si>
    <t>001400045.S</t>
  </si>
  <si>
    <t>Ostatné náklady stavby - práce na ťažko prístupných miestach práce v stiesnenom priestore</t>
  </si>
  <si>
    <t>-294989411</t>
  </si>
  <si>
    <t xml:space="preserve">2023-012 - SO.02 Príručný sklad </t>
  </si>
  <si>
    <t>Časť:</t>
  </si>
  <si>
    <t>2023-0121 - SO.02 Stavebná časť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</si>
  <si>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</si>
  <si>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</si>
  <si>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</si>
  <si>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</si>
  <si>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  99 - Presun hmôt HSV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</si>
  <si>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</si>
  <si>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</si>
  <si>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</si>
  <si>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</si>
  <si>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767 - Konštrukcie doplnkové kovové</t>
  </si>
  <si>
    <t xml:space="preserve">    43-M - Montáž oceľových konštrukcií</t>
  </si>
  <si>
    <t>131201101.S</t>
  </si>
  <si>
    <t>Výkop nezapaženej jamy v hornine 3, do 100 m3</t>
  </si>
  <si>
    <t>-645820449</t>
  </si>
  <si>
    <t>131201109.S</t>
  </si>
  <si>
    <t>Hĺbenie nezapažených jám a zárezov. Príplatok za lepivosť horniny 3</t>
  </si>
  <si>
    <t>-1128105349</t>
  </si>
  <si>
    <t>131211101.S</t>
  </si>
  <si>
    <t>Hĺbenie jám v  hornine tr.3 súdržných - ručným náradím</t>
  </si>
  <si>
    <t>-1807891872</t>
  </si>
  <si>
    <t>131211119.S</t>
  </si>
  <si>
    <t>Príplatok za lepivosť pri hĺbení jám ručným náradím v hornine tr. 3</t>
  </si>
  <si>
    <t>1300539379</t>
  </si>
  <si>
    <t>132101202.S</t>
  </si>
  <si>
    <t>Výkop ryhy šírky 600-2000mm hor 1-2 od 100 do 1000 m3</t>
  </si>
  <si>
    <t>-365646049</t>
  </si>
  <si>
    <t>132201209.S</t>
  </si>
  <si>
    <t>Príplatok k cenám za lepivosť pri hĺbení rýh š. nad 600 do 2 000 mm zapaž. i nezapažených, s urovnaním dna v hornine 3</t>
  </si>
  <si>
    <t>-1028317971</t>
  </si>
  <si>
    <t>162301112.S</t>
  </si>
  <si>
    <t>Vodorovné premiestnenie výkopku po nespevnenej ceste z  horniny tr.1-4, do 100 m3 na vzdialenosť do 1000 m</t>
  </si>
  <si>
    <t>880721206</t>
  </si>
  <si>
    <t>162501123.S</t>
  </si>
  <si>
    <t>Vodorovné premiestnenie výkopku po spevnenej ceste z horniny tr.1-4, nad 100 do 1000 m3, príplatok k cene za každých ďalšich a začatých 1000 m</t>
  </si>
  <si>
    <t>1188517942</t>
  </si>
  <si>
    <t>171201202.S</t>
  </si>
  <si>
    <t>Uloženie sypaniny na skládky nad 100 do 1000 m3</t>
  </si>
  <si>
    <t>-170143037</t>
  </si>
  <si>
    <t>171209002.S</t>
  </si>
  <si>
    <t>Poplatok za skladovanie - zemina a kamenivo (17 05) ostatné</t>
  </si>
  <si>
    <t>-1963897545</t>
  </si>
  <si>
    <t>103</t>
  </si>
  <si>
    <t>174101001.S</t>
  </si>
  <si>
    <t>Zásyp sypaninou so zhutnením jám, šachiet, rýh, zárezov alebo okolo objektov do 100 m3</t>
  </si>
  <si>
    <t>-1935718700</t>
  </si>
  <si>
    <t>182001111.S</t>
  </si>
  <si>
    <t>Plošná úprava terénu pri nerovnostiach terénu nad 50-100mm v rovine alebo na svahu do 1:5</t>
  </si>
  <si>
    <t>681727554</t>
  </si>
  <si>
    <t>Zakladanie</t>
  </si>
  <si>
    <t>215901101.S</t>
  </si>
  <si>
    <t xml:space="preserve">Zhutnenie podložia </t>
  </si>
  <si>
    <t>-489113578</t>
  </si>
  <si>
    <t>95</t>
  </si>
  <si>
    <t>273321411.S</t>
  </si>
  <si>
    <t>Betón základových dosiek, železový (bez výstuže), tr. C 25/30</t>
  </si>
  <si>
    <t>-916939069</t>
  </si>
  <si>
    <t>108</t>
  </si>
  <si>
    <t>273361821.S</t>
  </si>
  <si>
    <t>Výstuž základových dosiek z ocele B500 (10505)</t>
  </si>
  <si>
    <t>-374606541</t>
  </si>
  <si>
    <t>94</t>
  </si>
  <si>
    <t>273362021.S</t>
  </si>
  <si>
    <t>Výstuž základových dosiek zo zvár. sietí KARI</t>
  </si>
  <si>
    <t>993419683</t>
  </si>
  <si>
    <t>274313711.S</t>
  </si>
  <si>
    <t>Betón základových pásov, prostý tr. C 25/30</t>
  </si>
  <si>
    <t>-1625555458</t>
  </si>
  <si>
    <t>274313711.S1</t>
  </si>
  <si>
    <t>Betón základových pásov, prostý tr. C 25/30, podkladný betón</t>
  </si>
  <si>
    <t>485215266</t>
  </si>
  <si>
    <t>274351215.S</t>
  </si>
  <si>
    <t>Debnenie stien základových pásov, zhotovenie-dielce</t>
  </si>
  <si>
    <t>1556007821</t>
  </si>
  <si>
    <t>274351216.S</t>
  </si>
  <si>
    <t>Debnenie stien základových pásov, odstránenie-dielce</t>
  </si>
  <si>
    <t>1362317022</t>
  </si>
  <si>
    <t>275313711.S</t>
  </si>
  <si>
    <t>Betón základových pätiek, prostý tr. C 25/30</t>
  </si>
  <si>
    <t>100974358</t>
  </si>
  <si>
    <t>275351215.S</t>
  </si>
  <si>
    <t>Debnenie stien základových pätiek, zhotovenie-dielce</t>
  </si>
  <si>
    <t>-510462046</t>
  </si>
  <si>
    <t>275351216.S</t>
  </si>
  <si>
    <t>Debnenie stien základových pätiek, odstránenie-dielce</t>
  </si>
  <si>
    <t>123718866</t>
  </si>
  <si>
    <t>279100054.S</t>
  </si>
  <si>
    <t>Prestup v základoch z vláknocem. rúr dĺžky do 500 mm, DN 250, potrubie vonk.pr. 142-187 mm (bez tesniacej sady)</t>
  </si>
  <si>
    <t>1936444787</t>
  </si>
  <si>
    <t>Zvislé a kompletné konštrukcie</t>
  </si>
  <si>
    <t>311311951.S</t>
  </si>
  <si>
    <t>Betón nadzákladových múrov prostý tr. C 25/30</t>
  </si>
  <si>
    <t>-1390953321</t>
  </si>
  <si>
    <t>311321821.S</t>
  </si>
  <si>
    <t>Príplatok za pohľadový betón nadzákladových múrov triedy SB 1</t>
  </si>
  <si>
    <t>258087990</t>
  </si>
  <si>
    <t>311351105.S</t>
  </si>
  <si>
    <t>Debnenie nadzákladových múrov obojstranné zhotovenie-dielce</t>
  </si>
  <si>
    <t>1922117565</t>
  </si>
  <si>
    <t>311351106.S</t>
  </si>
  <si>
    <t>Debnenie nadzákladových múrov obojstranné odstránenie-dielce</t>
  </si>
  <si>
    <t>103529219</t>
  </si>
  <si>
    <t>311361821.S</t>
  </si>
  <si>
    <t>Výstuž nadzákladových múrov B500 (10505)</t>
  </si>
  <si>
    <t>983409068</t>
  </si>
  <si>
    <t>Komunikácie</t>
  </si>
  <si>
    <t>101</t>
  </si>
  <si>
    <t>564231111.S</t>
  </si>
  <si>
    <t>Podklad alebo podsyp zo štrkopiesku s rozprestretím, vlhčením a zhutnením, po zhutnení hr. 100 mm</t>
  </si>
  <si>
    <t>2141660847</t>
  </si>
  <si>
    <t>581120115.S</t>
  </si>
  <si>
    <t>Kryt cementobetónový cestných komunikácií skupiny, hr. 150 mm</t>
  </si>
  <si>
    <t>-478385186</t>
  </si>
  <si>
    <t>581130315.S</t>
  </si>
  <si>
    <t>Kryt cementobetónový cestných komunikácií skupiny CB III pre TDZ IV, V a VI, hr. 200 mm</t>
  </si>
  <si>
    <t>759180262</t>
  </si>
  <si>
    <t>31</t>
  </si>
  <si>
    <t>631351101.S.1</t>
  </si>
  <si>
    <t>Debnenie stien, rýh a otvorov v podlahách zhotovenie</t>
  </si>
  <si>
    <t>-630612299</t>
  </si>
  <si>
    <t>631351102.S.1</t>
  </si>
  <si>
    <t>Debnenie stien, rýh a otvorov v podlahách odstránenie</t>
  </si>
  <si>
    <t>-2010147518</t>
  </si>
  <si>
    <t>Úpravy povrchov, podlahy, osadenie</t>
  </si>
  <si>
    <t>631316124.S</t>
  </si>
  <si>
    <t>Povrchová úprava vsypovou zmesou pre priemyselné (pancierové) podlahy, korundomúkarbidom, ťažká prevádzka, hr. vsypu 3 mm</t>
  </si>
  <si>
    <t>1933972775</t>
  </si>
  <si>
    <t>631325711.S</t>
  </si>
  <si>
    <t>Mazanina z betónu vystužená oceľovými vláknami tr.C25/30 hr. nad 120 do 240 mm</t>
  </si>
  <si>
    <t>1968179543</t>
  </si>
  <si>
    <t>631571003.S</t>
  </si>
  <si>
    <t>Násyp zo štrkopiesku 0-32 (pre spevnenie podkladu)</t>
  </si>
  <si>
    <t>755900260</t>
  </si>
  <si>
    <t>38</t>
  </si>
  <si>
    <t>634601511.S</t>
  </si>
  <si>
    <t>Zaplnenie dilatačných škár v mazaninách tmelom silikónovým  šírky škáry do 5 mm</t>
  </si>
  <si>
    <t>146421081</t>
  </si>
  <si>
    <t>634920001.S</t>
  </si>
  <si>
    <t>Rezanie dilatačných škár v čiastočne zatvrdnutej betónovej mazanine alebo poteru hĺbky do 10 mm, šírky do 5 mm</t>
  </si>
  <si>
    <t>1490059856</t>
  </si>
  <si>
    <t>106</t>
  </si>
  <si>
    <t>-2014713500</t>
  </si>
  <si>
    <t>40</t>
  </si>
  <si>
    <t>952901221.S</t>
  </si>
  <si>
    <t>Vyčistenie budov priemyselných objektov akejkoľvek výšky</t>
  </si>
  <si>
    <t>-577910093</t>
  </si>
  <si>
    <t>41</t>
  </si>
  <si>
    <t>953942421.S</t>
  </si>
  <si>
    <t>Osadenie oceľového rámu veľkosti do 1000 x 1000mm (bez dodávky) so zaliatím cementovou maltou</t>
  </si>
  <si>
    <t>-748065509</t>
  </si>
  <si>
    <t>42</t>
  </si>
  <si>
    <t>956951113.S</t>
  </si>
  <si>
    <t>Dodanie a osadenie drevených latiek vnútorných, do múru alebo do betónu, prierezu do 30x30 mm, alebo do 90 mm2</t>
  </si>
  <si>
    <t>1145391577</t>
  </si>
  <si>
    <t>99</t>
  </si>
  <si>
    <t>Presun hmôt HSV</t>
  </si>
  <si>
    <t>43</t>
  </si>
  <si>
    <t>998011002.S</t>
  </si>
  <si>
    <t>Presun hmôt pre budovy (801, 803, 812), zvislá konštr. z tehál, tvárnic, z kovu výšky do 12 m</t>
  </si>
  <si>
    <t>-968000378</t>
  </si>
  <si>
    <t>711</t>
  </si>
  <si>
    <t>Izolácie proti vode a vlhkosti</t>
  </si>
  <si>
    <t>44</t>
  </si>
  <si>
    <t>711131102.S</t>
  </si>
  <si>
    <t>Zhotovenie geotextílie alebo tkaniny na plochu vodorovnú</t>
  </si>
  <si>
    <t>-655779690</t>
  </si>
  <si>
    <t>45</t>
  </si>
  <si>
    <t>711132102.S</t>
  </si>
  <si>
    <t>Zhotovenie geotextílie alebo tkaniny na plochu zvislú</t>
  </si>
  <si>
    <t>566016653</t>
  </si>
  <si>
    <t>46</t>
  </si>
  <si>
    <t>693110004500.S</t>
  </si>
  <si>
    <t>Geotextília polypropylénová netkaná 300 g/m2</t>
  </si>
  <si>
    <t>-1487148180</t>
  </si>
  <si>
    <t>47</t>
  </si>
  <si>
    <t>711133001.S</t>
  </si>
  <si>
    <t>Zhotovenie izolácie proti zemnej vlhkosti PVC fóliou položenou voľne na vodorovnej ploche so zvarením spoju</t>
  </si>
  <si>
    <t>1392827042</t>
  </si>
  <si>
    <t>48</t>
  </si>
  <si>
    <t>711133010.S</t>
  </si>
  <si>
    <t>Zhotovenie izolácie proti zemnej vlhkosti PVC fóliou položenou voľne na zvislej ploche so zvarením spoju</t>
  </si>
  <si>
    <t>-1025938531</t>
  </si>
  <si>
    <t>49</t>
  </si>
  <si>
    <t>283220000300.S</t>
  </si>
  <si>
    <t>Hydroizolačná fólia PVC-P, hr. 1,5 mm, š. 1,3 m, izolácia základov proti zemnej vlhkosti, tlakovej vode, radónu</t>
  </si>
  <si>
    <t>668152663</t>
  </si>
  <si>
    <t>50</t>
  </si>
  <si>
    <t>998711102.S</t>
  </si>
  <si>
    <t>Presun hmôt pre izoláciu proti vode v objektoch výšky nad 6 do 12 m</t>
  </si>
  <si>
    <t>-622181555</t>
  </si>
  <si>
    <t>712</t>
  </si>
  <si>
    <t>Izolácie striech, povlakové krytiny</t>
  </si>
  <si>
    <t>51</t>
  </si>
  <si>
    <t>712570070.S</t>
  </si>
  <si>
    <t>Zhotovenie povlakovej krytiny striech oblých PVC-P fóliou prikotvením so zvarením spoju</t>
  </si>
  <si>
    <t>405742028</t>
  </si>
  <si>
    <t>52</t>
  </si>
  <si>
    <t>311970001500.S</t>
  </si>
  <si>
    <t>Vrut do dĺžky 150 mm na upevnenie do kombi dosiek</t>
  </si>
  <si>
    <t>-1628487456</t>
  </si>
  <si>
    <t>53</t>
  </si>
  <si>
    <t>283220002300.S</t>
  </si>
  <si>
    <t>Hydroizolačná fólia PVC-P hr. 2,0 mm izolácia plochých striech</t>
  </si>
  <si>
    <t>1518702190</t>
  </si>
  <si>
    <t>54</t>
  </si>
  <si>
    <t>712990050.S</t>
  </si>
  <si>
    <t>Položenie geotextílie vodorovne alebo zvislo na strechy šikmé od 10 do 30°</t>
  </si>
  <si>
    <t>-1972839683</t>
  </si>
  <si>
    <t>55</t>
  </si>
  <si>
    <t>-1189825678</t>
  </si>
  <si>
    <t>56</t>
  </si>
  <si>
    <t>998712102.S</t>
  </si>
  <si>
    <t>Presun hmôt pre izoláciu povlakovej krytiny v objektoch výšky nad 6 do 12 m</t>
  </si>
  <si>
    <t>-1559645243</t>
  </si>
  <si>
    <t>713</t>
  </si>
  <si>
    <t>Izolácie tepelné</t>
  </si>
  <si>
    <t>57</t>
  </si>
  <si>
    <t>713111125.S</t>
  </si>
  <si>
    <t>Montáž tepelnej izolácie stropov rovných minerálnou vlnou, spodkom prilepením</t>
  </si>
  <si>
    <t>-705157469</t>
  </si>
  <si>
    <t>58</t>
  </si>
  <si>
    <t>283720007900.S</t>
  </si>
  <si>
    <t>Doska EPS hr. 80 mm, pevnosť v tlaku 100 kPa, na zateplenie podláh a plochých striech</t>
  </si>
  <si>
    <t>-726738080</t>
  </si>
  <si>
    <t>61</t>
  </si>
  <si>
    <t>998713102.S</t>
  </si>
  <si>
    <t>Presun hmôt pre izolácie tepelné v objektoch výšky nad 6 m do 12 m</t>
  </si>
  <si>
    <t>1874016511</t>
  </si>
  <si>
    <t>762</t>
  </si>
  <si>
    <t>Konštrukcie tesárske</t>
  </si>
  <si>
    <t>62</t>
  </si>
  <si>
    <t>762431305.S</t>
  </si>
  <si>
    <t>Obloženie stien z dosiek OSB skrutkovaných na zraz hr. dosky 22 mm</t>
  </si>
  <si>
    <t>2089107270</t>
  </si>
  <si>
    <t>63</t>
  </si>
  <si>
    <t>998762102.S</t>
  </si>
  <si>
    <t>Presun hmôt pre konštrukcie tesárske v objektoch výšky do 12 m</t>
  </si>
  <si>
    <t>-2035973232</t>
  </si>
  <si>
    <t>764327220.S</t>
  </si>
  <si>
    <t>Oplechovanie z pozinkovaného farbeného PZf plechu, odkvapov na strechách s tvrdou krytinou r.š. 330 mm</t>
  </si>
  <si>
    <t>-2002844192</t>
  </si>
  <si>
    <t>65</t>
  </si>
  <si>
    <t>764327250.S</t>
  </si>
  <si>
    <t>Oplechovanie z pozinkovaného farbeného PZf plechu, odkvapov na strechách s tvrdou krytinou r.š. 660 mm</t>
  </si>
  <si>
    <t>-350655228</t>
  </si>
  <si>
    <t>66</t>
  </si>
  <si>
    <t>764348401.S</t>
  </si>
  <si>
    <t>Snehové zachytávače z pozinkovaného farebného PZf plechu, jednoradové</t>
  </si>
  <si>
    <t>1001295412</t>
  </si>
  <si>
    <t>67</t>
  </si>
  <si>
    <t>764351403.S</t>
  </si>
  <si>
    <t>Žľaby z pozinkovaného farbeného PZf plechu, pododkvapové štvorhranné r.š. 330 mm</t>
  </si>
  <si>
    <t>63416146</t>
  </si>
  <si>
    <t>68</t>
  </si>
  <si>
    <t>764352612.S</t>
  </si>
  <si>
    <t>Zvodové rúry z hliníkového farebného Al plechu, kruhové priemer 100 mm</t>
  </si>
  <si>
    <t>-2122391292</t>
  </si>
  <si>
    <t>69</t>
  </si>
  <si>
    <t>764430420.S</t>
  </si>
  <si>
    <t>Oplechovanie muriva a atík z pozinkovaného farbeného PZf plechu, vrátane rohov r.š. 330 mm</t>
  </si>
  <si>
    <t>291938689</t>
  </si>
  <si>
    <t>70</t>
  </si>
  <si>
    <t>764430430.S</t>
  </si>
  <si>
    <t>Oplechovanie muriva a atík z pozinkovaného farbeného PZf plechu, vrátane rohov r.š. 400 mm</t>
  </si>
  <si>
    <t>-1912991466</t>
  </si>
  <si>
    <t>71</t>
  </si>
  <si>
    <t>764430440.S</t>
  </si>
  <si>
    <t>Oplechovanie muriva a atík z pozinkovaného farbeného PZf plechu, vrátane rohov r.š. 500 mm</t>
  </si>
  <si>
    <t>-1389293495</t>
  </si>
  <si>
    <t>72</t>
  </si>
  <si>
    <t>764430450.S</t>
  </si>
  <si>
    <t>Oplechovanie muriva a atík z pozinkovaného farbeného PZf plechu, vrátane rohov r.š. 600 mm</t>
  </si>
  <si>
    <t>1640859532</t>
  </si>
  <si>
    <t>73</t>
  </si>
  <si>
    <t>998764102.S</t>
  </si>
  <si>
    <t>Presun hmôt pre konštrukcie klampiarske v objektoch výšky nad 6 do 12 m</t>
  </si>
  <si>
    <t>-574277702</t>
  </si>
  <si>
    <t>767</t>
  </si>
  <si>
    <t>Konštrukcie doplnkové kovové</t>
  </si>
  <si>
    <t>74</t>
  </si>
  <si>
    <t>112233</t>
  </si>
  <si>
    <t xml:space="preserve">Rezanie panelov v čelách stavby </t>
  </si>
  <si>
    <t>926233546</t>
  </si>
  <si>
    <t>75</t>
  </si>
  <si>
    <t>767397101.S</t>
  </si>
  <si>
    <t>Montáž strešných sendvičových panelov na OK, hrúbky do 80 mm</t>
  </si>
  <si>
    <t>-137444587</t>
  </si>
  <si>
    <t>76</t>
  </si>
  <si>
    <t>553260000100.S</t>
  </si>
  <si>
    <t>Panel sendvičový z minerálnej vlny strešný oceľový plášť š. 1000 mm, hr. jadra 50 mm</t>
  </si>
  <si>
    <t>84138391</t>
  </si>
  <si>
    <t>104</t>
  </si>
  <si>
    <t>767397103.S</t>
  </si>
  <si>
    <t>Montáž strešných sendvičových panelov na OK, hrúbky nad 120 mm</t>
  </si>
  <si>
    <t>-1702982859</t>
  </si>
  <si>
    <t>109</t>
  </si>
  <si>
    <t>553250000600.S</t>
  </si>
  <si>
    <t>Panel sendvičový s jadrom z minerálnej vlny stenový s viditeľným spojom, oceľový plášť š. 1100 mm hr. jadra 150 mm</t>
  </si>
  <si>
    <t>-1320301</t>
  </si>
  <si>
    <t>77</t>
  </si>
  <si>
    <t>767411112.S</t>
  </si>
  <si>
    <t>Montáž opláštenia sendvičovými stenovými panelmi so skrytým zámkom na OK, hrúbky nad 100 do 150 mm</t>
  </si>
  <si>
    <t>695209890</t>
  </si>
  <si>
    <t>78</t>
  </si>
  <si>
    <t>553250001300.S</t>
  </si>
  <si>
    <t>Panel sendvičový s jadrom z minerálnej vlny stenový so skrytým spojom oceľový plášť š. 1000 mm hr. jadra 150 mm</t>
  </si>
  <si>
    <t>1517711715</t>
  </si>
  <si>
    <t>79</t>
  </si>
  <si>
    <t>767652230.S</t>
  </si>
  <si>
    <t>Montáž vrát otočných, osadených do oceľovej konštrukcie, s plochou nad 9 do 13 m2</t>
  </si>
  <si>
    <t>1373216189</t>
  </si>
  <si>
    <t>80</t>
  </si>
  <si>
    <t>553410059300.S1</t>
  </si>
  <si>
    <t xml:space="preserve">Vráta oceľové 3300x3400 mm s dvierkami 1000x2150, biela/biela, kľučka/kľučka, PZ </t>
  </si>
  <si>
    <t>661407715</t>
  </si>
  <si>
    <t>81</t>
  </si>
  <si>
    <t>767995101.S</t>
  </si>
  <si>
    <t>Montáž ostatných atypických kovových stavebných doplnkových konštrukcií do 5 kg</t>
  </si>
  <si>
    <t>kg</t>
  </si>
  <si>
    <t>1368198546</t>
  </si>
  <si>
    <t>82</t>
  </si>
  <si>
    <t>598220005600.S</t>
  </si>
  <si>
    <t>Konzola na stenu pre dvojvrsvový komínový systém z nehrdzavejúcej ocele, dĺžka ramena 475 mm</t>
  </si>
  <si>
    <t>-435143994</t>
  </si>
  <si>
    <t>83</t>
  </si>
  <si>
    <t>998767102.S</t>
  </si>
  <si>
    <t>Presun hmôt pre kovové stavebné doplnkové konštrukcie v objektoch výšky nad 6 do 12 m</t>
  </si>
  <si>
    <t>-1265075745</t>
  </si>
  <si>
    <t>43-M</t>
  </si>
  <si>
    <t>Montáž oceľových konštrukcií</t>
  </si>
  <si>
    <t>84</t>
  </si>
  <si>
    <t>430862009.S1</t>
  </si>
  <si>
    <t xml:space="preserve">Dodávka a montáž nosnej oceľovej konštrukcie, pozinkovanej </t>
  </si>
  <si>
    <t>-784581248</t>
  </si>
  <si>
    <t>85</t>
  </si>
  <si>
    <t>430862009.S2</t>
  </si>
  <si>
    <t xml:space="preserve">Dodávka a montáž doplnkovej oceľovej konštrukcie, pozinkovanej </t>
  </si>
  <si>
    <t>-543690695</t>
  </si>
  <si>
    <t>87</t>
  </si>
  <si>
    <t>000300012.S</t>
  </si>
  <si>
    <t>Geodetické práce - vykonávané pred výstavbou výškové merania</t>
  </si>
  <si>
    <t>-606667419</t>
  </si>
  <si>
    <t>88</t>
  </si>
  <si>
    <t>000300016.S</t>
  </si>
  <si>
    <t>Geodetické práce - vykonávané pred výstavbou určenie vytyčovacej siete, vytýčenie staveniska, staveb. objektu</t>
  </si>
  <si>
    <t>2072097309</t>
  </si>
  <si>
    <t>89</t>
  </si>
  <si>
    <t>000600013.S</t>
  </si>
  <si>
    <t>Zariadenie staveniska - prevádzkové sklady</t>
  </si>
  <si>
    <t>-1008012761</t>
  </si>
  <si>
    <t>90</t>
  </si>
  <si>
    <t>-632595566</t>
  </si>
  <si>
    <t>91</t>
  </si>
  <si>
    <t>-595597105</t>
  </si>
  <si>
    <t>92</t>
  </si>
  <si>
    <t>001100001.S</t>
  </si>
  <si>
    <t>Zaťažovacie skúšky, skúšky únosnosti podložia</t>
  </si>
  <si>
    <t>1553798178</t>
  </si>
  <si>
    <t>93</t>
  </si>
  <si>
    <t>-1515150742</t>
  </si>
  <si>
    <t>2023-0122 - Zdravotechnika</t>
  </si>
  <si>
    <t>Úroveň 3:</t>
  </si>
  <si>
    <t xml:space="preserve">2023-01221 - SO.02 Zdravotechnika </t>
  </si>
  <si>
    <t xml:space="preserve">    4 - Vodorovné konštrukcie</t>
  </si>
  <si>
    <t xml:space="preserve">    8 - Rúrové vedenie</t>
  </si>
  <si>
    <t xml:space="preserve">    99 - Presun hmôt HSV</t>
  </si>
  <si>
    <t xml:space="preserve">    721 - Zdravotechnika - vnútorná kanalizácia</t>
  </si>
  <si>
    <t xml:space="preserve">    722 - Zdravotechnika - vnútorný vodovod</t>
  </si>
  <si>
    <t>HZS - Hodinové zúčtovacie sadzby</t>
  </si>
  <si>
    <t>130201001.S</t>
  </si>
  <si>
    <t>Výkop jamy a ryhy v obmedzenom priestore horn. tr.3 ručne</t>
  </si>
  <si>
    <t>1616187081</t>
  </si>
  <si>
    <t>162201102.S</t>
  </si>
  <si>
    <t>Vodorovné premiestnenie výkopku z horniny 1-4 nad 20-50m</t>
  </si>
  <si>
    <t>-762633422</t>
  </si>
  <si>
    <t>162501102.S</t>
  </si>
  <si>
    <t>Vodorovné premiestnenie výkopku po spevnenej ceste z horniny tr.1-4, do 100 m3 na vzdialenosť do 3000 m</t>
  </si>
  <si>
    <t>-1461802698</t>
  </si>
  <si>
    <t>162501105.S</t>
  </si>
  <si>
    <t>Vodorovné premiestnenie výkopku po spevnenej ceste z horniny tr.1-4, do 100 m3, príplatok k cene za každých ďalšich a začatých 1000 m</t>
  </si>
  <si>
    <t>-30050619</t>
  </si>
  <si>
    <t>167101101.S</t>
  </si>
  <si>
    <t>Nakladanie neuľahnutého výkopku z hornín tr.1-4 do 100 m3</t>
  </si>
  <si>
    <t>1789099255</t>
  </si>
  <si>
    <t>171201201.S</t>
  </si>
  <si>
    <t>Uloženie sypaniny na skládky do 100 m3</t>
  </si>
  <si>
    <t>-522173217</t>
  </si>
  <si>
    <t>-743410611</t>
  </si>
  <si>
    <t>854933656</t>
  </si>
  <si>
    <t>175101102.S</t>
  </si>
  <si>
    <t>Obsyp potrubia sypaninou z vhodných hornín 1 až 4 s prehodením sypaniny</t>
  </si>
  <si>
    <t>-1916164705</t>
  </si>
  <si>
    <t>583310001500.S</t>
  </si>
  <si>
    <t>Kamenivo ťažené hrubé frakcia 16-22 mm</t>
  </si>
  <si>
    <t>-1693377508</t>
  </si>
  <si>
    <t>Vodorovné konštrukcie</t>
  </si>
  <si>
    <t>451572111.S</t>
  </si>
  <si>
    <t>Lôžko pod potrubie, stoky a drobné objekty, v otvorenom výkope z kameniva drobného ťaženého 0-4 mm</t>
  </si>
  <si>
    <t>-2127927907</t>
  </si>
  <si>
    <t>Rúrové vedenie</t>
  </si>
  <si>
    <t>871276002.S</t>
  </si>
  <si>
    <t>Montáž kanalizačného PVC-U potrubia hladkého viacvrstvového DN 125</t>
  </si>
  <si>
    <t>-223623046</t>
  </si>
  <si>
    <t>286110006400.S</t>
  </si>
  <si>
    <t>Rúra PVC-U hladký, kanalizačný, gravitačný systém Dxr 125x3,2 mm, dĺ. 5 m, SN4 - napenená (viacvrstvová)</t>
  </si>
  <si>
    <t>-646578641</t>
  </si>
  <si>
    <t>877276002.S</t>
  </si>
  <si>
    <t>Montáž kanalizačného PVC-U kolena DN 125</t>
  </si>
  <si>
    <t>-1605083552</t>
  </si>
  <si>
    <t>286510003800.S</t>
  </si>
  <si>
    <t>Koleno PVC-U, DN 125x15°, 30°, 45° pre pre hladký, kanalizačný, gravitačný systém</t>
  </si>
  <si>
    <t>1338821616</t>
  </si>
  <si>
    <t>877276026.S</t>
  </si>
  <si>
    <t>Montáž kanalizačnej PVC-U odbočky DN 125</t>
  </si>
  <si>
    <t>-249213441</t>
  </si>
  <si>
    <t>286510013300.S</t>
  </si>
  <si>
    <t>Odbočka 45° PVC, DN 125/125 pre hladký, kanalizačný, gravitačný systém</t>
  </si>
  <si>
    <t>-1472023019</t>
  </si>
  <si>
    <t>892311000.S</t>
  </si>
  <si>
    <t>Skúška tesnosti kanalizácie D 125 mm</t>
  </si>
  <si>
    <t>-741423213</t>
  </si>
  <si>
    <t>894810009</t>
  </si>
  <si>
    <t>Montáž PP revíznej kanalizačnej šachty  priemeru 600 mm do výšky šachty 2 m s roznášacím prstencom a poklopom</t>
  </si>
  <si>
    <t>974957859</t>
  </si>
  <si>
    <t>286610035200</t>
  </si>
  <si>
    <t>Šachtové dno prietočné ku kanalizačnej revíznej šachte DN 600, PP,</t>
  </si>
  <si>
    <t>-1962871404</t>
  </si>
  <si>
    <t>286610045400.S</t>
  </si>
  <si>
    <t>Vlnovcová šachtová rúra kanalizačná 1000 mm, dĺžka 3,6 m, PP</t>
  </si>
  <si>
    <t>-518766399</t>
  </si>
  <si>
    <t>286710035900</t>
  </si>
  <si>
    <t>Gumové tesnenie šachtovej rúry 600 ku kanalizačnej revíznej šachte</t>
  </si>
  <si>
    <t>-1212199604</t>
  </si>
  <si>
    <t>552410002300</t>
  </si>
  <si>
    <t>Poklop liatinový T 600 D 400</t>
  </si>
  <si>
    <t>1241987600</t>
  </si>
  <si>
    <t>592240009400</t>
  </si>
  <si>
    <t>Betónový roznášací prstenec 1100/680/150 ku kanalizačnej šachte  600/1000 NG,</t>
  </si>
  <si>
    <t>-963133241</t>
  </si>
  <si>
    <t>899721121.S</t>
  </si>
  <si>
    <t>Signalizačný vodič na potrubí PVC DN do 150</t>
  </si>
  <si>
    <t>-1523163750</t>
  </si>
  <si>
    <t>899721132.S</t>
  </si>
  <si>
    <t>Označenie kanalizačného potrubia hnedou výstražnou fóliou</t>
  </si>
  <si>
    <t>-1617367611</t>
  </si>
  <si>
    <t>998276101.S</t>
  </si>
  <si>
    <t>Presun hmôt pre rúrové vedenie hĺbené z rúr z plast., hmôt alebo sklolamin. v otvorenom výkope</t>
  </si>
  <si>
    <t>-645051541</t>
  </si>
  <si>
    <t>713482131.S</t>
  </si>
  <si>
    <t>Montáž trubíc z PE, hr.30 mm,vnút.priemer do 38 mm</t>
  </si>
  <si>
    <t>-1858986628</t>
  </si>
  <si>
    <t>283310006400.S</t>
  </si>
  <si>
    <t>Izolačná PE trubica dxhr. 35x30 mm, rozrezaná, na izolovanie rozvodov vody, kúrenia, zdravotechniky</t>
  </si>
  <si>
    <t>-902630330</t>
  </si>
  <si>
    <t>721</t>
  </si>
  <si>
    <t>Zdravotechnika - vnútorná kanalizácia</t>
  </si>
  <si>
    <t>721171110.S.</t>
  </si>
  <si>
    <t>Potrubie z PVC - U odpadové ležaté hrdlové D 125 mm - zavesené potrubie</t>
  </si>
  <si>
    <t>-692871828</t>
  </si>
  <si>
    <t>721172109.S</t>
  </si>
  <si>
    <t>Potrubie z PVC - U odpadové zvislé hrdlové Dxt 110x2,2 mm</t>
  </si>
  <si>
    <t>1113834374</t>
  </si>
  <si>
    <t>721230121.S</t>
  </si>
  <si>
    <t>Montáž strešného vtoku pre fóliové izolácie mechanicky kotveného s ohrevom DN 125</t>
  </si>
  <si>
    <t>343761438</t>
  </si>
  <si>
    <t>286630006400.S</t>
  </si>
  <si>
    <t>Strešný vtok s izolačným tanierom a ohrevom, vertikálny odtok DN 125, záchytný kôš D 180 mm</t>
  </si>
  <si>
    <t>-404494596</t>
  </si>
  <si>
    <t>286630051700.S</t>
  </si>
  <si>
    <t>Nadstavec D 125 mm, výška 300 mm, izolačný tanier, vertikálny odtok, pre strešné vtoky, PP</t>
  </si>
  <si>
    <t>-948447408</t>
  </si>
  <si>
    <t>721242130.S</t>
  </si>
  <si>
    <t>Montáž lapača strešných splavenín plastového z PP s kĺbom, lapacím košom a zápachovou uzávierkou DN 110/125</t>
  </si>
  <si>
    <t>-771452660</t>
  </si>
  <si>
    <t>286630056150.S</t>
  </si>
  <si>
    <t>Lapač strešných naplavenín plastový z PP s otočným kĺbom, lapacím košom a zápachovou uzávierkou DN 110/125, pohľadové diely z liatiny</t>
  </si>
  <si>
    <t>-269235483</t>
  </si>
  <si>
    <t>721290111.S</t>
  </si>
  <si>
    <t>Ostatné - skúška tesnosti kanalizácie v objektoch vodou do DN 125</t>
  </si>
  <si>
    <t>-1439917235</t>
  </si>
  <si>
    <t>998721202.S</t>
  </si>
  <si>
    <t>Presun hmôt pre vnútornú kanalizáciu v objektoch výšky nad 6 do 12 m</t>
  </si>
  <si>
    <t>%</t>
  </si>
  <si>
    <t>1154360770</t>
  </si>
  <si>
    <t>722</t>
  </si>
  <si>
    <t>Zdravotechnika - vnútorný vodovod</t>
  </si>
  <si>
    <t>722131115.S</t>
  </si>
  <si>
    <t>Potrubie z ušlachtilej ocele 1.4401, rúry lisovacie dxt 35x1,5 mm</t>
  </si>
  <si>
    <t>-230063654</t>
  </si>
  <si>
    <t>722221025.S</t>
  </si>
  <si>
    <t>Montáž guľového kohúta závitového priameho pre vodu G 5/4</t>
  </si>
  <si>
    <t>1664312835</t>
  </si>
  <si>
    <t>551110005200.S</t>
  </si>
  <si>
    <t>Guľový uzáver pre vodu 5/4", niklovaná mosadz</t>
  </si>
  <si>
    <t>1078709190</t>
  </si>
  <si>
    <t>722221320.S</t>
  </si>
  <si>
    <t>Montáž spätnej klapky závitovej pre vodu G 5/4</t>
  </si>
  <si>
    <t>298985909</t>
  </si>
  <si>
    <t>551190001100.S</t>
  </si>
  <si>
    <t>Spätná klapka vodorovná závitová 5/4", PN 10, pre vodu, mosadz</t>
  </si>
  <si>
    <t>410933292</t>
  </si>
  <si>
    <t>722250010.S</t>
  </si>
  <si>
    <t>Montáž hydrantového systému s tvarovo stálou hadicou D 33</t>
  </si>
  <si>
    <t>súb.</t>
  </si>
  <si>
    <t>-1147057997</t>
  </si>
  <si>
    <t>449150004600.S</t>
  </si>
  <si>
    <t>Hydrantový systém s tvarovo stálou hadicou D 33</t>
  </si>
  <si>
    <t>1380545819</t>
  </si>
  <si>
    <t>722250180.S</t>
  </si>
  <si>
    <t>Montáž hasiaceho prístroja na stenu</t>
  </si>
  <si>
    <t>-1126432875</t>
  </si>
  <si>
    <t>449170000800.S</t>
  </si>
  <si>
    <t>Prenosný hasiaci prístroj vodný 9 kg</t>
  </si>
  <si>
    <t>1859888933</t>
  </si>
  <si>
    <t>449170000900.S</t>
  </si>
  <si>
    <t>Prenosný hasiaci prístroj práškový P6Če 6 kg, 21A</t>
  </si>
  <si>
    <t>-1435595283</t>
  </si>
  <si>
    <t>722290215.S</t>
  </si>
  <si>
    <t>Tlaková skúška vodovodného potrubia do DN 100</t>
  </si>
  <si>
    <t>1765647477</t>
  </si>
  <si>
    <t>722290234.S</t>
  </si>
  <si>
    <t>Prepláchnutie a dezinfekcia vodovodného potrubia do DN 80</t>
  </si>
  <si>
    <t>-675176319</t>
  </si>
  <si>
    <t>998722202.S</t>
  </si>
  <si>
    <t>Presun hmôt pre vnútorný vodovod v objektoch výšky nad 6 do 12 m</t>
  </si>
  <si>
    <t>1460746356</t>
  </si>
  <si>
    <t>210452017.S</t>
  </si>
  <si>
    <t>Montáž elektrického vykurovacieho kábla pre ochranu potrubia</t>
  </si>
  <si>
    <t>-1328292003</t>
  </si>
  <si>
    <t>341710020200.S</t>
  </si>
  <si>
    <t>Vykurovací vodič dvojžilový 10 W/m, dĺ. 56,1 m, príkon 550 W, pre ochranu potrubia</t>
  </si>
  <si>
    <t>256</t>
  </si>
  <si>
    <t>-1362898618</t>
  </si>
  <si>
    <t>998921201.S</t>
  </si>
  <si>
    <t>Presun hmôt pre montáž silnoprúdových rozvodov a zariadení v stavbe (objekte) výšky do 7 m</t>
  </si>
  <si>
    <t>-1384261324</t>
  </si>
  <si>
    <t>HZS</t>
  </si>
  <si>
    <t>Hodinové zúčtovacie sadzby</t>
  </si>
  <si>
    <t>HZS000113.S</t>
  </si>
  <si>
    <t>Stavebno montážne práce náročné ucelené - odborné, tvorivé remeselné (Tr. 3) v rozsahu viac ako 8 hodín</t>
  </si>
  <si>
    <t>hod</t>
  </si>
  <si>
    <t>262144</t>
  </si>
  <si>
    <t>-1933009822</t>
  </si>
  <si>
    <t>59</t>
  </si>
  <si>
    <t>001000031.S</t>
  </si>
  <si>
    <t>Inžinierska činnosť - skúšky a revízie úradné tlakové skúšky</t>
  </si>
  <si>
    <t>-74189060</t>
  </si>
  <si>
    <t xml:space="preserve">2023-01222 - Výmena hydrantov a doplnenie hasiacich prístrojov do exist. skladu MTZ </t>
  </si>
  <si>
    <t>722250010.S11</t>
  </si>
  <si>
    <t>Demontáž hydrantového systému s tvarovo stálou hadicou</t>
  </si>
  <si>
    <t>-131086878</t>
  </si>
  <si>
    <t>-1423224218</t>
  </si>
  <si>
    <t>-1988117264</t>
  </si>
  <si>
    <t>-1217492551</t>
  </si>
  <si>
    <t>Prenosný hasiaci prístroj snehový CO2 S5Če 5 kg</t>
  </si>
  <si>
    <t>-1580060302</t>
  </si>
  <si>
    <t>1960693324</t>
  </si>
  <si>
    <t xml:space="preserve">2023-0123 - Elektroinštalácia </t>
  </si>
  <si>
    <t xml:space="preserve">2023-01231 - SO.02 Elektroinštalácia </t>
  </si>
  <si>
    <t xml:space="preserve">B1 - Materiál </t>
  </si>
  <si>
    <t>D4 - Rozvádzač R-MTZ II</t>
  </si>
  <si>
    <t xml:space="preserve">M - M   </t>
  </si>
  <si>
    <t>B1</t>
  </si>
  <si>
    <t xml:space="preserve">Materiál </t>
  </si>
  <si>
    <t>341110002300.S</t>
  </si>
  <si>
    <t>Kábel medený CYKY 5x10 mm2</t>
  </si>
  <si>
    <t>-764440584</t>
  </si>
  <si>
    <t>341110002200.S</t>
  </si>
  <si>
    <t>Kábel medený CYKY 5x6 mm2</t>
  </si>
  <si>
    <t>1657895558</t>
  </si>
  <si>
    <t>341110000800.S</t>
  </si>
  <si>
    <t>Kábel medený CYKY 3x2,5 mm2</t>
  </si>
  <si>
    <t>1863810019</t>
  </si>
  <si>
    <t>341110000700.S</t>
  </si>
  <si>
    <t>Kábel medený CYKY 3x1,5 mm2</t>
  </si>
  <si>
    <t>-454375851</t>
  </si>
  <si>
    <t>341110002500.S</t>
  </si>
  <si>
    <t>Kábel medený CYKY 7x1,5 mm2</t>
  </si>
  <si>
    <t>-457205854</t>
  </si>
  <si>
    <t>341110000100.S</t>
  </si>
  <si>
    <t>Kábel medený CYKY 2x1,5 mm2</t>
  </si>
  <si>
    <t>-546445193</t>
  </si>
  <si>
    <t>341310009400.S</t>
  </si>
  <si>
    <t>Vodič medený flexibilný H07V-K 25 mm2</t>
  </si>
  <si>
    <t>1351017802</t>
  </si>
  <si>
    <t>341310009100.S</t>
  </si>
  <si>
    <t>Vodič medený flexibilný H07V-K 6 mm2</t>
  </si>
  <si>
    <t>-394776122</t>
  </si>
  <si>
    <t>341230000300.S</t>
  </si>
  <si>
    <t>Kábel medený dátový FTP 5e</t>
  </si>
  <si>
    <t>893609756</t>
  </si>
  <si>
    <t>345510000201.S</t>
  </si>
  <si>
    <t>Zásuvka zapustená jednonásobná 16A, 250V, IP44</t>
  </si>
  <si>
    <t>-945537683</t>
  </si>
  <si>
    <t>345510000221.S</t>
  </si>
  <si>
    <t>Keystone C5E FTP</t>
  </si>
  <si>
    <t>368716045</t>
  </si>
  <si>
    <t>345510000231.S</t>
  </si>
  <si>
    <t>Zásuvka FTP</t>
  </si>
  <si>
    <t>45763214</t>
  </si>
  <si>
    <t>345130287501</t>
  </si>
  <si>
    <t>Termokábel 104m 20W/m 2085W</t>
  </si>
  <si>
    <t>-615948400</t>
  </si>
  <si>
    <t>345130287502</t>
  </si>
  <si>
    <t>Príslušenstvo</t>
  </si>
  <si>
    <t>-1248612204</t>
  </si>
  <si>
    <t>3455100001</t>
  </si>
  <si>
    <t>Svietidlo stropné LED 1x58W, 7100lm, IP65</t>
  </si>
  <si>
    <t>-1016336896</t>
  </si>
  <si>
    <t>3455100002</t>
  </si>
  <si>
    <t>Svietidlo nástenné LED 1x55W, 6087lm, IP66 pre VO</t>
  </si>
  <si>
    <t>285700655</t>
  </si>
  <si>
    <t>3455100003</t>
  </si>
  <si>
    <t>Svietidlo núdzové LED 1x2W, 270lm, 2x230V, IP66</t>
  </si>
  <si>
    <t>-1656003381</t>
  </si>
  <si>
    <t>2440434</t>
  </si>
  <si>
    <t>Poistková vložka PNA1 50A gG</t>
  </si>
  <si>
    <t>1066313930</t>
  </si>
  <si>
    <t>244043401</t>
  </si>
  <si>
    <t>Zásuvková skriňa istená 16A/400V, 32A/400, 2x230V, IP66</t>
  </si>
  <si>
    <t>-1292394488</t>
  </si>
  <si>
    <t>244043403</t>
  </si>
  <si>
    <t>Výložník 0,5m</t>
  </si>
  <si>
    <t>-112063657</t>
  </si>
  <si>
    <t>345710009300</t>
  </si>
  <si>
    <t>Rúrka ohybná vlnitá pancierová PVC-U, FXP D 32</t>
  </si>
  <si>
    <t>1314628125</t>
  </si>
  <si>
    <t>3451394527</t>
  </si>
  <si>
    <t>Mrežový žľab 100x55</t>
  </si>
  <si>
    <t>1258194093</t>
  </si>
  <si>
    <t>3141128</t>
  </si>
  <si>
    <t>Závitová tyč  M8 1M G</t>
  </si>
  <si>
    <t>391171516</t>
  </si>
  <si>
    <t>6357506</t>
  </si>
  <si>
    <t>Trapézové upevnenie  TPB 100 FS</t>
  </si>
  <si>
    <t>1655286603</t>
  </si>
  <si>
    <t>6437109</t>
  </si>
  <si>
    <t>Nástenné upevnenie pre mrežový žľab</t>
  </si>
  <si>
    <t>-1696573643</t>
  </si>
  <si>
    <t>6418244</t>
  </si>
  <si>
    <t>Skrutka so 6-hrannou hlavou s maticou a podložkou 10X110 G</t>
  </si>
  <si>
    <t>-141192904</t>
  </si>
  <si>
    <t>3400085</t>
  </si>
  <si>
    <t>6-hranná matica   M8 G</t>
  </si>
  <si>
    <t>-2083764270</t>
  </si>
  <si>
    <t>1122972</t>
  </si>
  <si>
    <t>Profilová lišta  3M 2  dierovaná, šírka výrezu 22 mm</t>
  </si>
  <si>
    <t>-1420964574</t>
  </si>
  <si>
    <t>6016596</t>
  </si>
  <si>
    <t>Spojka pre mrežový žľab</t>
  </si>
  <si>
    <t>-1524364177</t>
  </si>
  <si>
    <t>3451394541</t>
  </si>
  <si>
    <t>Kotevná tyč</t>
  </si>
  <si>
    <t>621116154</t>
  </si>
  <si>
    <t>3451394542</t>
  </si>
  <si>
    <t>Kotva do sendvičového panelu</t>
  </si>
  <si>
    <t>1530074054</t>
  </si>
  <si>
    <t>3451394543</t>
  </si>
  <si>
    <t>Výložník 100</t>
  </si>
  <si>
    <t>-1143371575</t>
  </si>
  <si>
    <t>3451394544</t>
  </si>
  <si>
    <t>Nosníková svorka</t>
  </si>
  <si>
    <t>799618912</t>
  </si>
  <si>
    <t>3450927000</t>
  </si>
  <si>
    <t>Krabica 6455-11</t>
  </si>
  <si>
    <t>428783174</t>
  </si>
  <si>
    <t>3410103069</t>
  </si>
  <si>
    <t>Krabica 6455-26</t>
  </si>
  <si>
    <t>317438</t>
  </si>
  <si>
    <t>3452104400</t>
  </si>
  <si>
    <t>G-Káblové oko CU   1,5x3 KU-L</t>
  </si>
  <si>
    <t>1115016728</t>
  </si>
  <si>
    <t>3452105200</t>
  </si>
  <si>
    <t>G-Káblové oko CU   6x5  KU-L</t>
  </si>
  <si>
    <t>978902479</t>
  </si>
  <si>
    <t>2830165500</t>
  </si>
  <si>
    <t>Zmršťovacia káblová koncovka 4 x    6 - 4 x 25 mm2</t>
  </si>
  <si>
    <t>1080223813</t>
  </si>
  <si>
    <t>3451010400</t>
  </si>
  <si>
    <t>Vývodka PG-21</t>
  </si>
  <si>
    <t>-1963783854</t>
  </si>
  <si>
    <t>5015111</t>
  </si>
  <si>
    <t>Lišta potenciálov. vyrovnania</t>
  </si>
  <si>
    <t>1525172121</t>
  </si>
  <si>
    <t>1015847.1</t>
  </si>
  <si>
    <t>Káblové oká</t>
  </si>
  <si>
    <t>1673663395</t>
  </si>
  <si>
    <t>RHK5-4/10</t>
  </si>
  <si>
    <t>Koncovka rozdeľovacia 5x4-10 bez spojovačov zmraštiteľná RHK5-4/10</t>
  </si>
  <si>
    <t>-1712506844</t>
  </si>
  <si>
    <t>ESV000000041</t>
  </si>
  <si>
    <t>Svorka uzemňovacia ZSA 16 16mm2 BERNARD</t>
  </si>
  <si>
    <t>999382274</t>
  </si>
  <si>
    <t>56711</t>
  </si>
  <si>
    <t>BERNARD Pásik ZSA16 0,5m nerez</t>
  </si>
  <si>
    <t>1729074619</t>
  </si>
  <si>
    <t>354410058800.S</t>
  </si>
  <si>
    <t>Pásovina uzemňovacia FeZn 30 x 4 mm</t>
  </si>
  <si>
    <t>-801152515</t>
  </si>
  <si>
    <t>354410054700.S</t>
  </si>
  <si>
    <t>Drôt bleskozvodový FeZn, d 8 mm</t>
  </si>
  <si>
    <t>1221879889</t>
  </si>
  <si>
    <t>354410054800.S</t>
  </si>
  <si>
    <t>Drôt bleskozvodový FeZn, d 10 mm</t>
  </si>
  <si>
    <t>2106309150</t>
  </si>
  <si>
    <t>354410064200.S</t>
  </si>
  <si>
    <t>Drôt bleskozvodový zliatina AlMgSi, d 8 mm, Al</t>
  </si>
  <si>
    <t>-1352406490</t>
  </si>
  <si>
    <t>354410035100.S</t>
  </si>
  <si>
    <t>Podpera vedenia FeZn na ploché strechy označenie PV 21 betonová</t>
  </si>
  <si>
    <t>-96240929</t>
  </si>
  <si>
    <t>354410004200.S</t>
  </si>
  <si>
    <t>Svorka FeZn odkvapová označenie SO</t>
  </si>
  <si>
    <t>1366524294</t>
  </si>
  <si>
    <t>354410003400.S</t>
  </si>
  <si>
    <t>Svorka FeZn spojovacia označenie SS</t>
  </si>
  <si>
    <t>710795398</t>
  </si>
  <si>
    <t>354410002500.S</t>
  </si>
  <si>
    <t>Svorka FeZn krížová označenie SK</t>
  </si>
  <si>
    <t>2030732151</t>
  </si>
  <si>
    <t>354410000600.S</t>
  </si>
  <si>
    <t>Svorka FeZn odbočovacia spojovacia označenie SR 02 (M8)</t>
  </si>
  <si>
    <t>-2106032043</t>
  </si>
  <si>
    <t>354410023100.S</t>
  </si>
  <si>
    <t>Tyč zachytávacia FeZn na upevnenie do muriva označenie JP 15</t>
  </si>
  <si>
    <t>-1497392996</t>
  </si>
  <si>
    <t>354410023101.S</t>
  </si>
  <si>
    <t>Betónový podstavec 18kg</t>
  </si>
  <si>
    <t>-686605579</t>
  </si>
  <si>
    <t>354410023102.S</t>
  </si>
  <si>
    <t>Svorka k JP</t>
  </si>
  <si>
    <t>-1896695031</t>
  </si>
  <si>
    <t>345610005701</t>
  </si>
  <si>
    <t>Svorka WAGO 3</t>
  </si>
  <si>
    <t>-184873607</t>
  </si>
  <si>
    <t>345610005702</t>
  </si>
  <si>
    <t>Svorka WAGO 4</t>
  </si>
  <si>
    <t>714861961</t>
  </si>
  <si>
    <t>345610005703</t>
  </si>
  <si>
    <t>Svorka WAGO 5</t>
  </si>
  <si>
    <t>1718644838</t>
  </si>
  <si>
    <t>60</t>
  </si>
  <si>
    <t>345130201.1</t>
  </si>
  <si>
    <t>Drobný inštalačný materiál</t>
  </si>
  <si>
    <t>1809492779</t>
  </si>
  <si>
    <t>345130201.3</t>
  </si>
  <si>
    <t>Štítok zatvárací</t>
  </si>
  <si>
    <t>504364455</t>
  </si>
  <si>
    <t>345285714</t>
  </si>
  <si>
    <t>Svorka BOKO</t>
  </si>
  <si>
    <t>-634387683</t>
  </si>
  <si>
    <t>194238002</t>
  </si>
  <si>
    <t>Detekovateľná sťahovacia páska</t>
  </si>
  <si>
    <t>401906181</t>
  </si>
  <si>
    <t>194238001</t>
  </si>
  <si>
    <t>Meranie teploty a vlhkosti, čidlo postavené na jednodoskovom počítači</t>
  </si>
  <si>
    <t>-110157035</t>
  </si>
  <si>
    <t>MD</t>
  </si>
  <si>
    <t>Mimostavenisková doprava</t>
  </si>
  <si>
    <t>-1698905480</t>
  </si>
  <si>
    <t>PM</t>
  </si>
  <si>
    <t>Podružný materiál</t>
  </si>
  <si>
    <t>536044410</t>
  </si>
  <si>
    <t>D4</t>
  </si>
  <si>
    <t>Rozvádzač R-MTZ II</t>
  </si>
  <si>
    <t>34598601</t>
  </si>
  <si>
    <t>Rozvádzač MTZ II</t>
  </si>
  <si>
    <t>468320470</t>
  </si>
  <si>
    <t xml:space="preserve">M   </t>
  </si>
  <si>
    <t>210010027.S</t>
  </si>
  <si>
    <t>Rúrka ohybná elektroinštalačná z PVC typ FXP 32, uložená pevne</t>
  </si>
  <si>
    <t>-602439527</t>
  </si>
  <si>
    <t>210010351.S</t>
  </si>
  <si>
    <t>Krabicová rozvodka z lisovaného izolantu vrátane ukončenia káblov a zapojenia vodičov typ 6455-11 do 4 m</t>
  </si>
  <si>
    <t>1734183862</t>
  </si>
  <si>
    <t>210010352.S</t>
  </si>
  <si>
    <t>Krabicová rozvodka z lisovaného izolantu vrátane ukončenia káblov a zapojenia vodičov typ 6455-26 do 6 m</t>
  </si>
  <si>
    <t>-663862546</t>
  </si>
  <si>
    <t>210011310.S</t>
  </si>
  <si>
    <t>Osadenie polyamidovej príchytky (hmoždinky) HM 8 do tvrdého kameňa, jednoduchého betónu a železobetónu</t>
  </si>
  <si>
    <t>1372993665</t>
  </si>
  <si>
    <t>210020152.S</t>
  </si>
  <si>
    <t>Montáž nástenných konzol pre kábelové rošty</t>
  </si>
  <si>
    <t>798016265</t>
  </si>
  <si>
    <t>210020302.S</t>
  </si>
  <si>
    <t>Káblový žľab - káblový nosný systém, pozink., vrátane príslušenstva, 62/50 mm bez veka vrátane podpery</t>
  </si>
  <si>
    <t>-558625487</t>
  </si>
  <si>
    <t>210020304.S</t>
  </si>
  <si>
    <t>Káblový žľab - káblový nosný systém, pozink., vrátane príslušenstva, 125/50 mm bez veka vrátane podpery</t>
  </si>
  <si>
    <t>-892012227</t>
  </si>
  <si>
    <t>210020651.S1</t>
  </si>
  <si>
    <t>Oceľová nosná konštrukcia pre prístroje a elektrické zariadenia hmotnosti do 1 kg</t>
  </si>
  <si>
    <t>1186154646</t>
  </si>
  <si>
    <t>210100001.S</t>
  </si>
  <si>
    <t>Ukončenie vodičov v rozvádzač. vrátane zapojenia a vodičovej koncovky do 2,5 mm2</t>
  </si>
  <si>
    <t>1967319543</t>
  </si>
  <si>
    <t>210100002.S</t>
  </si>
  <si>
    <t>Ukončenie vodičov v rozvádzač. vrátane zapojenia a vodičovej koncovky do 6 mm2</t>
  </si>
  <si>
    <t>581443395</t>
  </si>
  <si>
    <t>210100003.S</t>
  </si>
  <si>
    <t>Ukončenie vodičov v rozvádzač. vrátane zapojenia a vodičovej koncovky do 16 mm2</t>
  </si>
  <si>
    <t>1399602172</t>
  </si>
  <si>
    <t>210100004.S</t>
  </si>
  <si>
    <t>Ukončenie vodičov v rozvádzač. vrátane zapojenia a vodičovej koncovky do 25 mm2</t>
  </si>
  <si>
    <t>1054831052</t>
  </si>
  <si>
    <t>210100251.S</t>
  </si>
  <si>
    <t>Ukončenie celoplastových káblov zmrašť. záklopkou alebo páskou do 4 x 10 mm2</t>
  </si>
  <si>
    <t>1362232885</t>
  </si>
  <si>
    <t>210100259.S</t>
  </si>
  <si>
    <t>Ukončenie celoplastových káblov zmrašť. záklopkou alebo páskou do 5 x 10 mm2</t>
  </si>
  <si>
    <t>2129460768</t>
  </si>
  <si>
    <t>210100351.S</t>
  </si>
  <si>
    <t>Upchávka pre káble alebo šnúry do 4 žíl do P 21</t>
  </si>
  <si>
    <t>-963373671</t>
  </si>
  <si>
    <t>210111021.S</t>
  </si>
  <si>
    <t>Domová zásuvka pre zapustenú montáž IP 44, vrátane zapojenia 250 V / 16A,  2P + PE</t>
  </si>
  <si>
    <t>483189978</t>
  </si>
  <si>
    <t>210120103.S</t>
  </si>
  <si>
    <t>Poistka nožová veľkost 1 do 250 A 500 V</t>
  </si>
  <si>
    <t>982022271</t>
  </si>
  <si>
    <t>210190001.S</t>
  </si>
  <si>
    <t>Montáž oceľoplechovej rozvodnice do váhy 20 kg</t>
  </si>
  <si>
    <t>-1856224385</t>
  </si>
  <si>
    <t>86</t>
  </si>
  <si>
    <t>210190003.S</t>
  </si>
  <si>
    <t>Montáž oceľoplechovej rozvodnice do váhy 100 kg</t>
  </si>
  <si>
    <t>-1156802230</t>
  </si>
  <si>
    <t>210201346.S</t>
  </si>
  <si>
    <t>Zapojenie LED svietidla IP65, priemyselné závesné</t>
  </si>
  <si>
    <t>-913642784</t>
  </si>
  <si>
    <t>210201510.S</t>
  </si>
  <si>
    <t>Zapojenie núdzového svietidla IP22, 1x svetelný LED zdroj - núdzový režim</t>
  </si>
  <si>
    <t>-353678492</t>
  </si>
  <si>
    <t>210201810.S</t>
  </si>
  <si>
    <t>Montáž a zapojenie svietidla 1x svetelný zdroj, uličného, LED</t>
  </si>
  <si>
    <t>2081506899</t>
  </si>
  <si>
    <t>210201911.S</t>
  </si>
  <si>
    <t>Montáž svietidla interiérového na strop do 1,0 kg</t>
  </si>
  <si>
    <t>615424111</t>
  </si>
  <si>
    <t>210201942.S</t>
  </si>
  <si>
    <t>Montáž svietidla zavesného do 2,0 kg</t>
  </si>
  <si>
    <t>1261555747</t>
  </si>
  <si>
    <t>210204101.S</t>
  </si>
  <si>
    <t>Výložník oceľový jednoramenný - na stenu bez murár. prác</t>
  </si>
  <si>
    <t>-1239196907</t>
  </si>
  <si>
    <t>210220001.S</t>
  </si>
  <si>
    <t>Uzemňovacie vedenie na povrchu FeZn drôt zvodový O 8-10</t>
  </si>
  <si>
    <t>-2042231823</t>
  </si>
  <si>
    <t>210220020.S</t>
  </si>
  <si>
    <t>Uzemňovacie vedenie v zemi FeZn do 120 mm2 vrátane izolácie spojov</t>
  </si>
  <si>
    <t>715263432</t>
  </si>
  <si>
    <t>210220031.S</t>
  </si>
  <si>
    <t>Ekvipotenciálna svorkovnica EPS 2 v krabici KO 125 E</t>
  </si>
  <si>
    <t>-1579119622</t>
  </si>
  <si>
    <t>96</t>
  </si>
  <si>
    <t>210220040.S</t>
  </si>
  <si>
    <t>Svorka na potrubie Bernard vrátane pásika Cu</t>
  </si>
  <si>
    <t>-558375417</t>
  </si>
  <si>
    <t>97</t>
  </si>
  <si>
    <t>210220101.S</t>
  </si>
  <si>
    <t>Podpery vedenia FeZn na plochú strechu PV21</t>
  </si>
  <si>
    <t>-2055841514</t>
  </si>
  <si>
    <t>98</t>
  </si>
  <si>
    <t>210220204.S</t>
  </si>
  <si>
    <t>Zachytávacia tyč FeZn bez osadenia JP 10, JP 15, JP 20</t>
  </si>
  <si>
    <t>88570559</t>
  </si>
  <si>
    <t>210220210.S</t>
  </si>
  <si>
    <t>Podstavec betónový FeZn k zachytávacej tyči JP</t>
  </si>
  <si>
    <t>-2011822720</t>
  </si>
  <si>
    <t>100</t>
  </si>
  <si>
    <t>210220220.S</t>
  </si>
  <si>
    <t>Držiak zachytávacej tyče FeZn DJ1-8</t>
  </si>
  <si>
    <t>973179849</t>
  </si>
  <si>
    <t>210220241.S</t>
  </si>
  <si>
    <t>Svorka FeZn krížová SK a diagonálna krížová DKS</t>
  </si>
  <si>
    <t>937687458</t>
  </si>
  <si>
    <t>102</t>
  </si>
  <si>
    <t>210220243.S</t>
  </si>
  <si>
    <t>Svorka FeZn spojovacia SS</t>
  </si>
  <si>
    <t>1200470228</t>
  </si>
  <si>
    <t>210220246.S</t>
  </si>
  <si>
    <t>Svorka FeZn na odkvapový žľab SO</t>
  </si>
  <si>
    <t>577726271</t>
  </si>
  <si>
    <t>210220252.S</t>
  </si>
  <si>
    <t>Svorka FeZn odbočovacia spojovacia SR 01, SR 02 (pásovina do 120 mm2)</t>
  </si>
  <si>
    <t>417919673</t>
  </si>
  <si>
    <t>105</t>
  </si>
  <si>
    <t>210220800.S</t>
  </si>
  <si>
    <t>Uzemňovacie vedenie na povrchu AlMgSi drôt zvodový O 8-10 mm</t>
  </si>
  <si>
    <t>1268346919</t>
  </si>
  <si>
    <t>2104520031.S</t>
  </si>
  <si>
    <t>Montáž elektrického vykurovacieho kábla</t>
  </si>
  <si>
    <t>1881417886</t>
  </si>
  <si>
    <t>107</t>
  </si>
  <si>
    <t>210800140.S</t>
  </si>
  <si>
    <t>Kábel medený uložený pevne CYKY 450/750 V 2x1,5</t>
  </si>
  <si>
    <t>525614463</t>
  </si>
  <si>
    <t>210800146.S</t>
  </si>
  <si>
    <t>Kábel medený uložený pevne CYKY 450/750 V 3x1,5</t>
  </si>
  <si>
    <t>-1339600557</t>
  </si>
  <si>
    <t>210800147.S</t>
  </si>
  <si>
    <t>Kábel medený uložený pevne CYKY 450/750 V 3x2,5</t>
  </si>
  <si>
    <t>-430430453</t>
  </si>
  <si>
    <t>110</t>
  </si>
  <si>
    <t>210800161.S</t>
  </si>
  <si>
    <t>Kábel medený uložený pevne CYKY 450/750 V 5x6</t>
  </si>
  <si>
    <t>-614077972</t>
  </si>
  <si>
    <t>111</t>
  </si>
  <si>
    <t>210800162.S</t>
  </si>
  <si>
    <t>Kábel medený uložený pevne CYKY 450/750 V 5x10</t>
  </si>
  <si>
    <t>453628514</t>
  </si>
  <si>
    <t>112</t>
  </si>
  <si>
    <t>210800164.S</t>
  </si>
  <si>
    <t>Kábel medený uložený pevne CYKY 450/750 V 7x1,5</t>
  </si>
  <si>
    <t>-1478636303</t>
  </si>
  <si>
    <t>113</t>
  </si>
  <si>
    <t>210800628.S</t>
  </si>
  <si>
    <t>Vodič medený uložený pevne H07V-K (CYA)  450/750 V 6</t>
  </si>
  <si>
    <t>1038240577</t>
  </si>
  <si>
    <t>114</t>
  </si>
  <si>
    <t>210800631.S</t>
  </si>
  <si>
    <t>Vodič medený uložený pevne H07V-K (CYA)  450/750 V 25</t>
  </si>
  <si>
    <t>-1281471647</t>
  </si>
  <si>
    <t>115</t>
  </si>
  <si>
    <t>220511002.S</t>
  </si>
  <si>
    <t>Montáž zásuvky 2xRJ45 pod omietku</t>
  </si>
  <si>
    <t>1921284389</t>
  </si>
  <si>
    <t>116</t>
  </si>
  <si>
    <t>220511021.S</t>
  </si>
  <si>
    <t>Zapojenie zásuvky 2xRJ45</t>
  </si>
  <si>
    <t>-1583387392</t>
  </si>
  <si>
    <t>117</t>
  </si>
  <si>
    <t>220511025.S</t>
  </si>
  <si>
    <t>Montáž konektoru (zástrčky)</t>
  </si>
  <si>
    <t>-1700302408</t>
  </si>
  <si>
    <t>118</t>
  </si>
  <si>
    <t>220511034.S</t>
  </si>
  <si>
    <t>Kábel volne uložený na  kabelovú lávku, alebo do žľabu</t>
  </si>
  <si>
    <t>-2025700717</t>
  </si>
  <si>
    <t>119</t>
  </si>
  <si>
    <t>HZS000111.S</t>
  </si>
  <si>
    <t>Stavebno montážne práce nepredvídané</t>
  </si>
  <si>
    <t>-811694143</t>
  </si>
  <si>
    <t>120</t>
  </si>
  <si>
    <t>PPV</t>
  </si>
  <si>
    <t>Podiel pridružených výkonov</t>
  </si>
  <si>
    <t>-1399897821</t>
  </si>
  <si>
    <t>121</t>
  </si>
  <si>
    <t>ZP01</t>
  </si>
  <si>
    <t>Pripojenie uzemnenia k oceľovej konštrukcii zvarom</t>
  </si>
  <si>
    <t>1378993837</t>
  </si>
  <si>
    <t>122</t>
  </si>
  <si>
    <t>ZP02</t>
  </si>
  <si>
    <t>Dopojenie bleskozvodu na susediaci objekt</t>
  </si>
  <si>
    <t>667585807</t>
  </si>
  <si>
    <t>123</t>
  </si>
  <si>
    <t>ZP03</t>
  </si>
  <si>
    <t>Dopojenie na jestujúce uzemnenie</t>
  </si>
  <si>
    <t>-1284672045</t>
  </si>
  <si>
    <t>124</t>
  </si>
  <si>
    <t>ZP04</t>
  </si>
  <si>
    <t>Montáž a zapojenie merania teploty a vlhkosti</t>
  </si>
  <si>
    <t>-582186857</t>
  </si>
  <si>
    <t>189</t>
  </si>
  <si>
    <t>213291000</t>
  </si>
  <si>
    <t>Odborná prehliadka a odborná skúška</t>
  </si>
  <si>
    <t>-593136960</t>
  </si>
  <si>
    <t>190</t>
  </si>
  <si>
    <t>2132910011</t>
  </si>
  <si>
    <t>Lešenie pojazdné, plošina</t>
  </si>
  <si>
    <t>1201927198</t>
  </si>
  <si>
    <t>191</t>
  </si>
  <si>
    <t>213291031</t>
  </si>
  <si>
    <t>Zásobovacia réžia</t>
  </si>
  <si>
    <t>sub</t>
  </si>
  <si>
    <t>785227754</t>
  </si>
  <si>
    <t>192</t>
  </si>
  <si>
    <t>HZS-002</t>
  </si>
  <si>
    <t>Výkres skutočného vyhotovenia</t>
  </si>
  <si>
    <t>1373331467</t>
  </si>
  <si>
    <t>193</t>
  </si>
  <si>
    <t>HZS-003</t>
  </si>
  <si>
    <t>Demontáž jestvujúcej el. inštalácie</t>
  </si>
  <si>
    <t>-1905238575</t>
  </si>
  <si>
    <t>194</t>
  </si>
  <si>
    <t>HZS-004</t>
  </si>
  <si>
    <t>Úprava a doplnenie napájacej skrine VRIS</t>
  </si>
  <si>
    <t>-854034613</t>
  </si>
  <si>
    <t>195</t>
  </si>
  <si>
    <t>HZS-005</t>
  </si>
  <si>
    <t>Prekládka a úprava jestvujúcej el. inštalácie</t>
  </si>
  <si>
    <t>-1521737006</t>
  </si>
  <si>
    <t xml:space="preserve">2023-01232 - Ohrev nájazdu pred bránou </t>
  </si>
  <si>
    <t>B3 - Materiál - ohrev plochy</t>
  </si>
  <si>
    <t>D5 - Doplnenie do rozvádzača R-MTZ II</t>
  </si>
  <si>
    <t>B3</t>
  </si>
  <si>
    <t>Materiál - ohrev plochy</t>
  </si>
  <si>
    <t>341110001900.S</t>
  </si>
  <si>
    <t>Kábel medený CYKY 5x1,5 mm2</t>
  </si>
  <si>
    <t>-726290901</t>
  </si>
  <si>
    <t>341110000900.S</t>
  </si>
  <si>
    <t>Kábel medený CYKY 3x4 mm2</t>
  </si>
  <si>
    <t>25165978</t>
  </si>
  <si>
    <t>345710009100</t>
  </si>
  <si>
    <t>Rúrka ohybná vlnitá pancierová PVC-U, FXP D 20</t>
  </si>
  <si>
    <t>1532691417</t>
  </si>
  <si>
    <t>9835201</t>
  </si>
  <si>
    <t>Regulátor ohrevu vrátane zdroja</t>
  </si>
  <si>
    <t>88581032</t>
  </si>
  <si>
    <t>9835202</t>
  </si>
  <si>
    <t>Snímač vonkajšej plochy</t>
  </si>
  <si>
    <t>sada</t>
  </si>
  <si>
    <t>584008725</t>
  </si>
  <si>
    <t>9835203</t>
  </si>
  <si>
    <t>El.vykurovacia rohož 230V, 3874W, 12x1m</t>
  </si>
  <si>
    <t>1315929913</t>
  </si>
  <si>
    <t>-2065531112</t>
  </si>
  <si>
    <t>731066039</t>
  </si>
  <si>
    <t>210010025.S</t>
  </si>
  <si>
    <t>Rúrka ohybná elektroinštalačná z PVC typ FXP 20, uložená pevne</t>
  </si>
  <si>
    <t>-894564680</t>
  </si>
  <si>
    <t>702593768</t>
  </si>
  <si>
    <t>-1877773084</t>
  </si>
  <si>
    <t>-684872615</t>
  </si>
  <si>
    <t>1808969369</t>
  </si>
  <si>
    <t>210452103.S</t>
  </si>
  <si>
    <t>Montáž elektrickej vykurovacej rohože s výkonom 400 W/m2 pre vonkajšie aplikácie</t>
  </si>
  <si>
    <t>1639223001</t>
  </si>
  <si>
    <t>210452210.S</t>
  </si>
  <si>
    <t>Montáž zemného snímača pre elektrické vykurovacie káble</t>
  </si>
  <si>
    <t>425680981</t>
  </si>
  <si>
    <t>210452211.S</t>
  </si>
  <si>
    <t>Montáž a zapojenie termostatu - programovacej jednotky na DIN lištu</t>
  </si>
  <si>
    <t>-115672846</t>
  </si>
  <si>
    <t>210800148.S</t>
  </si>
  <si>
    <t>Kábel medený uložený pevne CYKY 450/750 V 3x4</t>
  </si>
  <si>
    <t>-891898494</t>
  </si>
  <si>
    <t>210800158.S</t>
  </si>
  <si>
    <t>Kábel medený uložený pevne CYKY 450/750 V 5x1,5</t>
  </si>
  <si>
    <t>1016986005</t>
  </si>
  <si>
    <t>-399260587</t>
  </si>
  <si>
    <t>-737165618</t>
  </si>
  <si>
    <t>-2100684249</t>
  </si>
  <si>
    <t>ZP05</t>
  </si>
  <si>
    <t>Zapojenie a oživenie regulácie ohrevu nájazdu</t>
  </si>
  <si>
    <t>187879671</t>
  </si>
  <si>
    <t>D5</t>
  </si>
  <si>
    <t>Doplnenie do rozvádzača R-MTZ II</t>
  </si>
  <si>
    <t>34598602</t>
  </si>
  <si>
    <t>Rozvádzač MTZ II - doplnenie</t>
  </si>
  <si>
    <t>-1412896765</t>
  </si>
  <si>
    <t xml:space="preserve">2023-01233 - Prekládka NN </t>
  </si>
  <si>
    <t>B2 - Materiál - prekládka areálového NN vedenia</t>
  </si>
  <si>
    <t>B2</t>
  </si>
  <si>
    <t>Materiál - prekládka areálového NN vedenia</t>
  </si>
  <si>
    <t>341110006000.S</t>
  </si>
  <si>
    <t>Kábel medený 1-CYKY 3x240+120 mm2</t>
  </si>
  <si>
    <t>-1897432893</t>
  </si>
  <si>
    <t>345710006800</t>
  </si>
  <si>
    <t>Rúrka ohybná HD-PR FXKV DN 110</t>
  </si>
  <si>
    <t>805028543</t>
  </si>
  <si>
    <t>-676790747</t>
  </si>
  <si>
    <t>-232870953</t>
  </si>
  <si>
    <t>1912659047</t>
  </si>
  <si>
    <t>3540406700</t>
  </si>
  <si>
    <t>HR-Svorka SR 03</t>
  </si>
  <si>
    <t>-1672926990</t>
  </si>
  <si>
    <t>357110007900.1</t>
  </si>
  <si>
    <t>Skriňa rozpájacia a istiaca, plastová, pilierová SR</t>
  </si>
  <si>
    <t>1922275902</t>
  </si>
  <si>
    <t>974010396</t>
  </si>
  <si>
    <t>Poistková vložka PNA2 250A gG</t>
  </si>
  <si>
    <t>-1455365889</t>
  </si>
  <si>
    <t>283230008400</t>
  </si>
  <si>
    <t>Výstražná fólia PE, š. 300 mm, pre výkopy, farba červeno-biela, CAMPRI</t>
  </si>
  <si>
    <t>-1662149794</t>
  </si>
  <si>
    <t>345810007800</t>
  </si>
  <si>
    <t>Zmršťovacia káblová koncovka VE8035 4x150 - 4x240 mm2</t>
  </si>
  <si>
    <t>936905314</t>
  </si>
  <si>
    <t>345986002</t>
  </si>
  <si>
    <t>Príchytka PKC1 1204 F</t>
  </si>
  <si>
    <t>-1093436246</t>
  </si>
  <si>
    <t>345986006</t>
  </si>
  <si>
    <t>Drobný inštal. materiál</t>
  </si>
  <si>
    <t>1554929149</t>
  </si>
  <si>
    <t>3419783602</t>
  </si>
  <si>
    <t>Tesniaci vak RDSS-150</t>
  </si>
  <si>
    <t>1637925350</t>
  </si>
  <si>
    <t>3419783604</t>
  </si>
  <si>
    <t>Spona RDSS-Clip 150</t>
  </si>
  <si>
    <t>-955507049</t>
  </si>
  <si>
    <t>3419783606</t>
  </si>
  <si>
    <t>Tesniaca páska EPPA-206-2-1500</t>
  </si>
  <si>
    <t>-1700923221</t>
  </si>
  <si>
    <t>210010136</t>
  </si>
  <si>
    <t>Rúrka ochranná z PE, novoduru, do D 100 mm, uložená pevne, vnútorná</t>
  </si>
  <si>
    <t>-108328863</t>
  </si>
  <si>
    <t>210020312</t>
  </si>
  <si>
    <t>Káblový žľab Mars, pozink. vrátane príslušenstva, 500/100 mm bez veka a podpery</t>
  </si>
  <si>
    <t>1078129608</t>
  </si>
  <si>
    <t>210100009.S</t>
  </si>
  <si>
    <t>Ukončenie vodičov v rozvádzač. vrátane zapojenia a vodičovej koncovky do 120 mm2</t>
  </si>
  <si>
    <t>720265109</t>
  </si>
  <si>
    <t>210100012</t>
  </si>
  <si>
    <t>Ukončenie vodičov v rozvádzač. vrátane zapojenia a vodičovej koncovky do 240 mm2</t>
  </si>
  <si>
    <t>-1684449654</t>
  </si>
  <si>
    <t>210100257</t>
  </si>
  <si>
    <t>Ukončenie celoplastových káblov zmrašť. záklopkou alebo páskou do 4 x 240 mm2</t>
  </si>
  <si>
    <t>708595056</t>
  </si>
  <si>
    <t>210120104</t>
  </si>
  <si>
    <t>Poistka nožová veľkost 2 do 400 A 500 V</t>
  </si>
  <si>
    <t>-294379062</t>
  </si>
  <si>
    <t>210193004.S</t>
  </si>
  <si>
    <t>Rozpájacia a istiaca plastová skriňa pilierová - typ SR 4</t>
  </si>
  <si>
    <t>-309763727</t>
  </si>
  <si>
    <t>-1303765842</t>
  </si>
  <si>
    <t>210220021</t>
  </si>
  <si>
    <t>Uzemňovacie vedenie v zemi FeZn vrátane izolácie spojov O 10mm</t>
  </si>
  <si>
    <t>1048633468</t>
  </si>
  <si>
    <t>-1076218953</t>
  </si>
  <si>
    <t>210220253</t>
  </si>
  <si>
    <t>Svorka FeZn uzemňovacia SR03</t>
  </si>
  <si>
    <t>-629968737</t>
  </si>
  <si>
    <t>210810059.S</t>
  </si>
  <si>
    <t>Kábel medený silový uložený pevne 1-CYKY 0,6/1 kV 3x240+120</t>
  </si>
  <si>
    <t>-603451299</t>
  </si>
  <si>
    <t>210950206.S</t>
  </si>
  <si>
    <t>Príplatok na zaťahovanie káblov, váha kábla do 5 kg</t>
  </si>
  <si>
    <t>-1238983510</t>
  </si>
  <si>
    <t>220261145</t>
  </si>
  <si>
    <t>Príchytka káblová SONAP</t>
  </si>
  <si>
    <t>1036859215</t>
  </si>
  <si>
    <t>460200834.S</t>
  </si>
  <si>
    <t>Hĺbenie káblovej ryhy ručne 80 cm širokej a 70 cm hlbokej, v zemine triedy 4</t>
  </si>
  <si>
    <t>-615047284</t>
  </si>
  <si>
    <t>460300006</t>
  </si>
  <si>
    <t>Zhutnenie zeminy po vrstvách pri zahrnutí rýh strojom, vrstva zeminy 20 cm</t>
  </si>
  <si>
    <t>1168646100</t>
  </si>
  <si>
    <t>460490011</t>
  </si>
  <si>
    <t>Rozvinutie a uloženie výstražnej fólie z PVC do ryhy, šírka do 22 cm</t>
  </si>
  <si>
    <t>-164454585</t>
  </si>
  <si>
    <t>460560834.S</t>
  </si>
  <si>
    <t>Ručný zásyp nezap. káblovej ryhy bez zhutn. zeminy, 80 cm širokej, 70 cm hlbokej v zemine tr. 4</t>
  </si>
  <si>
    <t>714371009</t>
  </si>
  <si>
    <t>460620013</t>
  </si>
  <si>
    <t>Proviz. úprava terénu v zemine tr. 3, aby nerovnosti terénu neboli väčšie ako 2 cm od vodor.hladiny</t>
  </si>
  <si>
    <t>-845864034</t>
  </si>
  <si>
    <t>HZS-001</t>
  </si>
  <si>
    <t>-180855524</t>
  </si>
  <si>
    <t>HZS-015</t>
  </si>
  <si>
    <t>Vytýčenie inžinierskych sietí</t>
  </si>
  <si>
    <t>-1672457032</t>
  </si>
  <si>
    <t>HZS-016</t>
  </si>
  <si>
    <t>Demontáž jestvujúcej inštalácie</t>
  </si>
  <si>
    <t>1750653</t>
  </si>
  <si>
    <t>HZS-017</t>
  </si>
  <si>
    <t>Vyhľadanie a označenie obvodov</t>
  </si>
  <si>
    <t>-141478336</t>
  </si>
  <si>
    <t>HZS-019</t>
  </si>
  <si>
    <t>Montáž - pretesnenie otvoru</t>
  </si>
  <si>
    <t>-1243209341</t>
  </si>
  <si>
    <t>ZP06</t>
  </si>
  <si>
    <t>Jadrové vŕtanie</t>
  </si>
  <si>
    <t>-215840967</t>
  </si>
  <si>
    <t>ZP07</t>
  </si>
  <si>
    <t>Sekacie a búracie práce</t>
  </si>
  <si>
    <t>-1525763960</t>
  </si>
  <si>
    <t xml:space="preserve">2023-013 - SO.XX - Úprava strechy studne a výmena dverí </t>
  </si>
  <si>
    <t>Úprava studne - vstupné dvere EI 45/D1</t>
  </si>
  <si>
    <t>512</t>
  </si>
  <si>
    <t>-1513142454</t>
  </si>
  <si>
    <t>HZS000113.S1</t>
  </si>
  <si>
    <t xml:space="preserve">Úprava studne - úprava strechy </t>
  </si>
  <si>
    <t>-635624753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</si>
</sst>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zoomScale="70" zoomScaleNormal="70" workbookViewId="0">
      <selection activeCell="AN16" sqref="AN1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1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11" t="s">
        <v>13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6"/>
      <c r="BE5" s="208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8" t="s">
        <v>16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6"/>
      <c r="BE6" s="20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9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23" t="s">
        <v>22</v>
      </c>
      <c r="AR8" s="16"/>
      <c r="BE8" s="209"/>
      <c r="BS8" s="13" t="s">
        <v>6</v>
      </c>
    </row>
    <row r="9" spans="1:74" ht="14.45" customHeight="1">
      <c r="B9" s="16"/>
      <c r="AR9" s="16"/>
      <c r="BE9" s="209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209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28</v>
      </c>
      <c r="AR11" s="16"/>
      <c r="BE11" s="209"/>
      <c r="BS11" s="13" t="s">
        <v>6</v>
      </c>
    </row>
    <row r="12" spans="1:74" ht="6.95" customHeight="1">
      <c r="B12" s="16"/>
      <c r="AR12" s="16"/>
      <c r="BE12" s="209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24"/>
      <c r="AR13" s="16"/>
      <c r="BE13" s="209"/>
      <c r="BS13" s="13" t="s">
        <v>6</v>
      </c>
    </row>
    <row r="14" spans="1:74" ht="12.75">
      <c r="B14" s="16"/>
      <c r="E14" s="221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3" t="s">
        <v>27</v>
      </c>
      <c r="AN14" s="224"/>
      <c r="AR14" s="16"/>
      <c r="BE14" s="209"/>
      <c r="BS14" s="13" t="s">
        <v>6</v>
      </c>
    </row>
    <row r="15" spans="1:74" ht="6.95" customHeight="1">
      <c r="B15" s="16"/>
      <c r="AR15" s="16"/>
      <c r="BE15" s="209"/>
      <c r="BS15" s="13" t="s">
        <v>3</v>
      </c>
    </row>
    <row r="16" spans="1:74" ht="12" customHeight="1">
      <c r="B16" s="16"/>
      <c r="D16" s="23" t="s">
        <v>30</v>
      </c>
      <c r="AK16" s="23" t="s">
        <v>24</v>
      </c>
      <c r="AN16" s="21">
        <v>42139759</v>
      </c>
      <c r="AR16" s="16"/>
      <c r="BE16" s="209"/>
      <c r="BS16" s="13" t="s">
        <v>3</v>
      </c>
    </row>
    <row r="17" spans="2:71" ht="18.399999999999999" customHeight="1">
      <c r="B17" s="16"/>
      <c r="E17" s="21" t="s">
        <v>31</v>
      </c>
      <c r="AK17" s="23" t="s">
        <v>27</v>
      </c>
      <c r="AN17" s="21" t="s">
        <v>1</v>
      </c>
      <c r="AR17" s="16"/>
      <c r="BE17" s="209"/>
      <c r="BS17" s="13" t="s">
        <v>32</v>
      </c>
    </row>
    <row r="18" spans="2:71" ht="6.95" customHeight="1">
      <c r="B18" s="16"/>
      <c r="AR18" s="16"/>
      <c r="BE18" s="209"/>
      <c r="BS18" s="13" t="s">
        <v>6</v>
      </c>
    </row>
    <row r="19" spans="2:71" ht="12" customHeight="1">
      <c r="B19" s="16"/>
      <c r="D19" s="23" t="s">
        <v>33</v>
      </c>
      <c r="AK19" s="23" t="s">
        <v>24</v>
      </c>
      <c r="AN19" s="21">
        <v>42139759</v>
      </c>
      <c r="AR19" s="16"/>
      <c r="BE19" s="209"/>
      <c r="BS19" s="13" t="s">
        <v>6</v>
      </c>
    </row>
    <row r="20" spans="2:71" ht="18.399999999999999" customHeight="1">
      <c r="B20" s="16"/>
      <c r="E20" s="21" t="s">
        <v>31</v>
      </c>
      <c r="AK20" s="23" t="s">
        <v>27</v>
      </c>
      <c r="AN20" s="21" t="s">
        <v>1</v>
      </c>
      <c r="AR20" s="16"/>
      <c r="BE20" s="209"/>
      <c r="BS20" s="13" t="s">
        <v>32</v>
      </c>
    </row>
    <row r="21" spans="2:71" ht="6.95" customHeight="1">
      <c r="B21" s="16"/>
      <c r="AR21" s="16"/>
      <c r="BE21" s="209"/>
    </row>
    <row r="22" spans="2:71" ht="12" customHeight="1">
      <c r="B22" s="16"/>
      <c r="D22" s="23" t="s">
        <v>34</v>
      </c>
      <c r="AR22" s="16"/>
      <c r="BE22" s="209"/>
    </row>
    <row r="23" spans="2:71" ht="16.5" customHeight="1">
      <c r="B23" s="16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6"/>
      <c r="BE23" s="209"/>
    </row>
    <row r="24" spans="2:71" ht="6.95" customHeight="1">
      <c r="B24" s="16"/>
      <c r="AR24" s="16"/>
      <c r="BE24" s="209"/>
    </row>
    <row r="25" spans="2:71" ht="6.95" customHeight="1">
      <c r="B25" s="1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6"/>
      <c r="BE25" s="209"/>
    </row>
    <row r="26" spans="2:71" s="1" customFormat="1" ht="25.9" customHeight="1">
      <c r="B26" s="27"/>
      <c r="D26" s="28" t="s">
        <v>35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1">
        <f>ROUND(AG94,2)</f>
        <v>0</v>
      </c>
      <c r="AL26" s="192"/>
      <c r="AM26" s="192"/>
      <c r="AN26" s="192"/>
      <c r="AO26" s="192"/>
      <c r="AR26" s="27"/>
      <c r="BE26" s="209"/>
    </row>
    <row r="27" spans="2:71" s="1" customFormat="1" ht="6.95" customHeight="1">
      <c r="B27" s="27"/>
      <c r="AR27" s="27"/>
      <c r="BE27" s="209"/>
    </row>
    <row r="28" spans="2:71" s="1" customFormat="1" ht="12.75">
      <c r="B28" s="27"/>
      <c r="L28" s="193" t="s">
        <v>36</v>
      </c>
      <c r="M28" s="193"/>
      <c r="N28" s="193"/>
      <c r="O28" s="193"/>
      <c r="P28" s="193"/>
      <c r="W28" s="193" t="s">
        <v>37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38</v>
      </c>
      <c r="AL28" s="193"/>
      <c r="AM28" s="193"/>
      <c r="AN28" s="193"/>
      <c r="AO28" s="193"/>
      <c r="AR28" s="27"/>
      <c r="BE28" s="209"/>
    </row>
    <row r="29" spans="2:71" s="2" customFormat="1" ht="14.45" customHeight="1">
      <c r="B29" s="31"/>
      <c r="D29" s="23" t="s">
        <v>39</v>
      </c>
      <c r="F29" s="32" t="s">
        <v>40</v>
      </c>
      <c r="L29" s="187">
        <v>0.2</v>
      </c>
      <c r="M29" s="186"/>
      <c r="N29" s="186"/>
      <c r="O29" s="186"/>
      <c r="P29" s="186"/>
      <c r="Q29" s="33"/>
      <c r="R29" s="33"/>
      <c r="S29" s="33"/>
      <c r="T29" s="33"/>
      <c r="U29" s="33"/>
      <c r="V29" s="33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3"/>
      <c r="AG29" s="33"/>
      <c r="AH29" s="33"/>
      <c r="AI29" s="33"/>
      <c r="AJ29" s="33"/>
      <c r="AK29" s="185">
        <f>ROUND(AV94, 2)</f>
        <v>0</v>
      </c>
      <c r="AL29" s="186"/>
      <c r="AM29" s="186"/>
      <c r="AN29" s="186"/>
      <c r="AO29" s="186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  <c r="BE29" s="210"/>
    </row>
    <row r="30" spans="2:71" s="2" customFormat="1" ht="14.45" customHeight="1">
      <c r="B30" s="31"/>
      <c r="F30" s="32" t="s">
        <v>41</v>
      </c>
      <c r="L30" s="187">
        <v>0.2</v>
      </c>
      <c r="M30" s="186"/>
      <c r="N30" s="186"/>
      <c r="O30" s="186"/>
      <c r="P30" s="186"/>
      <c r="Q30" s="33"/>
      <c r="R30" s="33"/>
      <c r="S30" s="33"/>
      <c r="T30" s="33"/>
      <c r="U30" s="33"/>
      <c r="V30" s="33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F30" s="33"/>
      <c r="AG30" s="33"/>
      <c r="AH30" s="33"/>
      <c r="AI30" s="33"/>
      <c r="AJ30" s="33"/>
      <c r="AK30" s="185">
        <f>ROUND(AW94, 2)</f>
        <v>0</v>
      </c>
      <c r="AL30" s="186"/>
      <c r="AM30" s="186"/>
      <c r="AN30" s="186"/>
      <c r="AO30" s="186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  <c r="BE30" s="210"/>
    </row>
    <row r="31" spans="2:71" s="2" customFormat="1" ht="14.45" hidden="1" customHeight="1">
      <c r="B31" s="31"/>
      <c r="F31" s="23" t="s">
        <v>42</v>
      </c>
      <c r="L31" s="194">
        <v>0.2</v>
      </c>
      <c r="M31" s="195"/>
      <c r="N31" s="195"/>
      <c r="O31" s="195"/>
      <c r="P31" s="195"/>
      <c r="W31" s="196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6">
        <v>0</v>
      </c>
      <c r="AL31" s="195"/>
      <c r="AM31" s="195"/>
      <c r="AN31" s="195"/>
      <c r="AO31" s="195"/>
      <c r="AR31" s="31"/>
      <c r="BE31" s="210"/>
    </row>
    <row r="32" spans="2:71" s="2" customFormat="1" ht="14.45" hidden="1" customHeight="1">
      <c r="B32" s="31"/>
      <c r="F32" s="23" t="s">
        <v>43</v>
      </c>
      <c r="L32" s="194">
        <v>0.2</v>
      </c>
      <c r="M32" s="195"/>
      <c r="N32" s="195"/>
      <c r="O32" s="195"/>
      <c r="P32" s="195"/>
      <c r="W32" s="196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6">
        <v>0</v>
      </c>
      <c r="AL32" s="195"/>
      <c r="AM32" s="195"/>
      <c r="AN32" s="195"/>
      <c r="AO32" s="195"/>
      <c r="AR32" s="31"/>
      <c r="BE32" s="210"/>
    </row>
    <row r="33" spans="2:57" s="2" customFormat="1" ht="14.45" hidden="1" customHeight="1">
      <c r="B33" s="31"/>
      <c r="F33" s="32" t="s">
        <v>44</v>
      </c>
      <c r="L33" s="187">
        <v>0</v>
      </c>
      <c r="M33" s="186"/>
      <c r="N33" s="186"/>
      <c r="O33" s="186"/>
      <c r="P33" s="186"/>
      <c r="Q33" s="33"/>
      <c r="R33" s="33"/>
      <c r="S33" s="33"/>
      <c r="T33" s="33"/>
      <c r="U33" s="33"/>
      <c r="V33" s="33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3"/>
      <c r="AG33" s="33"/>
      <c r="AH33" s="33"/>
      <c r="AI33" s="33"/>
      <c r="AJ33" s="33"/>
      <c r="AK33" s="185">
        <v>0</v>
      </c>
      <c r="AL33" s="186"/>
      <c r="AM33" s="186"/>
      <c r="AN33" s="186"/>
      <c r="AO33" s="186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  <c r="BE33" s="210"/>
    </row>
    <row r="34" spans="2:57" s="1" customFormat="1" ht="6.95" customHeight="1">
      <c r="B34" s="27"/>
      <c r="AR34" s="27"/>
      <c r="BE34" s="209"/>
    </row>
    <row r="35" spans="2:57" s="1" customFormat="1" ht="25.9" customHeight="1">
      <c r="B35" s="27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00" t="s">
        <v>47</v>
      </c>
      <c r="Y35" s="198"/>
      <c r="Z35" s="198"/>
      <c r="AA35" s="198"/>
      <c r="AB35" s="198"/>
      <c r="AC35" s="37"/>
      <c r="AD35" s="37"/>
      <c r="AE35" s="37"/>
      <c r="AF35" s="37"/>
      <c r="AG35" s="37"/>
      <c r="AH35" s="37"/>
      <c r="AI35" s="37"/>
      <c r="AJ35" s="37"/>
      <c r="AK35" s="197">
        <f>SUM(AK26:AK33)</f>
        <v>0</v>
      </c>
      <c r="AL35" s="198"/>
      <c r="AM35" s="198"/>
      <c r="AN35" s="198"/>
      <c r="AO35" s="199"/>
      <c r="AP35" s="35"/>
      <c r="AQ35" s="35"/>
      <c r="AR35" s="27"/>
    </row>
    <row r="36" spans="2:57" s="1" customFormat="1" ht="6.95" customHeight="1">
      <c r="B36" s="27"/>
      <c r="AR36" s="27"/>
    </row>
    <row r="37" spans="2:57" s="1" customFormat="1" ht="14.45" customHeight="1">
      <c r="B37" s="27"/>
      <c r="AR37" s="27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7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7"/>
      <c r="D60" s="41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51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50</v>
      </c>
      <c r="AI60" s="29"/>
      <c r="AJ60" s="29"/>
      <c r="AK60" s="29"/>
      <c r="AL60" s="29"/>
      <c r="AM60" s="41" t="s">
        <v>51</v>
      </c>
      <c r="AN60" s="29"/>
      <c r="AO60" s="29"/>
      <c r="AR60" s="27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7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7"/>
      <c r="D75" s="41" t="s">
        <v>50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51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50</v>
      </c>
      <c r="AI75" s="29"/>
      <c r="AJ75" s="29"/>
      <c r="AK75" s="29"/>
      <c r="AL75" s="29"/>
      <c r="AM75" s="41" t="s">
        <v>51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5" customHeight="1">
      <c r="B82" s="27"/>
      <c r="C82" s="17" t="s">
        <v>54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6"/>
      <c r="C84" s="23" t="s">
        <v>12</v>
      </c>
      <c r="L84" s="3" t="str">
        <f>K5</f>
        <v>2023-01</v>
      </c>
      <c r="AR84" s="46"/>
    </row>
    <row r="85" spans="1:91" s="4" customFormat="1" ht="36.950000000000003" customHeight="1">
      <c r="B85" s="47"/>
      <c r="C85" s="48" t="s">
        <v>15</v>
      </c>
      <c r="L85" s="177" t="str">
        <f>K6</f>
        <v>Prístavba a prestavbu skladu MTZ II. - zmenové riešie 1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7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3" t="s">
        <v>19</v>
      </c>
      <c r="L87" s="49" t="str">
        <f>IF(K8="","",K8)</f>
        <v xml:space="preserve"> </v>
      </c>
      <c r="AI87" s="23" t="s">
        <v>21</v>
      </c>
      <c r="AM87" s="204" t="str">
        <f>IF(AN8= "","",AN8)</f>
        <v>13. 1. 2023</v>
      </c>
      <c r="AN87" s="204"/>
      <c r="AR87" s="27"/>
    </row>
    <row r="88" spans="1:91" s="1" customFormat="1" ht="6.95" customHeight="1">
      <c r="B88" s="27"/>
      <c r="AR88" s="27"/>
    </row>
    <row r="89" spans="1:91" s="1" customFormat="1" ht="15.2" customHeight="1">
      <c r="B89" s="27"/>
      <c r="C89" s="23" t="s">
        <v>23</v>
      </c>
      <c r="L89" s="3" t="str">
        <f>IF(E11= "","",E11)</f>
        <v>MILSY a.s.</v>
      </c>
      <c r="AI89" s="23" t="s">
        <v>30</v>
      </c>
      <c r="AM89" s="205" t="str">
        <f>IF(E17="","",E17)</f>
        <v xml:space="preserve">Ing. Ivan Leitmann </v>
      </c>
      <c r="AN89" s="206"/>
      <c r="AO89" s="206"/>
      <c r="AP89" s="206"/>
      <c r="AR89" s="27"/>
      <c r="AS89" s="213" t="s">
        <v>55</v>
      </c>
      <c r="AT89" s="214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27"/>
      <c r="C90" s="23" t="s">
        <v>29</v>
      </c>
      <c r="L90" s="3">
        <f>IF(E14= "Vyplň údaj","",E14)</f>
        <v>0</v>
      </c>
      <c r="AI90" s="23" t="s">
        <v>33</v>
      </c>
      <c r="AM90" s="205" t="str">
        <f>IF(E20="","",E20)</f>
        <v xml:space="preserve">Ing. Ivan Leitmann </v>
      </c>
      <c r="AN90" s="206"/>
      <c r="AO90" s="206"/>
      <c r="AP90" s="206"/>
      <c r="AR90" s="27"/>
      <c r="AS90" s="215"/>
      <c r="AT90" s="216"/>
      <c r="BD90" s="54"/>
    </row>
    <row r="91" spans="1:91" s="1" customFormat="1" ht="10.9" customHeight="1">
      <c r="B91" s="27"/>
      <c r="AR91" s="27"/>
      <c r="AS91" s="215"/>
      <c r="AT91" s="216"/>
      <c r="BD91" s="54"/>
    </row>
    <row r="92" spans="1:91" s="1" customFormat="1" ht="29.25" customHeight="1">
      <c r="B92" s="27"/>
      <c r="C92" s="173" t="s">
        <v>56</v>
      </c>
      <c r="D92" s="174"/>
      <c r="E92" s="174"/>
      <c r="F92" s="174"/>
      <c r="G92" s="174"/>
      <c r="H92" s="55"/>
      <c r="I92" s="176" t="s">
        <v>57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203" t="s">
        <v>58</v>
      </c>
      <c r="AH92" s="174"/>
      <c r="AI92" s="174"/>
      <c r="AJ92" s="174"/>
      <c r="AK92" s="174"/>
      <c r="AL92" s="174"/>
      <c r="AM92" s="174"/>
      <c r="AN92" s="176" t="s">
        <v>59</v>
      </c>
      <c r="AO92" s="174"/>
      <c r="AP92" s="207"/>
      <c r="AQ92" s="56" t="s">
        <v>60</v>
      </c>
      <c r="AR92" s="27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>
      <c r="B93" s="27"/>
      <c r="AR93" s="27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79">
        <f>ROUND(AG95+AG96+AG105,2)</f>
        <v>0</v>
      </c>
      <c r="AH94" s="179"/>
      <c r="AI94" s="179"/>
      <c r="AJ94" s="179"/>
      <c r="AK94" s="179"/>
      <c r="AL94" s="179"/>
      <c r="AM94" s="179"/>
      <c r="AN94" s="212">
        <f t="shared" ref="AN94:AN105" si="0">SUM(AG94,AT94)</f>
        <v>0</v>
      </c>
      <c r="AO94" s="212"/>
      <c r="AP94" s="212"/>
      <c r="AQ94" s="65" t="s">
        <v>1</v>
      </c>
      <c r="AR94" s="61"/>
      <c r="AS94" s="66">
        <f>ROUND(AS95+AS96+AS105,2)</f>
        <v>0</v>
      </c>
      <c r="AT94" s="67">
        <f t="shared" ref="AT94:AT105" si="1">ROUND(SUM(AV94:AW94),2)</f>
        <v>0</v>
      </c>
      <c r="AU94" s="68">
        <f>ROUND(AU95+AU96+AU105,5)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ROUND(AZ95+AZ96+AZ105,2)</f>
        <v>0</v>
      </c>
      <c r="BA94" s="67">
        <f>ROUND(BA95+BA96+BA105,2)</f>
        <v>0</v>
      </c>
      <c r="BB94" s="67">
        <f>ROUND(BB95+BB96+BB105,2)</f>
        <v>0</v>
      </c>
      <c r="BC94" s="67">
        <f>ROUND(BC95+BC96+BC105,2)</f>
        <v>0</v>
      </c>
      <c r="BD94" s="69">
        <f>ROUND(BD95+BD96+BD105,2)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175" t="s">
        <v>80</v>
      </c>
      <c r="E95" s="175"/>
      <c r="F95" s="175"/>
      <c r="G95" s="175"/>
      <c r="H95" s="175"/>
      <c r="I95" s="75"/>
      <c r="J95" s="175" t="s">
        <v>81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83">
        <f>'2023-011 - SO.01 Búracie ...'!J30</f>
        <v>0</v>
      </c>
      <c r="AH95" s="184"/>
      <c r="AI95" s="184"/>
      <c r="AJ95" s="184"/>
      <c r="AK95" s="184"/>
      <c r="AL95" s="184"/>
      <c r="AM95" s="184"/>
      <c r="AN95" s="183">
        <f t="shared" si="0"/>
        <v>0</v>
      </c>
      <c r="AO95" s="184"/>
      <c r="AP95" s="184"/>
      <c r="AQ95" s="76" t="s">
        <v>82</v>
      </c>
      <c r="AR95" s="73"/>
      <c r="AS95" s="77">
        <v>0</v>
      </c>
      <c r="AT95" s="78">
        <f t="shared" si="1"/>
        <v>0</v>
      </c>
      <c r="AU95" s="79">
        <f>'2023-011 - SO.01 Búracie ...'!P125</f>
        <v>0</v>
      </c>
      <c r="AV95" s="78">
        <f>'2023-011 - SO.01 Búracie ...'!J33</f>
        <v>0</v>
      </c>
      <c r="AW95" s="78">
        <f>'2023-011 - SO.01 Búracie ...'!J34</f>
        <v>0</v>
      </c>
      <c r="AX95" s="78">
        <f>'2023-011 - SO.01 Búracie ...'!J35</f>
        <v>0</v>
      </c>
      <c r="AY95" s="78">
        <f>'2023-011 - SO.01 Búracie ...'!J36</f>
        <v>0</v>
      </c>
      <c r="AZ95" s="78">
        <f>'2023-011 - SO.01 Búracie ...'!F33</f>
        <v>0</v>
      </c>
      <c r="BA95" s="78">
        <f>'2023-011 - SO.01 Búracie ...'!F34</f>
        <v>0</v>
      </c>
      <c r="BB95" s="78">
        <f>'2023-011 - SO.01 Búracie ...'!F35</f>
        <v>0</v>
      </c>
      <c r="BC95" s="78">
        <f>'2023-011 - SO.01 Búracie ...'!F36</f>
        <v>0</v>
      </c>
      <c r="BD95" s="80">
        <f>'2023-011 - SO.01 Búracie ...'!F37</f>
        <v>0</v>
      </c>
      <c r="BT95" s="81" t="s">
        <v>83</v>
      </c>
      <c r="BV95" s="81" t="s">
        <v>77</v>
      </c>
      <c r="BW95" s="81" t="s">
        <v>84</v>
      </c>
      <c r="BX95" s="81" t="s">
        <v>4</v>
      </c>
      <c r="CL95" s="81" t="s">
        <v>1</v>
      </c>
      <c r="CM95" s="81" t="s">
        <v>75</v>
      </c>
    </row>
    <row r="96" spans="1:91" s="6" customFormat="1" ht="24.75" customHeight="1">
      <c r="B96" s="73"/>
      <c r="C96" s="74"/>
      <c r="D96" s="175" t="s">
        <v>85</v>
      </c>
      <c r="E96" s="175"/>
      <c r="F96" s="175"/>
      <c r="G96" s="175"/>
      <c r="H96" s="175"/>
      <c r="I96" s="75"/>
      <c r="J96" s="175" t="s">
        <v>86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202">
        <f>ROUND(AG97+AG98+AG101,2)</f>
        <v>0</v>
      </c>
      <c r="AH96" s="184"/>
      <c r="AI96" s="184"/>
      <c r="AJ96" s="184"/>
      <c r="AK96" s="184"/>
      <c r="AL96" s="184"/>
      <c r="AM96" s="184"/>
      <c r="AN96" s="183">
        <f t="shared" si="0"/>
        <v>0</v>
      </c>
      <c r="AO96" s="184"/>
      <c r="AP96" s="184"/>
      <c r="AQ96" s="76" t="s">
        <v>82</v>
      </c>
      <c r="AR96" s="73"/>
      <c r="AS96" s="77">
        <f>ROUND(AS97+AS98+AS101,2)</f>
        <v>0</v>
      </c>
      <c r="AT96" s="78">
        <f t="shared" si="1"/>
        <v>0</v>
      </c>
      <c r="AU96" s="79">
        <f>ROUND(AU97+AU98+AU101,5)</f>
        <v>0</v>
      </c>
      <c r="AV96" s="78">
        <f>ROUND(AZ96*L29,2)</f>
        <v>0</v>
      </c>
      <c r="AW96" s="78">
        <f>ROUND(BA96*L30,2)</f>
        <v>0</v>
      </c>
      <c r="AX96" s="78">
        <f>ROUND(BB96*L29,2)</f>
        <v>0</v>
      </c>
      <c r="AY96" s="78">
        <f>ROUND(BC96*L30,2)</f>
        <v>0</v>
      </c>
      <c r="AZ96" s="78">
        <f>ROUND(AZ97+AZ98+AZ101,2)</f>
        <v>0</v>
      </c>
      <c r="BA96" s="78">
        <f>ROUND(BA97+BA98+BA101,2)</f>
        <v>0</v>
      </c>
      <c r="BB96" s="78">
        <f>ROUND(BB97+BB98+BB101,2)</f>
        <v>0</v>
      </c>
      <c r="BC96" s="78">
        <f>ROUND(BC97+BC98+BC101,2)</f>
        <v>0</v>
      </c>
      <c r="BD96" s="80">
        <f>ROUND(BD97+BD98+BD101,2)</f>
        <v>0</v>
      </c>
      <c r="BS96" s="81" t="s">
        <v>74</v>
      </c>
      <c r="BT96" s="81" t="s">
        <v>83</v>
      </c>
      <c r="BU96" s="81" t="s">
        <v>76</v>
      </c>
      <c r="BV96" s="81" t="s">
        <v>77</v>
      </c>
      <c r="BW96" s="81" t="s">
        <v>87</v>
      </c>
      <c r="BX96" s="81" t="s">
        <v>4</v>
      </c>
      <c r="CL96" s="81" t="s">
        <v>1</v>
      </c>
      <c r="CM96" s="81" t="s">
        <v>75</v>
      </c>
    </row>
    <row r="97" spans="1:91" s="3" customFormat="1" ht="23.25" customHeight="1">
      <c r="A97" s="72" t="s">
        <v>79</v>
      </c>
      <c r="B97" s="46"/>
      <c r="C97" s="9"/>
      <c r="D97" s="9"/>
      <c r="E97" s="172" t="s">
        <v>88</v>
      </c>
      <c r="F97" s="172"/>
      <c r="G97" s="172"/>
      <c r="H97" s="172"/>
      <c r="I97" s="172"/>
      <c r="J97" s="9"/>
      <c r="K97" s="172" t="s">
        <v>89</v>
      </c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80">
        <f>'2023-0121 - SO.02 Stavebn...'!J32</f>
        <v>0</v>
      </c>
      <c r="AH97" s="181"/>
      <c r="AI97" s="181"/>
      <c r="AJ97" s="181"/>
      <c r="AK97" s="181"/>
      <c r="AL97" s="181"/>
      <c r="AM97" s="181"/>
      <c r="AN97" s="180">
        <f t="shared" si="0"/>
        <v>0</v>
      </c>
      <c r="AO97" s="181"/>
      <c r="AP97" s="181"/>
      <c r="AQ97" s="82" t="s">
        <v>90</v>
      </c>
      <c r="AR97" s="46"/>
      <c r="AS97" s="83">
        <v>0</v>
      </c>
      <c r="AT97" s="84">
        <f t="shared" si="1"/>
        <v>0</v>
      </c>
      <c r="AU97" s="85">
        <f>'2023-0121 - SO.02 Stavebn...'!P138</f>
        <v>0</v>
      </c>
      <c r="AV97" s="84">
        <f>'2023-0121 - SO.02 Stavebn...'!J35</f>
        <v>0</v>
      </c>
      <c r="AW97" s="84">
        <f>'2023-0121 - SO.02 Stavebn...'!J36</f>
        <v>0</v>
      </c>
      <c r="AX97" s="84">
        <f>'2023-0121 - SO.02 Stavebn...'!J37</f>
        <v>0</v>
      </c>
      <c r="AY97" s="84">
        <f>'2023-0121 - SO.02 Stavebn...'!J38</f>
        <v>0</v>
      </c>
      <c r="AZ97" s="84">
        <f>'2023-0121 - SO.02 Stavebn...'!F35</f>
        <v>0</v>
      </c>
      <c r="BA97" s="84">
        <f>'2023-0121 - SO.02 Stavebn...'!F36</f>
        <v>0</v>
      </c>
      <c r="BB97" s="84">
        <f>'2023-0121 - SO.02 Stavebn...'!F37</f>
        <v>0</v>
      </c>
      <c r="BC97" s="84">
        <f>'2023-0121 - SO.02 Stavebn...'!F38</f>
        <v>0</v>
      </c>
      <c r="BD97" s="86">
        <f>'2023-0121 - SO.02 Stavebn...'!F39</f>
        <v>0</v>
      </c>
      <c r="BT97" s="21" t="s">
        <v>91</v>
      </c>
      <c r="BV97" s="21" t="s">
        <v>77</v>
      </c>
      <c r="BW97" s="21" t="s">
        <v>92</v>
      </c>
      <c r="BX97" s="21" t="s">
        <v>87</v>
      </c>
      <c r="CL97" s="21" t="s">
        <v>1</v>
      </c>
    </row>
    <row r="98" spans="1:91" s="3" customFormat="1" ht="23.25" customHeight="1">
      <c r="B98" s="46"/>
      <c r="C98" s="9"/>
      <c r="D98" s="9"/>
      <c r="E98" s="172" t="s">
        <v>93</v>
      </c>
      <c r="F98" s="172"/>
      <c r="G98" s="172"/>
      <c r="H98" s="172"/>
      <c r="I98" s="172"/>
      <c r="J98" s="9"/>
      <c r="K98" s="172" t="s">
        <v>94</v>
      </c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82">
        <f>ROUND(SUM(AG99:AG100),2)</f>
        <v>0</v>
      </c>
      <c r="AH98" s="182"/>
      <c r="AI98" s="182"/>
      <c r="AJ98" s="182"/>
      <c r="AK98" s="182"/>
      <c r="AL98" s="182"/>
      <c r="AM98" s="182"/>
      <c r="AN98" s="180">
        <f t="shared" si="0"/>
        <v>0</v>
      </c>
      <c r="AO98" s="180"/>
      <c r="AP98" s="180"/>
      <c r="AQ98" s="82" t="s">
        <v>90</v>
      </c>
      <c r="AR98" s="46"/>
      <c r="AS98" s="83">
        <f>ROUND(SUM(AS99:AS100),2)</f>
        <v>0</v>
      </c>
      <c r="AT98" s="84">
        <f t="shared" si="1"/>
        <v>0</v>
      </c>
      <c r="AU98" s="85">
        <f>ROUND(SUM(AU99:AU100),5)</f>
        <v>0</v>
      </c>
      <c r="AV98" s="84">
        <f>ROUND(AZ98*L29,2)</f>
        <v>0</v>
      </c>
      <c r="AW98" s="84">
        <f>ROUND(BA98*L30,2)</f>
        <v>0</v>
      </c>
      <c r="AX98" s="84">
        <f>ROUND(BB98*L29,2)</f>
        <v>0</v>
      </c>
      <c r="AY98" s="84">
        <f>ROUND(BC98*L30,2)</f>
        <v>0</v>
      </c>
      <c r="AZ98" s="84">
        <f>ROUND(SUM(AZ99:AZ100),2)</f>
        <v>0</v>
      </c>
      <c r="BA98" s="84">
        <f>ROUND(SUM(BA99:BA100),2)</f>
        <v>0</v>
      </c>
      <c r="BB98" s="84">
        <f>ROUND(SUM(BB99:BB100),2)</f>
        <v>0</v>
      </c>
      <c r="BC98" s="84">
        <f>ROUND(SUM(BC99:BC100),2)</f>
        <v>0</v>
      </c>
      <c r="BD98" s="86">
        <f>ROUND(SUM(BD99:BD100),2)</f>
        <v>0</v>
      </c>
      <c r="BS98" s="21" t="s">
        <v>74</v>
      </c>
      <c r="BT98" s="21" t="s">
        <v>91</v>
      </c>
      <c r="BV98" s="21" t="s">
        <v>77</v>
      </c>
      <c r="BW98" s="21" t="s">
        <v>95</v>
      </c>
      <c r="BX98" s="21" t="s">
        <v>87</v>
      </c>
      <c r="CL98" s="21" t="s">
        <v>1</v>
      </c>
    </row>
    <row r="99" spans="1:91" s="3" customFormat="1" ht="23.25" customHeight="1">
      <c r="A99" s="72" t="s">
        <v>79</v>
      </c>
      <c r="B99" s="46"/>
      <c r="C99" s="9"/>
      <c r="D99" s="9"/>
      <c r="E99" s="9"/>
      <c r="F99" s="172" t="s">
        <v>97</v>
      </c>
      <c r="G99" s="172"/>
      <c r="H99" s="172"/>
      <c r="I99" s="172"/>
      <c r="J99" s="172"/>
      <c r="K99" s="9"/>
      <c r="L99" s="172" t="s">
        <v>98</v>
      </c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80">
        <f>'2023-01221 - SO.02 Zdravo...'!J34</f>
        <v>0</v>
      </c>
      <c r="AH99" s="181"/>
      <c r="AI99" s="181"/>
      <c r="AJ99" s="181"/>
      <c r="AK99" s="181"/>
      <c r="AL99" s="181"/>
      <c r="AM99" s="181"/>
      <c r="AN99" s="180">
        <f t="shared" si="0"/>
        <v>0</v>
      </c>
      <c r="AO99" s="181"/>
      <c r="AP99" s="181"/>
      <c r="AQ99" s="82" t="s">
        <v>90</v>
      </c>
      <c r="AR99" s="46"/>
      <c r="AS99" s="83">
        <v>0</v>
      </c>
      <c r="AT99" s="84">
        <f t="shared" si="1"/>
        <v>0</v>
      </c>
      <c r="AU99" s="85">
        <f>'2023-01221 - SO.02 Zdravo...'!P137</f>
        <v>0</v>
      </c>
      <c r="AV99" s="84">
        <f>'2023-01221 - SO.02 Zdravo...'!J37</f>
        <v>0</v>
      </c>
      <c r="AW99" s="84">
        <f>'2023-01221 - SO.02 Zdravo...'!J38</f>
        <v>0</v>
      </c>
      <c r="AX99" s="84">
        <f>'2023-01221 - SO.02 Zdravo...'!J39</f>
        <v>0</v>
      </c>
      <c r="AY99" s="84">
        <f>'2023-01221 - SO.02 Zdravo...'!J40</f>
        <v>0</v>
      </c>
      <c r="AZ99" s="84">
        <f>'2023-01221 - SO.02 Zdravo...'!F37</f>
        <v>0</v>
      </c>
      <c r="BA99" s="84">
        <f>'2023-01221 - SO.02 Zdravo...'!F38</f>
        <v>0</v>
      </c>
      <c r="BB99" s="84">
        <f>'2023-01221 - SO.02 Zdravo...'!F39</f>
        <v>0</v>
      </c>
      <c r="BC99" s="84">
        <f>'2023-01221 - SO.02 Zdravo...'!F40</f>
        <v>0</v>
      </c>
      <c r="BD99" s="86">
        <f>'2023-01221 - SO.02 Zdravo...'!F41</f>
        <v>0</v>
      </c>
      <c r="BT99" s="21" t="s">
        <v>96</v>
      </c>
      <c r="BV99" s="21" t="s">
        <v>77</v>
      </c>
      <c r="BW99" s="21" t="s">
        <v>99</v>
      </c>
      <c r="BX99" s="21" t="s">
        <v>95</v>
      </c>
      <c r="CL99" s="21" t="s">
        <v>1</v>
      </c>
    </row>
    <row r="100" spans="1:91" s="3" customFormat="1" ht="35.25" customHeight="1">
      <c r="A100" s="72" t="s">
        <v>79</v>
      </c>
      <c r="B100" s="46"/>
      <c r="C100" s="9"/>
      <c r="D100" s="9"/>
      <c r="E100" s="9"/>
      <c r="F100" s="172" t="s">
        <v>100</v>
      </c>
      <c r="G100" s="172"/>
      <c r="H100" s="172"/>
      <c r="I100" s="172"/>
      <c r="J100" s="172"/>
      <c r="K100" s="9"/>
      <c r="L100" s="172" t="s">
        <v>101</v>
      </c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80">
        <f>'2023-01222 - Výmena hydra...'!J34</f>
        <v>0</v>
      </c>
      <c r="AH100" s="181"/>
      <c r="AI100" s="181"/>
      <c r="AJ100" s="181"/>
      <c r="AK100" s="181"/>
      <c r="AL100" s="181"/>
      <c r="AM100" s="181"/>
      <c r="AN100" s="180">
        <f t="shared" si="0"/>
        <v>0</v>
      </c>
      <c r="AO100" s="181"/>
      <c r="AP100" s="181"/>
      <c r="AQ100" s="82" t="s">
        <v>90</v>
      </c>
      <c r="AR100" s="46"/>
      <c r="AS100" s="83">
        <v>0</v>
      </c>
      <c r="AT100" s="84">
        <f t="shared" si="1"/>
        <v>0</v>
      </c>
      <c r="AU100" s="85">
        <f>'2023-01222 - Výmena hydra...'!P126</f>
        <v>0</v>
      </c>
      <c r="AV100" s="84">
        <f>'2023-01222 - Výmena hydra...'!J37</f>
        <v>0</v>
      </c>
      <c r="AW100" s="84">
        <f>'2023-01222 - Výmena hydra...'!J38</f>
        <v>0</v>
      </c>
      <c r="AX100" s="84">
        <f>'2023-01222 - Výmena hydra...'!J39</f>
        <v>0</v>
      </c>
      <c r="AY100" s="84">
        <f>'2023-01222 - Výmena hydra...'!J40</f>
        <v>0</v>
      </c>
      <c r="AZ100" s="84">
        <f>'2023-01222 - Výmena hydra...'!F37</f>
        <v>0</v>
      </c>
      <c r="BA100" s="84">
        <f>'2023-01222 - Výmena hydra...'!F38</f>
        <v>0</v>
      </c>
      <c r="BB100" s="84">
        <f>'2023-01222 - Výmena hydra...'!F39</f>
        <v>0</v>
      </c>
      <c r="BC100" s="84">
        <f>'2023-01222 - Výmena hydra...'!F40</f>
        <v>0</v>
      </c>
      <c r="BD100" s="86">
        <f>'2023-01222 - Výmena hydra...'!F41</f>
        <v>0</v>
      </c>
      <c r="BT100" s="21" t="s">
        <v>96</v>
      </c>
      <c r="BV100" s="21" t="s">
        <v>77</v>
      </c>
      <c r="BW100" s="21" t="s">
        <v>102</v>
      </c>
      <c r="BX100" s="21" t="s">
        <v>95</v>
      </c>
      <c r="CL100" s="21" t="s">
        <v>1</v>
      </c>
    </row>
    <row r="101" spans="1:91" s="3" customFormat="1" ht="23.25" customHeight="1">
      <c r="B101" s="46"/>
      <c r="C101" s="9"/>
      <c r="D101" s="9"/>
      <c r="E101" s="172" t="s">
        <v>103</v>
      </c>
      <c r="F101" s="172"/>
      <c r="G101" s="172"/>
      <c r="H101" s="172"/>
      <c r="I101" s="172"/>
      <c r="J101" s="9"/>
      <c r="K101" s="172" t="s">
        <v>104</v>
      </c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82">
        <f>ROUND(SUM(AG102:AG104),2)</f>
        <v>0</v>
      </c>
      <c r="AH101" s="181"/>
      <c r="AI101" s="181"/>
      <c r="AJ101" s="181"/>
      <c r="AK101" s="181"/>
      <c r="AL101" s="181"/>
      <c r="AM101" s="181"/>
      <c r="AN101" s="180">
        <f t="shared" si="0"/>
        <v>0</v>
      </c>
      <c r="AO101" s="181"/>
      <c r="AP101" s="181"/>
      <c r="AQ101" s="82" t="s">
        <v>90</v>
      </c>
      <c r="AR101" s="46"/>
      <c r="AS101" s="83">
        <f>ROUND(SUM(AS102:AS104),2)</f>
        <v>0</v>
      </c>
      <c r="AT101" s="84">
        <f t="shared" si="1"/>
        <v>0</v>
      </c>
      <c r="AU101" s="85">
        <f>ROUND(SUM(AU102:AU104),5)</f>
        <v>0</v>
      </c>
      <c r="AV101" s="84">
        <f>ROUND(AZ101*L29,2)</f>
        <v>0</v>
      </c>
      <c r="AW101" s="84">
        <f>ROUND(BA101*L30,2)</f>
        <v>0</v>
      </c>
      <c r="AX101" s="84">
        <f>ROUND(BB101*L29,2)</f>
        <v>0</v>
      </c>
      <c r="AY101" s="84">
        <f>ROUND(BC101*L30,2)</f>
        <v>0</v>
      </c>
      <c r="AZ101" s="84">
        <f>ROUND(SUM(AZ102:AZ104),2)</f>
        <v>0</v>
      </c>
      <c r="BA101" s="84">
        <f>ROUND(SUM(BA102:BA104),2)</f>
        <v>0</v>
      </c>
      <c r="BB101" s="84">
        <f>ROUND(SUM(BB102:BB104),2)</f>
        <v>0</v>
      </c>
      <c r="BC101" s="84">
        <f>ROUND(SUM(BC102:BC104),2)</f>
        <v>0</v>
      </c>
      <c r="BD101" s="86">
        <f>ROUND(SUM(BD102:BD104),2)</f>
        <v>0</v>
      </c>
      <c r="BS101" s="21" t="s">
        <v>74</v>
      </c>
      <c r="BT101" s="21" t="s">
        <v>91</v>
      </c>
      <c r="BV101" s="21" t="s">
        <v>77</v>
      </c>
      <c r="BW101" s="21" t="s">
        <v>105</v>
      </c>
      <c r="BX101" s="21" t="s">
        <v>87</v>
      </c>
      <c r="CL101" s="21" t="s">
        <v>1</v>
      </c>
    </row>
    <row r="102" spans="1:91" s="3" customFormat="1" ht="23.25" customHeight="1">
      <c r="A102" s="72" t="s">
        <v>79</v>
      </c>
      <c r="B102" s="46"/>
      <c r="C102" s="9"/>
      <c r="D102" s="9"/>
      <c r="E102" s="9"/>
      <c r="F102" s="172" t="s">
        <v>106</v>
      </c>
      <c r="G102" s="172"/>
      <c r="H102" s="172"/>
      <c r="I102" s="172"/>
      <c r="J102" s="172"/>
      <c r="K102" s="9"/>
      <c r="L102" s="172" t="s">
        <v>107</v>
      </c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80">
        <f>'2023-01231 - SO.02 Elektr...'!J34</f>
        <v>0</v>
      </c>
      <c r="AH102" s="181"/>
      <c r="AI102" s="181"/>
      <c r="AJ102" s="181"/>
      <c r="AK102" s="181"/>
      <c r="AL102" s="181"/>
      <c r="AM102" s="181"/>
      <c r="AN102" s="180">
        <f t="shared" si="0"/>
        <v>0</v>
      </c>
      <c r="AO102" s="181"/>
      <c r="AP102" s="181"/>
      <c r="AQ102" s="82" t="s">
        <v>90</v>
      </c>
      <c r="AR102" s="46"/>
      <c r="AS102" s="83">
        <v>0</v>
      </c>
      <c r="AT102" s="84">
        <f t="shared" si="1"/>
        <v>0</v>
      </c>
      <c r="AU102" s="85">
        <f>'2023-01231 - SO.02 Elektr...'!P129</f>
        <v>0</v>
      </c>
      <c r="AV102" s="84">
        <f>'2023-01231 - SO.02 Elektr...'!J37</f>
        <v>0</v>
      </c>
      <c r="AW102" s="84">
        <f>'2023-01231 - SO.02 Elektr...'!J38</f>
        <v>0</v>
      </c>
      <c r="AX102" s="84">
        <f>'2023-01231 - SO.02 Elektr...'!J39</f>
        <v>0</v>
      </c>
      <c r="AY102" s="84">
        <f>'2023-01231 - SO.02 Elektr...'!J40</f>
        <v>0</v>
      </c>
      <c r="AZ102" s="84">
        <f>'2023-01231 - SO.02 Elektr...'!F37</f>
        <v>0</v>
      </c>
      <c r="BA102" s="84">
        <f>'2023-01231 - SO.02 Elektr...'!F38</f>
        <v>0</v>
      </c>
      <c r="BB102" s="84">
        <f>'2023-01231 - SO.02 Elektr...'!F39</f>
        <v>0</v>
      </c>
      <c r="BC102" s="84">
        <f>'2023-01231 - SO.02 Elektr...'!F40</f>
        <v>0</v>
      </c>
      <c r="BD102" s="86">
        <f>'2023-01231 - SO.02 Elektr...'!F41</f>
        <v>0</v>
      </c>
      <c r="BT102" s="21" t="s">
        <v>96</v>
      </c>
      <c r="BV102" s="21" t="s">
        <v>77</v>
      </c>
      <c r="BW102" s="21" t="s">
        <v>108</v>
      </c>
      <c r="BX102" s="21" t="s">
        <v>105</v>
      </c>
      <c r="CL102" s="21" t="s">
        <v>1</v>
      </c>
    </row>
    <row r="103" spans="1:91" s="3" customFormat="1" ht="23.25" customHeight="1">
      <c r="A103" s="72" t="s">
        <v>79</v>
      </c>
      <c r="B103" s="46"/>
      <c r="C103" s="9"/>
      <c r="D103" s="9"/>
      <c r="E103" s="9"/>
      <c r="F103" s="172" t="s">
        <v>109</v>
      </c>
      <c r="G103" s="172"/>
      <c r="H103" s="172"/>
      <c r="I103" s="172"/>
      <c r="J103" s="172"/>
      <c r="K103" s="9"/>
      <c r="L103" s="172" t="s">
        <v>110</v>
      </c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80">
        <f>'2023-01232 - Ohrev nájazd...'!J34</f>
        <v>0</v>
      </c>
      <c r="AH103" s="181"/>
      <c r="AI103" s="181"/>
      <c r="AJ103" s="181"/>
      <c r="AK103" s="181"/>
      <c r="AL103" s="181"/>
      <c r="AM103" s="181"/>
      <c r="AN103" s="180">
        <f t="shared" si="0"/>
        <v>0</v>
      </c>
      <c r="AO103" s="181"/>
      <c r="AP103" s="181"/>
      <c r="AQ103" s="82" t="s">
        <v>90</v>
      </c>
      <c r="AR103" s="46"/>
      <c r="AS103" s="83">
        <v>0</v>
      </c>
      <c r="AT103" s="84">
        <f t="shared" si="1"/>
        <v>0</v>
      </c>
      <c r="AU103" s="85">
        <f>'2023-01232 - Ohrev nájazd...'!P126</f>
        <v>0</v>
      </c>
      <c r="AV103" s="84">
        <f>'2023-01232 - Ohrev nájazd...'!J37</f>
        <v>0</v>
      </c>
      <c r="AW103" s="84">
        <f>'2023-01232 - Ohrev nájazd...'!J38</f>
        <v>0</v>
      </c>
      <c r="AX103" s="84">
        <f>'2023-01232 - Ohrev nájazd...'!J39</f>
        <v>0</v>
      </c>
      <c r="AY103" s="84">
        <f>'2023-01232 - Ohrev nájazd...'!J40</f>
        <v>0</v>
      </c>
      <c r="AZ103" s="84">
        <f>'2023-01232 - Ohrev nájazd...'!F37</f>
        <v>0</v>
      </c>
      <c r="BA103" s="84">
        <f>'2023-01232 - Ohrev nájazd...'!F38</f>
        <v>0</v>
      </c>
      <c r="BB103" s="84">
        <f>'2023-01232 - Ohrev nájazd...'!F39</f>
        <v>0</v>
      </c>
      <c r="BC103" s="84">
        <f>'2023-01232 - Ohrev nájazd...'!F40</f>
        <v>0</v>
      </c>
      <c r="BD103" s="86">
        <f>'2023-01232 - Ohrev nájazd...'!F41</f>
        <v>0</v>
      </c>
      <c r="BT103" s="21" t="s">
        <v>96</v>
      </c>
      <c r="BV103" s="21" t="s">
        <v>77</v>
      </c>
      <c r="BW103" s="21" t="s">
        <v>111</v>
      </c>
      <c r="BX103" s="21" t="s">
        <v>105</v>
      </c>
      <c r="CL103" s="21" t="s">
        <v>1</v>
      </c>
    </row>
    <row r="104" spans="1:91" s="3" customFormat="1" ht="23.25" customHeight="1">
      <c r="A104" s="72" t="s">
        <v>79</v>
      </c>
      <c r="B104" s="46"/>
      <c r="C104" s="9"/>
      <c r="D104" s="9"/>
      <c r="E104" s="9"/>
      <c r="F104" s="172" t="s">
        <v>112</v>
      </c>
      <c r="G104" s="172"/>
      <c r="H104" s="172"/>
      <c r="I104" s="172"/>
      <c r="J104" s="172"/>
      <c r="K104" s="9"/>
      <c r="L104" s="172" t="s">
        <v>113</v>
      </c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80">
        <f>'2023-01233 - Prekládka NN '!J34</f>
        <v>0</v>
      </c>
      <c r="AH104" s="181"/>
      <c r="AI104" s="181"/>
      <c r="AJ104" s="181"/>
      <c r="AK104" s="181"/>
      <c r="AL104" s="181"/>
      <c r="AM104" s="181"/>
      <c r="AN104" s="180">
        <f t="shared" si="0"/>
        <v>0</v>
      </c>
      <c r="AO104" s="181"/>
      <c r="AP104" s="181"/>
      <c r="AQ104" s="82" t="s">
        <v>90</v>
      </c>
      <c r="AR104" s="46"/>
      <c r="AS104" s="83">
        <v>0</v>
      </c>
      <c r="AT104" s="84">
        <f t="shared" si="1"/>
        <v>0</v>
      </c>
      <c r="AU104" s="85">
        <f>'2023-01233 - Prekládka NN '!P125</f>
        <v>0</v>
      </c>
      <c r="AV104" s="84">
        <f>'2023-01233 - Prekládka NN '!J37</f>
        <v>0</v>
      </c>
      <c r="AW104" s="84">
        <f>'2023-01233 - Prekládka NN '!J38</f>
        <v>0</v>
      </c>
      <c r="AX104" s="84">
        <f>'2023-01233 - Prekládka NN '!J39</f>
        <v>0</v>
      </c>
      <c r="AY104" s="84">
        <f>'2023-01233 - Prekládka NN '!J40</f>
        <v>0</v>
      </c>
      <c r="AZ104" s="84">
        <f>'2023-01233 - Prekládka NN '!F37</f>
        <v>0</v>
      </c>
      <c r="BA104" s="84">
        <f>'2023-01233 - Prekládka NN '!F38</f>
        <v>0</v>
      </c>
      <c r="BB104" s="84">
        <f>'2023-01233 - Prekládka NN '!F39</f>
        <v>0</v>
      </c>
      <c r="BC104" s="84">
        <f>'2023-01233 - Prekládka NN '!F40</f>
        <v>0</v>
      </c>
      <c r="BD104" s="86">
        <f>'2023-01233 - Prekládka NN '!F41</f>
        <v>0</v>
      </c>
      <c r="BT104" s="21" t="s">
        <v>96</v>
      </c>
      <c r="BV104" s="21" t="s">
        <v>77</v>
      </c>
      <c r="BW104" s="21" t="s">
        <v>114</v>
      </c>
      <c r="BX104" s="21" t="s">
        <v>105</v>
      </c>
      <c r="CL104" s="21" t="s">
        <v>1</v>
      </c>
    </row>
    <row r="105" spans="1:91" s="6" customFormat="1" ht="24.75" customHeight="1">
      <c r="A105" s="72" t="s">
        <v>79</v>
      </c>
      <c r="B105" s="73"/>
      <c r="C105" s="74"/>
      <c r="D105" s="175" t="s">
        <v>115</v>
      </c>
      <c r="E105" s="175"/>
      <c r="F105" s="175"/>
      <c r="G105" s="175"/>
      <c r="H105" s="175"/>
      <c r="I105" s="75"/>
      <c r="J105" s="175" t="s">
        <v>116</v>
      </c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83">
        <f>'2023-013 - SO.XX - Úprava...'!J30</f>
        <v>0</v>
      </c>
      <c r="AH105" s="184"/>
      <c r="AI105" s="184"/>
      <c r="AJ105" s="184"/>
      <c r="AK105" s="184"/>
      <c r="AL105" s="184"/>
      <c r="AM105" s="184"/>
      <c r="AN105" s="183">
        <f t="shared" si="0"/>
        <v>0</v>
      </c>
      <c r="AO105" s="184"/>
      <c r="AP105" s="184"/>
      <c r="AQ105" s="76" t="s">
        <v>82</v>
      </c>
      <c r="AR105" s="73"/>
      <c r="AS105" s="87">
        <v>0</v>
      </c>
      <c r="AT105" s="88">
        <f t="shared" si="1"/>
        <v>0</v>
      </c>
      <c r="AU105" s="89">
        <f>'2023-013 - SO.XX - Úprava...'!P117</f>
        <v>0</v>
      </c>
      <c r="AV105" s="88">
        <f>'2023-013 - SO.XX - Úprava...'!J33</f>
        <v>0</v>
      </c>
      <c r="AW105" s="88">
        <f>'2023-013 - SO.XX - Úprava...'!J34</f>
        <v>0</v>
      </c>
      <c r="AX105" s="88">
        <f>'2023-013 - SO.XX - Úprava...'!J35</f>
        <v>0</v>
      </c>
      <c r="AY105" s="88">
        <f>'2023-013 - SO.XX - Úprava...'!J36</f>
        <v>0</v>
      </c>
      <c r="AZ105" s="88">
        <f>'2023-013 - SO.XX - Úprava...'!F33</f>
        <v>0</v>
      </c>
      <c r="BA105" s="88">
        <f>'2023-013 - SO.XX - Úprava...'!F34</f>
        <v>0</v>
      </c>
      <c r="BB105" s="88">
        <f>'2023-013 - SO.XX - Úprava...'!F35</f>
        <v>0</v>
      </c>
      <c r="BC105" s="88">
        <f>'2023-013 - SO.XX - Úprava...'!F36</f>
        <v>0</v>
      </c>
      <c r="BD105" s="90">
        <f>'2023-013 - SO.XX - Úprava...'!F37</f>
        <v>0</v>
      </c>
      <c r="BT105" s="81" t="s">
        <v>83</v>
      </c>
      <c r="BV105" s="81" t="s">
        <v>77</v>
      </c>
      <c r="BW105" s="81" t="s">
        <v>117</v>
      </c>
      <c r="BX105" s="81" t="s">
        <v>4</v>
      </c>
      <c r="CL105" s="81" t="s">
        <v>1</v>
      </c>
      <c r="CM105" s="81" t="s">
        <v>75</v>
      </c>
    </row>
    <row r="106" spans="1:91" s="1" customFormat="1" ht="30" customHeight="1">
      <c r="B106" s="27"/>
      <c r="AR106" s="27"/>
    </row>
    <row r="107" spans="1:91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27"/>
    </row>
  </sheetData>
  <mergeCells count="82">
    <mergeCell ref="AN105:AP105"/>
    <mergeCell ref="AG105:AM105"/>
    <mergeCell ref="AN94:AP94"/>
    <mergeCell ref="AS89:AT91"/>
    <mergeCell ref="AN103:AP103"/>
    <mergeCell ref="AG103:AM103"/>
    <mergeCell ref="AN104:AP104"/>
    <mergeCell ref="AG104:AM104"/>
    <mergeCell ref="AR2:BE2"/>
    <mergeCell ref="AG96:AM96"/>
    <mergeCell ref="AG92:AM92"/>
    <mergeCell ref="AG99:AM99"/>
    <mergeCell ref="AG97:AM97"/>
    <mergeCell ref="AG98:AM98"/>
    <mergeCell ref="AG95:AM95"/>
    <mergeCell ref="AM87:AN87"/>
    <mergeCell ref="AM90:AP90"/>
    <mergeCell ref="AM89:AP89"/>
    <mergeCell ref="AN96:AP96"/>
    <mergeCell ref="AN97:AP97"/>
    <mergeCell ref="AN99:AP99"/>
    <mergeCell ref="AN92:AP92"/>
    <mergeCell ref="BE5:BE34"/>
    <mergeCell ref="K5:AO5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W31:AE31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F103:J103"/>
    <mergeCell ref="L103:AF103"/>
    <mergeCell ref="F104:J104"/>
    <mergeCell ref="L104:AF104"/>
    <mergeCell ref="D105:H105"/>
    <mergeCell ref="J105:AF105"/>
    <mergeCell ref="AG101:AM101"/>
    <mergeCell ref="AG102:AM102"/>
    <mergeCell ref="AN100:AP100"/>
    <mergeCell ref="AN102:AP102"/>
    <mergeCell ref="AN98:AP98"/>
    <mergeCell ref="AN101:AP101"/>
    <mergeCell ref="L100:AF100"/>
    <mergeCell ref="L99:AF99"/>
    <mergeCell ref="L85:AO85"/>
    <mergeCell ref="AG94:AM94"/>
    <mergeCell ref="AG100:AM100"/>
    <mergeCell ref="AN95:AP95"/>
    <mergeCell ref="F100:J100"/>
    <mergeCell ref="F99:J99"/>
    <mergeCell ref="F102:J102"/>
    <mergeCell ref="C92:G92"/>
    <mergeCell ref="D96:H96"/>
    <mergeCell ref="D95:H95"/>
    <mergeCell ref="E98:I98"/>
    <mergeCell ref="E101:I101"/>
    <mergeCell ref="E97:I97"/>
    <mergeCell ref="I92:AF92"/>
    <mergeCell ref="J95:AF95"/>
    <mergeCell ref="J96:AF96"/>
    <mergeCell ref="K101:AF101"/>
    <mergeCell ref="K97:AF97"/>
    <mergeCell ref="K98:AF98"/>
    <mergeCell ref="L102:AF102"/>
  </mergeCells>
  <hyperlinks>
    <hyperlink ref="A95" location="'2023-011 - SO.01 Búracie ...'!C2" display="/" xr:uid="{00000000-0004-0000-0000-000000000000}"/>
    <hyperlink ref="A97" location="'2023-0121 - SO.02 Stavebn...'!C2" display="/" xr:uid="{00000000-0004-0000-0000-000001000000}"/>
    <hyperlink ref="A99" location="'2023-01221 - SO.02 Zdravo...'!C2" display="/" xr:uid="{00000000-0004-0000-0000-000002000000}"/>
    <hyperlink ref="A100" location="'2023-01222 - Výmena hydra...'!C2" display="/" xr:uid="{00000000-0004-0000-0000-000003000000}"/>
    <hyperlink ref="A102" location="'2023-01231 - SO.02 Elektr...'!C2" display="/" xr:uid="{00000000-0004-0000-0000-000004000000}"/>
    <hyperlink ref="A103" location="'2023-01232 - Ohrev nájazd...'!C2" display="/" xr:uid="{00000000-0004-0000-0000-000005000000}"/>
    <hyperlink ref="A104" location="'2023-01233 - Prekládka NN '!C2" display="/" xr:uid="{00000000-0004-0000-0000-000006000000}"/>
    <hyperlink ref="A105" location="'2023-013 - SO.XX - Úprava...'!C2" display="/" xr:uid="{00000000-0004-0000-0000-000007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2"/>
  <sheetViews>
    <sheetView showGridLines="0" topLeftCell="A114" zoomScale="85" zoomScaleNormal="8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84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s="1" customFormat="1" ht="12" hidden="1" customHeight="1">
      <c r="B8" s="27"/>
      <c r="D8" s="23" t="s">
        <v>119</v>
      </c>
      <c r="L8" s="27"/>
    </row>
    <row r="9" spans="2:46" s="1" customFormat="1" ht="16.5" hidden="1" customHeight="1">
      <c r="B9" s="27"/>
      <c r="E9" s="177" t="s">
        <v>120</v>
      </c>
      <c r="F9" s="217"/>
      <c r="G9" s="217"/>
      <c r="H9" s="217"/>
      <c r="L9" s="27"/>
    </row>
    <row r="10" spans="2:46" s="1" customFormat="1" hidden="1">
      <c r="B10" s="27"/>
      <c r="L10" s="27"/>
    </row>
    <row r="11" spans="2:46" s="1" customFormat="1" ht="12" hidden="1" customHeight="1">
      <c r="B11" s="27"/>
      <c r="D11" s="23" t="s">
        <v>17</v>
      </c>
      <c r="F11" s="21" t="s">
        <v>1</v>
      </c>
      <c r="I11" s="23" t="s">
        <v>18</v>
      </c>
      <c r="J11" s="21" t="s">
        <v>1</v>
      </c>
      <c r="L11" s="27"/>
    </row>
    <row r="12" spans="2:46" s="1" customFormat="1" ht="12" hidden="1" customHeight="1">
      <c r="B12" s="27"/>
      <c r="D12" s="23" t="s">
        <v>19</v>
      </c>
      <c r="F12" s="21" t="s">
        <v>20</v>
      </c>
      <c r="I12" s="23" t="s">
        <v>21</v>
      </c>
      <c r="J12" s="50" t="str">
        <f>'Rekapitulácia stavby'!AN8</f>
        <v>13. 1. 2023</v>
      </c>
      <c r="L12" s="27"/>
    </row>
    <row r="13" spans="2:46" s="1" customFormat="1" ht="10.9" hidden="1" customHeight="1">
      <c r="B13" s="27"/>
      <c r="L13" s="27"/>
    </row>
    <row r="14" spans="2:46" s="1" customFormat="1" ht="12" hidden="1" customHeight="1">
      <c r="B14" s="27"/>
      <c r="D14" s="23" t="s">
        <v>23</v>
      </c>
      <c r="I14" s="23" t="s">
        <v>24</v>
      </c>
      <c r="J14" s="21" t="s">
        <v>25</v>
      </c>
      <c r="L14" s="27"/>
    </row>
    <row r="15" spans="2:46" s="1" customFormat="1" ht="18" hidden="1" customHeight="1">
      <c r="B15" s="27"/>
      <c r="E15" s="21" t="s">
        <v>26</v>
      </c>
      <c r="I15" s="23" t="s">
        <v>27</v>
      </c>
      <c r="J15" s="21" t="s">
        <v>28</v>
      </c>
      <c r="L15" s="27"/>
    </row>
    <row r="16" spans="2:46" s="1" customFormat="1" ht="6.95" hidden="1" customHeight="1">
      <c r="B16" s="27"/>
      <c r="L16" s="27"/>
    </row>
    <row r="17" spans="2:12" s="1" customFormat="1" ht="12" hidden="1" customHeight="1">
      <c r="B17" s="27"/>
      <c r="D17" s="23" t="s">
        <v>29</v>
      </c>
      <c r="I17" s="23" t="s">
        <v>24</v>
      </c>
      <c r="J17" s="24">
        <f>'Rekapitulácia stavby'!AN13</f>
        <v>0</v>
      </c>
      <c r="L17" s="27"/>
    </row>
    <row r="18" spans="2:12" s="1" customFormat="1" ht="18" hidden="1" customHeight="1">
      <c r="B18" s="27"/>
      <c r="E18" s="220">
        <f>'Rekapitulácia stavby'!E14</f>
        <v>0</v>
      </c>
      <c r="F18" s="211"/>
      <c r="G18" s="211"/>
      <c r="H18" s="211"/>
      <c r="I18" s="23" t="s">
        <v>27</v>
      </c>
      <c r="J18" s="24">
        <f>'Rekapitulácia stavby'!AN14</f>
        <v>0</v>
      </c>
      <c r="L18" s="27"/>
    </row>
    <row r="19" spans="2:12" s="1" customFormat="1" ht="6.95" hidden="1" customHeight="1">
      <c r="B19" s="27"/>
      <c r="L19" s="27"/>
    </row>
    <row r="20" spans="2:12" s="1" customFormat="1" ht="12" hidden="1" customHeight="1">
      <c r="B20" s="27"/>
      <c r="D20" s="23" t="s">
        <v>30</v>
      </c>
      <c r="I20" s="23" t="s">
        <v>24</v>
      </c>
      <c r="J20" s="21" t="s">
        <v>1</v>
      </c>
      <c r="L20" s="27"/>
    </row>
    <row r="21" spans="2:12" s="1" customFormat="1" ht="18" hidden="1" customHeight="1">
      <c r="B21" s="27"/>
      <c r="E21" s="21" t="s">
        <v>31</v>
      </c>
      <c r="I21" s="23" t="s">
        <v>27</v>
      </c>
      <c r="J21" s="21" t="s">
        <v>1</v>
      </c>
      <c r="L21" s="27"/>
    </row>
    <row r="22" spans="2:12" s="1" customFormat="1" ht="6.95" hidden="1" customHeight="1">
      <c r="B22" s="27"/>
      <c r="L22" s="27"/>
    </row>
    <row r="23" spans="2:12" s="1" customFormat="1" ht="12" hidden="1" customHeight="1">
      <c r="B23" s="27"/>
      <c r="D23" s="23" t="s">
        <v>33</v>
      </c>
      <c r="I23" s="23" t="s">
        <v>24</v>
      </c>
      <c r="J23" s="21">
        <f>IF('Rekapitulácia stavby'!AN19="","",'Rekapitulácia stavby'!AN19)</f>
        <v>42139759</v>
      </c>
      <c r="L23" s="27"/>
    </row>
    <row r="24" spans="2:12" s="1" customFormat="1" ht="18" hidden="1" customHeight="1">
      <c r="B24" s="27"/>
      <c r="E24" s="21" t="str">
        <f>IF('Rekapitulácia stavby'!E20="","",'Rekapitulácia stavby'!E20)</f>
        <v xml:space="preserve">Ing. Ivan Leitmann </v>
      </c>
      <c r="I24" s="23" t="s">
        <v>27</v>
      </c>
      <c r="J24" s="21" t="str">
        <f>IF('Rekapitulácia stavby'!AN20="","",'Rekapitulácia stavby'!AN20)</f>
        <v/>
      </c>
      <c r="L24" s="27"/>
    </row>
    <row r="25" spans="2:12" s="1" customFormat="1" ht="6.95" hidden="1" customHeight="1">
      <c r="B25" s="27"/>
      <c r="L25" s="27"/>
    </row>
    <row r="26" spans="2:12" s="1" customFormat="1" ht="12" hidden="1" customHeight="1">
      <c r="B26" s="27"/>
      <c r="D26" s="23" t="s">
        <v>34</v>
      </c>
      <c r="L26" s="27"/>
    </row>
    <row r="27" spans="2:12" s="7" customFormat="1" ht="16.5" hidden="1" customHeight="1">
      <c r="B27" s="92"/>
      <c r="E27" s="190" t="s">
        <v>1</v>
      </c>
      <c r="F27" s="190"/>
      <c r="G27" s="190"/>
      <c r="H27" s="190"/>
      <c r="L27" s="92"/>
    </row>
    <row r="28" spans="2:12" s="1" customFormat="1" ht="6.95" hidden="1" customHeight="1">
      <c r="B28" s="27"/>
      <c r="L28" s="27"/>
    </row>
    <row r="29" spans="2:12" s="1" customFormat="1" ht="6.95" hidden="1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35" hidden="1" customHeight="1">
      <c r="B30" s="27"/>
      <c r="D30" s="93" t="s">
        <v>35</v>
      </c>
      <c r="J30" s="64">
        <f>ROUND(J125, 2)</f>
        <v>0</v>
      </c>
      <c r="L30" s="27"/>
    </row>
    <row r="31" spans="2:12" s="1" customFormat="1" ht="6.95" hidden="1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5" hidden="1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5" hidden="1" customHeight="1">
      <c r="B33" s="27"/>
      <c r="D33" s="53" t="s">
        <v>39</v>
      </c>
      <c r="E33" s="32" t="s">
        <v>40</v>
      </c>
      <c r="F33" s="94">
        <f>ROUND((SUM(BE125:BE171)),  2)</f>
        <v>0</v>
      </c>
      <c r="G33" s="95"/>
      <c r="H33" s="95"/>
      <c r="I33" s="96">
        <v>0.2</v>
      </c>
      <c r="J33" s="94">
        <f>ROUND(((SUM(BE125:BE171))*I33),  2)</f>
        <v>0</v>
      </c>
      <c r="L33" s="27"/>
    </row>
    <row r="34" spans="2:12" s="1" customFormat="1" ht="14.45" hidden="1" customHeight="1">
      <c r="B34" s="27"/>
      <c r="E34" s="32" t="s">
        <v>41</v>
      </c>
      <c r="F34" s="94">
        <f>ROUND((SUM(BF125:BF171)),  2)</f>
        <v>0</v>
      </c>
      <c r="G34" s="95"/>
      <c r="H34" s="95"/>
      <c r="I34" s="96">
        <v>0.2</v>
      </c>
      <c r="J34" s="94">
        <f>ROUND(((SUM(BF125:BF171))*I34),  2)</f>
        <v>0</v>
      </c>
      <c r="L34" s="27"/>
    </row>
    <row r="35" spans="2:12" s="1" customFormat="1" ht="14.45" hidden="1" customHeight="1">
      <c r="B35" s="27"/>
      <c r="E35" s="23" t="s">
        <v>42</v>
      </c>
      <c r="F35" s="84">
        <f>ROUND((SUM(BG125:BG171)),  2)</f>
        <v>0</v>
      </c>
      <c r="I35" s="97">
        <v>0.2</v>
      </c>
      <c r="J35" s="84">
        <f>0</f>
        <v>0</v>
      </c>
      <c r="L35" s="27"/>
    </row>
    <row r="36" spans="2:12" s="1" customFormat="1" ht="14.45" hidden="1" customHeight="1">
      <c r="B36" s="27"/>
      <c r="E36" s="23" t="s">
        <v>43</v>
      </c>
      <c r="F36" s="84">
        <f>ROUND((SUM(BH125:BH171)),  2)</f>
        <v>0</v>
      </c>
      <c r="I36" s="97">
        <v>0.2</v>
      </c>
      <c r="J36" s="84">
        <f>0</f>
        <v>0</v>
      </c>
      <c r="L36" s="27"/>
    </row>
    <row r="37" spans="2:12" s="1" customFormat="1" ht="14.45" hidden="1" customHeight="1">
      <c r="B37" s="27"/>
      <c r="E37" s="32" t="s">
        <v>44</v>
      </c>
      <c r="F37" s="94">
        <f>ROUND((SUM(BI125:BI171)),  2)</f>
        <v>0</v>
      </c>
      <c r="G37" s="95"/>
      <c r="H37" s="95"/>
      <c r="I37" s="96">
        <v>0</v>
      </c>
      <c r="J37" s="94">
        <f>0</f>
        <v>0</v>
      </c>
      <c r="L37" s="27"/>
    </row>
    <row r="38" spans="2:12" s="1" customFormat="1" ht="6.95" hidden="1" customHeight="1">
      <c r="B38" s="27"/>
      <c r="L38" s="27"/>
    </row>
    <row r="39" spans="2:12" s="1" customFormat="1" ht="25.35" hidden="1" customHeight="1">
      <c r="B39" s="27"/>
      <c r="C39" s="98"/>
      <c r="D39" s="99" t="s">
        <v>45</v>
      </c>
      <c r="E39" s="55"/>
      <c r="F39" s="55"/>
      <c r="G39" s="100" t="s">
        <v>46</v>
      </c>
      <c r="H39" s="101" t="s">
        <v>47</v>
      </c>
      <c r="I39" s="55"/>
      <c r="J39" s="102">
        <f>SUM(J30:J37)</f>
        <v>0</v>
      </c>
      <c r="K39" s="103"/>
      <c r="L39" s="27"/>
    </row>
    <row r="40" spans="2:12" s="1" customFormat="1" ht="14.45" hidden="1" customHeight="1">
      <c r="B40" s="27"/>
      <c r="L40" s="27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5" hidden="1" customHeight="1">
      <c r="B82" s="27"/>
      <c r="C82" s="17" t="s">
        <v>121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3" t="s">
        <v>15</v>
      </c>
      <c r="L84" s="27"/>
    </row>
    <row r="85" spans="2:47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47" s="1" customFormat="1" ht="12" hidden="1" customHeight="1">
      <c r="B86" s="27"/>
      <c r="C86" s="23" t="s">
        <v>119</v>
      </c>
      <c r="L86" s="27"/>
    </row>
    <row r="87" spans="2:47" s="1" customFormat="1" ht="16.5" hidden="1" customHeight="1">
      <c r="B87" s="27"/>
      <c r="E87" s="177" t="str">
        <f>E9</f>
        <v xml:space="preserve">2023-011 - SO.01 Búracie práce existujúcej stavby </v>
      </c>
      <c r="F87" s="217"/>
      <c r="G87" s="217"/>
      <c r="H87" s="217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3" t="s">
        <v>19</v>
      </c>
      <c r="F89" s="21" t="str">
        <f>F12</f>
        <v xml:space="preserve"> </v>
      </c>
      <c r="I89" s="23" t="s">
        <v>21</v>
      </c>
      <c r="J89" s="50" t="str">
        <f>IF(J12="","",J12)</f>
        <v>13. 1. 2023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3" t="s">
        <v>23</v>
      </c>
      <c r="F91" s="21" t="str">
        <f>E15</f>
        <v>MILSY a.s.</v>
      </c>
      <c r="I91" s="23" t="s">
        <v>30</v>
      </c>
      <c r="J91" s="25" t="str">
        <f>E21</f>
        <v xml:space="preserve">Ing. Ivan Leitmann </v>
      </c>
      <c r="L91" s="27"/>
    </row>
    <row r="92" spans="2:47" s="1" customFormat="1" ht="15.2" hidden="1" customHeight="1">
      <c r="B92" s="27"/>
      <c r="C92" s="23" t="s">
        <v>29</v>
      </c>
      <c r="F92" s="21">
        <f>IF(E18="","",E18)</f>
        <v>0</v>
      </c>
      <c r="I92" s="23" t="s">
        <v>33</v>
      </c>
      <c r="J92" s="25" t="str">
        <f>E24</f>
        <v xml:space="preserve">Ing. Ivan Leitmann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106" t="s">
        <v>122</v>
      </c>
      <c r="D94" s="98"/>
      <c r="E94" s="98"/>
      <c r="F94" s="98"/>
      <c r="G94" s="98"/>
      <c r="H94" s="98"/>
      <c r="I94" s="98"/>
      <c r="J94" s="107" t="s">
        <v>123</v>
      </c>
      <c r="K94" s="9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108" t="s">
        <v>124</v>
      </c>
      <c r="J96" s="64">
        <f>J125</f>
        <v>0</v>
      </c>
      <c r="L96" s="27"/>
      <c r="AU96" s="13" t="s">
        <v>125</v>
      </c>
    </row>
    <row r="97" spans="2:12" s="8" customFormat="1" ht="24.95" hidden="1" customHeight="1">
      <c r="B97" s="109"/>
      <c r="D97" s="110" t="s">
        <v>126</v>
      </c>
      <c r="E97" s="111"/>
      <c r="F97" s="111"/>
      <c r="G97" s="111"/>
      <c r="H97" s="111"/>
      <c r="I97" s="111"/>
      <c r="J97" s="112">
        <f>J126</f>
        <v>0</v>
      </c>
      <c r="L97" s="109"/>
    </row>
    <row r="98" spans="2:12" s="9" customFormat="1" ht="19.899999999999999" hidden="1" customHeight="1">
      <c r="B98" s="113"/>
      <c r="D98" s="114" t="s">
        <v>127</v>
      </c>
      <c r="E98" s="115"/>
      <c r="F98" s="115"/>
      <c r="G98" s="115"/>
      <c r="H98" s="115"/>
      <c r="I98" s="115"/>
      <c r="J98" s="116">
        <f>J127</f>
        <v>0</v>
      </c>
      <c r="L98" s="113"/>
    </row>
    <row r="99" spans="2:12" s="9" customFormat="1" ht="19.899999999999999" hidden="1" customHeight="1">
      <c r="B99" s="113"/>
      <c r="D99" s="114" t="s">
        <v>128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8" customFormat="1" ht="24.95" hidden="1" customHeight="1">
      <c r="B100" s="109"/>
      <c r="D100" s="110" t="s">
        <v>129</v>
      </c>
      <c r="E100" s="111"/>
      <c r="F100" s="111"/>
      <c r="G100" s="111"/>
      <c r="H100" s="111"/>
      <c r="I100" s="111"/>
      <c r="J100" s="112">
        <f>J144</f>
        <v>0</v>
      </c>
      <c r="L100" s="109"/>
    </row>
    <row r="101" spans="2:12" s="9" customFormat="1" ht="19.899999999999999" hidden="1" customHeight="1">
      <c r="B101" s="113"/>
      <c r="D101" s="114" t="s">
        <v>130</v>
      </c>
      <c r="E101" s="115"/>
      <c r="F101" s="115"/>
      <c r="G101" s="115"/>
      <c r="H101" s="115"/>
      <c r="I101" s="115"/>
      <c r="J101" s="116">
        <f>J145</f>
        <v>0</v>
      </c>
      <c r="L101" s="113"/>
    </row>
    <row r="102" spans="2:12" s="9" customFormat="1" ht="19.899999999999999" hidden="1" customHeight="1">
      <c r="B102" s="113"/>
      <c r="D102" s="114" t="s">
        <v>131</v>
      </c>
      <c r="E102" s="115"/>
      <c r="F102" s="115"/>
      <c r="G102" s="115"/>
      <c r="H102" s="115"/>
      <c r="I102" s="115"/>
      <c r="J102" s="116">
        <f>J153</f>
        <v>0</v>
      </c>
      <c r="L102" s="113"/>
    </row>
    <row r="103" spans="2:12" s="8" customFormat="1" ht="24.95" hidden="1" customHeight="1">
      <c r="B103" s="109"/>
      <c r="D103" s="110" t="s">
        <v>132</v>
      </c>
      <c r="E103" s="111"/>
      <c r="F103" s="111"/>
      <c r="G103" s="111"/>
      <c r="H103" s="111"/>
      <c r="I103" s="111"/>
      <c r="J103" s="112">
        <f>J162</f>
        <v>0</v>
      </c>
      <c r="L103" s="109"/>
    </row>
    <row r="104" spans="2:12" s="9" customFormat="1" ht="19.899999999999999" hidden="1" customHeight="1">
      <c r="B104" s="113"/>
      <c r="D104" s="114" t="s">
        <v>133</v>
      </c>
      <c r="E104" s="115"/>
      <c r="F104" s="115"/>
      <c r="G104" s="115"/>
      <c r="H104" s="115"/>
      <c r="I104" s="115"/>
      <c r="J104" s="116">
        <f>J163</f>
        <v>0</v>
      </c>
      <c r="L104" s="113"/>
    </row>
    <row r="105" spans="2:12" s="8" customFormat="1" ht="24.95" hidden="1" customHeight="1">
      <c r="B105" s="109"/>
      <c r="D105" s="110" t="s">
        <v>134</v>
      </c>
      <c r="E105" s="111"/>
      <c r="F105" s="111"/>
      <c r="G105" s="111"/>
      <c r="H105" s="111"/>
      <c r="I105" s="111"/>
      <c r="J105" s="112">
        <f>J165</f>
        <v>0</v>
      </c>
      <c r="L105" s="109"/>
    </row>
    <row r="106" spans="2:12" s="1" customFormat="1" ht="21.75" hidden="1" customHeight="1">
      <c r="B106" s="27"/>
      <c r="L106" s="27"/>
    </row>
    <row r="107" spans="2:12" s="1" customFormat="1" ht="6.95" hidden="1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7"/>
    </row>
    <row r="108" spans="2:12" hidden="1"/>
    <row r="109" spans="2:12" hidden="1"/>
    <row r="110" spans="2:12" hidden="1"/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7"/>
    </row>
    <row r="112" spans="2:12" s="1" customFormat="1" ht="24.95" customHeight="1">
      <c r="B112" s="27"/>
      <c r="C112" s="17" t="s">
        <v>135</v>
      </c>
      <c r="L112" s="27"/>
    </row>
    <row r="113" spans="2:65" s="1" customFormat="1" ht="6.95" customHeight="1">
      <c r="B113" s="27"/>
      <c r="L113" s="27"/>
    </row>
    <row r="114" spans="2:65" s="1" customFormat="1" ht="12" customHeight="1">
      <c r="B114" s="27"/>
      <c r="C114" s="23" t="s">
        <v>15</v>
      </c>
      <c r="L114" s="27"/>
    </row>
    <row r="115" spans="2:65" s="1" customFormat="1" ht="16.5" customHeight="1">
      <c r="B115" s="27"/>
      <c r="E115" s="218" t="str">
        <f>E7</f>
        <v>Prístavba a prestavbu skladu MTZ II. - zmenové riešie 1</v>
      </c>
      <c r="F115" s="219"/>
      <c r="G115" s="219"/>
      <c r="H115" s="219"/>
      <c r="L115" s="27"/>
    </row>
    <row r="116" spans="2:65" s="1" customFormat="1" ht="12" customHeight="1">
      <c r="B116" s="27"/>
      <c r="C116" s="23" t="s">
        <v>119</v>
      </c>
      <c r="L116" s="27"/>
    </row>
    <row r="117" spans="2:65" s="1" customFormat="1" ht="16.5" customHeight="1">
      <c r="B117" s="27"/>
      <c r="E117" s="177" t="str">
        <f>E9</f>
        <v xml:space="preserve">2023-011 - SO.01 Búracie práce existujúcej stavby </v>
      </c>
      <c r="F117" s="217"/>
      <c r="G117" s="217"/>
      <c r="H117" s="217"/>
      <c r="L117" s="27"/>
    </row>
    <row r="118" spans="2:65" s="1" customFormat="1" ht="6.95" customHeight="1">
      <c r="B118" s="27"/>
      <c r="L118" s="27"/>
    </row>
    <row r="119" spans="2:65" s="1" customFormat="1" ht="12" customHeight="1">
      <c r="B119" s="27"/>
      <c r="C119" s="23" t="s">
        <v>19</v>
      </c>
      <c r="F119" s="21" t="str">
        <f>F12</f>
        <v xml:space="preserve"> </v>
      </c>
      <c r="I119" s="23" t="s">
        <v>21</v>
      </c>
      <c r="J119" s="50" t="str">
        <f>IF(J12="","",J12)</f>
        <v>13. 1. 2023</v>
      </c>
      <c r="L119" s="27"/>
    </row>
    <row r="120" spans="2:65" s="1" customFormat="1" ht="6.95" customHeight="1">
      <c r="B120" s="27"/>
      <c r="L120" s="27"/>
    </row>
    <row r="121" spans="2:65" s="1" customFormat="1" ht="15.2" customHeight="1">
      <c r="B121" s="27"/>
      <c r="C121" s="23" t="s">
        <v>23</v>
      </c>
      <c r="F121" s="21" t="str">
        <f>E15</f>
        <v>MILSY a.s.</v>
      </c>
      <c r="I121" s="23" t="s">
        <v>30</v>
      </c>
      <c r="J121" s="25" t="str">
        <f>E21</f>
        <v xml:space="preserve">Ing. Ivan Leitmann </v>
      </c>
      <c r="L121" s="27"/>
    </row>
    <row r="122" spans="2:65" s="1" customFormat="1" ht="15.2" customHeight="1">
      <c r="B122" s="27"/>
      <c r="C122" s="23" t="s">
        <v>29</v>
      </c>
      <c r="F122" s="21">
        <f>IF(E18="","",E18)</f>
        <v>0</v>
      </c>
      <c r="I122" s="23" t="s">
        <v>33</v>
      </c>
      <c r="J122" s="25" t="str">
        <f>E24</f>
        <v xml:space="preserve">Ing. Ivan Leitmann </v>
      </c>
      <c r="L122" s="27"/>
    </row>
    <row r="123" spans="2:65" s="1" customFormat="1" ht="10.35" customHeight="1">
      <c r="B123" s="27"/>
      <c r="L123" s="27"/>
    </row>
    <row r="124" spans="2:65" s="10" customFormat="1" ht="29.25" customHeight="1">
      <c r="B124" s="117"/>
      <c r="C124" s="118" t="s">
        <v>136</v>
      </c>
      <c r="D124" s="119" t="s">
        <v>60</v>
      </c>
      <c r="E124" s="119" t="s">
        <v>56</v>
      </c>
      <c r="F124" s="119" t="s">
        <v>57</v>
      </c>
      <c r="G124" s="119" t="s">
        <v>137</v>
      </c>
      <c r="H124" s="119" t="s">
        <v>138</v>
      </c>
      <c r="I124" s="119" t="s">
        <v>139</v>
      </c>
      <c r="J124" s="120" t="s">
        <v>123</v>
      </c>
      <c r="K124" s="121" t="s">
        <v>140</v>
      </c>
      <c r="L124" s="117"/>
      <c r="M124" s="57" t="s">
        <v>1</v>
      </c>
      <c r="N124" s="58" t="s">
        <v>39</v>
      </c>
      <c r="O124" s="58" t="s">
        <v>141</v>
      </c>
      <c r="P124" s="58" t="s">
        <v>142</v>
      </c>
      <c r="Q124" s="58" t="s">
        <v>143</v>
      </c>
      <c r="R124" s="58" t="s">
        <v>144</v>
      </c>
      <c r="S124" s="58" t="s">
        <v>145</v>
      </c>
      <c r="T124" s="59" t="s">
        <v>146</v>
      </c>
    </row>
    <row r="125" spans="2:65" s="1" customFormat="1" ht="22.9" customHeight="1">
      <c r="B125" s="27"/>
      <c r="C125" s="62" t="s">
        <v>124</v>
      </c>
      <c r="J125" s="122">
        <f>BK125</f>
        <v>0</v>
      </c>
      <c r="L125" s="27"/>
      <c r="M125" s="60"/>
      <c r="N125" s="51"/>
      <c r="O125" s="51"/>
      <c r="P125" s="123">
        <f>P126+P144+P162+P165</f>
        <v>0</v>
      </c>
      <c r="Q125" s="51"/>
      <c r="R125" s="123">
        <f>R126+R144+R162+R165</f>
        <v>7.4091872599999995</v>
      </c>
      <c r="S125" s="51"/>
      <c r="T125" s="124">
        <f>T126+T144+T162+T165</f>
        <v>262.09821549999998</v>
      </c>
      <c r="AT125" s="13" t="s">
        <v>74</v>
      </c>
      <c r="AU125" s="13" t="s">
        <v>125</v>
      </c>
      <c r="BK125" s="125">
        <f>BK126+BK144+BK162+BK165</f>
        <v>0</v>
      </c>
    </row>
    <row r="126" spans="2:65" s="11" customFormat="1" ht="25.9" customHeight="1">
      <c r="B126" s="126"/>
      <c r="D126" s="127" t="s">
        <v>74</v>
      </c>
      <c r="E126" s="128" t="s">
        <v>147</v>
      </c>
      <c r="F126" s="128" t="s">
        <v>148</v>
      </c>
      <c r="I126" s="129"/>
      <c r="J126" s="130">
        <f>BK126</f>
        <v>0</v>
      </c>
      <c r="L126" s="126"/>
      <c r="M126" s="131"/>
      <c r="P126" s="132">
        <f>P127+P129</f>
        <v>0</v>
      </c>
      <c r="R126" s="132">
        <f>R127+R129</f>
        <v>1.82726E-3</v>
      </c>
      <c r="T126" s="133">
        <f>T127+T129</f>
        <v>260.85427499999997</v>
      </c>
      <c r="AR126" s="127" t="s">
        <v>83</v>
      </c>
      <c r="AT126" s="134" t="s">
        <v>74</v>
      </c>
      <c r="AU126" s="134" t="s">
        <v>75</v>
      </c>
      <c r="AY126" s="127" t="s">
        <v>149</v>
      </c>
      <c r="BK126" s="135">
        <f>BK127+BK129</f>
        <v>0</v>
      </c>
    </row>
    <row r="127" spans="2:65" s="11" customFormat="1" ht="22.9" customHeight="1">
      <c r="B127" s="126"/>
      <c r="D127" s="127" t="s">
        <v>74</v>
      </c>
      <c r="E127" s="136" t="s">
        <v>83</v>
      </c>
      <c r="F127" s="136" t="s">
        <v>150</v>
      </c>
      <c r="I127" s="129"/>
      <c r="J127" s="137">
        <f>BK127</f>
        <v>0</v>
      </c>
      <c r="L127" s="126"/>
      <c r="M127" s="131"/>
      <c r="P127" s="132">
        <f>P128</f>
        <v>0</v>
      </c>
      <c r="R127" s="132">
        <f>R128</f>
        <v>0</v>
      </c>
      <c r="T127" s="133">
        <f>T128</f>
        <v>64.245000000000005</v>
      </c>
      <c r="AR127" s="127" t="s">
        <v>83</v>
      </c>
      <c r="AT127" s="134" t="s">
        <v>74</v>
      </c>
      <c r="AU127" s="134" t="s">
        <v>83</v>
      </c>
      <c r="AY127" s="127" t="s">
        <v>149</v>
      </c>
      <c r="BK127" s="135">
        <f>BK128</f>
        <v>0</v>
      </c>
    </row>
    <row r="128" spans="2:65" s="1" customFormat="1" ht="33" customHeight="1">
      <c r="B128" s="138"/>
      <c r="C128" s="139" t="s">
        <v>83</v>
      </c>
      <c r="D128" s="139" t="s">
        <v>151</v>
      </c>
      <c r="E128" s="140" t="s">
        <v>152</v>
      </c>
      <c r="F128" s="141" t="s">
        <v>153</v>
      </c>
      <c r="G128" s="142" t="s">
        <v>154</v>
      </c>
      <c r="H128" s="143">
        <v>128.49</v>
      </c>
      <c r="I128" s="144"/>
      <c r="J128" s="145">
        <f>ROUND(I128*H128,2)</f>
        <v>0</v>
      </c>
      <c r="K128" s="146"/>
      <c r="L128" s="27"/>
      <c r="M128" s="147" t="s">
        <v>1</v>
      </c>
      <c r="N128" s="148" t="s">
        <v>41</v>
      </c>
      <c r="P128" s="149">
        <f>O128*H128</f>
        <v>0</v>
      </c>
      <c r="Q128" s="149">
        <v>0</v>
      </c>
      <c r="R128" s="149">
        <f>Q128*H128</f>
        <v>0</v>
      </c>
      <c r="S128" s="149">
        <v>0.5</v>
      </c>
      <c r="T128" s="150">
        <f>S128*H128</f>
        <v>64.245000000000005</v>
      </c>
      <c r="AR128" s="151" t="s">
        <v>155</v>
      </c>
      <c r="AT128" s="151" t="s">
        <v>151</v>
      </c>
      <c r="AU128" s="151" t="s">
        <v>91</v>
      </c>
      <c r="AY128" s="13" t="s">
        <v>149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3" t="s">
        <v>91</v>
      </c>
      <c r="BK128" s="152">
        <f>ROUND(I128*H128,2)</f>
        <v>0</v>
      </c>
      <c r="BL128" s="13" t="s">
        <v>155</v>
      </c>
      <c r="BM128" s="151" t="s">
        <v>156</v>
      </c>
    </row>
    <row r="129" spans="2:65" s="11" customFormat="1" ht="22.9" customHeight="1">
      <c r="B129" s="126"/>
      <c r="D129" s="127" t="s">
        <v>74</v>
      </c>
      <c r="E129" s="136" t="s">
        <v>157</v>
      </c>
      <c r="F129" s="136" t="s">
        <v>158</v>
      </c>
      <c r="I129" s="129"/>
      <c r="J129" s="137">
        <f>BK129</f>
        <v>0</v>
      </c>
      <c r="L129" s="126"/>
      <c r="M129" s="131"/>
      <c r="P129" s="132">
        <f>SUM(P130:P143)</f>
        <v>0</v>
      </c>
      <c r="R129" s="132">
        <f>SUM(R130:R143)</f>
        <v>1.82726E-3</v>
      </c>
      <c r="T129" s="133">
        <f>SUM(T130:T143)</f>
        <v>196.60927499999997</v>
      </c>
      <c r="AR129" s="127" t="s">
        <v>83</v>
      </c>
      <c r="AT129" s="134" t="s">
        <v>74</v>
      </c>
      <c r="AU129" s="134" t="s">
        <v>83</v>
      </c>
      <c r="AY129" s="127" t="s">
        <v>149</v>
      </c>
      <c r="BK129" s="135">
        <f>SUM(BK130:BK143)</f>
        <v>0</v>
      </c>
    </row>
    <row r="130" spans="2:65" s="1" customFormat="1" ht="24.2" customHeight="1">
      <c r="B130" s="138"/>
      <c r="C130" s="139" t="s">
        <v>91</v>
      </c>
      <c r="D130" s="139" t="s">
        <v>151</v>
      </c>
      <c r="E130" s="140" t="s">
        <v>159</v>
      </c>
      <c r="F130" s="141" t="s">
        <v>160</v>
      </c>
      <c r="G130" s="142" t="s">
        <v>161</v>
      </c>
      <c r="H130" s="143">
        <v>91.363</v>
      </c>
      <c r="I130" s="144"/>
      <c r="J130" s="145">
        <f t="shared" ref="J130:J143" si="0">ROUND(I130*H130,2)</f>
        <v>0</v>
      </c>
      <c r="K130" s="146"/>
      <c r="L130" s="27"/>
      <c r="M130" s="147" t="s">
        <v>1</v>
      </c>
      <c r="N130" s="148" t="s">
        <v>41</v>
      </c>
      <c r="P130" s="149">
        <f t="shared" ref="P130:P143" si="1">O130*H130</f>
        <v>0</v>
      </c>
      <c r="Q130" s="149">
        <v>2.0000000000000002E-5</v>
      </c>
      <c r="R130" s="149">
        <f t="shared" ref="R130:R143" si="2">Q130*H130</f>
        <v>1.82726E-3</v>
      </c>
      <c r="S130" s="149">
        <v>0</v>
      </c>
      <c r="T130" s="150">
        <f t="shared" ref="T130:T143" si="3">S130*H130</f>
        <v>0</v>
      </c>
      <c r="AR130" s="151" t="s">
        <v>155</v>
      </c>
      <c r="AT130" s="151" t="s">
        <v>151</v>
      </c>
      <c r="AU130" s="151" t="s">
        <v>91</v>
      </c>
      <c r="AY130" s="13" t="s">
        <v>149</v>
      </c>
      <c r="BE130" s="152">
        <f t="shared" ref="BE130:BE143" si="4">IF(N130="základná",J130,0)</f>
        <v>0</v>
      </c>
      <c r="BF130" s="152">
        <f t="shared" ref="BF130:BF143" si="5">IF(N130="znížená",J130,0)</f>
        <v>0</v>
      </c>
      <c r="BG130" s="152">
        <f t="shared" ref="BG130:BG143" si="6">IF(N130="zákl. prenesená",J130,0)</f>
        <v>0</v>
      </c>
      <c r="BH130" s="152">
        <f t="shared" ref="BH130:BH143" si="7">IF(N130="zníž. prenesená",J130,0)</f>
        <v>0</v>
      </c>
      <c r="BI130" s="152">
        <f t="shared" ref="BI130:BI143" si="8">IF(N130="nulová",J130,0)</f>
        <v>0</v>
      </c>
      <c r="BJ130" s="13" t="s">
        <v>91</v>
      </c>
      <c r="BK130" s="152">
        <f t="shared" ref="BK130:BK143" si="9">ROUND(I130*H130,2)</f>
        <v>0</v>
      </c>
      <c r="BL130" s="13" t="s">
        <v>155</v>
      </c>
      <c r="BM130" s="151" t="s">
        <v>162</v>
      </c>
    </row>
    <row r="131" spans="2:65" s="1" customFormat="1" ht="37.9" customHeight="1">
      <c r="B131" s="138"/>
      <c r="C131" s="139" t="s">
        <v>163</v>
      </c>
      <c r="D131" s="139" t="s">
        <v>151</v>
      </c>
      <c r="E131" s="140" t="s">
        <v>164</v>
      </c>
      <c r="F131" s="141" t="s">
        <v>165</v>
      </c>
      <c r="G131" s="142" t="s">
        <v>166</v>
      </c>
      <c r="H131" s="143">
        <v>14</v>
      </c>
      <c r="I131" s="144"/>
      <c r="J131" s="145">
        <f t="shared" si="0"/>
        <v>0</v>
      </c>
      <c r="K131" s="146"/>
      <c r="L131" s="27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155</v>
      </c>
      <c r="AT131" s="151" t="s">
        <v>151</v>
      </c>
      <c r="AU131" s="151" t="s">
        <v>91</v>
      </c>
      <c r="AY131" s="13" t="s">
        <v>149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91</v>
      </c>
      <c r="BK131" s="152">
        <f t="shared" si="9"/>
        <v>0</v>
      </c>
      <c r="BL131" s="13" t="s">
        <v>155</v>
      </c>
      <c r="BM131" s="151" t="s">
        <v>167</v>
      </c>
    </row>
    <row r="132" spans="2:65" s="1" customFormat="1" ht="33" customHeight="1">
      <c r="B132" s="138"/>
      <c r="C132" s="139" t="s">
        <v>96</v>
      </c>
      <c r="D132" s="139" t="s">
        <v>151</v>
      </c>
      <c r="E132" s="140" t="s">
        <v>168</v>
      </c>
      <c r="F132" s="141" t="s">
        <v>169</v>
      </c>
      <c r="G132" s="142" t="s">
        <v>170</v>
      </c>
      <c r="H132" s="143">
        <v>11.84</v>
      </c>
      <c r="I132" s="144"/>
      <c r="J132" s="145">
        <f t="shared" si="0"/>
        <v>0</v>
      </c>
      <c r="K132" s="146"/>
      <c r="L132" s="27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2.4</v>
      </c>
      <c r="T132" s="150">
        <f t="shared" si="3"/>
        <v>28.416</v>
      </c>
      <c r="AR132" s="151" t="s">
        <v>155</v>
      </c>
      <c r="AT132" s="151" t="s">
        <v>151</v>
      </c>
      <c r="AU132" s="151" t="s">
        <v>91</v>
      </c>
      <c r="AY132" s="13" t="s">
        <v>149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91</v>
      </c>
      <c r="BK132" s="152">
        <f t="shared" si="9"/>
        <v>0</v>
      </c>
      <c r="BL132" s="13" t="s">
        <v>155</v>
      </c>
      <c r="BM132" s="151" t="s">
        <v>171</v>
      </c>
    </row>
    <row r="133" spans="2:65" s="1" customFormat="1" ht="37.9" customHeight="1">
      <c r="B133" s="138"/>
      <c r="C133" s="139" t="s">
        <v>155</v>
      </c>
      <c r="D133" s="139" t="s">
        <v>151</v>
      </c>
      <c r="E133" s="140" t="s">
        <v>172</v>
      </c>
      <c r="F133" s="141" t="s">
        <v>173</v>
      </c>
      <c r="G133" s="142" t="s">
        <v>170</v>
      </c>
      <c r="H133" s="143">
        <v>43.241999999999997</v>
      </c>
      <c r="I133" s="144"/>
      <c r="J133" s="145">
        <f t="shared" si="0"/>
        <v>0</v>
      </c>
      <c r="K133" s="146"/>
      <c r="L133" s="27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2.3849999999999998</v>
      </c>
      <c r="T133" s="150">
        <f t="shared" si="3"/>
        <v>103.13216999999999</v>
      </c>
      <c r="AR133" s="151" t="s">
        <v>155</v>
      </c>
      <c r="AT133" s="151" t="s">
        <v>151</v>
      </c>
      <c r="AU133" s="151" t="s">
        <v>91</v>
      </c>
      <c r="AY133" s="13" t="s">
        <v>149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91</v>
      </c>
      <c r="BK133" s="152">
        <f t="shared" si="9"/>
        <v>0</v>
      </c>
      <c r="BL133" s="13" t="s">
        <v>155</v>
      </c>
      <c r="BM133" s="151" t="s">
        <v>174</v>
      </c>
    </row>
    <row r="134" spans="2:65" s="1" customFormat="1" ht="44.25" customHeight="1">
      <c r="B134" s="138"/>
      <c r="C134" s="139" t="s">
        <v>175</v>
      </c>
      <c r="D134" s="139" t="s">
        <v>151</v>
      </c>
      <c r="E134" s="140" t="s">
        <v>176</v>
      </c>
      <c r="F134" s="141" t="s">
        <v>177</v>
      </c>
      <c r="G134" s="142" t="s">
        <v>170</v>
      </c>
      <c r="H134" s="143">
        <v>16.920999999999999</v>
      </c>
      <c r="I134" s="144"/>
      <c r="J134" s="145">
        <f t="shared" si="0"/>
        <v>0</v>
      </c>
      <c r="K134" s="146"/>
      <c r="L134" s="27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1.905</v>
      </c>
      <c r="T134" s="150">
        <f t="shared" si="3"/>
        <v>32.234504999999999</v>
      </c>
      <c r="AR134" s="151" t="s">
        <v>155</v>
      </c>
      <c r="AT134" s="151" t="s">
        <v>151</v>
      </c>
      <c r="AU134" s="151" t="s">
        <v>91</v>
      </c>
      <c r="AY134" s="13" t="s">
        <v>149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91</v>
      </c>
      <c r="BK134" s="152">
        <f t="shared" si="9"/>
        <v>0</v>
      </c>
      <c r="BL134" s="13" t="s">
        <v>155</v>
      </c>
      <c r="BM134" s="151" t="s">
        <v>178</v>
      </c>
    </row>
    <row r="135" spans="2:65" s="1" customFormat="1" ht="24.2" customHeight="1">
      <c r="B135" s="138"/>
      <c r="C135" s="139" t="s">
        <v>179</v>
      </c>
      <c r="D135" s="139" t="s">
        <v>151</v>
      </c>
      <c r="E135" s="140" t="s">
        <v>180</v>
      </c>
      <c r="F135" s="141" t="s">
        <v>181</v>
      </c>
      <c r="G135" s="142" t="s">
        <v>170</v>
      </c>
      <c r="H135" s="143">
        <v>5.5330000000000004</v>
      </c>
      <c r="I135" s="144"/>
      <c r="J135" s="145">
        <f t="shared" si="0"/>
        <v>0</v>
      </c>
      <c r="K135" s="146"/>
      <c r="L135" s="27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2.4</v>
      </c>
      <c r="T135" s="150">
        <f t="shared" si="3"/>
        <v>13.279200000000001</v>
      </c>
      <c r="AR135" s="151" t="s">
        <v>155</v>
      </c>
      <c r="AT135" s="151" t="s">
        <v>151</v>
      </c>
      <c r="AU135" s="151" t="s">
        <v>91</v>
      </c>
      <c r="AY135" s="13" t="s">
        <v>149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91</v>
      </c>
      <c r="BK135" s="152">
        <f t="shared" si="9"/>
        <v>0</v>
      </c>
      <c r="BL135" s="13" t="s">
        <v>155</v>
      </c>
      <c r="BM135" s="151" t="s">
        <v>182</v>
      </c>
    </row>
    <row r="136" spans="2:65" s="1" customFormat="1" ht="37.9" customHeight="1">
      <c r="B136" s="138"/>
      <c r="C136" s="139" t="s">
        <v>183</v>
      </c>
      <c r="D136" s="139" t="s">
        <v>151</v>
      </c>
      <c r="E136" s="140" t="s">
        <v>184</v>
      </c>
      <c r="F136" s="141" t="s">
        <v>185</v>
      </c>
      <c r="G136" s="142" t="s">
        <v>170</v>
      </c>
      <c r="H136" s="143">
        <v>8.8620000000000001</v>
      </c>
      <c r="I136" s="144"/>
      <c r="J136" s="145">
        <f t="shared" si="0"/>
        <v>0</v>
      </c>
      <c r="K136" s="146"/>
      <c r="L136" s="27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2.2000000000000002</v>
      </c>
      <c r="T136" s="150">
        <f t="shared" si="3"/>
        <v>19.496400000000001</v>
      </c>
      <c r="AR136" s="151" t="s">
        <v>155</v>
      </c>
      <c r="AT136" s="151" t="s">
        <v>151</v>
      </c>
      <c r="AU136" s="151" t="s">
        <v>91</v>
      </c>
      <c r="AY136" s="13" t="s">
        <v>149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91</v>
      </c>
      <c r="BK136" s="152">
        <f t="shared" si="9"/>
        <v>0</v>
      </c>
      <c r="BL136" s="13" t="s">
        <v>155</v>
      </c>
      <c r="BM136" s="151" t="s">
        <v>186</v>
      </c>
    </row>
    <row r="137" spans="2:65" s="1" customFormat="1" ht="33" customHeight="1">
      <c r="B137" s="138"/>
      <c r="C137" s="139" t="s">
        <v>187</v>
      </c>
      <c r="D137" s="139" t="s">
        <v>151</v>
      </c>
      <c r="E137" s="140" t="s">
        <v>188</v>
      </c>
      <c r="F137" s="141" t="s">
        <v>189</v>
      </c>
      <c r="G137" s="142" t="s">
        <v>170</v>
      </c>
      <c r="H137" s="143">
        <v>8.8620000000000001</v>
      </c>
      <c r="I137" s="144"/>
      <c r="J137" s="145">
        <f t="shared" si="0"/>
        <v>0</v>
      </c>
      <c r="K137" s="146"/>
      <c r="L137" s="27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155</v>
      </c>
      <c r="AT137" s="151" t="s">
        <v>151</v>
      </c>
      <c r="AU137" s="151" t="s">
        <v>91</v>
      </c>
      <c r="AY137" s="13" t="s">
        <v>149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91</v>
      </c>
      <c r="BK137" s="152">
        <f t="shared" si="9"/>
        <v>0</v>
      </c>
      <c r="BL137" s="13" t="s">
        <v>155</v>
      </c>
      <c r="BM137" s="151" t="s">
        <v>190</v>
      </c>
    </row>
    <row r="138" spans="2:65" s="1" customFormat="1" ht="24.2" customHeight="1">
      <c r="B138" s="138"/>
      <c r="C138" s="139" t="s">
        <v>157</v>
      </c>
      <c r="D138" s="139" t="s">
        <v>151</v>
      </c>
      <c r="E138" s="140" t="s">
        <v>191</v>
      </c>
      <c r="F138" s="141" t="s">
        <v>192</v>
      </c>
      <c r="G138" s="142" t="s">
        <v>161</v>
      </c>
      <c r="H138" s="143">
        <v>10.199999999999999</v>
      </c>
      <c r="I138" s="144"/>
      <c r="J138" s="145">
        <f t="shared" si="0"/>
        <v>0</v>
      </c>
      <c r="K138" s="146"/>
      <c r="L138" s="27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5.0000000000000001E-3</v>
      </c>
      <c r="T138" s="150">
        <f t="shared" si="3"/>
        <v>5.0999999999999997E-2</v>
      </c>
      <c r="AR138" s="151" t="s">
        <v>155</v>
      </c>
      <c r="AT138" s="151" t="s">
        <v>151</v>
      </c>
      <c r="AU138" s="151" t="s">
        <v>91</v>
      </c>
      <c r="AY138" s="13" t="s">
        <v>149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91</v>
      </c>
      <c r="BK138" s="152">
        <f t="shared" si="9"/>
        <v>0</v>
      </c>
      <c r="BL138" s="13" t="s">
        <v>155</v>
      </c>
      <c r="BM138" s="151" t="s">
        <v>193</v>
      </c>
    </row>
    <row r="139" spans="2:65" s="1" customFormat="1" ht="21.75" customHeight="1">
      <c r="B139" s="138"/>
      <c r="C139" s="139" t="s">
        <v>194</v>
      </c>
      <c r="D139" s="139" t="s">
        <v>151</v>
      </c>
      <c r="E139" s="140" t="s">
        <v>195</v>
      </c>
      <c r="F139" s="141" t="s">
        <v>196</v>
      </c>
      <c r="G139" s="142" t="s">
        <v>197</v>
      </c>
      <c r="H139" s="143">
        <v>260.85399999999998</v>
      </c>
      <c r="I139" s="144"/>
      <c r="J139" s="145">
        <f t="shared" si="0"/>
        <v>0</v>
      </c>
      <c r="K139" s="146"/>
      <c r="L139" s="27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155</v>
      </c>
      <c r="AT139" s="151" t="s">
        <v>151</v>
      </c>
      <c r="AU139" s="151" t="s">
        <v>91</v>
      </c>
      <c r="AY139" s="13" t="s">
        <v>149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91</v>
      </c>
      <c r="BK139" s="152">
        <f t="shared" si="9"/>
        <v>0</v>
      </c>
      <c r="BL139" s="13" t="s">
        <v>155</v>
      </c>
      <c r="BM139" s="151" t="s">
        <v>198</v>
      </c>
    </row>
    <row r="140" spans="2:65" s="1" customFormat="1" ht="24.2" customHeight="1">
      <c r="B140" s="138"/>
      <c r="C140" s="139" t="s">
        <v>199</v>
      </c>
      <c r="D140" s="139" t="s">
        <v>151</v>
      </c>
      <c r="E140" s="140" t="s">
        <v>200</v>
      </c>
      <c r="F140" s="141" t="s">
        <v>201</v>
      </c>
      <c r="G140" s="142" t="s">
        <v>197</v>
      </c>
      <c r="H140" s="143">
        <v>2869.3939999999998</v>
      </c>
      <c r="I140" s="144"/>
      <c r="J140" s="145">
        <f t="shared" si="0"/>
        <v>0</v>
      </c>
      <c r="K140" s="146"/>
      <c r="L140" s="27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155</v>
      </c>
      <c r="AT140" s="151" t="s">
        <v>151</v>
      </c>
      <c r="AU140" s="151" t="s">
        <v>91</v>
      </c>
      <c r="AY140" s="13" t="s">
        <v>149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91</v>
      </c>
      <c r="BK140" s="152">
        <f t="shared" si="9"/>
        <v>0</v>
      </c>
      <c r="BL140" s="13" t="s">
        <v>155</v>
      </c>
      <c r="BM140" s="151" t="s">
        <v>202</v>
      </c>
    </row>
    <row r="141" spans="2:65" s="1" customFormat="1" ht="24.2" customHeight="1">
      <c r="B141" s="138"/>
      <c r="C141" s="139" t="s">
        <v>203</v>
      </c>
      <c r="D141" s="139" t="s">
        <v>151</v>
      </c>
      <c r="E141" s="140" t="s">
        <v>204</v>
      </c>
      <c r="F141" s="141" t="s">
        <v>205</v>
      </c>
      <c r="G141" s="142" t="s">
        <v>197</v>
      </c>
      <c r="H141" s="143">
        <v>260.85399999999998</v>
      </c>
      <c r="I141" s="144"/>
      <c r="J141" s="145">
        <f t="shared" si="0"/>
        <v>0</v>
      </c>
      <c r="K141" s="146"/>
      <c r="L141" s="27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155</v>
      </c>
      <c r="AT141" s="151" t="s">
        <v>151</v>
      </c>
      <c r="AU141" s="151" t="s">
        <v>91</v>
      </c>
      <c r="AY141" s="13" t="s">
        <v>149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91</v>
      </c>
      <c r="BK141" s="152">
        <f t="shared" si="9"/>
        <v>0</v>
      </c>
      <c r="BL141" s="13" t="s">
        <v>155</v>
      </c>
      <c r="BM141" s="151" t="s">
        <v>206</v>
      </c>
    </row>
    <row r="142" spans="2:65" s="1" customFormat="1" ht="24.2" customHeight="1">
      <c r="B142" s="138"/>
      <c r="C142" s="139" t="s">
        <v>207</v>
      </c>
      <c r="D142" s="139" t="s">
        <v>151</v>
      </c>
      <c r="E142" s="140" t="s">
        <v>208</v>
      </c>
      <c r="F142" s="141" t="s">
        <v>209</v>
      </c>
      <c r="G142" s="142" t="s">
        <v>197</v>
      </c>
      <c r="H142" s="143">
        <v>521.70799999999997</v>
      </c>
      <c r="I142" s="144"/>
      <c r="J142" s="145">
        <f t="shared" si="0"/>
        <v>0</v>
      </c>
      <c r="K142" s="146"/>
      <c r="L142" s="27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155</v>
      </c>
      <c r="AT142" s="151" t="s">
        <v>151</v>
      </c>
      <c r="AU142" s="151" t="s">
        <v>91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210</v>
      </c>
    </row>
    <row r="143" spans="2:65" s="1" customFormat="1" ht="24.2" customHeight="1">
      <c r="B143" s="138"/>
      <c r="C143" s="139" t="s">
        <v>211</v>
      </c>
      <c r="D143" s="139" t="s">
        <v>151</v>
      </c>
      <c r="E143" s="140" t="s">
        <v>212</v>
      </c>
      <c r="F143" s="141" t="s">
        <v>213</v>
      </c>
      <c r="G143" s="142" t="s">
        <v>197</v>
      </c>
      <c r="H143" s="143">
        <v>260.85399999999998</v>
      </c>
      <c r="I143" s="144"/>
      <c r="J143" s="145">
        <f t="shared" si="0"/>
        <v>0</v>
      </c>
      <c r="K143" s="146"/>
      <c r="L143" s="27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155</v>
      </c>
      <c r="AT143" s="151" t="s">
        <v>151</v>
      </c>
      <c r="AU143" s="151" t="s">
        <v>91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214</v>
      </c>
    </row>
    <row r="144" spans="2:65" s="11" customFormat="1" ht="25.9" customHeight="1">
      <c r="B144" s="126"/>
      <c r="D144" s="127" t="s">
        <v>74</v>
      </c>
      <c r="E144" s="128" t="s">
        <v>215</v>
      </c>
      <c r="F144" s="128" t="s">
        <v>216</v>
      </c>
      <c r="I144" s="129"/>
      <c r="J144" s="130">
        <f>BK144</f>
        <v>0</v>
      </c>
      <c r="L144" s="126"/>
      <c r="M144" s="131"/>
      <c r="P144" s="132">
        <f>P145+P153</f>
        <v>0</v>
      </c>
      <c r="R144" s="132">
        <f>R145+R153</f>
        <v>7.4073599999999997</v>
      </c>
      <c r="T144" s="133">
        <f>T145+T153</f>
        <v>1.2439404999999999</v>
      </c>
      <c r="AR144" s="127" t="s">
        <v>91</v>
      </c>
      <c r="AT144" s="134" t="s">
        <v>74</v>
      </c>
      <c r="AU144" s="134" t="s">
        <v>75</v>
      </c>
      <c r="AY144" s="127" t="s">
        <v>149</v>
      </c>
      <c r="BK144" s="135">
        <f>BK145+BK153</f>
        <v>0</v>
      </c>
    </row>
    <row r="145" spans="2:65" s="11" customFormat="1" ht="22.9" customHeight="1">
      <c r="B145" s="126"/>
      <c r="D145" s="127" t="s">
        <v>74</v>
      </c>
      <c r="E145" s="136" t="s">
        <v>217</v>
      </c>
      <c r="F145" s="136" t="s">
        <v>218</v>
      </c>
      <c r="I145" s="129"/>
      <c r="J145" s="137">
        <f>BK145</f>
        <v>0</v>
      </c>
      <c r="L145" s="126"/>
      <c r="M145" s="131"/>
      <c r="P145" s="132">
        <f>SUM(P146:P152)</f>
        <v>0</v>
      </c>
      <c r="R145" s="132">
        <f>SUM(R146:R152)</f>
        <v>0</v>
      </c>
      <c r="T145" s="133">
        <f>SUM(T146:T152)</f>
        <v>0.63255250000000007</v>
      </c>
      <c r="AR145" s="127" t="s">
        <v>91</v>
      </c>
      <c r="AT145" s="134" t="s">
        <v>74</v>
      </c>
      <c r="AU145" s="134" t="s">
        <v>83</v>
      </c>
      <c r="AY145" s="127" t="s">
        <v>149</v>
      </c>
      <c r="BK145" s="135">
        <f>SUM(BK146:BK152)</f>
        <v>0</v>
      </c>
    </row>
    <row r="146" spans="2:65" s="1" customFormat="1" ht="33" customHeight="1">
      <c r="B146" s="138"/>
      <c r="C146" s="139" t="s">
        <v>219</v>
      </c>
      <c r="D146" s="139" t="s">
        <v>151</v>
      </c>
      <c r="E146" s="140" t="s">
        <v>220</v>
      </c>
      <c r="F146" s="141" t="s">
        <v>221</v>
      </c>
      <c r="G146" s="142" t="s">
        <v>161</v>
      </c>
      <c r="H146" s="143">
        <v>99.45</v>
      </c>
      <c r="I146" s="144"/>
      <c r="J146" s="145">
        <f t="shared" ref="J146:J152" si="10">ROUND(I146*H146,2)</f>
        <v>0</v>
      </c>
      <c r="K146" s="146"/>
      <c r="L146" s="27"/>
      <c r="M146" s="147" t="s">
        <v>1</v>
      </c>
      <c r="N146" s="148" t="s">
        <v>41</v>
      </c>
      <c r="P146" s="149">
        <f t="shared" ref="P146:P152" si="11">O146*H146</f>
        <v>0</v>
      </c>
      <c r="Q146" s="149">
        <v>0</v>
      </c>
      <c r="R146" s="149">
        <f t="shared" ref="R146:R152" si="12">Q146*H146</f>
        <v>0</v>
      </c>
      <c r="S146" s="149">
        <v>3.47E-3</v>
      </c>
      <c r="T146" s="150">
        <f t="shared" ref="T146:T152" si="13">S146*H146</f>
        <v>0.3450915</v>
      </c>
      <c r="AR146" s="151" t="s">
        <v>222</v>
      </c>
      <c r="AT146" s="151" t="s">
        <v>151</v>
      </c>
      <c r="AU146" s="151" t="s">
        <v>91</v>
      </c>
      <c r="AY146" s="13" t="s">
        <v>149</v>
      </c>
      <c r="BE146" s="152">
        <f t="shared" ref="BE146:BE152" si="14">IF(N146="základná",J146,0)</f>
        <v>0</v>
      </c>
      <c r="BF146" s="152">
        <f t="shared" ref="BF146:BF152" si="15">IF(N146="znížená",J146,0)</f>
        <v>0</v>
      </c>
      <c r="BG146" s="152">
        <f t="shared" ref="BG146:BG152" si="16">IF(N146="zákl. prenesená",J146,0)</f>
        <v>0</v>
      </c>
      <c r="BH146" s="152">
        <f t="shared" ref="BH146:BH152" si="17">IF(N146="zníž. prenesená",J146,0)</f>
        <v>0</v>
      </c>
      <c r="BI146" s="152">
        <f t="shared" ref="BI146:BI152" si="18">IF(N146="nulová",J146,0)</f>
        <v>0</v>
      </c>
      <c r="BJ146" s="13" t="s">
        <v>91</v>
      </c>
      <c r="BK146" s="152">
        <f t="shared" ref="BK146:BK152" si="19">ROUND(I146*H146,2)</f>
        <v>0</v>
      </c>
      <c r="BL146" s="13" t="s">
        <v>222</v>
      </c>
      <c r="BM146" s="151" t="s">
        <v>223</v>
      </c>
    </row>
    <row r="147" spans="2:65" s="1" customFormat="1" ht="24.2" customHeight="1">
      <c r="B147" s="138"/>
      <c r="C147" s="139" t="s">
        <v>222</v>
      </c>
      <c r="D147" s="139" t="s">
        <v>151</v>
      </c>
      <c r="E147" s="140" t="s">
        <v>224</v>
      </c>
      <c r="F147" s="141" t="s">
        <v>225</v>
      </c>
      <c r="G147" s="142" t="s">
        <v>161</v>
      </c>
      <c r="H147" s="143">
        <v>85.3</v>
      </c>
      <c r="I147" s="144"/>
      <c r="J147" s="145">
        <f t="shared" si="10"/>
        <v>0</v>
      </c>
      <c r="K147" s="146"/>
      <c r="L147" s="27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3.3700000000000002E-3</v>
      </c>
      <c r="T147" s="150">
        <f t="shared" si="13"/>
        <v>0.28746100000000002</v>
      </c>
      <c r="AR147" s="151" t="s">
        <v>222</v>
      </c>
      <c r="AT147" s="151" t="s">
        <v>151</v>
      </c>
      <c r="AU147" s="151" t="s">
        <v>91</v>
      </c>
      <c r="AY147" s="13" t="s">
        <v>149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91</v>
      </c>
      <c r="BK147" s="152">
        <f t="shared" si="19"/>
        <v>0</v>
      </c>
      <c r="BL147" s="13" t="s">
        <v>222</v>
      </c>
      <c r="BM147" s="151" t="s">
        <v>226</v>
      </c>
    </row>
    <row r="148" spans="2:65" s="1" customFormat="1" ht="21.75" customHeight="1">
      <c r="B148" s="138"/>
      <c r="C148" s="139" t="s">
        <v>227</v>
      </c>
      <c r="D148" s="139" t="s">
        <v>151</v>
      </c>
      <c r="E148" s="140" t="s">
        <v>228</v>
      </c>
      <c r="F148" s="141" t="s">
        <v>196</v>
      </c>
      <c r="G148" s="142" t="s">
        <v>197</v>
      </c>
      <c r="H148" s="143">
        <v>1.244</v>
      </c>
      <c r="I148" s="144"/>
      <c r="J148" s="145">
        <f t="shared" si="10"/>
        <v>0</v>
      </c>
      <c r="K148" s="146"/>
      <c r="L148" s="27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155</v>
      </c>
      <c r="AT148" s="151" t="s">
        <v>151</v>
      </c>
      <c r="AU148" s="151" t="s">
        <v>91</v>
      </c>
      <c r="AY148" s="13" t="s">
        <v>149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91</v>
      </c>
      <c r="BK148" s="152">
        <f t="shared" si="19"/>
        <v>0</v>
      </c>
      <c r="BL148" s="13" t="s">
        <v>155</v>
      </c>
      <c r="BM148" s="151" t="s">
        <v>229</v>
      </c>
    </row>
    <row r="149" spans="2:65" s="1" customFormat="1" ht="24.2" customHeight="1">
      <c r="B149" s="138"/>
      <c r="C149" s="139" t="s">
        <v>230</v>
      </c>
      <c r="D149" s="139" t="s">
        <v>151</v>
      </c>
      <c r="E149" s="140" t="s">
        <v>231</v>
      </c>
      <c r="F149" s="141" t="s">
        <v>201</v>
      </c>
      <c r="G149" s="142" t="s">
        <v>197</v>
      </c>
      <c r="H149" s="143">
        <v>24.88</v>
      </c>
      <c r="I149" s="144"/>
      <c r="J149" s="145">
        <f t="shared" si="10"/>
        <v>0</v>
      </c>
      <c r="K149" s="146"/>
      <c r="L149" s="27"/>
      <c r="M149" s="147" t="s">
        <v>1</v>
      </c>
      <c r="N149" s="148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155</v>
      </c>
      <c r="AT149" s="151" t="s">
        <v>151</v>
      </c>
      <c r="AU149" s="151" t="s">
        <v>91</v>
      </c>
      <c r="AY149" s="13" t="s">
        <v>149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91</v>
      </c>
      <c r="BK149" s="152">
        <f t="shared" si="19"/>
        <v>0</v>
      </c>
      <c r="BL149" s="13" t="s">
        <v>155</v>
      </c>
      <c r="BM149" s="151" t="s">
        <v>232</v>
      </c>
    </row>
    <row r="150" spans="2:65" s="1" customFormat="1" ht="24.2" customHeight="1">
      <c r="B150" s="138"/>
      <c r="C150" s="139" t="s">
        <v>233</v>
      </c>
      <c r="D150" s="139" t="s">
        <v>151</v>
      </c>
      <c r="E150" s="140" t="s">
        <v>234</v>
      </c>
      <c r="F150" s="141" t="s">
        <v>205</v>
      </c>
      <c r="G150" s="142" t="s">
        <v>197</v>
      </c>
      <c r="H150" s="143">
        <v>1.244</v>
      </c>
      <c r="I150" s="144"/>
      <c r="J150" s="145">
        <f t="shared" si="10"/>
        <v>0</v>
      </c>
      <c r="K150" s="146"/>
      <c r="L150" s="27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155</v>
      </c>
      <c r="AT150" s="151" t="s">
        <v>151</v>
      </c>
      <c r="AU150" s="151" t="s">
        <v>91</v>
      </c>
      <c r="AY150" s="13" t="s">
        <v>149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91</v>
      </c>
      <c r="BK150" s="152">
        <f t="shared" si="19"/>
        <v>0</v>
      </c>
      <c r="BL150" s="13" t="s">
        <v>155</v>
      </c>
      <c r="BM150" s="151" t="s">
        <v>235</v>
      </c>
    </row>
    <row r="151" spans="2:65" s="1" customFormat="1" ht="24.2" customHeight="1">
      <c r="B151" s="138"/>
      <c r="C151" s="139" t="s">
        <v>7</v>
      </c>
      <c r="D151" s="139" t="s">
        <v>151</v>
      </c>
      <c r="E151" s="140" t="s">
        <v>236</v>
      </c>
      <c r="F151" s="141" t="s">
        <v>209</v>
      </c>
      <c r="G151" s="142" t="s">
        <v>197</v>
      </c>
      <c r="H151" s="143">
        <v>1.266</v>
      </c>
      <c r="I151" s="144"/>
      <c r="J151" s="145">
        <f t="shared" si="10"/>
        <v>0</v>
      </c>
      <c r="K151" s="146"/>
      <c r="L151" s="27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155</v>
      </c>
      <c r="AT151" s="151" t="s">
        <v>151</v>
      </c>
      <c r="AU151" s="151" t="s">
        <v>91</v>
      </c>
      <c r="AY151" s="13" t="s">
        <v>149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91</v>
      </c>
      <c r="BK151" s="152">
        <f t="shared" si="19"/>
        <v>0</v>
      </c>
      <c r="BL151" s="13" t="s">
        <v>155</v>
      </c>
      <c r="BM151" s="151" t="s">
        <v>237</v>
      </c>
    </row>
    <row r="152" spans="2:65" s="1" customFormat="1" ht="24.2" customHeight="1">
      <c r="B152" s="138"/>
      <c r="C152" s="139" t="s">
        <v>238</v>
      </c>
      <c r="D152" s="139" t="s">
        <v>151</v>
      </c>
      <c r="E152" s="140" t="s">
        <v>239</v>
      </c>
      <c r="F152" s="141" t="s">
        <v>240</v>
      </c>
      <c r="G152" s="142" t="s">
        <v>197</v>
      </c>
      <c r="H152" s="143">
        <v>1.244</v>
      </c>
      <c r="I152" s="144"/>
      <c r="J152" s="145">
        <f t="shared" si="10"/>
        <v>0</v>
      </c>
      <c r="K152" s="146"/>
      <c r="L152" s="27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155</v>
      </c>
      <c r="AT152" s="151" t="s">
        <v>151</v>
      </c>
      <c r="AU152" s="151" t="s">
        <v>91</v>
      </c>
      <c r="AY152" s="13" t="s">
        <v>149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91</v>
      </c>
      <c r="BK152" s="152">
        <f t="shared" si="19"/>
        <v>0</v>
      </c>
      <c r="BL152" s="13" t="s">
        <v>155</v>
      </c>
      <c r="BM152" s="151" t="s">
        <v>241</v>
      </c>
    </row>
    <row r="153" spans="2:65" s="11" customFormat="1" ht="22.9" customHeight="1">
      <c r="B153" s="126"/>
      <c r="D153" s="127" t="s">
        <v>74</v>
      </c>
      <c r="E153" s="136" t="s">
        <v>242</v>
      </c>
      <c r="F153" s="136" t="s">
        <v>243</v>
      </c>
      <c r="I153" s="129"/>
      <c r="J153" s="137">
        <f>BK153</f>
        <v>0</v>
      </c>
      <c r="L153" s="126"/>
      <c r="M153" s="131"/>
      <c r="P153" s="132">
        <f>SUM(P154:P161)</f>
        <v>0</v>
      </c>
      <c r="R153" s="132">
        <f>SUM(R154:R161)</f>
        <v>7.4073599999999997</v>
      </c>
      <c r="T153" s="133">
        <f>SUM(T154:T161)</f>
        <v>0.61138799999999993</v>
      </c>
      <c r="AR153" s="127" t="s">
        <v>91</v>
      </c>
      <c r="AT153" s="134" t="s">
        <v>74</v>
      </c>
      <c r="AU153" s="134" t="s">
        <v>83</v>
      </c>
      <c r="AY153" s="127" t="s">
        <v>149</v>
      </c>
      <c r="BK153" s="135">
        <f>SUM(BK154:BK161)</f>
        <v>0</v>
      </c>
    </row>
    <row r="154" spans="2:65" s="1" customFormat="1" ht="24.2" customHeight="1">
      <c r="B154" s="138"/>
      <c r="C154" s="139" t="s">
        <v>244</v>
      </c>
      <c r="D154" s="139" t="s">
        <v>151</v>
      </c>
      <c r="E154" s="140" t="s">
        <v>245</v>
      </c>
      <c r="F154" s="141" t="s">
        <v>246</v>
      </c>
      <c r="G154" s="142" t="s">
        <v>154</v>
      </c>
      <c r="H154" s="143">
        <v>509.49</v>
      </c>
      <c r="I154" s="144"/>
      <c r="J154" s="145">
        <f t="shared" ref="J154:J161" si="20">ROUND(I154*H154,2)</f>
        <v>0</v>
      </c>
      <c r="K154" s="146"/>
      <c r="L154" s="27"/>
      <c r="M154" s="147" t="s">
        <v>1</v>
      </c>
      <c r="N154" s="148" t="s">
        <v>41</v>
      </c>
      <c r="P154" s="149">
        <f t="shared" ref="P154:P161" si="21">O154*H154</f>
        <v>0</v>
      </c>
      <c r="Q154" s="149">
        <v>0</v>
      </c>
      <c r="R154" s="149">
        <f t="shared" ref="R154:R161" si="22">Q154*H154</f>
        <v>0</v>
      </c>
      <c r="S154" s="149">
        <v>1.1999999999999999E-3</v>
      </c>
      <c r="T154" s="150">
        <f t="shared" ref="T154:T161" si="23">S154*H154</f>
        <v>0.61138799999999993</v>
      </c>
      <c r="AR154" s="151" t="s">
        <v>222</v>
      </c>
      <c r="AT154" s="151" t="s">
        <v>151</v>
      </c>
      <c r="AU154" s="151" t="s">
        <v>91</v>
      </c>
      <c r="AY154" s="13" t="s">
        <v>149</v>
      </c>
      <c r="BE154" s="152">
        <f t="shared" ref="BE154:BE161" si="24">IF(N154="základná",J154,0)</f>
        <v>0</v>
      </c>
      <c r="BF154" s="152">
        <f t="shared" ref="BF154:BF161" si="25">IF(N154="znížená",J154,0)</f>
        <v>0</v>
      </c>
      <c r="BG154" s="152">
        <f t="shared" ref="BG154:BG161" si="26">IF(N154="zákl. prenesená",J154,0)</f>
        <v>0</v>
      </c>
      <c r="BH154" s="152">
        <f t="shared" ref="BH154:BH161" si="27">IF(N154="zníž. prenesená",J154,0)</f>
        <v>0</v>
      </c>
      <c r="BI154" s="152">
        <f t="shared" ref="BI154:BI161" si="28">IF(N154="nulová",J154,0)</f>
        <v>0</v>
      </c>
      <c r="BJ154" s="13" t="s">
        <v>91</v>
      </c>
      <c r="BK154" s="152">
        <f t="shared" ref="BK154:BK161" si="29">ROUND(I154*H154,2)</f>
        <v>0</v>
      </c>
      <c r="BL154" s="13" t="s">
        <v>222</v>
      </c>
      <c r="BM154" s="151" t="s">
        <v>247</v>
      </c>
    </row>
    <row r="155" spans="2:65" s="1" customFormat="1" ht="33" customHeight="1">
      <c r="B155" s="138"/>
      <c r="C155" s="139" t="s">
        <v>248</v>
      </c>
      <c r="D155" s="139" t="s">
        <v>151</v>
      </c>
      <c r="E155" s="140" t="s">
        <v>249</v>
      </c>
      <c r="F155" s="141" t="s">
        <v>250</v>
      </c>
      <c r="G155" s="142" t="s">
        <v>154</v>
      </c>
      <c r="H155" s="143">
        <v>144</v>
      </c>
      <c r="I155" s="144"/>
      <c r="J155" s="145">
        <f t="shared" si="20"/>
        <v>0</v>
      </c>
      <c r="K155" s="146"/>
      <c r="L155" s="27"/>
      <c r="M155" s="147" t="s">
        <v>1</v>
      </c>
      <c r="N155" s="148" t="s">
        <v>41</v>
      </c>
      <c r="P155" s="149">
        <f t="shared" si="21"/>
        <v>0</v>
      </c>
      <c r="Q155" s="149">
        <v>2.572E-2</v>
      </c>
      <c r="R155" s="149">
        <f t="shared" si="22"/>
        <v>3.7036799999999999</v>
      </c>
      <c r="S155" s="149">
        <v>0</v>
      </c>
      <c r="T155" s="150">
        <f t="shared" si="23"/>
        <v>0</v>
      </c>
      <c r="AR155" s="151" t="s">
        <v>155</v>
      </c>
      <c r="AT155" s="151" t="s">
        <v>151</v>
      </c>
      <c r="AU155" s="151" t="s">
        <v>91</v>
      </c>
      <c r="AY155" s="13" t="s">
        <v>149</v>
      </c>
      <c r="BE155" s="152">
        <f t="shared" si="24"/>
        <v>0</v>
      </c>
      <c r="BF155" s="152">
        <f t="shared" si="25"/>
        <v>0</v>
      </c>
      <c r="BG155" s="152">
        <f t="shared" si="26"/>
        <v>0</v>
      </c>
      <c r="BH155" s="152">
        <f t="shared" si="27"/>
        <v>0</v>
      </c>
      <c r="BI155" s="152">
        <f t="shared" si="28"/>
        <v>0</v>
      </c>
      <c r="BJ155" s="13" t="s">
        <v>91</v>
      </c>
      <c r="BK155" s="152">
        <f t="shared" si="29"/>
        <v>0</v>
      </c>
      <c r="BL155" s="13" t="s">
        <v>155</v>
      </c>
      <c r="BM155" s="151" t="s">
        <v>251</v>
      </c>
    </row>
    <row r="156" spans="2:65" s="1" customFormat="1" ht="33" customHeight="1">
      <c r="B156" s="138"/>
      <c r="C156" s="139" t="s">
        <v>252</v>
      </c>
      <c r="D156" s="139" t="s">
        <v>151</v>
      </c>
      <c r="E156" s="140" t="s">
        <v>253</v>
      </c>
      <c r="F156" s="141" t="s">
        <v>254</v>
      </c>
      <c r="G156" s="142" t="s">
        <v>154</v>
      </c>
      <c r="H156" s="143">
        <v>144</v>
      </c>
      <c r="I156" s="144"/>
      <c r="J156" s="145">
        <f t="shared" si="20"/>
        <v>0</v>
      </c>
      <c r="K156" s="146"/>
      <c r="L156" s="27"/>
      <c r="M156" s="147" t="s">
        <v>1</v>
      </c>
      <c r="N156" s="148" t="s">
        <v>41</v>
      </c>
      <c r="P156" s="149">
        <f t="shared" si="21"/>
        <v>0</v>
      </c>
      <c r="Q156" s="149">
        <v>2.572E-2</v>
      </c>
      <c r="R156" s="149">
        <f t="shared" si="22"/>
        <v>3.7036799999999999</v>
      </c>
      <c r="S156" s="149">
        <v>0</v>
      </c>
      <c r="T156" s="150">
        <f t="shared" si="23"/>
        <v>0</v>
      </c>
      <c r="AR156" s="151" t="s">
        <v>155</v>
      </c>
      <c r="AT156" s="151" t="s">
        <v>151</v>
      </c>
      <c r="AU156" s="151" t="s">
        <v>91</v>
      </c>
      <c r="AY156" s="13" t="s">
        <v>149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3" t="s">
        <v>91</v>
      </c>
      <c r="BK156" s="152">
        <f t="shared" si="29"/>
        <v>0</v>
      </c>
      <c r="BL156" s="13" t="s">
        <v>155</v>
      </c>
      <c r="BM156" s="151" t="s">
        <v>255</v>
      </c>
    </row>
    <row r="157" spans="2:65" s="1" customFormat="1" ht="21.75" customHeight="1">
      <c r="B157" s="138"/>
      <c r="C157" s="139" t="s">
        <v>256</v>
      </c>
      <c r="D157" s="139" t="s">
        <v>151</v>
      </c>
      <c r="E157" s="140" t="s">
        <v>257</v>
      </c>
      <c r="F157" s="141" t="s">
        <v>196</v>
      </c>
      <c r="G157" s="142" t="s">
        <v>197</v>
      </c>
      <c r="H157" s="143">
        <v>0.61099999999999999</v>
      </c>
      <c r="I157" s="144"/>
      <c r="J157" s="145">
        <f t="shared" si="20"/>
        <v>0</v>
      </c>
      <c r="K157" s="146"/>
      <c r="L157" s="27"/>
      <c r="M157" s="147" t="s">
        <v>1</v>
      </c>
      <c r="N157" s="148" t="s">
        <v>41</v>
      </c>
      <c r="P157" s="149">
        <f t="shared" si="21"/>
        <v>0</v>
      </c>
      <c r="Q157" s="149">
        <v>0</v>
      </c>
      <c r="R157" s="149">
        <f t="shared" si="22"/>
        <v>0</v>
      </c>
      <c r="S157" s="149">
        <v>0</v>
      </c>
      <c r="T157" s="150">
        <f t="shared" si="23"/>
        <v>0</v>
      </c>
      <c r="AR157" s="151" t="s">
        <v>155</v>
      </c>
      <c r="AT157" s="151" t="s">
        <v>151</v>
      </c>
      <c r="AU157" s="151" t="s">
        <v>91</v>
      </c>
      <c r="AY157" s="13" t="s">
        <v>149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3" t="s">
        <v>91</v>
      </c>
      <c r="BK157" s="152">
        <f t="shared" si="29"/>
        <v>0</v>
      </c>
      <c r="BL157" s="13" t="s">
        <v>155</v>
      </c>
      <c r="BM157" s="151" t="s">
        <v>258</v>
      </c>
    </row>
    <row r="158" spans="2:65" s="1" customFormat="1" ht="24.2" customHeight="1">
      <c r="B158" s="138"/>
      <c r="C158" s="139" t="s">
        <v>259</v>
      </c>
      <c r="D158" s="139" t="s">
        <v>151</v>
      </c>
      <c r="E158" s="140" t="s">
        <v>260</v>
      </c>
      <c r="F158" s="141" t="s">
        <v>201</v>
      </c>
      <c r="G158" s="142" t="s">
        <v>197</v>
      </c>
      <c r="H158" s="143">
        <v>12.22</v>
      </c>
      <c r="I158" s="144"/>
      <c r="J158" s="145">
        <f t="shared" si="20"/>
        <v>0</v>
      </c>
      <c r="K158" s="146"/>
      <c r="L158" s="27"/>
      <c r="M158" s="147" t="s">
        <v>1</v>
      </c>
      <c r="N158" s="148" t="s">
        <v>41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155</v>
      </c>
      <c r="AT158" s="151" t="s">
        <v>151</v>
      </c>
      <c r="AU158" s="151" t="s">
        <v>91</v>
      </c>
      <c r="AY158" s="13" t="s">
        <v>149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91</v>
      </c>
      <c r="BK158" s="152">
        <f t="shared" si="29"/>
        <v>0</v>
      </c>
      <c r="BL158" s="13" t="s">
        <v>155</v>
      </c>
      <c r="BM158" s="151" t="s">
        <v>261</v>
      </c>
    </row>
    <row r="159" spans="2:65" s="1" customFormat="1" ht="24.2" customHeight="1">
      <c r="B159" s="138"/>
      <c r="C159" s="139" t="s">
        <v>262</v>
      </c>
      <c r="D159" s="139" t="s">
        <v>151</v>
      </c>
      <c r="E159" s="140" t="s">
        <v>263</v>
      </c>
      <c r="F159" s="141" t="s">
        <v>205</v>
      </c>
      <c r="G159" s="142" t="s">
        <v>197</v>
      </c>
      <c r="H159" s="143">
        <v>1.244</v>
      </c>
      <c r="I159" s="144"/>
      <c r="J159" s="145">
        <f t="shared" si="20"/>
        <v>0</v>
      </c>
      <c r="K159" s="146"/>
      <c r="L159" s="27"/>
      <c r="M159" s="147" t="s">
        <v>1</v>
      </c>
      <c r="N159" s="148" t="s">
        <v>41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155</v>
      </c>
      <c r="AT159" s="151" t="s">
        <v>151</v>
      </c>
      <c r="AU159" s="151" t="s">
        <v>91</v>
      </c>
      <c r="AY159" s="13" t="s">
        <v>149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91</v>
      </c>
      <c r="BK159" s="152">
        <f t="shared" si="29"/>
        <v>0</v>
      </c>
      <c r="BL159" s="13" t="s">
        <v>155</v>
      </c>
      <c r="BM159" s="151" t="s">
        <v>264</v>
      </c>
    </row>
    <row r="160" spans="2:65" s="1" customFormat="1" ht="24.2" customHeight="1">
      <c r="B160" s="138"/>
      <c r="C160" s="139" t="s">
        <v>265</v>
      </c>
      <c r="D160" s="139" t="s">
        <v>151</v>
      </c>
      <c r="E160" s="140" t="s">
        <v>266</v>
      </c>
      <c r="F160" s="141" t="s">
        <v>209</v>
      </c>
      <c r="G160" s="142" t="s">
        <v>197</v>
      </c>
      <c r="H160" s="143">
        <v>1.222</v>
      </c>
      <c r="I160" s="144"/>
      <c r="J160" s="145">
        <f t="shared" si="20"/>
        <v>0</v>
      </c>
      <c r="K160" s="146"/>
      <c r="L160" s="27"/>
      <c r="M160" s="147" t="s">
        <v>1</v>
      </c>
      <c r="N160" s="148" t="s">
        <v>41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155</v>
      </c>
      <c r="AT160" s="151" t="s">
        <v>151</v>
      </c>
      <c r="AU160" s="151" t="s">
        <v>91</v>
      </c>
      <c r="AY160" s="13" t="s">
        <v>149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91</v>
      </c>
      <c r="BK160" s="152">
        <f t="shared" si="29"/>
        <v>0</v>
      </c>
      <c r="BL160" s="13" t="s">
        <v>155</v>
      </c>
      <c r="BM160" s="151" t="s">
        <v>267</v>
      </c>
    </row>
    <row r="161" spans="2:65" s="1" customFormat="1" ht="21.75" customHeight="1">
      <c r="B161" s="138"/>
      <c r="C161" s="139" t="s">
        <v>268</v>
      </c>
      <c r="D161" s="139" t="s">
        <v>151</v>
      </c>
      <c r="E161" s="140" t="s">
        <v>269</v>
      </c>
      <c r="F161" s="141" t="s">
        <v>270</v>
      </c>
      <c r="G161" s="142" t="s">
        <v>271</v>
      </c>
      <c r="H161" s="143">
        <v>0.61099999999999999</v>
      </c>
      <c r="I161" s="144"/>
      <c r="J161" s="145">
        <f t="shared" si="20"/>
        <v>0</v>
      </c>
      <c r="K161" s="146"/>
      <c r="L161" s="27"/>
      <c r="M161" s="147" t="s">
        <v>1</v>
      </c>
      <c r="N161" s="148" t="s">
        <v>41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155</v>
      </c>
      <c r="AT161" s="151" t="s">
        <v>151</v>
      </c>
      <c r="AU161" s="151" t="s">
        <v>91</v>
      </c>
      <c r="AY161" s="13" t="s">
        <v>149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91</v>
      </c>
      <c r="BK161" s="152">
        <f t="shared" si="29"/>
        <v>0</v>
      </c>
      <c r="BL161" s="13" t="s">
        <v>155</v>
      </c>
      <c r="BM161" s="151" t="s">
        <v>272</v>
      </c>
    </row>
    <row r="162" spans="2:65" s="11" customFormat="1" ht="25.9" customHeight="1">
      <c r="B162" s="126"/>
      <c r="D162" s="127" t="s">
        <v>74</v>
      </c>
      <c r="E162" s="128" t="s">
        <v>273</v>
      </c>
      <c r="F162" s="128" t="s">
        <v>274</v>
      </c>
      <c r="I162" s="129"/>
      <c r="J162" s="130">
        <f>BK162</f>
        <v>0</v>
      </c>
      <c r="L162" s="126"/>
      <c r="M162" s="131"/>
      <c r="P162" s="132">
        <f>P163</f>
        <v>0</v>
      </c>
      <c r="R162" s="132">
        <f>R163</f>
        <v>0</v>
      </c>
      <c r="T162" s="133">
        <f>T163</f>
        <v>0</v>
      </c>
      <c r="AR162" s="127" t="s">
        <v>96</v>
      </c>
      <c r="AT162" s="134" t="s">
        <v>74</v>
      </c>
      <c r="AU162" s="134" t="s">
        <v>75</v>
      </c>
      <c r="AY162" s="127" t="s">
        <v>149</v>
      </c>
      <c r="BK162" s="135">
        <f>BK163</f>
        <v>0</v>
      </c>
    </row>
    <row r="163" spans="2:65" s="11" customFormat="1" ht="22.9" customHeight="1">
      <c r="B163" s="126"/>
      <c r="D163" s="127" t="s">
        <v>74</v>
      </c>
      <c r="E163" s="136" t="s">
        <v>275</v>
      </c>
      <c r="F163" s="136" t="s">
        <v>276</v>
      </c>
      <c r="I163" s="129"/>
      <c r="J163" s="137">
        <f>BK163</f>
        <v>0</v>
      </c>
      <c r="L163" s="126"/>
      <c r="M163" s="131"/>
      <c r="P163" s="132">
        <f>P164</f>
        <v>0</v>
      </c>
      <c r="R163" s="132">
        <f>R164</f>
        <v>0</v>
      </c>
      <c r="T163" s="133">
        <f>T164</f>
        <v>0</v>
      </c>
      <c r="AR163" s="127" t="s">
        <v>96</v>
      </c>
      <c r="AT163" s="134" t="s">
        <v>74</v>
      </c>
      <c r="AU163" s="134" t="s">
        <v>83</v>
      </c>
      <c r="AY163" s="127" t="s">
        <v>149</v>
      </c>
      <c r="BK163" s="135">
        <f>BK164</f>
        <v>0</v>
      </c>
    </row>
    <row r="164" spans="2:65" s="1" customFormat="1" ht="24.2" customHeight="1">
      <c r="B164" s="138"/>
      <c r="C164" s="139" t="s">
        <v>277</v>
      </c>
      <c r="D164" s="139" t="s">
        <v>151</v>
      </c>
      <c r="E164" s="140" t="s">
        <v>278</v>
      </c>
      <c r="F164" s="141" t="s">
        <v>279</v>
      </c>
      <c r="G164" s="142" t="s">
        <v>280</v>
      </c>
      <c r="H164" s="143">
        <v>2</v>
      </c>
      <c r="I164" s="144"/>
      <c r="J164" s="145">
        <f>ROUND(I164*H164,2)</f>
        <v>0</v>
      </c>
      <c r="K164" s="146"/>
      <c r="L164" s="27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281</v>
      </c>
      <c r="AT164" s="151" t="s">
        <v>151</v>
      </c>
      <c r="AU164" s="151" t="s">
        <v>91</v>
      </c>
      <c r="AY164" s="13" t="s">
        <v>149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91</v>
      </c>
      <c r="BK164" s="152">
        <f>ROUND(I164*H164,2)</f>
        <v>0</v>
      </c>
      <c r="BL164" s="13" t="s">
        <v>281</v>
      </c>
      <c r="BM164" s="151" t="s">
        <v>282</v>
      </c>
    </row>
    <row r="165" spans="2:65" s="11" customFormat="1" ht="25.9" customHeight="1">
      <c r="B165" s="126"/>
      <c r="D165" s="127" t="s">
        <v>74</v>
      </c>
      <c r="E165" s="128" t="s">
        <v>283</v>
      </c>
      <c r="F165" s="128" t="s">
        <v>284</v>
      </c>
      <c r="I165" s="129"/>
      <c r="J165" s="130">
        <f>BK165</f>
        <v>0</v>
      </c>
      <c r="L165" s="126"/>
      <c r="M165" s="131"/>
      <c r="P165" s="132">
        <f>SUM(P166:P171)</f>
        <v>0</v>
      </c>
      <c r="R165" s="132">
        <f>SUM(R166:R171)</f>
        <v>0</v>
      </c>
      <c r="T165" s="133">
        <f>SUM(T166:T171)</f>
        <v>0</v>
      </c>
      <c r="AR165" s="127" t="s">
        <v>175</v>
      </c>
      <c r="AT165" s="134" t="s">
        <v>74</v>
      </c>
      <c r="AU165" s="134" t="s">
        <v>75</v>
      </c>
      <c r="AY165" s="127" t="s">
        <v>149</v>
      </c>
      <c r="BK165" s="135">
        <f>SUM(BK166:BK171)</f>
        <v>0</v>
      </c>
    </row>
    <row r="166" spans="2:65" s="1" customFormat="1" ht="37.9" customHeight="1">
      <c r="B166" s="138"/>
      <c r="C166" s="139" t="s">
        <v>285</v>
      </c>
      <c r="D166" s="139" t="s">
        <v>151</v>
      </c>
      <c r="E166" s="140" t="s">
        <v>286</v>
      </c>
      <c r="F166" s="141" t="s">
        <v>287</v>
      </c>
      <c r="G166" s="142" t="s">
        <v>271</v>
      </c>
      <c r="H166" s="143">
        <v>1</v>
      </c>
      <c r="I166" s="144"/>
      <c r="J166" s="145">
        <f t="shared" ref="J166:J171" si="30">ROUND(I166*H166,2)</f>
        <v>0</v>
      </c>
      <c r="K166" s="146"/>
      <c r="L166" s="27"/>
      <c r="M166" s="147" t="s">
        <v>1</v>
      </c>
      <c r="N166" s="148" t="s">
        <v>41</v>
      </c>
      <c r="P166" s="149">
        <f t="shared" ref="P166:P171" si="31">O166*H166</f>
        <v>0</v>
      </c>
      <c r="Q166" s="149">
        <v>0</v>
      </c>
      <c r="R166" s="149">
        <f t="shared" ref="R166:R171" si="32">Q166*H166</f>
        <v>0</v>
      </c>
      <c r="S166" s="149">
        <v>0</v>
      </c>
      <c r="T166" s="150">
        <f t="shared" ref="T166:T171" si="33">S166*H166</f>
        <v>0</v>
      </c>
      <c r="AR166" s="151" t="s">
        <v>288</v>
      </c>
      <c r="AT166" s="151" t="s">
        <v>151</v>
      </c>
      <c r="AU166" s="151" t="s">
        <v>83</v>
      </c>
      <c r="AY166" s="13" t="s">
        <v>149</v>
      </c>
      <c r="BE166" s="152">
        <f t="shared" ref="BE166:BE171" si="34">IF(N166="základná",J166,0)</f>
        <v>0</v>
      </c>
      <c r="BF166" s="152">
        <f t="shared" ref="BF166:BF171" si="35">IF(N166="znížená",J166,0)</f>
        <v>0</v>
      </c>
      <c r="BG166" s="152">
        <f t="shared" ref="BG166:BG171" si="36">IF(N166="zákl. prenesená",J166,0)</f>
        <v>0</v>
      </c>
      <c r="BH166" s="152">
        <f t="shared" ref="BH166:BH171" si="37">IF(N166="zníž. prenesená",J166,0)</f>
        <v>0</v>
      </c>
      <c r="BI166" s="152">
        <f t="shared" ref="BI166:BI171" si="38">IF(N166="nulová",J166,0)</f>
        <v>0</v>
      </c>
      <c r="BJ166" s="13" t="s">
        <v>91</v>
      </c>
      <c r="BK166" s="152">
        <f t="shared" ref="BK166:BK171" si="39">ROUND(I166*H166,2)</f>
        <v>0</v>
      </c>
      <c r="BL166" s="13" t="s">
        <v>288</v>
      </c>
      <c r="BM166" s="151" t="s">
        <v>289</v>
      </c>
    </row>
    <row r="167" spans="2:65" s="1" customFormat="1" ht="37.9" customHeight="1">
      <c r="B167" s="138"/>
      <c r="C167" s="139" t="s">
        <v>290</v>
      </c>
      <c r="D167" s="139" t="s">
        <v>151</v>
      </c>
      <c r="E167" s="140" t="s">
        <v>291</v>
      </c>
      <c r="F167" s="141" t="s">
        <v>292</v>
      </c>
      <c r="G167" s="142" t="s">
        <v>271</v>
      </c>
      <c r="H167" s="143">
        <v>1</v>
      </c>
      <c r="I167" s="144"/>
      <c r="J167" s="145">
        <f t="shared" si="30"/>
        <v>0</v>
      </c>
      <c r="K167" s="146"/>
      <c r="L167" s="27"/>
      <c r="M167" s="147" t="s">
        <v>1</v>
      </c>
      <c r="N167" s="148" t="s">
        <v>41</v>
      </c>
      <c r="P167" s="149">
        <f t="shared" si="31"/>
        <v>0</v>
      </c>
      <c r="Q167" s="149">
        <v>0</v>
      </c>
      <c r="R167" s="149">
        <f t="shared" si="32"/>
        <v>0</v>
      </c>
      <c r="S167" s="149">
        <v>0</v>
      </c>
      <c r="T167" s="150">
        <f t="shared" si="33"/>
        <v>0</v>
      </c>
      <c r="AR167" s="151" t="s">
        <v>288</v>
      </c>
      <c r="AT167" s="151" t="s">
        <v>151</v>
      </c>
      <c r="AU167" s="151" t="s">
        <v>83</v>
      </c>
      <c r="AY167" s="13" t="s">
        <v>149</v>
      </c>
      <c r="BE167" s="152">
        <f t="shared" si="34"/>
        <v>0</v>
      </c>
      <c r="BF167" s="152">
        <f t="shared" si="35"/>
        <v>0</v>
      </c>
      <c r="BG167" s="152">
        <f t="shared" si="36"/>
        <v>0</v>
      </c>
      <c r="BH167" s="152">
        <f t="shared" si="37"/>
        <v>0</v>
      </c>
      <c r="BI167" s="152">
        <f t="shared" si="38"/>
        <v>0</v>
      </c>
      <c r="BJ167" s="13" t="s">
        <v>91</v>
      </c>
      <c r="BK167" s="152">
        <f t="shared" si="39"/>
        <v>0</v>
      </c>
      <c r="BL167" s="13" t="s">
        <v>288</v>
      </c>
      <c r="BM167" s="151" t="s">
        <v>293</v>
      </c>
    </row>
    <row r="168" spans="2:65" s="1" customFormat="1" ht="24.2" customHeight="1">
      <c r="B168" s="138"/>
      <c r="C168" s="139" t="s">
        <v>294</v>
      </c>
      <c r="D168" s="139" t="s">
        <v>151</v>
      </c>
      <c r="E168" s="140" t="s">
        <v>295</v>
      </c>
      <c r="F168" s="141" t="s">
        <v>296</v>
      </c>
      <c r="G168" s="142" t="s">
        <v>297</v>
      </c>
      <c r="H168" s="143">
        <v>1</v>
      </c>
      <c r="I168" s="144"/>
      <c r="J168" s="145">
        <f t="shared" si="30"/>
        <v>0</v>
      </c>
      <c r="K168" s="146"/>
      <c r="L168" s="27"/>
      <c r="M168" s="147" t="s">
        <v>1</v>
      </c>
      <c r="N168" s="148" t="s">
        <v>41</v>
      </c>
      <c r="P168" s="149">
        <f t="shared" si="31"/>
        <v>0</v>
      </c>
      <c r="Q168" s="149">
        <v>0</v>
      </c>
      <c r="R168" s="149">
        <f t="shared" si="32"/>
        <v>0</v>
      </c>
      <c r="S168" s="149">
        <v>0</v>
      </c>
      <c r="T168" s="150">
        <f t="shared" si="33"/>
        <v>0</v>
      </c>
      <c r="AR168" s="151" t="s">
        <v>288</v>
      </c>
      <c r="AT168" s="151" t="s">
        <v>151</v>
      </c>
      <c r="AU168" s="151" t="s">
        <v>83</v>
      </c>
      <c r="AY168" s="13" t="s">
        <v>149</v>
      </c>
      <c r="BE168" s="152">
        <f t="shared" si="34"/>
        <v>0</v>
      </c>
      <c r="BF168" s="152">
        <f t="shared" si="35"/>
        <v>0</v>
      </c>
      <c r="BG168" s="152">
        <f t="shared" si="36"/>
        <v>0</v>
      </c>
      <c r="BH168" s="152">
        <f t="shared" si="37"/>
        <v>0</v>
      </c>
      <c r="BI168" s="152">
        <f t="shared" si="38"/>
        <v>0</v>
      </c>
      <c r="BJ168" s="13" t="s">
        <v>91</v>
      </c>
      <c r="BK168" s="152">
        <f t="shared" si="39"/>
        <v>0</v>
      </c>
      <c r="BL168" s="13" t="s">
        <v>288</v>
      </c>
      <c r="BM168" s="151" t="s">
        <v>298</v>
      </c>
    </row>
    <row r="169" spans="2:65" s="1" customFormat="1" ht="21.75" customHeight="1">
      <c r="B169" s="138"/>
      <c r="C169" s="139" t="s">
        <v>299</v>
      </c>
      <c r="D169" s="139" t="s">
        <v>151</v>
      </c>
      <c r="E169" s="140" t="s">
        <v>300</v>
      </c>
      <c r="F169" s="141" t="s">
        <v>301</v>
      </c>
      <c r="G169" s="142" t="s">
        <v>297</v>
      </c>
      <c r="H169" s="143">
        <v>1</v>
      </c>
      <c r="I169" s="144"/>
      <c r="J169" s="145">
        <f t="shared" si="30"/>
        <v>0</v>
      </c>
      <c r="K169" s="146"/>
      <c r="L169" s="27"/>
      <c r="M169" s="147" t="s">
        <v>1</v>
      </c>
      <c r="N169" s="148" t="s">
        <v>41</v>
      </c>
      <c r="P169" s="149">
        <f t="shared" si="31"/>
        <v>0</v>
      </c>
      <c r="Q169" s="149">
        <v>0</v>
      </c>
      <c r="R169" s="149">
        <f t="shared" si="32"/>
        <v>0</v>
      </c>
      <c r="S169" s="149">
        <v>0</v>
      </c>
      <c r="T169" s="150">
        <f t="shared" si="33"/>
        <v>0</v>
      </c>
      <c r="AR169" s="151" t="s">
        <v>288</v>
      </c>
      <c r="AT169" s="151" t="s">
        <v>151</v>
      </c>
      <c r="AU169" s="151" t="s">
        <v>83</v>
      </c>
      <c r="AY169" s="13" t="s">
        <v>149</v>
      </c>
      <c r="BE169" s="152">
        <f t="shared" si="34"/>
        <v>0</v>
      </c>
      <c r="BF169" s="152">
        <f t="shared" si="35"/>
        <v>0</v>
      </c>
      <c r="BG169" s="152">
        <f t="shared" si="36"/>
        <v>0</v>
      </c>
      <c r="BH169" s="152">
        <f t="shared" si="37"/>
        <v>0</v>
      </c>
      <c r="BI169" s="152">
        <f t="shared" si="38"/>
        <v>0</v>
      </c>
      <c r="BJ169" s="13" t="s">
        <v>91</v>
      </c>
      <c r="BK169" s="152">
        <f t="shared" si="39"/>
        <v>0</v>
      </c>
      <c r="BL169" s="13" t="s">
        <v>288</v>
      </c>
      <c r="BM169" s="151" t="s">
        <v>302</v>
      </c>
    </row>
    <row r="170" spans="2:65" s="1" customFormat="1" ht="16.5" customHeight="1">
      <c r="B170" s="138"/>
      <c r="C170" s="139" t="s">
        <v>303</v>
      </c>
      <c r="D170" s="139" t="s">
        <v>151</v>
      </c>
      <c r="E170" s="140" t="s">
        <v>304</v>
      </c>
      <c r="F170" s="141" t="s">
        <v>305</v>
      </c>
      <c r="G170" s="142" t="s">
        <v>297</v>
      </c>
      <c r="H170" s="143">
        <v>1</v>
      </c>
      <c r="I170" s="144"/>
      <c r="J170" s="145">
        <f t="shared" si="30"/>
        <v>0</v>
      </c>
      <c r="K170" s="146"/>
      <c r="L170" s="27"/>
      <c r="M170" s="147" t="s">
        <v>1</v>
      </c>
      <c r="N170" s="148" t="s">
        <v>41</v>
      </c>
      <c r="P170" s="149">
        <f t="shared" si="31"/>
        <v>0</v>
      </c>
      <c r="Q170" s="149">
        <v>0</v>
      </c>
      <c r="R170" s="149">
        <f t="shared" si="32"/>
        <v>0</v>
      </c>
      <c r="S170" s="149">
        <v>0</v>
      </c>
      <c r="T170" s="150">
        <f t="shared" si="33"/>
        <v>0</v>
      </c>
      <c r="AR170" s="151" t="s">
        <v>288</v>
      </c>
      <c r="AT170" s="151" t="s">
        <v>151</v>
      </c>
      <c r="AU170" s="151" t="s">
        <v>83</v>
      </c>
      <c r="AY170" s="13" t="s">
        <v>149</v>
      </c>
      <c r="BE170" s="152">
        <f t="shared" si="34"/>
        <v>0</v>
      </c>
      <c r="BF170" s="152">
        <f t="shared" si="35"/>
        <v>0</v>
      </c>
      <c r="BG170" s="152">
        <f t="shared" si="36"/>
        <v>0</v>
      </c>
      <c r="BH170" s="152">
        <f t="shared" si="37"/>
        <v>0</v>
      </c>
      <c r="BI170" s="152">
        <f t="shared" si="38"/>
        <v>0</v>
      </c>
      <c r="BJ170" s="13" t="s">
        <v>91</v>
      </c>
      <c r="BK170" s="152">
        <f t="shared" si="39"/>
        <v>0</v>
      </c>
      <c r="BL170" s="13" t="s">
        <v>288</v>
      </c>
      <c r="BM170" s="151" t="s">
        <v>306</v>
      </c>
    </row>
    <row r="171" spans="2:65" s="1" customFormat="1" ht="24.2" customHeight="1">
      <c r="B171" s="138"/>
      <c r="C171" s="139" t="s">
        <v>307</v>
      </c>
      <c r="D171" s="139" t="s">
        <v>151</v>
      </c>
      <c r="E171" s="140" t="s">
        <v>308</v>
      </c>
      <c r="F171" s="141" t="s">
        <v>309</v>
      </c>
      <c r="G171" s="142" t="s">
        <v>297</v>
      </c>
      <c r="H171" s="143">
        <v>1</v>
      </c>
      <c r="I171" s="144"/>
      <c r="J171" s="145">
        <f t="shared" si="30"/>
        <v>0</v>
      </c>
      <c r="K171" s="146"/>
      <c r="L171" s="27"/>
      <c r="M171" s="153" t="s">
        <v>1</v>
      </c>
      <c r="N171" s="154" t="s">
        <v>41</v>
      </c>
      <c r="O171" s="155"/>
      <c r="P171" s="156">
        <f t="shared" si="31"/>
        <v>0</v>
      </c>
      <c r="Q171" s="156">
        <v>0</v>
      </c>
      <c r="R171" s="156">
        <f t="shared" si="32"/>
        <v>0</v>
      </c>
      <c r="S171" s="156">
        <v>0</v>
      </c>
      <c r="T171" s="157">
        <f t="shared" si="33"/>
        <v>0</v>
      </c>
      <c r="AR171" s="151" t="s">
        <v>288</v>
      </c>
      <c r="AT171" s="151" t="s">
        <v>151</v>
      </c>
      <c r="AU171" s="151" t="s">
        <v>83</v>
      </c>
      <c r="AY171" s="13" t="s">
        <v>149</v>
      </c>
      <c r="BE171" s="152">
        <f t="shared" si="34"/>
        <v>0</v>
      </c>
      <c r="BF171" s="152">
        <f t="shared" si="35"/>
        <v>0</v>
      </c>
      <c r="BG171" s="152">
        <f t="shared" si="36"/>
        <v>0</v>
      </c>
      <c r="BH171" s="152">
        <f t="shared" si="37"/>
        <v>0</v>
      </c>
      <c r="BI171" s="152">
        <f t="shared" si="38"/>
        <v>0</v>
      </c>
      <c r="BJ171" s="13" t="s">
        <v>91</v>
      </c>
      <c r="BK171" s="152">
        <f t="shared" si="39"/>
        <v>0</v>
      </c>
      <c r="BL171" s="13" t="s">
        <v>288</v>
      </c>
      <c r="BM171" s="151" t="s">
        <v>310</v>
      </c>
    </row>
    <row r="172" spans="2:65" s="1" customFormat="1" ht="6.95" customHeight="1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7"/>
    </row>
  </sheetData>
  <autoFilter ref="C124:K171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92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" hidden="1" customHeight="1">
      <c r="B8" s="16"/>
      <c r="D8" s="23" t="s">
        <v>119</v>
      </c>
      <c r="L8" s="16"/>
    </row>
    <row r="9" spans="2:46" s="1" customFormat="1" ht="16.5" hidden="1" customHeight="1">
      <c r="B9" s="27"/>
      <c r="E9" s="218" t="s">
        <v>311</v>
      </c>
      <c r="F9" s="217"/>
      <c r="G9" s="217"/>
      <c r="H9" s="217"/>
      <c r="L9" s="27"/>
    </row>
    <row r="10" spans="2:46" s="1" customFormat="1" ht="12" hidden="1" customHeight="1">
      <c r="B10" s="27"/>
      <c r="D10" s="23" t="s">
        <v>312</v>
      </c>
      <c r="L10" s="27"/>
    </row>
    <row r="11" spans="2:46" s="1" customFormat="1" ht="16.5" hidden="1" customHeight="1">
      <c r="B11" s="27"/>
      <c r="E11" s="177" t="s">
        <v>313</v>
      </c>
      <c r="F11" s="217"/>
      <c r="G11" s="217"/>
      <c r="H11" s="217"/>
      <c r="L11" s="27"/>
    </row>
    <row r="12" spans="2:46" s="1" customFormat="1" hidden="1">
      <c r="B12" s="27"/>
      <c r="L12" s="27"/>
    </row>
    <row r="13" spans="2:46" s="1" customFormat="1" ht="12" hidden="1" customHeight="1">
      <c r="B13" s="27"/>
      <c r="D13" s="23" t="s">
        <v>17</v>
      </c>
      <c r="F13" s="21" t="s">
        <v>1</v>
      </c>
      <c r="I13" s="23" t="s">
        <v>18</v>
      </c>
      <c r="J13" s="21" t="s">
        <v>1</v>
      </c>
      <c r="L13" s="27"/>
    </row>
    <row r="14" spans="2:46" s="1" customFormat="1" ht="12" hidden="1" customHeight="1">
      <c r="B14" s="27"/>
      <c r="D14" s="23" t="s">
        <v>19</v>
      </c>
      <c r="F14" s="21" t="s">
        <v>20</v>
      </c>
      <c r="I14" s="23" t="s">
        <v>21</v>
      </c>
      <c r="J14" s="50" t="str">
        <f>'Rekapitulácia stavby'!AN8</f>
        <v>13. 1. 2023</v>
      </c>
      <c r="L14" s="27"/>
    </row>
    <row r="15" spans="2:46" s="1" customFormat="1" ht="10.9" hidden="1" customHeight="1">
      <c r="B15" s="27"/>
      <c r="L15" s="27"/>
    </row>
    <row r="16" spans="2:46" s="1" customFormat="1" ht="12" hidden="1" customHeight="1">
      <c r="B16" s="27"/>
      <c r="D16" s="23" t="s">
        <v>23</v>
      </c>
      <c r="I16" s="23" t="s">
        <v>24</v>
      </c>
      <c r="J16" s="21" t="s">
        <v>25</v>
      </c>
      <c r="L16" s="27"/>
    </row>
    <row r="17" spans="2:12" s="1" customFormat="1" ht="18" hidden="1" customHeight="1">
      <c r="B17" s="27"/>
      <c r="E17" s="21" t="s">
        <v>26</v>
      </c>
      <c r="I17" s="23" t="s">
        <v>27</v>
      </c>
      <c r="J17" s="21" t="s">
        <v>28</v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3" t="s">
        <v>29</v>
      </c>
      <c r="I19" s="23" t="s">
        <v>24</v>
      </c>
      <c r="J19" s="24">
        <f>'Rekapitulácia stavby'!AN13</f>
        <v>0</v>
      </c>
      <c r="L19" s="27"/>
    </row>
    <row r="20" spans="2:12" s="1" customFormat="1" ht="18" hidden="1" customHeight="1">
      <c r="B20" s="27"/>
      <c r="E20" s="220">
        <f>'Rekapitulácia stavby'!E14</f>
        <v>0</v>
      </c>
      <c r="F20" s="211"/>
      <c r="G20" s="211"/>
      <c r="H20" s="211"/>
      <c r="I20" s="23" t="s">
        <v>27</v>
      </c>
      <c r="J20" s="24">
        <f>'Rekapitulácia stavby'!AN14</f>
        <v>0</v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3" t="s">
        <v>30</v>
      </c>
      <c r="I22" s="23" t="s">
        <v>24</v>
      </c>
      <c r="J22" s="21" t="s">
        <v>1</v>
      </c>
      <c r="L22" s="27"/>
    </row>
    <row r="23" spans="2:12" s="1" customFormat="1" ht="18" hidden="1" customHeight="1">
      <c r="B23" s="27"/>
      <c r="E23" s="21" t="s">
        <v>31</v>
      </c>
      <c r="I23" s="23" t="s">
        <v>27</v>
      </c>
      <c r="J23" s="21" t="s">
        <v>1</v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3" t="s">
        <v>33</v>
      </c>
      <c r="I25" s="23" t="s">
        <v>24</v>
      </c>
      <c r="J25" s="21">
        <f>IF('Rekapitulácia stavby'!AN19="","",'Rekapitulácia stavby'!AN19)</f>
        <v>42139759</v>
      </c>
      <c r="L25" s="27"/>
    </row>
    <row r="26" spans="2:12" s="1" customFormat="1" ht="18" hidden="1" customHeight="1">
      <c r="B26" s="27"/>
      <c r="E26" s="21" t="str">
        <f>IF('Rekapitulácia stavby'!E20="","",'Rekapitulácia stavby'!E20)</f>
        <v xml:space="preserve">Ing. Ivan Leitmann </v>
      </c>
      <c r="I26" s="23" t="s">
        <v>27</v>
      </c>
      <c r="J26" s="21" t="str">
        <f>IF('Rekapitulácia stavby'!AN20="","",'Rekapitulácia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3" t="s">
        <v>34</v>
      </c>
      <c r="L28" s="27"/>
    </row>
    <row r="29" spans="2:12" s="7" customFormat="1" ht="16.5" hidden="1" customHeight="1">
      <c r="B29" s="92"/>
      <c r="E29" s="190" t="s">
        <v>1</v>
      </c>
      <c r="F29" s="190"/>
      <c r="G29" s="190"/>
      <c r="H29" s="190"/>
      <c r="L29" s="92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25.35" hidden="1" customHeight="1">
      <c r="B32" s="27"/>
      <c r="D32" s="93" t="s">
        <v>35</v>
      </c>
      <c r="J32" s="64">
        <f>ROUND(J138, 2)</f>
        <v>0</v>
      </c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hidden="1" customHeight="1">
      <c r="B34" s="27"/>
      <c r="F34" s="30" t="s">
        <v>37</v>
      </c>
      <c r="I34" s="30" t="s">
        <v>36</v>
      </c>
      <c r="J34" s="30" t="s">
        <v>38</v>
      </c>
      <c r="L34" s="27"/>
    </row>
    <row r="35" spans="2:12" s="1" customFormat="1" ht="14.45" hidden="1" customHeight="1">
      <c r="B35" s="27"/>
      <c r="D35" s="53" t="s">
        <v>39</v>
      </c>
      <c r="E35" s="32" t="s">
        <v>40</v>
      </c>
      <c r="F35" s="94">
        <f>ROUND((SUM(BE138:BE249)),  2)</f>
        <v>0</v>
      </c>
      <c r="G35" s="95"/>
      <c r="H35" s="95"/>
      <c r="I35" s="96">
        <v>0.2</v>
      </c>
      <c r="J35" s="94">
        <f>ROUND(((SUM(BE138:BE249))*I35),  2)</f>
        <v>0</v>
      </c>
      <c r="L35" s="27"/>
    </row>
    <row r="36" spans="2:12" s="1" customFormat="1" ht="14.45" hidden="1" customHeight="1">
      <c r="B36" s="27"/>
      <c r="E36" s="32" t="s">
        <v>41</v>
      </c>
      <c r="F36" s="94">
        <f>ROUND((SUM(BF138:BF249)),  2)</f>
        <v>0</v>
      </c>
      <c r="G36" s="95"/>
      <c r="H36" s="95"/>
      <c r="I36" s="96">
        <v>0.2</v>
      </c>
      <c r="J36" s="94">
        <f>ROUND(((SUM(BF138:BF249))*I36),  2)</f>
        <v>0</v>
      </c>
      <c r="L36" s="27"/>
    </row>
    <row r="37" spans="2:12" s="1" customFormat="1" ht="14.45" hidden="1" customHeight="1">
      <c r="B37" s="27"/>
      <c r="E37" s="23" t="s">
        <v>42</v>
      </c>
      <c r="F37" s="84">
        <f>ROUND((SUM(BG138:BG249)),  2)</f>
        <v>0</v>
      </c>
      <c r="I37" s="97">
        <v>0.2</v>
      </c>
      <c r="J37" s="84">
        <f>0</f>
        <v>0</v>
      </c>
      <c r="L37" s="27"/>
    </row>
    <row r="38" spans="2:12" s="1" customFormat="1" ht="14.45" hidden="1" customHeight="1">
      <c r="B38" s="27"/>
      <c r="E38" s="23" t="s">
        <v>43</v>
      </c>
      <c r="F38" s="84">
        <f>ROUND((SUM(BH138:BH249)),  2)</f>
        <v>0</v>
      </c>
      <c r="I38" s="97">
        <v>0.2</v>
      </c>
      <c r="J38" s="84">
        <f>0</f>
        <v>0</v>
      </c>
      <c r="L38" s="27"/>
    </row>
    <row r="39" spans="2:12" s="1" customFormat="1" ht="14.45" hidden="1" customHeight="1">
      <c r="B39" s="27"/>
      <c r="E39" s="32" t="s">
        <v>44</v>
      </c>
      <c r="F39" s="94">
        <f>ROUND((SUM(BI138:BI249)),  2)</f>
        <v>0</v>
      </c>
      <c r="G39" s="95"/>
      <c r="H39" s="95"/>
      <c r="I39" s="96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8"/>
      <c r="D41" s="99" t="s">
        <v>45</v>
      </c>
      <c r="E41" s="55"/>
      <c r="F41" s="55"/>
      <c r="G41" s="100" t="s">
        <v>46</v>
      </c>
      <c r="H41" s="101" t="s">
        <v>47</v>
      </c>
      <c r="I41" s="55"/>
      <c r="J41" s="102">
        <f>SUM(J32:J39)</f>
        <v>0</v>
      </c>
      <c r="K41" s="103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s="1" customFormat="1" ht="16.5" hidden="1" customHeight="1">
      <c r="B87" s="27"/>
      <c r="E87" s="218" t="s">
        <v>311</v>
      </c>
      <c r="F87" s="217"/>
      <c r="G87" s="217"/>
      <c r="H87" s="217"/>
      <c r="L87" s="27"/>
    </row>
    <row r="88" spans="2:12" s="1" customFormat="1" ht="12" hidden="1" customHeight="1">
      <c r="B88" s="27"/>
      <c r="C88" s="23" t="s">
        <v>312</v>
      </c>
      <c r="L88" s="27"/>
    </row>
    <row r="89" spans="2:12" s="1" customFormat="1" ht="16.5" hidden="1" customHeight="1">
      <c r="B89" s="27"/>
      <c r="E89" s="177" t="str">
        <f>E11</f>
        <v>2023-0121 - SO.02 Stavebná časť</v>
      </c>
      <c r="F89" s="217"/>
      <c r="G89" s="217"/>
      <c r="H89" s="217"/>
      <c r="L89" s="27"/>
    </row>
    <row r="90" spans="2:12" s="1" customFormat="1" ht="6.95" hidden="1" customHeight="1">
      <c r="B90" s="27"/>
      <c r="L90" s="27"/>
    </row>
    <row r="91" spans="2:12" s="1" customFormat="1" ht="12" hidden="1" customHeight="1">
      <c r="B91" s="27"/>
      <c r="C91" s="23" t="s">
        <v>19</v>
      </c>
      <c r="F91" s="21" t="str">
        <f>F14</f>
        <v xml:space="preserve"> </v>
      </c>
      <c r="I91" s="23" t="s">
        <v>21</v>
      </c>
      <c r="J91" s="50" t="str">
        <f>IF(J14="","",J14)</f>
        <v>13. 1. 2023</v>
      </c>
      <c r="L91" s="27"/>
    </row>
    <row r="92" spans="2:12" s="1" customFormat="1" ht="6.95" hidden="1" customHeight="1">
      <c r="B92" s="27"/>
      <c r="L92" s="27"/>
    </row>
    <row r="93" spans="2:12" s="1" customFormat="1" ht="15.2" hidden="1" customHeight="1">
      <c r="B93" s="27"/>
      <c r="C93" s="23" t="s">
        <v>23</v>
      </c>
      <c r="F93" s="21" t="str">
        <f>E17</f>
        <v>MILSY a.s.</v>
      </c>
      <c r="I93" s="23" t="s">
        <v>30</v>
      </c>
      <c r="J93" s="25" t="str">
        <f>E23</f>
        <v xml:space="preserve">Ing. Ivan Leitmann </v>
      </c>
      <c r="L93" s="27"/>
    </row>
    <row r="94" spans="2:12" s="1" customFormat="1" ht="15.2" hidden="1" customHeight="1">
      <c r="B94" s="27"/>
      <c r="C94" s="23" t="s">
        <v>29</v>
      </c>
      <c r="F94" s="21">
        <f>IF(E20="","",E20)</f>
        <v>0</v>
      </c>
      <c r="I94" s="23" t="s">
        <v>33</v>
      </c>
      <c r="J94" s="25" t="str">
        <f>E26</f>
        <v xml:space="preserve">Ing. Ivan Leitmann </v>
      </c>
      <c r="L94" s="27"/>
    </row>
    <row r="95" spans="2:12" s="1" customFormat="1" ht="10.35" hidden="1" customHeight="1">
      <c r="B95" s="27"/>
      <c r="L95" s="27"/>
    </row>
    <row r="96" spans="2:12" s="1" customFormat="1" ht="29.25" hidden="1" customHeight="1">
      <c r="B96" s="27"/>
      <c r="C96" s="106" t="s">
        <v>122</v>
      </c>
      <c r="D96" s="98"/>
      <c r="E96" s="98"/>
      <c r="F96" s="98"/>
      <c r="G96" s="98"/>
      <c r="H96" s="98"/>
      <c r="I96" s="98"/>
      <c r="J96" s="107" t="s">
        <v>123</v>
      </c>
      <c r="K96" s="98"/>
      <c r="L96" s="27"/>
    </row>
    <row r="97" spans="2:47" s="1" customFormat="1" ht="10.35" hidden="1" customHeight="1">
      <c r="B97" s="27"/>
      <c r="L97" s="27"/>
    </row>
    <row r="98" spans="2:47" s="1" customFormat="1" ht="22.9" hidden="1" customHeight="1">
      <c r="B98" s="27"/>
      <c r="C98" s="108" t="s">
        <v>124</v>
      </c>
      <c r="J98" s="64">
        <f>J138</f>
        <v>0</v>
      </c>
      <c r="L98" s="27"/>
      <c r="AU98" s="13" t="s">
        <v>125</v>
      </c>
    </row>
    <row r="99" spans="2:47" s="8" customFormat="1" ht="24.95" hidden="1" customHeight="1">
      <c r="B99" s="109"/>
      <c r="D99" s="110" t="s">
        <v>126</v>
      </c>
      <c r="E99" s="111"/>
      <c r="F99" s="111"/>
      <c r="G99" s="111"/>
      <c r="H99" s="111"/>
      <c r="I99" s="111"/>
      <c r="J99" s="112">
        <f>J139</f>
        <v>0</v>
      </c>
      <c r="L99" s="109"/>
    </row>
    <row r="100" spans="2:47" s="9" customFormat="1" ht="19.899999999999999" hidden="1" customHeight="1">
      <c r="B100" s="113"/>
      <c r="D100" s="114" t="s">
        <v>127</v>
      </c>
      <c r="E100" s="115"/>
      <c r="F100" s="115"/>
      <c r="G100" s="115"/>
      <c r="H100" s="115"/>
      <c r="I100" s="115"/>
      <c r="J100" s="116">
        <f>J140</f>
        <v>0</v>
      </c>
      <c r="L100" s="113"/>
    </row>
    <row r="101" spans="2:47" s="9" customFormat="1" ht="19.899999999999999" hidden="1" customHeight="1">
      <c r="B101" s="113"/>
      <c r="D101" s="114" t="s">
        <v>314</v>
      </c>
      <c r="E101" s="115"/>
      <c r="F101" s="115"/>
      <c r="G101" s="115"/>
      <c r="H101" s="115"/>
      <c r="I101" s="115"/>
      <c r="J101" s="116">
        <f>J153</f>
        <v>0</v>
      </c>
      <c r="L101" s="113"/>
    </row>
    <row r="102" spans="2:47" s="9" customFormat="1" ht="19.899999999999999" hidden="1" customHeight="1">
      <c r="B102" s="113"/>
      <c r="D102" s="114" t="s">
        <v>315</v>
      </c>
      <c r="E102" s="115"/>
      <c r="F102" s="115"/>
      <c r="G102" s="115"/>
      <c r="H102" s="115"/>
      <c r="I102" s="115"/>
      <c r="J102" s="116">
        <f>J166</f>
        <v>0</v>
      </c>
      <c r="L102" s="113"/>
    </row>
    <row r="103" spans="2:47" s="9" customFormat="1" ht="19.899999999999999" hidden="1" customHeight="1">
      <c r="B103" s="113"/>
      <c r="D103" s="114" t="s">
        <v>316</v>
      </c>
      <c r="E103" s="115"/>
      <c r="F103" s="115"/>
      <c r="G103" s="115"/>
      <c r="H103" s="115"/>
      <c r="I103" s="115"/>
      <c r="J103" s="116">
        <f>J172</f>
        <v>0</v>
      </c>
      <c r="L103" s="113"/>
    </row>
    <row r="104" spans="2:47" s="9" customFormat="1" ht="19.899999999999999" hidden="1" customHeight="1">
      <c r="B104" s="113"/>
      <c r="D104" s="114" t="s">
        <v>317</v>
      </c>
      <c r="E104" s="115"/>
      <c r="F104" s="115"/>
      <c r="G104" s="115"/>
      <c r="H104" s="115"/>
      <c r="I104" s="115"/>
      <c r="J104" s="116">
        <f>J178</f>
        <v>0</v>
      </c>
      <c r="L104" s="113"/>
    </row>
    <row r="105" spans="2:47" s="9" customFormat="1" ht="19.899999999999999" hidden="1" customHeight="1">
      <c r="B105" s="113"/>
      <c r="D105" s="114" t="s">
        <v>128</v>
      </c>
      <c r="E105" s="115"/>
      <c r="F105" s="115"/>
      <c r="G105" s="115"/>
      <c r="H105" s="115"/>
      <c r="I105" s="115"/>
      <c r="J105" s="116">
        <f>J184</f>
        <v>0</v>
      </c>
      <c r="L105" s="113"/>
    </row>
    <row r="106" spans="2:47" s="9" customFormat="1" ht="14.85" hidden="1" customHeight="1">
      <c r="B106" s="113"/>
      <c r="D106" s="114" t="s">
        <v>318</v>
      </c>
      <c r="E106" s="115"/>
      <c r="F106" s="115"/>
      <c r="G106" s="115"/>
      <c r="H106" s="115"/>
      <c r="I106" s="115"/>
      <c r="J106" s="116">
        <f>J189</f>
        <v>0</v>
      </c>
      <c r="L106" s="113"/>
    </row>
    <row r="107" spans="2:47" s="8" customFormat="1" ht="24.95" hidden="1" customHeight="1">
      <c r="B107" s="109"/>
      <c r="D107" s="110" t="s">
        <v>129</v>
      </c>
      <c r="E107" s="111"/>
      <c r="F107" s="111"/>
      <c r="G107" s="111"/>
      <c r="H107" s="111"/>
      <c r="I107" s="111"/>
      <c r="J107" s="112">
        <f>J191</f>
        <v>0</v>
      </c>
      <c r="L107" s="109"/>
    </row>
    <row r="108" spans="2:47" s="9" customFormat="1" ht="19.899999999999999" hidden="1" customHeight="1">
      <c r="B108" s="113"/>
      <c r="D108" s="114" t="s">
        <v>319</v>
      </c>
      <c r="E108" s="115"/>
      <c r="F108" s="115"/>
      <c r="G108" s="115"/>
      <c r="H108" s="115"/>
      <c r="I108" s="115"/>
      <c r="J108" s="116">
        <f>J192</f>
        <v>0</v>
      </c>
      <c r="L108" s="113"/>
    </row>
    <row r="109" spans="2:47" s="9" customFormat="1" ht="19.899999999999999" hidden="1" customHeight="1">
      <c r="B109" s="113"/>
      <c r="D109" s="114" t="s">
        <v>320</v>
      </c>
      <c r="E109" s="115"/>
      <c r="F109" s="115"/>
      <c r="G109" s="115"/>
      <c r="H109" s="115"/>
      <c r="I109" s="115"/>
      <c r="J109" s="116">
        <f>J200</f>
        <v>0</v>
      </c>
      <c r="L109" s="113"/>
    </row>
    <row r="110" spans="2:47" s="9" customFormat="1" ht="19.899999999999999" hidden="1" customHeight="1">
      <c r="B110" s="113"/>
      <c r="D110" s="114" t="s">
        <v>321</v>
      </c>
      <c r="E110" s="115"/>
      <c r="F110" s="115"/>
      <c r="G110" s="115"/>
      <c r="H110" s="115"/>
      <c r="I110" s="115"/>
      <c r="J110" s="116">
        <f>J207</f>
        <v>0</v>
      </c>
      <c r="L110" s="113"/>
    </row>
    <row r="111" spans="2:47" s="9" customFormat="1" ht="19.899999999999999" hidden="1" customHeight="1">
      <c r="B111" s="113"/>
      <c r="D111" s="114" t="s">
        <v>322</v>
      </c>
      <c r="E111" s="115"/>
      <c r="F111" s="115"/>
      <c r="G111" s="115"/>
      <c r="H111" s="115"/>
      <c r="I111" s="115"/>
      <c r="J111" s="116">
        <f>J211</f>
        <v>0</v>
      </c>
      <c r="L111" s="113"/>
    </row>
    <row r="112" spans="2:47" s="9" customFormat="1" ht="19.899999999999999" hidden="1" customHeight="1">
      <c r="B112" s="113"/>
      <c r="D112" s="114" t="s">
        <v>130</v>
      </c>
      <c r="E112" s="115"/>
      <c r="F112" s="115"/>
      <c r="G112" s="115"/>
      <c r="H112" s="115"/>
      <c r="I112" s="115"/>
      <c r="J112" s="116">
        <f>J214</f>
        <v>0</v>
      </c>
      <c r="L112" s="113"/>
    </row>
    <row r="113" spans="2:12" s="9" customFormat="1" ht="19.899999999999999" hidden="1" customHeight="1">
      <c r="B113" s="113"/>
      <c r="D113" s="114" t="s">
        <v>323</v>
      </c>
      <c r="E113" s="115"/>
      <c r="F113" s="115"/>
      <c r="G113" s="115"/>
      <c r="H113" s="115"/>
      <c r="I113" s="115"/>
      <c r="J113" s="116">
        <f>J225</f>
        <v>0</v>
      </c>
      <c r="L113" s="113"/>
    </row>
    <row r="114" spans="2:12" s="8" customFormat="1" ht="24.95" hidden="1" customHeight="1">
      <c r="B114" s="109"/>
      <c r="D114" s="110" t="s">
        <v>132</v>
      </c>
      <c r="E114" s="111"/>
      <c r="F114" s="111"/>
      <c r="G114" s="111"/>
      <c r="H114" s="111"/>
      <c r="I114" s="111"/>
      <c r="J114" s="112">
        <f>J238</f>
        <v>0</v>
      </c>
      <c r="L114" s="109"/>
    </row>
    <row r="115" spans="2:12" s="9" customFormat="1" ht="19.899999999999999" hidden="1" customHeight="1">
      <c r="B115" s="113"/>
      <c r="D115" s="114" t="s">
        <v>324</v>
      </c>
      <c r="E115" s="115"/>
      <c r="F115" s="115"/>
      <c r="G115" s="115"/>
      <c r="H115" s="115"/>
      <c r="I115" s="115"/>
      <c r="J115" s="116">
        <f>J239</f>
        <v>0</v>
      </c>
      <c r="L115" s="113"/>
    </row>
    <row r="116" spans="2:12" s="8" customFormat="1" ht="24.95" hidden="1" customHeight="1">
      <c r="B116" s="109"/>
      <c r="D116" s="110" t="s">
        <v>134</v>
      </c>
      <c r="E116" s="111"/>
      <c r="F116" s="111"/>
      <c r="G116" s="111"/>
      <c r="H116" s="111"/>
      <c r="I116" s="111"/>
      <c r="J116" s="112">
        <f>J242</f>
        <v>0</v>
      </c>
      <c r="L116" s="109"/>
    </row>
    <row r="117" spans="2:12" s="1" customFormat="1" ht="21.75" hidden="1" customHeight="1">
      <c r="B117" s="27"/>
      <c r="L117" s="27"/>
    </row>
    <row r="118" spans="2:12" s="1" customFormat="1" ht="6.95" hidden="1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7"/>
    </row>
    <row r="119" spans="2:12" hidden="1"/>
    <row r="120" spans="2:12" hidden="1"/>
    <row r="121" spans="2:12" hidden="1"/>
    <row r="122" spans="2:12" s="1" customFormat="1" ht="6.95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7"/>
    </row>
    <row r="123" spans="2:12" s="1" customFormat="1" ht="24.95" customHeight="1">
      <c r="B123" s="27"/>
      <c r="C123" s="17" t="s">
        <v>135</v>
      </c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3" t="s">
        <v>15</v>
      </c>
      <c r="L125" s="27"/>
    </row>
    <row r="126" spans="2:12" s="1" customFormat="1" ht="16.5" customHeight="1">
      <c r="B126" s="27"/>
      <c r="E126" s="218" t="str">
        <f>E7</f>
        <v>Prístavba a prestavbu skladu MTZ II. - zmenové riešie 1</v>
      </c>
      <c r="F126" s="219"/>
      <c r="G126" s="219"/>
      <c r="H126" s="219"/>
      <c r="L126" s="27"/>
    </row>
    <row r="127" spans="2:12" ht="12" customHeight="1">
      <c r="B127" s="16"/>
      <c r="C127" s="23" t="s">
        <v>119</v>
      </c>
      <c r="L127" s="16"/>
    </row>
    <row r="128" spans="2:12" s="1" customFormat="1" ht="16.5" customHeight="1">
      <c r="B128" s="27"/>
      <c r="E128" s="218" t="s">
        <v>311</v>
      </c>
      <c r="F128" s="217"/>
      <c r="G128" s="217"/>
      <c r="H128" s="217"/>
      <c r="L128" s="27"/>
    </row>
    <row r="129" spans="2:65" s="1" customFormat="1" ht="12" customHeight="1">
      <c r="B129" s="27"/>
      <c r="C129" s="23" t="s">
        <v>312</v>
      </c>
      <c r="L129" s="27"/>
    </row>
    <row r="130" spans="2:65" s="1" customFormat="1" ht="16.5" customHeight="1">
      <c r="B130" s="27"/>
      <c r="E130" s="177" t="str">
        <f>E11</f>
        <v>2023-0121 - SO.02 Stavebná časť</v>
      </c>
      <c r="F130" s="217"/>
      <c r="G130" s="217"/>
      <c r="H130" s="217"/>
      <c r="L130" s="27"/>
    </row>
    <row r="131" spans="2:65" s="1" customFormat="1" ht="6.95" customHeight="1">
      <c r="B131" s="27"/>
      <c r="L131" s="27"/>
    </row>
    <row r="132" spans="2:65" s="1" customFormat="1" ht="12" customHeight="1">
      <c r="B132" s="27"/>
      <c r="C132" s="23" t="s">
        <v>19</v>
      </c>
      <c r="F132" s="21" t="str">
        <f>F14</f>
        <v xml:space="preserve"> </v>
      </c>
      <c r="I132" s="23" t="s">
        <v>21</v>
      </c>
      <c r="J132" s="50" t="str">
        <f>IF(J14="","",J14)</f>
        <v>13. 1. 2023</v>
      </c>
      <c r="L132" s="27"/>
    </row>
    <row r="133" spans="2:65" s="1" customFormat="1" ht="6.95" customHeight="1">
      <c r="B133" s="27"/>
      <c r="L133" s="27"/>
    </row>
    <row r="134" spans="2:65" s="1" customFormat="1" ht="15.2" customHeight="1">
      <c r="B134" s="27"/>
      <c r="C134" s="23" t="s">
        <v>23</v>
      </c>
      <c r="F134" s="21" t="str">
        <f>E17</f>
        <v>MILSY a.s.</v>
      </c>
      <c r="I134" s="23" t="s">
        <v>30</v>
      </c>
      <c r="J134" s="25" t="str">
        <f>E23</f>
        <v xml:space="preserve">Ing. Ivan Leitmann </v>
      </c>
      <c r="L134" s="27"/>
    </row>
    <row r="135" spans="2:65" s="1" customFormat="1" ht="15.2" customHeight="1">
      <c r="B135" s="27"/>
      <c r="C135" s="23" t="s">
        <v>29</v>
      </c>
      <c r="F135" s="21">
        <f>IF(E20="","",E20)</f>
        <v>0</v>
      </c>
      <c r="I135" s="23" t="s">
        <v>33</v>
      </c>
      <c r="J135" s="25" t="str">
        <f>E26</f>
        <v xml:space="preserve">Ing. Ivan Leitmann </v>
      </c>
      <c r="L135" s="27"/>
    </row>
    <row r="136" spans="2:65" s="1" customFormat="1" ht="10.35" customHeight="1">
      <c r="B136" s="27"/>
      <c r="L136" s="27"/>
    </row>
    <row r="137" spans="2:65" s="10" customFormat="1" ht="29.25" customHeight="1">
      <c r="B137" s="117"/>
      <c r="C137" s="118" t="s">
        <v>136</v>
      </c>
      <c r="D137" s="119" t="s">
        <v>60</v>
      </c>
      <c r="E137" s="119" t="s">
        <v>56</v>
      </c>
      <c r="F137" s="119" t="s">
        <v>57</v>
      </c>
      <c r="G137" s="119" t="s">
        <v>137</v>
      </c>
      <c r="H137" s="119" t="s">
        <v>138</v>
      </c>
      <c r="I137" s="119" t="s">
        <v>139</v>
      </c>
      <c r="J137" s="120" t="s">
        <v>123</v>
      </c>
      <c r="K137" s="121" t="s">
        <v>140</v>
      </c>
      <c r="L137" s="117"/>
      <c r="M137" s="57" t="s">
        <v>1</v>
      </c>
      <c r="N137" s="58" t="s">
        <v>39</v>
      </c>
      <c r="O137" s="58" t="s">
        <v>141</v>
      </c>
      <c r="P137" s="58" t="s">
        <v>142</v>
      </c>
      <c r="Q137" s="58" t="s">
        <v>143</v>
      </c>
      <c r="R137" s="58" t="s">
        <v>144</v>
      </c>
      <c r="S137" s="58" t="s">
        <v>145</v>
      </c>
      <c r="T137" s="59" t="s">
        <v>146</v>
      </c>
    </row>
    <row r="138" spans="2:65" s="1" customFormat="1" ht="22.9" customHeight="1">
      <c r="B138" s="27"/>
      <c r="C138" s="62" t="s">
        <v>124</v>
      </c>
      <c r="J138" s="122">
        <f>BK138</f>
        <v>0</v>
      </c>
      <c r="L138" s="27"/>
      <c r="M138" s="60"/>
      <c r="N138" s="51"/>
      <c r="O138" s="51"/>
      <c r="P138" s="123">
        <f>P139+P191+P238+P242</f>
        <v>0</v>
      </c>
      <c r="Q138" s="51"/>
      <c r="R138" s="123">
        <f>R139+R191+R238+R242</f>
        <v>802.61905963999993</v>
      </c>
      <c r="S138" s="51"/>
      <c r="T138" s="124">
        <f>T139+T191+T238+T242</f>
        <v>0</v>
      </c>
      <c r="AT138" s="13" t="s">
        <v>74</v>
      </c>
      <c r="AU138" s="13" t="s">
        <v>125</v>
      </c>
      <c r="BK138" s="125">
        <f>BK139+BK191+BK238+BK242</f>
        <v>0</v>
      </c>
    </row>
    <row r="139" spans="2:65" s="11" customFormat="1" ht="25.9" customHeight="1">
      <c r="B139" s="126"/>
      <c r="D139" s="127" t="s">
        <v>74</v>
      </c>
      <c r="E139" s="128" t="s">
        <v>147</v>
      </c>
      <c r="F139" s="128" t="s">
        <v>148</v>
      </c>
      <c r="I139" s="129"/>
      <c r="J139" s="130">
        <f>BK139</f>
        <v>0</v>
      </c>
      <c r="L139" s="126"/>
      <c r="M139" s="131"/>
      <c r="P139" s="132">
        <f>P140+P153+P166+P172+P178+P184</f>
        <v>0</v>
      </c>
      <c r="R139" s="132">
        <f>R140+R153+R166+R172+R178+R184</f>
        <v>774.97849326999994</v>
      </c>
      <c r="T139" s="133">
        <f>T140+T153+T166+T172+T178+T184</f>
        <v>0</v>
      </c>
      <c r="AR139" s="127" t="s">
        <v>83</v>
      </c>
      <c r="AT139" s="134" t="s">
        <v>74</v>
      </c>
      <c r="AU139" s="134" t="s">
        <v>75</v>
      </c>
      <c r="AY139" s="127" t="s">
        <v>149</v>
      </c>
      <c r="BK139" s="135">
        <f>BK140+BK153+BK166+BK172+BK178+BK184</f>
        <v>0</v>
      </c>
    </row>
    <row r="140" spans="2:65" s="11" customFormat="1" ht="22.9" customHeight="1">
      <c r="B140" s="126"/>
      <c r="D140" s="127" t="s">
        <v>74</v>
      </c>
      <c r="E140" s="136" t="s">
        <v>83</v>
      </c>
      <c r="F140" s="136" t="s">
        <v>150</v>
      </c>
      <c r="I140" s="129"/>
      <c r="J140" s="137">
        <f>BK140</f>
        <v>0</v>
      </c>
      <c r="L140" s="126"/>
      <c r="M140" s="131"/>
      <c r="P140" s="132">
        <f>SUM(P141:P152)</f>
        <v>0</v>
      </c>
      <c r="R140" s="132">
        <f>SUM(R141:R152)</f>
        <v>0</v>
      </c>
      <c r="T140" s="133">
        <f>SUM(T141:T152)</f>
        <v>0</v>
      </c>
      <c r="AR140" s="127" t="s">
        <v>83</v>
      </c>
      <c r="AT140" s="134" t="s">
        <v>74</v>
      </c>
      <c r="AU140" s="134" t="s">
        <v>83</v>
      </c>
      <c r="AY140" s="127" t="s">
        <v>149</v>
      </c>
      <c r="BK140" s="135">
        <f>SUM(BK141:BK152)</f>
        <v>0</v>
      </c>
    </row>
    <row r="141" spans="2:65" s="1" customFormat="1" ht="21.75" customHeight="1">
      <c r="B141" s="138"/>
      <c r="C141" s="139" t="s">
        <v>83</v>
      </c>
      <c r="D141" s="139" t="s">
        <v>151</v>
      </c>
      <c r="E141" s="140" t="s">
        <v>325</v>
      </c>
      <c r="F141" s="141" t="s">
        <v>326</v>
      </c>
      <c r="G141" s="142" t="s">
        <v>170</v>
      </c>
      <c r="H141" s="143">
        <v>16.22</v>
      </c>
      <c r="I141" s="144"/>
      <c r="J141" s="145">
        <f t="shared" ref="J141:J152" si="0">ROUND(I141*H141,2)</f>
        <v>0</v>
      </c>
      <c r="K141" s="146"/>
      <c r="L141" s="27"/>
      <c r="M141" s="147" t="s">
        <v>1</v>
      </c>
      <c r="N141" s="148" t="s">
        <v>41</v>
      </c>
      <c r="P141" s="149">
        <f t="shared" ref="P141:P152" si="1">O141*H141</f>
        <v>0</v>
      </c>
      <c r="Q141" s="149">
        <v>0</v>
      </c>
      <c r="R141" s="149">
        <f t="shared" ref="R141:R152" si="2">Q141*H141</f>
        <v>0</v>
      </c>
      <c r="S141" s="149">
        <v>0</v>
      </c>
      <c r="T141" s="150">
        <f t="shared" ref="T141:T152" si="3">S141*H141</f>
        <v>0</v>
      </c>
      <c r="AR141" s="151" t="s">
        <v>155</v>
      </c>
      <c r="AT141" s="151" t="s">
        <v>151</v>
      </c>
      <c r="AU141" s="151" t="s">
        <v>91</v>
      </c>
      <c r="AY141" s="13" t="s">
        <v>149</v>
      </c>
      <c r="BE141" s="152">
        <f t="shared" ref="BE141:BE152" si="4">IF(N141="základná",J141,0)</f>
        <v>0</v>
      </c>
      <c r="BF141" s="152">
        <f t="shared" ref="BF141:BF152" si="5">IF(N141="znížená",J141,0)</f>
        <v>0</v>
      </c>
      <c r="BG141" s="152">
        <f t="shared" ref="BG141:BG152" si="6">IF(N141="zákl. prenesená",J141,0)</f>
        <v>0</v>
      </c>
      <c r="BH141" s="152">
        <f t="shared" ref="BH141:BH152" si="7">IF(N141="zníž. prenesená",J141,0)</f>
        <v>0</v>
      </c>
      <c r="BI141" s="152">
        <f t="shared" ref="BI141:BI152" si="8">IF(N141="nulová",J141,0)</f>
        <v>0</v>
      </c>
      <c r="BJ141" s="13" t="s">
        <v>91</v>
      </c>
      <c r="BK141" s="152">
        <f t="shared" ref="BK141:BK152" si="9">ROUND(I141*H141,2)</f>
        <v>0</v>
      </c>
      <c r="BL141" s="13" t="s">
        <v>155</v>
      </c>
      <c r="BM141" s="151" t="s">
        <v>327</v>
      </c>
    </row>
    <row r="142" spans="2:65" s="1" customFormat="1" ht="24.2" customHeight="1">
      <c r="B142" s="138"/>
      <c r="C142" s="139" t="s">
        <v>91</v>
      </c>
      <c r="D142" s="139" t="s">
        <v>151</v>
      </c>
      <c r="E142" s="140" t="s">
        <v>328</v>
      </c>
      <c r="F142" s="141" t="s">
        <v>329</v>
      </c>
      <c r="G142" s="142" t="s">
        <v>170</v>
      </c>
      <c r="H142" s="143">
        <v>16.22</v>
      </c>
      <c r="I142" s="144"/>
      <c r="J142" s="145">
        <f t="shared" si="0"/>
        <v>0</v>
      </c>
      <c r="K142" s="146"/>
      <c r="L142" s="27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155</v>
      </c>
      <c r="AT142" s="151" t="s">
        <v>151</v>
      </c>
      <c r="AU142" s="151" t="s">
        <v>91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330</v>
      </c>
    </row>
    <row r="143" spans="2:65" s="1" customFormat="1" ht="21.75" customHeight="1">
      <c r="B143" s="138"/>
      <c r="C143" s="139" t="s">
        <v>96</v>
      </c>
      <c r="D143" s="139" t="s">
        <v>151</v>
      </c>
      <c r="E143" s="140" t="s">
        <v>331</v>
      </c>
      <c r="F143" s="141" t="s">
        <v>332</v>
      </c>
      <c r="G143" s="142" t="s">
        <v>170</v>
      </c>
      <c r="H143" s="143">
        <v>11.882</v>
      </c>
      <c r="I143" s="144"/>
      <c r="J143" s="145">
        <f t="shared" si="0"/>
        <v>0</v>
      </c>
      <c r="K143" s="146"/>
      <c r="L143" s="27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155</v>
      </c>
      <c r="AT143" s="151" t="s">
        <v>151</v>
      </c>
      <c r="AU143" s="151" t="s">
        <v>91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333</v>
      </c>
    </row>
    <row r="144" spans="2:65" s="1" customFormat="1" ht="24.2" customHeight="1">
      <c r="B144" s="138"/>
      <c r="C144" s="139" t="s">
        <v>155</v>
      </c>
      <c r="D144" s="139" t="s">
        <v>151</v>
      </c>
      <c r="E144" s="140" t="s">
        <v>334</v>
      </c>
      <c r="F144" s="141" t="s">
        <v>335</v>
      </c>
      <c r="G144" s="142" t="s">
        <v>170</v>
      </c>
      <c r="H144" s="143">
        <v>11.882</v>
      </c>
      <c r="I144" s="144"/>
      <c r="J144" s="145">
        <f t="shared" si="0"/>
        <v>0</v>
      </c>
      <c r="K144" s="146"/>
      <c r="L144" s="27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155</v>
      </c>
      <c r="AT144" s="151" t="s">
        <v>151</v>
      </c>
      <c r="AU144" s="151" t="s">
        <v>91</v>
      </c>
      <c r="AY144" s="13" t="s">
        <v>149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91</v>
      </c>
      <c r="BK144" s="152">
        <f t="shared" si="9"/>
        <v>0</v>
      </c>
      <c r="BL144" s="13" t="s">
        <v>155</v>
      </c>
      <c r="BM144" s="151" t="s">
        <v>336</v>
      </c>
    </row>
    <row r="145" spans="2:65" s="1" customFormat="1" ht="24.2" customHeight="1">
      <c r="B145" s="138"/>
      <c r="C145" s="139" t="s">
        <v>175</v>
      </c>
      <c r="D145" s="139" t="s">
        <v>151</v>
      </c>
      <c r="E145" s="140" t="s">
        <v>337</v>
      </c>
      <c r="F145" s="141" t="s">
        <v>338</v>
      </c>
      <c r="G145" s="142" t="s">
        <v>170</v>
      </c>
      <c r="H145" s="143">
        <v>129.97800000000001</v>
      </c>
      <c r="I145" s="144"/>
      <c r="J145" s="145">
        <f t="shared" si="0"/>
        <v>0</v>
      </c>
      <c r="K145" s="146"/>
      <c r="L145" s="27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155</v>
      </c>
      <c r="AT145" s="151" t="s">
        <v>151</v>
      </c>
      <c r="AU145" s="151" t="s">
        <v>91</v>
      </c>
      <c r="AY145" s="13" t="s">
        <v>149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91</v>
      </c>
      <c r="BK145" s="152">
        <f t="shared" si="9"/>
        <v>0</v>
      </c>
      <c r="BL145" s="13" t="s">
        <v>155</v>
      </c>
      <c r="BM145" s="151" t="s">
        <v>339</v>
      </c>
    </row>
    <row r="146" spans="2:65" s="1" customFormat="1" ht="37.9" customHeight="1">
      <c r="B146" s="138"/>
      <c r="C146" s="139" t="s">
        <v>179</v>
      </c>
      <c r="D146" s="139" t="s">
        <v>151</v>
      </c>
      <c r="E146" s="140" t="s">
        <v>340</v>
      </c>
      <c r="F146" s="141" t="s">
        <v>341</v>
      </c>
      <c r="G146" s="142" t="s">
        <v>170</v>
      </c>
      <c r="H146" s="143">
        <v>129.97800000000001</v>
      </c>
      <c r="I146" s="144"/>
      <c r="J146" s="145">
        <f t="shared" si="0"/>
        <v>0</v>
      </c>
      <c r="K146" s="146"/>
      <c r="L146" s="27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155</v>
      </c>
      <c r="AT146" s="151" t="s">
        <v>151</v>
      </c>
      <c r="AU146" s="151" t="s">
        <v>91</v>
      </c>
      <c r="AY146" s="13" t="s">
        <v>149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91</v>
      </c>
      <c r="BK146" s="152">
        <f t="shared" si="9"/>
        <v>0</v>
      </c>
      <c r="BL146" s="13" t="s">
        <v>155</v>
      </c>
      <c r="BM146" s="151" t="s">
        <v>342</v>
      </c>
    </row>
    <row r="147" spans="2:65" s="1" customFormat="1" ht="37.9" customHeight="1">
      <c r="B147" s="138"/>
      <c r="C147" s="139" t="s">
        <v>183</v>
      </c>
      <c r="D147" s="139" t="s">
        <v>151</v>
      </c>
      <c r="E147" s="140" t="s">
        <v>343</v>
      </c>
      <c r="F147" s="141" t="s">
        <v>344</v>
      </c>
      <c r="G147" s="142" t="s">
        <v>170</v>
      </c>
      <c r="H147" s="143">
        <v>158.08000000000001</v>
      </c>
      <c r="I147" s="144"/>
      <c r="J147" s="145">
        <f t="shared" si="0"/>
        <v>0</v>
      </c>
      <c r="K147" s="146"/>
      <c r="L147" s="27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155</v>
      </c>
      <c r="AT147" s="151" t="s">
        <v>151</v>
      </c>
      <c r="AU147" s="151" t="s">
        <v>91</v>
      </c>
      <c r="AY147" s="13" t="s">
        <v>149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91</v>
      </c>
      <c r="BK147" s="152">
        <f t="shared" si="9"/>
        <v>0</v>
      </c>
      <c r="BL147" s="13" t="s">
        <v>155</v>
      </c>
      <c r="BM147" s="151" t="s">
        <v>345</v>
      </c>
    </row>
    <row r="148" spans="2:65" s="1" customFormat="1" ht="44.25" customHeight="1">
      <c r="B148" s="138"/>
      <c r="C148" s="139" t="s">
        <v>187</v>
      </c>
      <c r="D148" s="139" t="s">
        <v>151</v>
      </c>
      <c r="E148" s="140" t="s">
        <v>346</v>
      </c>
      <c r="F148" s="141" t="s">
        <v>347</v>
      </c>
      <c r="G148" s="142" t="s">
        <v>170</v>
      </c>
      <c r="H148" s="143">
        <v>1560.46</v>
      </c>
      <c r="I148" s="144"/>
      <c r="J148" s="145">
        <f t="shared" si="0"/>
        <v>0</v>
      </c>
      <c r="K148" s="146"/>
      <c r="L148" s="27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155</v>
      </c>
      <c r="AT148" s="151" t="s">
        <v>151</v>
      </c>
      <c r="AU148" s="151" t="s">
        <v>91</v>
      </c>
      <c r="AY148" s="13" t="s">
        <v>149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91</v>
      </c>
      <c r="BK148" s="152">
        <f t="shared" si="9"/>
        <v>0</v>
      </c>
      <c r="BL148" s="13" t="s">
        <v>155</v>
      </c>
      <c r="BM148" s="151" t="s">
        <v>348</v>
      </c>
    </row>
    <row r="149" spans="2:65" s="1" customFormat="1" ht="21.75" customHeight="1">
      <c r="B149" s="138"/>
      <c r="C149" s="139" t="s">
        <v>157</v>
      </c>
      <c r="D149" s="139" t="s">
        <v>151</v>
      </c>
      <c r="E149" s="140" t="s">
        <v>349</v>
      </c>
      <c r="F149" s="141" t="s">
        <v>350</v>
      </c>
      <c r="G149" s="142" t="s">
        <v>170</v>
      </c>
      <c r="H149" s="143">
        <v>146.19800000000001</v>
      </c>
      <c r="I149" s="144"/>
      <c r="J149" s="145">
        <f t="shared" si="0"/>
        <v>0</v>
      </c>
      <c r="K149" s="146"/>
      <c r="L149" s="27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155</v>
      </c>
      <c r="AT149" s="151" t="s">
        <v>151</v>
      </c>
      <c r="AU149" s="151" t="s">
        <v>91</v>
      </c>
      <c r="AY149" s="13" t="s">
        <v>149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91</v>
      </c>
      <c r="BK149" s="152">
        <f t="shared" si="9"/>
        <v>0</v>
      </c>
      <c r="BL149" s="13" t="s">
        <v>155</v>
      </c>
      <c r="BM149" s="151" t="s">
        <v>351</v>
      </c>
    </row>
    <row r="150" spans="2:65" s="1" customFormat="1" ht="24.2" customHeight="1">
      <c r="B150" s="138"/>
      <c r="C150" s="139" t="s">
        <v>194</v>
      </c>
      <c r="D150" s="139" t="s">
        <v>151</v>
      </c>
      <c r="E150" s="140" t="s">
        <v>352</v>
      </c>
      <c r="F150" s="141" t="s">
        <v>353</v>
      </c>
      <c r="G150" s="142" t="s">
        <v>197</v>
      </c>
      <c r="H150" s="143">
        <v>292.39600000000002</v>
      </c>
      <c r="I150" s="144"/>
      <c r="J150" s="145">
        <f t="shared" si="0"/>
        <v>0</v>
      </c>
      <c r="K150" s="146"/>
      <c r="L150" s="27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155</v>
      </c>
      <c r="AT150" s="151" t="s">
        <v>151</v>
      </c>
      <c r="AU150" s="151" t="s">
        <v>91</v>
      </c>
      <c r="AY150" s="13" t="s">
        <v>149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91</v>
      </c>
      <c r="BK150" s="152">
        <f t="shared" si="9"/>
        <v>0</v>
      </c>
      <c r="BL150" s="13" t="s">
        <v>155</v>
      </c>
      <c r="BM150" s="151" t="s">
        <v>354</v>
      </c>
    </row>
    <row r="151" spans="2:65" s="1" customFormat="1" ht="24.2" customHeight="1">
      <c r="B151" s="138"/>
      <c r="C151" s="139" t="s">
        <v>355</v>
      </c>
      <c r="D151" s="139" t="s">
        <v>151</v>
      </c>
      <c r="E151" s="140" t="s">
        <v>356</v>
      </c>
      <c r="F151" s="141" t="s">
        <v>357</v>
      </c>
      <c r="G151" s="142" t="s">
        <v>170</v>
      </c>
      <c r="H151" s="143">
        <v>11.882</v>
      </c>
      <c r="I151" s="144"/>
      <c r="J151" s="145">
        <f t="shared" si="0"/>
        <v>0</v>
      </c>
      <c r="K151" s="146"/>
      <c r="L151" s="27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155</v>
      </c>
      <c r="AT151" s="151" t="s">
        <v>151</v>
      </c>
      <c r="AU151" s="151" t="s">
        <v>91</v>
      </c>
      <c r="AY151" s="13" t="s">
        <v>149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91</v>
      </c>
      <c r="BK151" s="152">
        <f t="shared" si="9"/>
        <v>0</v>
      </c>
      <c r="BL151" s="13" t="s">
        <v>155</v>
      </c>
      <c r="BM151" s="151" t="s">
        <v>358</v>
      </c>
    </row>
    <row r="152" spans="2:65" s="1" customFormat="1" ht="33" customHeight="1">
      <c r="B152" s="138"/>
      <c r="C152" s="139" t="s">
        <v>199</v>
      </c>
      <c r="D152" s="139" t="s">
        <v>151</v>
      </c>
      <c r="E152" s="140" t="s">
        <v>359</v>
      </c>
      <c r="F152" s="141" t="s">
        <v>360</v>
      </c>
      <c r="G152" s="142" t="s">
        <v>154</v>
      </c>
      <c r="H152" s="143">
        <v>12.64</v>
      </c>
      <c r="I152" s="144"/>
      <c r="J152" s="145">
        <f t="shared" si="0"/>
        <v>0</v>
      </c>
      <c r="K152" s="146"/>
      <c r="L152" s="27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155</v>
      </c>
      <c r="AT152" s="151" t="s">
        <v>151</v>
      </c>
      <c r="AU152" s="151" t="s">
        <v>91</v>
      </c>
      <c r="AY152" s="13" t="s">
        <v>149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91</v>
      </c>
      <c r="BK152" s="152">
        <f t="shared" si="9"/>
        <v>0</v>
      </c>
      <c r="BL152" s="13" t="s">
        <v>155</v>
      </c>
      <c r="BM152" s="151" t="s">
        <v>361</v>
      </c>
    </row>
    <row r="153" spans="2:65" s="11" customFormat="1" ht="22.9" customHeight="1">
      <c r="B153" s="126"/>
      <c r="D153" s="127" t="s">
        <v>74</v>
      </c>
      <c r="E153" s="136" t="s">
        <v>91</v>
      </c>
      <c r="F153" s="136" t="s">
        <v>362</v>
      </c>
      <c r="I153" s="129"/>
      <c r="J153" s="137">
        <f>BK153</f>
        <v>0</v>
      </c>
      <c r="L153" s="126"/>
      <c r="M153" s="131"/>
      <c r="P153" s="132">
        <f>SUM(P154:P165)</f>
        <v>0</v>
      </c>
      <c r="R153" s="132">
        <f>SUM(R154:R165)</f>
        <v>207.07216771</v>
      </c>
      <c r="T153" s="133">
        <f>SUM(T154:T165)</f>
        <v>0</v>
      </c>
      <c r="AR153" s="127" t="s">
        <v>83</v>
      </c>
      <c r="AT153" s="134" t="s">
        <v>74</v>
      </c>
      <c r="AU153" s="134" t="s">
        <v>83</v>
      </c>
      <c r="AY153" s="127" t="s">
        <v>149</v>
      </c>
      <c r="BK153" s="135">
        <f>SUM(BK154:BK165)</f>
        <v>0</v>
      </c>
    </row>
    <row r="154" spans="2:65" s="1" customFormat="1" ht="16.5" customHeight="1">
      <c r="B154" s="138"/>
      <c r="C154" s="139" t="s">
        <v>203</v>
      </c>
      <c r="D154" s="139" t="s">
        <v>151</v>
      </c>
      <c r="E154" s="140" t="s">
        <v>363</v>
      </c>
      <c r="F154" s="141" t="s">
        <v>364</v>
      </c>
      <c r="G154" s="142" t="s">
        <v>154</v>
      </c>
      <c r="H154" s="143">
        <v>203.36199999999999</v>
      </c>
      <c r="I154" s="144"/>
      <c r="J154" s="145">
        <f t="shared" ref="J154:J165" si="10">ROUND(I154*H154,2)</f>
        <v>0</v>
      </c>
      <c r="K154" s="146"/>
      <c r="L154" s="27"/>
      <c r="M154" s="147" t="s">
        <v>1</v>
      </c>
      <c r="N154" s="148" t="s">
        <v>41</v>
      </c>
      <c r="P154" s="149">
        <f t="shared" ref="P154:P165" si="11">O154*H154</f>
        <v>0</v>
      </c>
      <c r="Q154" s="149">
        <v>0</v>
      </c>
      <c r="R154" s="149">
        <f t="shared" ref="R154:R165" si="12">Q154*H154</f>
        <v>0</v>
      </c>
      <c r="S154" s="149">
        <v>0</v>
      </c>
      <c r="T154" s="150">
        <f t="shared" ref="T154:T165" si="13">S154*H154</f>
        <v>0</v>
      </c>
      <c r="AR154" s="151" t="s">
        <v>155</v>
      </c>
      <c r="AT154" s="151" t="s">
        <v>151</v>
      </c>
      <c r="AU154" s="151" t="s">
        <v>91</v>
      </c>
      <c r="AY154" s="13" t="s">
        <v>149</v>
      </c>
      <c r="BE154" s="152">
        <f t="shared" ref="BE154:BE165" si="14">IF(N154="základná",J154,0)</f>
        <v>0</v>
      </c>
      <c r="BF154" s="152">
        <f t="shared" ref="BF154:BF165" si="15">IF(N154="znížená",J154,0)</f>
        <v>0</v>
      </c>
      <c r="BG154" s="152">
        <f t="shared" ref="BG154:BG165" si="16">IF(N154="zákl. prenesená",J154,0)</f>
        <v>0</v>
      </c>
      <c r="BH154" s="152">
        <f t="shared" ref="BH154:BH165" si="17">IF(N154="zníž. prenesená",J154,0)</f>
        <v>0</v>
      </c>
      <c r="BI154" s="152">
        <f t="shared" ref="BI154:BI165" si="18">IF(N154="nulová",J154,0)</f>
        <v>0</v>
      </c>
      <c r="BJ154" s="13" t="s">
        <v>91</v>
      </c>
      <c r="BK154" s="152">
        <f t="shared" ref="BK154:BK165" si="19">ROUND(I154*H154,2)</f>
        <v>0</v>
      </c>
      <c r="BL154" s="13" t="s">
        <v>155</v>
      </c>
      <c r="BM154" s="151" t="s">
        <v>365</v>
      </c>
    </row>
    <row r="155" spans="2:65" s="1" customFormat="1" ht="24.2" customHeight="1">
      <c r="B155" s="138"/>
      <c r="C155" s="139" t="s">
        <v>366</v>
      </c>
      <c r="D155" s="139" t="s">
        <v>151</v>
      </c>
      <c r="E155" s="140" t="s">
        <v>367</v>
      </c>
      <c r="F155" s="141" t="s">
        <v>368</v>
      </c>
      <c r="G155" s="142" t="s">
        <v>170</v>
      </c>
      <c r="H155" s="143">
        <v>34.96</v>
      </c>
      <c r="I155" s="144"/>
      <c r="J155" s="145">
        <f t="shared" si="10"/>
        <v>0</v>
      </c>
      <c r="K155" s="146"/>
      <c r="L155" s="27"/>
      <c r="M155" s="147" t="s">
        <v>1</v>
      </c>
      <c r="N155" s="148" t="s">
        <v>41</v>
      </c>
      <c r="P155" s="149">
        <f t="shared" si="11"/>
        <v>0</v>
      </c>
      <c r="Q155" s="149">
        <v>2.4157199999999999</v>
      </c>
      <c r="R155" s="149">
        <f t="shared" si="12"/>
        <v>84.453571199999999</v>
      </c>
      <c r="S155" s="149">
        <v>0</v>
      </c>
      <c r="T155" s="150">
        <f t="shared" si="13"/>
        <v>0</v>
      </c>
      <c r="AR155" s="151" t="s">
        <v>155</v>
      </c>
      <c r="AT155" s="151" t="s">
        <v>151</v>
      </c>
      <c r="AU155" s="151" t="s">
        <v>91</v>
      </c>
      <c r="AY155" s="13" t="s">
        <v>149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91</v>
      </c>
      <c r="BK155" s="152">
        <f t="shared" si="19"/>
        <v>0</v>
      </c>
      <c r="BL155" s="13" t="s">
        <v>155</v>
      </c>
      <c r="BM155" s="151" t="s">
        <v>369</v>
      </c>
    </row>
    <row r="156" spans="2:65" s="1" customFormat="1" ht="16.5" customHeight="1">
      <c r="B156" s="138"/>
      <c r="C156" s="139" t="s">
        <v>370</v>
      </c>
      <c r="D156" s="139" t="s">
        <v>151</v>
      </c>
      <c r="E156" s="140" t="s">
        <v>371</v>
      </c>
      <c r="F156" s="141" t="s">
        <v>372</v>
      </c>
      <c r="G156" s="142" t="s">
        <v>197</v>
      </c>
      <c r="H156" s="143">
        <v>0.17299999999999999</v>
      </c>
      <c r="I156" s="144"/>
      <c r="J156" s="145">
        <f t="shared" si="10"/>
        <v>0</v>
      </c>
      <c r="K156" s="146"/>
      <c r="L156" s="27"/>
      <c r="M156" s="147" t="s">
        <v>1</v>
      </c>
      <c r="N156" s="148" t="s">
        <v>41</v>
      </c>
      <c r="P156" s="149">
        <f t="shared" si="11"/>
        <v>0</v>
      </c>
      <c r="Q156" s="149">
        <v>1.01895</v>
      </c>
      <c r="R156" s="149">
        <f t="shared" si="12"/>
        <v>0.17627835</v>
      </c>
      <c r="S156" s="149">
        <v>0</v>
      </c>
      <c r="T156" s="150">
        <f t="shared" si="13"/>
        <v>0</v>
      </c>
      <c r="AR156" s="151" t="s">
        <v>155</v>
      </c>
      <c r="AT156" s="151" t="s">
        <v>151</v>
      </c>
      <c r="AU156" s="151" t="s">
        <v>91</v>
      </c>
      <c r="AY156" s="13" t="s">
        <v>149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91</v>
      </c>
      <c r="BK156" s="152">
        <f t="shared" si="19"/>
        <v>0</v>
      </c>
      <c r="BL156" s="13" t="s">
        <v>155</v>
      </c>
      <c r="BM156" s="151" t="s">
        <v>373</v>
      </c>
    </row>
    <row r="157" spans="2:65" s="1" customFormat="1" ht="16.5" customHeight="1">
      <c r="B157" s="138"/>
      <c r="C157" s="139" t="s">
        <v>374</v>
      </c>
      <c r="D157" s="139" t="s">
        <v>151</v>
      </c>
      <c r="E157" s="140" t="s">
        <v>375</v>
      </c>
      <c r="F157" s="141" t="s">
        <v>376</v>
      </c>
      <c r="G157" s="142" t="s">
        <v>197</v>
      </c>
      <c r="H157" s="143">
        <v>1.2190000000000001</v>
      </c>
      <c r="I157" s="144"/>
      <c r="J157" s="145">
        <f t="shared" si="10"/>
        <v>0</v>
      </c>
      <c r="K157" s="146"/>
      <c r="L157" s="27"/>
      <c r="M157" s="147" t="s">
        <v>1</v>
      </c>
      <c r="N157" s="148" t="s">
        <v>41</v>
      </c>
      <c r="P157" s="149">
        <f t="shared" si="11"/>
        <v>0</v>
      </c>
      <c r="Q157" s="149">
        <v>1.20296</v>
      </c>
      <c r="R157" s="149">
        <f t="shared" si="12"/>
        <v>1.46640824</v>
      </c>
      <c r="S157" s="149">
        <v>0</v>
      </c>
      <c r="T157" s="150">
        <f t="shared" si="13"/>
        <v>0</v>
      </c>
      <c r="AR157" s="151" t="s">
        <v>155</v>
      </c>
      <c r="AT157" s="151" t="s">
        <v>151</v>
      </c>
      <c r="AU157" s="151" t="s">
        <v>91</v>
      </c>
      <c r="AY157" s="13" t="s">
        <v>149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91</v>
      </c>
      <c r="BK157" s="152">
        <f t="shared" si="19"/>
        <v>0</v>
      </c>
      <c r="BL157" s="13" t="s">
        <v>155</v>
      </c>
      <c r="BM157" s="151" t="s">
        <v>377</v>
      </c>
    </row>
    <row r="158" spans="2:65" s="1" customFormat="1" ht="16.5" customHeight="1">
      <c r="B158" s="138"/>
      <c r="C158" s="139" t="s">
        <v>207</v>
      </c>
      <c r="D158" s="139" t="s">
        <v>151</v>
      </c>
      <c r="E158" s="140" t="s">
        <v>378</v>
      </c>
      <c r="F158" s="141" t="s">
        <v>379</v>
      </c>
      <c r="G158" s="142" t="s">
        <v>170</v>
      </c>
      <c r="H158" s="143">
        <v>34.630000000000003</v>
      </c>
      <c r="I158" s="144"/>
      <c r="J158" s="145">
        <f t="shared" si="10"/>
        <v>0</v>
      </c>
      <c r="K158" s="146"/>
      <c r="L158" s="27"/>
      <c r="M158" s="147" t="s">
        <v>1</v>
      </c>
      <c r="N158" s="148" t="s">
        <v>41</v>
      </c>
      <c r="P158" s="149">
        <f t="shared" si="11"/>
        <v>0</v>
      </c>
      <c r="Q158" s="149">
        <v>2.4157199999999999</v>
      </c>
      <c r="R158" s="149">
        <f t="shared" si="12"/>
        <v>83.656383599999998</v>
      </c>
      <c r="S158" s="149">
        <v>0</v>
      </c>
      <c r="T158" s="150">
        <f t="shared" si="13"/>
        <v>0</v>
      </c>
      <c r="AR158" s="151" t="s">
        <v>155</v>
      </c>
      <c r="AT158" s="151" t="s">
        <v>151</v>
      </c>
      <c r="AU158" s="151" t="s">
        <v>91</v>
      </c>
      <c r="AY158" s="13" t="s">
        <v>149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91</v>
      </c>
      <c r="BK158" s="152">
        <f t="shared" si="19"/>
        <v>0</v>
      </c>
      <c r="BL158" s="13" t="s">
        <v>155</v>
      </c>
      <c r="BM158" s="151" t="s">
        <v>380</v>
      </c>
    </row>
    <row r="159" spans="2:65" s="1" customFormat="1" ht="24.2" customHeight="1">
      <c r="B159" s="138"/>
      <c r="C159" s="139" t="s">
        <v>211</v>
      </c>
      <c r="D159" s="139" t="s">
        <v>151</v>
      </c>
      <c r="E159" s="140" t="s">
        <v>381</v>
      </c>
      <c r="F159" s="141" t="s">
        <v>382</v>
      </c>
      <c r="G159" s="142" t="s">
        <v>170</v>
      </c>
      <c r="H159" s="143">
        <v>4.3979999999999997</v>
      </c>
      <c r="I159" s="144"/>
      <c r="J159" s="145">
        <f t="shared" si="10"/>
        <v>0</v>
      </c>
      <c r="K159" s="146"/>
      <c r="L159" s="27"/>
      <c r="M159" s="147" t="s">
        <v>1</v>
      </c>
      <c r="N159" s="148" t="s">
        <v>41</v>
      </c>
      <c r="P159" s="149">
        <f t="shared" si="11"/>
        <v>0</v>
      </c>
      <c r="Q159" s="149">
        <v>2.4157199999999999</v>
      </c>
      <c r="R159" s="149">
        <f t="shared" si="12"/>
        <v>10.624336559999998</v>
      </c>
      <c r="S159" s="149">
        <v>0</v>
      </c>
      <c r="T159" s="150">
        <f t="shared" si="13"/>
        <v>0</v>
      </c>
      <c r="AR159" s="151" t="s">
        <v>155</v>
      </c>
      <c r="AT159" s="151" t="s">
        <v>151</v>
      </c>
      <c r="AU159" s="151" t="s">
        <v>91</v>
      </c>
      <c r="AY159" s="13" t="s">
        <v>149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91</v>
      </c>
      <c r="BK159" s="152">
        <f t="shared" si="19"/>
        <v>0</v>
      </c>
      <c r="BL159" s="13" t="s">
        <v>155</v>
      </c>
      <c r="BM159" s="151" t="s">
        <v>383</v>
      </c>
    </row>
    <row r="160" spans="2:65" s="1" customFormat="1" ht="21.75" customHeight="1">
      <c r="B160" s="138"/>
      <c r="C160" s="139" t="s">
        <v>219</v>
      </c>
      <c r="D160" s="139" t="s">
        <v>151</v>
      </c>
      <c r="E160" s="140" t="s">
        <v>384</v>
      </c>
      <c r="F160" s="141" t="s">
        <v>385</v>
      </c>
      <c r="G160" s="142" t="s">
        <v>154</v>
      </c>
      <c r="H160" s="143">
        <v>115.432</v>
      </c>
      <c r="I160" s="144"/>
      <c r="J160" s="145">
        <f t="shared" si="10"/>
        <v>0</v>
      </c>
      <c r="K160" s="146"/>
      <c r="L160" s="27"/>
      <c r="M160" s="147" t="s">
        <v>1</v>
      </c>
      <c r="N160" s="148" t="s">
        <v>41</v>
      </c>
      <c r="P160" s="149">
        <f t="shared" si="11"/>
        <v>0</v>
      </c>
      <c r="Q160" s="149">
        <v>1.6000000000000001E-3</v>
      </c>
      <c r="R160" s="149">
        <f t="shared" si="12"/>
        <v>0.1846912</v>
      </c>
      <c r="S160" s="149">
        <v>0</v>
      </c>
      <c r="T160" s="150">
        <f t="shared" si="13"/>
        <v>0</v>
      </c>
      <c r="AR160" s="151" t="s">
        <v>155</v>
      </c>
      <c r="AT160" s="151" t="s">
        <v>151</v>
      </c>
      <c r="AU160" s="151" t="s">
        <v>91</v>
      </c>
      <c r="AY160" s="13" t="s">
        <v>149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91</v>
      </c>
      <c r="BK160" s="152">
        <f t="shared" si="19"/>
        <v>0</v>
      </c>
      <c r="BL160" s="13" t="s">
        <v>155</v>
      </c>
      <c r="BM160" s="151" t="s">
        <v>386</v>
      </c>
    </row>
    <row r="161" spans="2:65" s="1" customFormat="1" ht="21.75" customHeight="1">
      <c r="B161" s="138"/>
      <c r="C161" s="139" t="s">
        <v>222</v>
      </c>
      <c r="D161" s="139" t="s">
        <v>151</v>
      </c>
      <c r="E161" s="140" t="s">
        <v>387</v>
      </c>
      <c r="F161" s="141" t="s">
        <v>388</v>
      </c>
      <c r="G161" s="142" t="s">
        <v>154</v>
      </c>
      <c r="H161" s="143">
        <v>115.432</v>
      </c>
      <c r="I161" s="144"/>
      <c r="J161" s="145">
        <f t="shared" si="10"/>
        <v>0</v>
      </c>
      <c r="K161" s="146"/>
      <c r="L161" s="27"/>
      <c r="M161" s="147" t="s">
        <v>1</v>
      </c>
      <c r="N161" s="148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155</v>
      </c>
      <c r="AT161" s="151" t="s">
        <v>151</v>
      </c>
      <c r="AU161" s="151" t="s">
        <v>91</v>
      </c>
      <c r="AY161" s="13" t="s">
        <v>149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91</v>
      </c>
      <c r="BK161" s="152">
        <f t="shared" si="19"/>
        <v>0</v>
      </c>
      <c r="BL161" s="13" t="s">
        <v>155</v>
      </c>
      <c r="BM161" s="151" t="s">
        <v>389</v>
      </c>
    </row>
    <row r="162" spans="2:65" s="1" customFormat="1" ht="16.5" customHeight="1">
      <c r="B162" s="138"/>
      <c r="C162" s="139" t="s">
        <v>227</v>
      </c>
      <c r="D162" s="139" t="s">
        <v>151</v>
      </c>
      <c r="E162" s="140" t="s">
        <v>390</v>
      </c>
      <c r="F162" s="141" t="s">
        <v>391</v>
      </c>
      <c r="G162" s="142" t="s">
        <v>170</v>
      </c>
      <c r="H162" s="143">
        <v>10.948</v>
      </c>
      <c r="I162" s="144"/>
      <c r="J162" s="145">
        <f t="shared" si="10"/>
        <v>0</v>
      </c>
      <c r="K162" s="146"/>
      <c r="L162" s="27"/>
      <c r="M162" s="147" t="s">
        <v>1</v>
      </c>
      <c r="N162" s="148" t="s">
        <v>41</v>
      </c>
      <c r="P162" s="149">
        <f t="shared" si="11"/>
        <v>0</v>
      </c>
      <c r="Q162" s="149">
        <v>2.4157199999999999</v>
      </c>
      <c r="R162" s="149">
        <f t="shared" si="12"/>
        <v>26.447302560000001</v>
      </c>
      <c r="S162" s="149">
        <v>0</v>
      </c>
      <c r="T162" s="150">
        <f t="shared" si="13"/>
        <v>0</v>
      </c>
      <c r="AR162" s="151" t="s">
        <v>155</v>
      </c>
      <c r="AT162" s="151" t="s">
        <v>151</v>
      </c>
      <c r="AU162" s="151" t="s">
        <v>91</v>
      </c>
      <c r="AY162" s="13" t="s">
        <v>149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91</v>
      </c>
      <c r="BK162" s="152">
        <f t="shared" si="19"/>
        <v>0</v>
      </c>
      <c r="BL162" s="13" t="s">
        <v>155</v>
      </c>
      <c r="BM162" s="151" t="s">
        <v>392</v>
      </c>
    </row>
    <row r="163" spans="2:65" s="1" customFormat="1" ht="21.75" customHeight="1">
      <c r="B163" s="138"/>
      <c r="C163" s="139" t="s">
        <v>230</v>
      </c>
      <c r="D163" s="139" t="s">
        <v>151</v>
      </c>
      <c r="E163" s="140" t="s">
        <v>393</v>
      </c>
      <c r="F163" s="141" t="s">
        <v>394</v>
      </c>
      <c r="G163" s="142" t="s">
        <v>154</v>
      </c>
      <c r="H163" s="143">
        <v>30.36</v>
      </c>
      <c r="I163" s="144"/>
      <c r="J163" s="145">
        <f t="shared" si="10"/>
        <v>0</v>
      </c>
      <c r="K163" s="146"/>
      <c r="L163" s="27"/>
      <c r="M163" s="147" t="s">
        <v>1</v>
      </c>
      <c r="N163" s="148" t="s">
        <v>41</v>
      </c>
      <c r="P163" s="149">
        <f t="shared" si="11"/>
        <v>0</v>
      </c>
      <c r="Q163" s="149">
        <v>1.6000000000000001E-3</v>
      </c>
      <c r="R163" s="149">
        <f t="shared" si="12"/>
        <v>4.8576000000000001E-2</v>
      </c>
      <c r="S163" s="149">
        <v>0</v>
      </c>
      <c r="T163" s="150">
        <f t="shared" si="13"/>
        <v>0</v>
      </c>
      <c r="AR163" s="151" t="s">
        <v>155</v>
      </c>
      <c r="AT163" s="151" t="s">
        <v>151</v>
      </c>
      <c r="AU163" s="151" t="s">
        <v>91</v>
      </c>
      <c r="AY163" s="13" t="s">
        <v>149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91</v>
      </c>
      <c r="BK163" s="152">
        <f t="shared" si="19"/>
        <v>0</v>
      </c>
      <c r="BL163" s="13" t="s">
        <v>155</v>
      </c>
      <c r="BM163" s="151" t="s">
        <v>395</v>
      </c>
    </row>
    <row r="164" spans="2:65" s="1" customFormat="1" ht="21.75" customHeight="1">
      <c r="B164" s="138"/>
      <c r="C164" s="139" t="s">
        <v>233</v>
      </c>
      <c r="D164" s="139" t="s">
        <v>151</v>
      </c>
      <c r="E164" s="140" t="s">
        <v>396</v>
      </c>
      <c r="F164" s="141" t="s">
        <v>397</v>
      </c>
      <c r="G164" s="142" t="s">
        <v>154</v>
      </c>
      <c r="H164" s="143">
        <v>30.36</v>
      </c>
      <c r="I164" s="144"/>
      <c r="J164" s="145">
        <f t="shared" si="10"/>
        <v>0</v>
      </c>
      <c r="K164" s="146"/>
      <c r="L164" s="27"/>
      <c r="M164" s="147" t="s">
        <v>1</v>
      </c>
      <c r="N164" s="148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155</v>
      </c>
      <c r="AT164" s="151" t="s">
        <v>151</v>
      </c>
      <c r="AU164" s="151" t="s">
        <v>91</v>
      </c>
      <c r="AY164" s="13" t="s">
        <v>149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91</v>
      </c>
      <c r="BK164" s="152">
        <f t="shared" si="19"/>
        <v>0</v>
      </c>
      <c r="BL164" s="13" t="s">
        <v>155</v>
      </c>
      <c r="BM164" s="151" t="s">
        <v>398</v>
      </c>
    </row>
    <row r="165" spans="2:65" s="1" customFormat="1" ht="37.9" customHeight="1">
      <c r="B165" s="138"/>
      <c r="C165" s="139" t="s">
        <v>7</v>
      </c>
      <c r="D165" s="139" t="s">
        <v>151</v>
      </c>
      <c r="E165" s="140" t="s">
        <v>399</v>
      </c>
      <c r="F165" s="141" t="s">
        <v>400</v>
      </c>
      <c r="G165" s="142" t="s">
        <v>280</v>
      </c>
      <c r="H165" s="143">
        <v>1</v>
      </c>
      <c r="I165" s="144"/>
      <c r="J165" s="145">
        <f t="shared" si="10"/>
        <v>0</v>
      </c>
      <c r="K165" s="146"/>
      <c r="L165" s="27"/>
      <c r="M165" s="147" t="s">
        <v>1</v>
      </c>
      <c r="N165" s="148" t="s">
        <v>41</v>
      </c>
      <c r="P165" s="149">
        <f t="shared" si="11"/>
        <v>0</v>
      </c>
      <c r="Q165" s="149">
        <v>1.4619999999999999E-2</v>
      </c>
      <c r="R165" s="149">
        <f t="shared" si="12"/>
        <v>1.4619999999999999E-2</v>
      </c>
      <c r="S165" s="149">
        <v>0</v>
      </c>
      <c r="T165" s="150">
        <f t="shared" si="13"/>
        <v>0</v>
      </c>
      <c r="AR165" s="151" t="s">
        <v>155</v>
      </c>
      <c r="AT165" s="151" t="s">
        <v>151</v>
      </c>
      <c r="AU165" s="151" t="s">
        <v>91</v>
      </c>
      <c r="AY165" s="13" t="s">
        <v>149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91</v>
      </c>
      <c r="BK165" s="152">
        <f t="shared" si="19"/>
        <v>0</v>
      </c>
      <c r="BL165" s="13" t="s">
        <v>155</v>
      </c>
      <c r="BM165" s="151" t="s">
        <v>401</v>
      </c>
    </row>
    <row r="166" spans="2:65" s="11" customFormat="1" ht="22.9" customHeight="1">
      <c r="B166" s="126"/>
      <c r="D166" s="127" t="s">
        <v>74</v>
      </c>
      <c r="E166" s="136" t="s">
        <v>96</v>
      </c>
      <c r="F166" s="136" t="s">
        <v>402</v>
      </c>
      <c r="I166" s="129"/>
      <c r="J166" s="137">
        <f>BK166</f>
        <v>0</v>
      </c>
      <c r="L166" s="126"/>
      <c r="M166" s="131"/>
      <c r="P166" s="132">
        <f>SUM(P167:P171)</f>
        <v>0</v>
      </c>
      <c r="R166" s="132">
        <f>SUM(R167:R171)</f>
        <v>35.053810660000003</v>
      </c>
      <c r="T166" s="133">
        <f>SUM(T167:T171)</f>
        <v>0</v>
      </c>
      <c r="AR166" s="127" t="s">
        <v>83</v>
      </c>
      <c r="AT166" s="134" t="s">
        <v>74</v>
      </c>
      <c r="AU166" s="134" t="s">
        <v>83</v>
      </c>
      <c r="AY166" s="127" t="s">
        <v>149</v>
      </c>
      <c r="BK166" s="135">
        <f>SUM(BK167:BK171)</f>
        <v>0</v>
      </c>
    </row>
    <row r="167" spans="2:65" s="1" customFormat="1" ht="16.5" customHeight="1">
      <c r="B167" s="138"/>
      <c r="C167" s="139" t="s">
        <v>248</v>
      </c>
      <c r="D167" s="139" t="s">
        <v>151</v>
      </c>
      <c r="E167" s="140" t="s">
        <v>403</v>
      </c>
      <c r="F167" s="141" t="s">
        <v>404</v>
      </c>
      <c r="G167" s="142" t="s">
        <v>170</v>
      </c>
      <c r="H167" s="143">
        <v>14.332000000000001</v>
      </c>
      <c r="I167" s="144"/>
      <c r="J167" s="145">
        <f>ROUND(I167*H167,2)</f>
        <v>0</v>
      </c>
      <c r="K167" s="146"/>
      <c r="L167" s="27"/>
      <c r="M167" s="147" t="s">
        <v>1</v>
      </c>
      <c r="N167" s="148" t="s">
        <v>41</v>
      </c>
      <c r="P167" s="149">
        <f>O167*H167</f>
        <v>0</v>
      </c>
      <c r="Q167" s="149">
        <v>2.4160300000000001</v>
      </c>
      <c r="R167" s="149">
        <f>Q167*H167</f>
        <v>34.626541960000004</v>
      </c>
      <c r="S167" s="149">
        <v>0</v>
      </c>
      <c r="T167" s="150">
        <f>S167*H167</f>
        <v>0</v>
      </c>
      <c r="AR167" s="151" t="s">
        <v>155</v>
      </c>
      <c r="AT167" s="151" t="s">
        <v>151</v>
      </c>
      <c r="AU167" s="151" t="s">
        <v>91</v>
      </c>
      <c r="AY167" s="13" t="s">
        <v>149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91</v>
      </c>
      <c r="BK167" s="152">
        <f>ROUND(I167*H167,2)</f>
        <v>0</v>
      </c>
      <c r="BL167" s="13" t="s">
        <v>155</v>
      </c>
      <c r="BM167" s="151" t="s">
        <v>405</v>
      </c>
    </row>
    <row r="168" spans="2:65" s="1" customFormat="1" ht="24.2" customHeight="1">
      <c r="B168" s="138"/>
      <c r="C168" s="139" t="s">
        <v>252</v>
      </c>
      <c r="D168" s="139" t="s">
        <v>151</v>
      </c>
      <c r="E168" s="140" t="s">
        <v>406</v>
      </c>
      <c r="F168" s="141" t="s">
        <v>407</v>
      </c>
      <c r="G168" s="142" t="s">
        <v>154</v>
      </c>
      <c r="H168" s="143">
        <v>30.452999999999999</v>
      </c>
      <c r="I168" s="144"/>
      <c r="J168" s="145">
        <f>ROUND(I168*H168,2)</f>
        <v>0</v>
      </c>
      <c r="K168" s="146"/>
      <c r="L168" s="27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155</v>
      </c>
      <c r="AT168" s="151" t="s">
        <v>151</v>
      </c>
      <c r="AU168" s="151" t="s">
        <v>91</v>
      </c>
      <c r="AY168" s="13" t="s">
        <v>149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91</v>
      </c>
      <c r="BK168" s="152">
        <f>ROUND(I168*H168,2)</f>
        <v>0</v>
      </c>
      <c r="BL168" s="13" t="s">
        <v>155</v>
      </c>
      <c r="BM168" s="151" t="s">
        <v>408</v>
      </c>
    </row>
    <row r="169" spans="2:65" s="1" customFormat="1" ht="24.2" customHeight="1">
      <c r="B169" s="138"/>
      <c r="C169" s="139" t="s">
        <v>256</v>
      </c>
      <c r="D169" s="139" t="s">
        <v>151</v>
      </c>
      <c r="E169" s="140" t="s">
        <v>409</v>
      </c>
      <c r="F169" s="141" t="s">
        <v>410</v>
      </c>
      <c r="G169" s="142" t="s">
        <v>154</v>
      </c>
      <c r="H169" s="143">
        <v>65.552999999999997</v>
      </c>
      <c r="I169" s="144"/>
      <c r="J169" s="145">
        <f>ROUND(I169*H169,2)</f>
        <v>0</v>
      </c>
      <c r="K169" s="146"/>
      <c r="L169" s="27"/>
      <c r="M169" s="147" t="s">
        <v>1</v>
      </c>
      <c r="N169" s="148" t="s">
        <v>41</v>
      </c>
      <c r="P169" s="149">
        <f>O169*H169</f>
        <v>0</v>
      </c>
      <c r="Q169" s="149">
        <v>2.2899999999999999E-3</v>
      </c>
      <c r="R169" s="149">
        <f>Q169*H169</f>
        <v>0.15011637</v>
      </c>
      <c r="S169" s="149">
        <v>0</v>
      </c>
      <c r="T169" s="150">
        <f>S169*H169</f>
        <v>0</v>
      </c>
      <c r="AR169" s="151" t="s">
        <v>155</v>
      </c>
      <c r="AT169" s="151" t="s">
        <v>151</v>
      </c>
      <c r="AU169" s="151" t="s">
        <v>91</v>
      </c>
      <c r="AY169" s="13" t="s">
        <v>149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91</v>
      </c>
      <c r="BK169" s="152">
        <f>ROUND(I169*H169,2)</f>
        <v>0</v>
      </c>
      <c r="BL169" s="13" t="s">
        <v>155</v>
      </c>
      <c r="BM169" s="151" t="s">
        <v>411</v>
      </c>
    </row>
    <row r="170" spans="2:65" s="1" customFormat="1" ht="24.2" customHeight="1">
      <c r="B170" s="138"/>
      <c r="C170" s="139" t="s">
        <v>259</v>
      </c>
      <c r="D170" s="139" t="s">
        <v>151</v>
      </c>
      <c r="E170" s="140" t="s">
        <v>412</v>
      </c>
      <c r="F170" s="141" t="s">
        <v>413</v>
      </c>
      <c r="G170" s="142" t="s">
        <v>154</v>
      </c>
      <c r="H170" s="143">
        <v>65.552999999999997</v>
      </c>
      <c r="I170" s="144"/>
      <c r="J170" s="145">
        <f>ROUND(I170*H170,2)</f>
        <v>0</v>
      </c>
      <c r="K170" s="146"/>
      <c r="L170" s="27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155</v>
      </c>
      <c r="AT170" s="151" t="s">
        <v>151</v>
      </c>
      <c r="AU170" s="151" t="s">
        <v>91</v>
      </c>
      <c r="AY170" s="13" t="s">
        <v>149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91</v>
      </c>
      <c r="BK170" s="152">
        <f>ROUND(I170*H170,2)</f>
        <v>0</v>
      </c>
      <c r="BL170" s="13" t="s">
        <v>155</v>
      </c>
      <c r="BM170" s="151" t="s">
        <v>414</v>
      </c>
    </row>
    <row r="171" spans="2:65" s="1" customFormat="1" ht="16.5" customHeight="1">
      <c r="B171" s="138"/>
      <c r="C171" s="139" t="s">
        <v>262</v>
      </c>
      <c r="D171" s="139" t="s">
        <v>151</v>
      </c>
      <c r="E171" s="140" t="s">
        <v>415</v>
      </c>
      <c r="F171" s="141" t="s">
        <v>416</v>
      </c>
      <c r="G171" s="142" t="s">
        <v>197</v>
      </c>
      <c r="H171" s="143">
        <v>0.27300000000000002</v>
      </c>
      <c r="I171" s="144"/>
      <c r="J171" s="145">
        <f>ROUND(I171*H171,2)</f>
        <v>0</v>
      </c>
      <c r="K171" s="146"/>
      <c r="L171" s="27"/>
      <c r="M171" s="147" t="s">
        <v>1</v>
      </c>
      <c r="N171" s="148" t="s">
        <v>41</v>
      </c>
      <c r="P171" s="149">
        <f>O171*H171</f>
        <v>0</v>
      </c>
      <c r="Q171" s="149">
        <v>1.0152099999999999</v>
      </c>
      <c r="R171" s="149">
        <f>Q171*H171</f>
        <v>0.27715233</v>
      </c>
      <c r="S171" s="149">
        <v>0</v>
      </c>
      <c r="T171" s="150">
        <f>S171*H171</f>
        <v>0</v>
      </c>
      <c r="AR171" s="151" t="s">
        <v>155</v>
      </c>
      <c r="AT171" s="151" t="s">
        <v>151</v>
      </c>
      <c r="AU171" s="151" t="s">
        <v>91</v>
      </c>
      <c r="AY171" s="13" t="s">
        <v>149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91</v>
      </c>
      <c r="BK171" s="152">
        <f>ROUND(I171*H171,2)</f>
        <v>0</v>
      </c>
      <c r="BL171" s="13" t="s">
        <v>155</v>
      </c>
      <c r="BM171" s="151" t="s">
        <v>417</v>
      </c>
    </row>
    <row r="172" spans="2:65" s="11" customFormat="1" ht="22.9" customHeight="1">
      <c r="B172" s="126"/>
      <c r="D172" s="127" t="s">
        <v>74</v>
      </c>
      <c r="E172" s="136" t="s">
        <v>175</v>
      </c>
      <c r="F172" s="136" t="s">
        <v>418</v>
      </c>
      <c r="I172" s="129"/>
      <c r="J172" s="137">
        <f>BK172</f>
        <v>0</v>
      </c>
      <c r="L172" s="126"/>
      <c r="M172" s="131"/>
      <c r="P172" s="132">
        <f>SUM(P173:P177)</f>
        <v>0</v>
      </c>
      <c r="R172" s="132">
        <f>SUM(R173:R177)</f>
        <v>49.851545340000001</v>
      </c>
      <c r="T172" s="133">
        <f>SUM(T173:T177)</f>
        <v>0</v>
      </c>
      <c r="AR172" s="127" t="s">
        <v>83</v>
      </c>
      <c r="AT172" s="134" t="s">
        <v>74</v>
      </c>
      <c r="AU172" s="134" t="s">
        <v>83</v>
      </c>
      <c r="AY172" s="127" t="s">
        <v>149</v>
      </c>
      <c r="BK172" s="135">
        <f>SUM(BK173:BK177)</f>
        <v>0</v>
      </c>
    </row>
    <row r="173" spans="2:65" s="1" customFormat="1" ht="33" customHeight="1">
      <c r="B173" s="138"/>
      <c r="C173" s="139" t="s">
        <v>419</v>
      </c>
      <c r="D173" s="139" t="s">
        <v>151</v>
      </c>
      <c r="E173" s="140" t="s">
        <v>420</v>
      </c>
      <c r="F173" s="141" t="s">
        <v>421</v>
      </c>
      <c r="G173" s="142" t="s">
        <v>154</v>
      </c>
      <c r="H173" s="143">
        <v>69.42</v>
      </c>
      <c r="I173" s="144"/>
      <c r="J173" s="145">
        <f>ROUND(I173*H173,2)</f>
        <v>0</v>
      </c>
      <c r="K173" s="146"/>
      <c r="L173" s="27"/>
      <c r="M173" s="147" t="s">
        <v>1</v>
      </c>
      <c r="N173" s="148" t="s">
        <v>41</v>
      </c>
      <c r="P173" s="149">
        <f>O173*H173</f>
        <v>0</v>
      </c>
      <c r="Q173" s="149">
        <v>0.2024</v>
      </c>
      <c r="R173" s="149">
        <f>Q173*H173</f>
        <v>14.050608</v>
      </c>
      <c r="S173" s="149">
        <v>0</v>
      </c>
      <c r="T173" s="150">
        <f>S173*H173</f>
        <v>0</v>
      </c>
      <c r="AR173" s="151" t="s">
        <v>155</v>
      </c>
      <c r="AT173" s="151" t="s">
        <v>151</v>
      </c>
      <c r="AU173" s="151" t="s">
        <v>91</v>
      </c>
      <c r="AY173" s="13" t="s">
        <v>149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91</v>
      </c>
      <c r="BK173" s="152">
        <f>ROUND(I173*H173,2)</f>
        <v>0</v>
      </c>
      <c r="BL173" s="13" t="s">
        <v>155</v>
      </c>
      <c r="BM173" s="151" t="s">
        <v>422</v>
      </c>
    </row>
    <row r="174" spans="2:65" s="1" customFormat="1" ht="24.2" customHeight="1">
      <c r="B174" s="138"/>
      <c r="C174" s="139" t="s">
        <v>268</v>
      </c>
      <c r="D174" s="139" t="s">
        <v>151</v>
      </c>
      <c r="E174" s="140" t="s">
        <v>423</v>
      </c>
      <c r="F174" s="141" t="s">
        <v>424</v>
      </c>
      <c r="G174" s="142" t="s">
        <v>154</v>
      </c>
      <c r="H174" s="143">
        <v>10.95</v>
      </c>
      <c r="I174" s="144"/>
      <c r="J174" s="145">
        <f>ROUND(I174*H174,2)</f>
        <v>0</v>
      </c>
      <c r="K174" s="146"/>
      <c r="L174" s="27"/>
      <c r="M174" s="147" t="s">
        <v>1</v>
      </c>
      <c r="N174" s="148" t="s">
        <v>41</v>
      </c>
      <c r="P174" s="149">
        <f>O174*H174</f>
        <v>0</v>
      </c>
      <c r="Q174" s="149">
        <v>0.37459999999999999</v>
      </c>
      <c r="R174" s="149">
        <f>Q174*H174</f>
        <v>4.1018699999999999</v>
      </c>
      <c r="S174" s="149">
        <v>0</v>
      </c>
      <c r="T174" s="150">
        <f>S174*H174</f>
        <v>0</v>
      </c>
      <c r="AR174" s="151" t="s">
        <v>155</v>
      </c>
      <c r="AT174" s="151" t="s">
        <v>151</v>
      </c>
      <c r="AU174" s="151" t="s">
        <v>91</v>
      </c>
      <c r="AY174" s="13" t="s">
        <v>149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91</v>
      </c>
      <c r="BK174" s="152">
        <f>ROUND(I174*H174,2)</f>
        <v>0</v>
      </c>
      <c r="BL174" s="13" t="s">
        <v>155</v>
      </c>
      <c r="BM174" s="151" t="s">
        <v>425</v>
      </c>
    </row>
    <row r="175" spans="2:65" s="1" customFormat="1" ht="33" customHeight="1">
      <c r="B175" s="138"/>
      <c r="C175" s="139" t="s">
        <v>277</v>
      </c>
      <c r="D175" s="139" t="s">
        <v>151</v>
      </c>
      <c r="E175" s="140" t="s">
        <v>426</v>
      </c>
      <c r="F175" s="141" t="s">
        <v>427</v>
      </c>
      <c r="G175" s="142" t="s">
        <v>154</v>
      </c>
      <c r="H175" s="143">
        <v>69.42</v>
      </c>
      <c r="I175" s="144"/>
      <c r="J175" s="145">
        <f>ROUND(I175*H175,2)</f>
        <v>0</v>
      </c>
      <c r="K175" s="146"/>
      <c r="L175" s="27"/>
      <c r="M175" s="147" t="s">
        <v>1</v>
      </c>
      <c r="N175" s="148" t="s">
        <v>41</v>
      </c>
      <c r="P175" s="149">
        <f>O175*H175</f>
        <v>0</v>
      </c>
      <c r="Q175" s="149">
        <v>0.45623000000000002</v>
      </c>
      <c r="R175" s="149">
        <f>Q175*H175</f>
        <v>31.671486600000001</v>
      </c>
      <c r="S175" s="149">
        <v>0</v>
      </c>
      <c r="T175" s="150">
        <f>S175*H175</f>
        <v>0</v>
      </c>
      <c r="AR175" s="151" t="s">
        <v>155</v>
      </c>
      <c r="AT175" s="151" t="s">
        <v>151</v>
      </c>
      <c r="AU175" s="151" t="s">
        <v>91</v>
      </c>
      <c r="AY175" s="13" t="s">
        <v>149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91</v>
      </c>
      <c r="BK175" s="152">
        <f>ROUND(I175*H175,2)</f>
        <v>0</v>
      </c>
      <c r="BL175" s="13" t="s">
        <v>155</v>
      </c>
      <c r="BM175" s="151" t="s">
        <v>428</v>
      </c>
    </row>
    <row r="176" spans="2:65" s="1" customFormat="1" ht="21.75" customHeight="1">
      <c r="B176" s="138"/>
      <c r="C176" s="139" t="s">
        <v>429</v>
      </c>
      <c r="D176" s="139" t="s">
        <v>151</v>
      </c>
      <c r="E176" s="140" t="s">
        <v>430</v>
      </c>
      <c r="F176" s="141" t="s">
        <v>431</v>
      </c>
      <c r="G176" s="142" t="s">
        <v>154</v>
      </c>
      <c r="H176" s="143">
        <v>3.5089999999999999</v>
      </c>
      <c r="I176" s="144"/>
      <c r="J176" s="145">
        <f>ROUND(I176*H176,2)</f>
        <v>0</v>
      </c>
      <c r="K176" s="146"/>
      <c r="L176" s="27"/>
      <c r="M176" s="147" t="s">
        <v>1</v>
      </c>
      <c r="N176" s="148" t="s">
        <v>41</v>
      </c>
      <c r="P176" s="149">
        <f>O176*H176</f>
        <v>0</v>
      </c>
      <c r="Q176" s="149">
        <v>7.8600000000000007E-3</v>
      </c>
      <c r="R176" s="149">
        <f>Q176*H176</f>
        <v>2.7580740000000003E-2</v>
      </c>
      <c r="S176" s="149">
        <v>0</v>
      </c>
      <c r="T176" s="150">
        <f>S176*H176</f>
        <v>0</v>
      </c>
      <c r="AR176" s="151" t="s">
        <v>155</v>
      </c>
      <c r="AT176" s="151" t="s">
        <v>151</v>
      </c>
      <c r="AU176" s="151" t="s">
        <v>91</v>
      </c>
      <c r="AY176" s="13" t="s">
        <v>149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91</v>
      </c>
      <c r="BK176" s="152">
        <f>ROUND(I176*H176,2)</f>
        <v>0</v>
      </c>
      <c r="BL176" s="13" t="s">
        <v>155</v>
      </c>
      <c r="BM176" s="151" t="s">
        <v>432</v>
      </c>
    </row>
    <row r="177" spans="2:65" s="1" customFormat="1" ht="21.75" customHeight="1">
      <c r="B177" s="138"/>
      <c r="C177" s="139" t="s">
        <v>285</v>
      </c>
      <c r="D177" s="139" t="s">
        <v>151</v>
      </c>
      <c r="E177" s="140" t="s">
        <v>433</v>
      </c>
      <c r="F177" s="141" t="s">
        <v>434</v>
      </c>
      <c r="G177" s="142" t="s">
        <v>154</v>
      </c>
      <c r="H177" s="143">
        <v>3.5089999999999999</v>
      </c>
      <c r="I177" s="144"/>
      <c r="J177" s="145">
        <f>ROUND(I177*H177,2)</f>
        <v>0</v>
      </c>
      <c r="K177" s="146"/>
      <c r="L177" s="27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155</v>
      </c>
      <c r="AT177" s="151" t="s">
        <v>151</v>
      </c>
      <c r="AU177" s="151" t="s">
        <v>91</v>
      </c>
      <c r="AY177" s="13" t="s">
        <v>149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91</v>
      </c>
      <c r="BK177" s="152">
        <f>ROUND(I177*H177,2)</f>
        <v>0</v>
      </c>
      <c r="BL177" s="13" t="s">
        <v>155</v>
      </c>
      <c r="BM177" s="151" t="s">
        <v>435</v>
      </c>
    </row>
    <row r="178" spans="2:65" s="11" customFormat="1" ht="22.9" customHeight="1">
      <c r="B178" s="126"/>
      <c r="D178" s="127" t="s">
        <v>74</v>
      </c>
      <c r="E178" s="136" t="s">
        <v>179</v>
      </c>
      <c r="F178" s="136" t="s">
        <v>436</v>
      </c>
      <c r="I178" s="129"/>
      <c r="J178" s="137">
        <f>BK178</f>
        <v>0</v>
      </c>
      <c r="L178" s="126"/>
      <c r="M178" s="131"/>
      <c r="P178" s="132">
        <f>SUM(P179:P183)</f>
        <v>0</v>
      </c>
      <c r="R178" s="132">
        <f>SUM(R179:R183)</f>
        <v>482.34285395999996</v>
      </c>
      <c r="T178" s="133">
        <f>SUM(T179:T183)</f>
        <v>0</v>
      </c>
      <c r="AR178" s="127" t="s">
        <v>83</v>
      </c>
      <c r="AT178" s="134" t="s">
        <v>74</v>
      </c>
      <c r="AU178" s="134" t="s">
        <v>83</v>
      </c>
      <c r="AY178" s="127" t="s">
        <v>149</v>
      </c>
      <c r="BK178" s="135">
        <f>SUM(BK179:BK183)</f>
        <v>0</v>
      </c>
    </row>
    <row r="179" spans="2:65" s="1" customFormat="1" ht="44.25" customHeight="1">
      <c r="B179" s="138"/>
      <c r="C179" s="139" t="s">
        <v>290</v>
      </c>
      <c r="D179" s="139" t="s">
        <v>151</v>
      </c>
      <c r="E179" s="140" t="s">
        <v>437</v>
      </c>
      <c r="F179" s="141" t="s">
        <v>438</v>
      </c>
      <c r="G179" s="142" t="s">
        <v>154</v>
      </c>
      <c r="H179" s="143">
        <v>433.29</v>
      </c>
      <c r="I179" s="144"/>
      <c r="J179" s="145">
        <f>ROUND(I179*H179,2)</f>
        <v>0</v>
      </c>
      <c r="K179" s="146"/>
      <c r="L179" s="27"/>
      <c r="M179" s="147" t="s">
        <v>1</v>
      </c>
      <c r="N179" s="148" t="s">
        <v>41</v>
      </c>
      <c r="P179" s="149">
        <f>O179*H179</f>
        <v>0</v>
      </c>
      <c r="Q179" s="149">
        <v>5.1799999999999997E-3</v>
      </c>
      <c r="R179" s="149">
        <f>Q179*H179</f>
        <v>2.2444421999999999</v>
      </c>
      <c r="S179" s="149">
        <v>0</v>
      </c>
      <c r="T179" s="150">
        <f>S179*H179</f>
        <v>0</v>
      </c>
      <c r="AR179" s="151" t="s">
        <v>155</v>
      </c>
      <c r="AT179" s="151" t="s">
        <v>151</v>
      </c>
      <c r="AU179" s="151" t="s">
        <v>91</v>
      </c>
      <c r="AY179" s="13" t="s">
        <v>149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91</v>
      </c>
      <c r="BK179" s="152">
        <f>ROUND(I179*H179,2)</f>
        <v>0</v>
      </c>
      <c r="BL179" s="13" t="s">
        <v>155</v>
      </c>
      <c r="BM179" s="151" t="s">
        <v>439</v>
      </c>
    </row>
    <row r="180" spans="2:65" s="1" customFormat="1" ht="24.2" customHeight="1">
      <c r="B180" s="138"/>
      <c r="C180" s="139" t="s">
        <v>294</v>
      </c>
      <c r="D180" s="139" t="s">
        <v>151</v>
      </c>
      <c r="E180" s="140" t="s">
        <v>440</v>
      </c>
      <c r="F180" s="141" t="s">
        <v>441</v>
      </c>
      <c r="G180" s="142" t="s">
        <v>170</v>
      </c>
      <c r="H180" s="143">
        <v>86.658000000000001</v>
      </c>
      <c r="I180" s="144"/>
      <c r="J180" s="145">
        <f>ROUND(I180*H180,2)</f>
        <v>0</v>
      </c>
      <c r="K180" s="146"/>
      <c r="L180" s="27"/>
      <c r="M180" s="147" t="s">
        <v>1</v>
      </c>
      <c r="N180" s="148" t="s">
        <v>41</v>
      </c>
      <c r="P180" s="149">
        <f>O180*H180</f>
        <v>0</v>
      </c>
      <c r="Q180" s="149">
        <v>2.4407199999999998</v>
      </c>
      <c r="R180" s="149">
        <f>Q180*H180</f>
        <v>211.50791375999998</v>
      </c>
      <c r="S180" s="149">
        <v>0</v>
      </c>
      <c r="T180" s="150">
        <f>S180*H180</f>
        <v>0</v>
      </c>
      <c r="AR180" s="151" t="s">
        <v>155</v>
      </c>
      <c r="AT180" s="151" t="s">
        <v>151</v>
      </c>
      <c r="AU180" s="151" t="s">
        <v>91</v>
      </c>
      <c r="AY180" s="13" t="s">
        <v>149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91</v>
      </c>
      <c r="BK180" s="152">
        <f>ROUND(I180*H180,2)</f>
        <v>0</v>
      </c>
      <c r="BL180" s="13" t="s">
        <v>155</v>
      </c>
      <c r="BM180" s="151" t="s">
        <v>442</v>
      </c>
    </row>
    <row r="181" spans="2:65" s="1" customFormat="1" ht="21.75" customHeight="1">
      <c r="B181" s="138"/>
      <c r="C181" s="139" t="s">
        <v>307</v>
      </c>
      <c r="D181" s="139" t="s">
        <v>151</v>
      </c>
      <c r="E181" s="140" t="s">
        <v>443</v>
      </c>
      <c r="F181" s="141" t="s">
        <v>444</v>
      </c>
      <c r="G181" s="142" t="s">
        <v>170</v>
      </c>
      <c r="H181" s="143">
        <v>146.19800000000001</v>
      </c>
      <c r="I181" s="144"/>
      <c r="J181" s="145">
        <f>ROUND(I181*H181,2)</f>
        <v>0</v>
      </c>
      <c r="K181" s="146"/>
      <c r="L181" s="27"/>
      <c r="M181" s="147" t="s">
        <v>1</v>
      </c>
      <c r="N181" s="148" t="s">
        <v>41</v>
      </c>
      <c r="P181" s="149">
        <f>O181*H181</f>
        <v>0</v>
      </c>
      <c r="Q181" s="149">
        <v>1.837</v>
      </c>
      <c r="R181" s="149">
        <f>Q181*H181</f>
        <v>268.56572599999998</v>
      </c>
      <c r="S181" s="149">
        <v>0</v>
      </c>
      <c r="T181" s="150">
        <f>S181*H181</f>
        <v>0</v>
      </c>
      <c r="AR181" s="151" t="s">
        <v>155</v>
      </c>
      <c r="AT181" s="151" t="s">
        <v>151</v>
      </c>
      <c r="AU181" s="151" t="s">
        <v>91</v>
      </c>
      <c r="AY181" s="13" t="s">
        <v>149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91</v>
      </c>
      <c r="BK181" s="152">
        <f>ROUND(I181*H181,2)</f>
        <v>0</v>
      </c>
      <c r="BL181" s="13" t="s">
        <v>155</v>
      </c>
      <c r="BM181" s="151" t="s">
        <v>445</v>
      </c>
    </row>
    <row r="182" spans="2:65" s="1" customFormat="1" ht="24.2" customHeight="1">
      <c r="B182" s="138"/>
      <c r="C182" s="139" t="s">
        <v>446</v>
      </c>
      <c r="D182" s="139" t="s">
        <v>151</v>
      </c>
      <c r="E182" s="140" t="s">
        <v>447</v>
      </c>
      <c r="F182" s="141" t="s">
        <v>448</v>
      </c>
      <c r="G182" s="142" t="s">
        <v>161</v>
      </c>
      <c r="H182" s="143">
        <v>309.64999999999998</v>
      </c>
      <c r="I182" s="144"/>
      <c r="J182" s="145">
        <f>ROUND(I182*H182,2)</f>
        <v>0</v>
      </c>
      <c r="K182" s="146"/>
      <c r="L182" s="27"/>
      <c r="M182" s="147" t="s">
        <v>1</v>
      </c>
      <c r="N182" s="148" t="s">
        <v>41</v>
      </c>
      <c r="P182" s="149">
        <f>O182*H182</f>
        <v>0</v>
      </c>
      <c r="Q182" s="149">
        <v>8.0000000000000007E-5</v>
      </c>
      <c r="R182" s="149">
        <f>Q182*H182</f>
        <v>2.4771999999999999E-2</v>
      </c>
      <c r="S182" s="149">
        <v>0</v>
      </c>
      <c r="T182" s="150">
        <f>S182*H182</f>
        <v>0</v>
      </c>
      <c r="AR182" s="151" t="s">
        <v>155</v>
      </c>
      <c r="AT182" s="151" t="s">
        <v>151</v>
      </c>
      <c r="AU182" s="151" t="s">
        <v>91</v>
      </c>
      <c r="AY182" s="13" t="s">
        <v>149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91</v>
      </c>
      <c r="BK182" s="152">
        <f>ROUND(I182*H182,2)</f>
        <v>0</v>
      </c>
      <c r="BL182" s="13" t="s">
        <v>155</v>
      </c>
      <c r="BM182" s="151" t="s">
        <v>449</v>
      </c>
    </row>
    <row r="183" spans="2:65" s="1" customFormat="1" ht="37.9" customHeight="1">
      <c r="B183" s="138"/>
      <c r="C183" s="139" t="s">
        <v>163</v>
      </c>
      <c r="D183" s="139" t="s">
        <v>151</v>
      </c>
      <c r="E183" s="140" t="s">
        <v>450</v>
      </c>
      <c r="F183" s="141" t="s">
        <v>451</v>
      </c>
      <c r="G183" s="142" t="s">
        <v>161</v>
      </c>
      <c r="H183" s="143">
        <v>309.64999999999998</v>
      </c>
      <c r="I183" s="144"/>
      <c r="J183" s="145">
        <f>ROUND(I183*H183,2)</f>
        <v>0</v>
      </c>
      <c r="K183" s="146"/>
      <c r="L183" s="27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155</v>
      </c>
      <c r="AT183" s="151" t="s">
        <v>151</v>
      </c>
      <c r="AU183" s="151" t="s">
        <v>91</v>
      </c>
      <c r="AY183" s="13" t="s">
        <v>149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91</v>
      </c>
      <c r="BK183" s="152">
        <f>ROUND(I183*H183,2)</f>
        <v>0</v>
      </c>
      <c r="BL183" s="13" t="s">
        <v>155</v>
      </c>
      <c r="BM183" s="151" t="s">
        <v>452</v>
      </c>
    </row>
    <row r="184" spans="2:65" s="11" customFormat="1" ht="22.9" customHeight="1">
      <c r="B184" s="126"/>
      <c r="D184" s="127" t="s">
        <v>74</v>
      </c>
      <c r="E184" s="136" t="s">
        <v>157</v>
      </c>
      <c r="F184" s="136" t="s">
        <v>158</v>
      </c>
      <c r="I184" s="129"/>
      <c r="J184" s="137">
        <f>BK184</f>
        <v>0</v>
      </c>
      <c r="L184" s="126"/>
      <c r="M184" s="131"/>
      <c r="P184" s="132">
        <f>P185+SUM(P186:P189)</f>
        <v>0</v>
      </c>
      <c r="R184" s="132">
        <f>R185+SUM(R186:R189)</f>
        <v>0.65811560000000002</v>
      </c>
      <c r="T184" s="133">
        <f>T185+SUM(T186:T189)</f>
        <v>0</v>
      </c>
      <c r="AR184" s="127" t="s">
        <v>83</v>
      </c>
      <c r="AT184" s="134" t="s">
        <v>74</v>
      </c>
      <c r="AU184" s="134" t="s">
        <v>83</v>
      </c>
      <c r="AY184" s="127" t="s">
        <v>149</v>
      </c>
      <c r="BK184" s="135">
        <f>BK185+SUM(BK186:BK189)</f>
        <v>0</v>
      </c>
    </row>
    <row r="185" spans="2:65" s="1" customFormat="1" ht="37.9" customHeight="1">
      <c r="B185" s="138"/>
      <c r="C185" s="139" t="s">
        <v>453</v>
      </c>
      <c r="D185" s="139" t="s">
        <v>151</v>
      </c>
      <c r="E185" s="140" t="s">
        <v>164</v>
      </c>
      <c r="F185" s="141" t="s">
        <v>165</v>
      </c>
      <c r="G185" s="142" t="s">
        <v>166</v>
      </c>
      <c r="H185" s="143">
        <v>25</v>
      </c>
      <c r="I185" s="144"/>
      <c r="J185" s="145">
        <f>ROUND(I185*H185,2)</f>
        <v>0</v>
      </c>
      <c r="K185" s="146"/>
      <c r="L185" s="27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155</v>
      </c>
      <c r="AT185" s="151" t="s">
        <v>151</v>
      </c>
      <c r="AU185" s="151" t="s">
        <v>91</v>
      </c>
      <c r="AY185" s="13" t="s">
        <v>149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91</v>
      </c>
      <c r="BK185" s="152">
        <f>ROUND(I185*H185,2)</f>
        <v>0</v>
      </c>
      <c r="BL185" s="13" t="s">
        <v>155</v>
      </c>
      <c r="BM185" s="151" t="s">
        <v>454</v>
      </c>
    </row>
    <row r="186" spans="2:65" s="1" customFormat="1" ht="24.2" customHeight="1">
      <c r="B186" s="138"/>
      <c r="C186" s="139" t="s">
        <v>455</v>
      </c>
      <c r="D186" s="139" t="s">
        <v>151</v>
      </c>
      <c r="E186" s="140" t="s">
        <v>456</v>
      </c>
      <c r="F186" s="141" t="s">
        <v>457</v>
      </c>
      <c r="G186" s="142" t="s">
        <v>154</v>
      </c>
      <c r="H186" s="143">
        <v>465.596</v>
      </c>
      <c r="I186" s="144"/>
      <c r="J186" s="145">
        <f>ROUND(I186*H186,2)</f>
        <v>0</v>
      </c>
      <c r="K186" s="146"/>
      <c r="L186" s="27"/>
      <c r="M186" s="147" t="s">
        <v>1</v>
      </c>
      <c r="N186" s="148" t="s">
        <v>41</v>
      </c>
      <c r="P186" s="149">
        <f>O186*H186</f>
        <v>0</v>
      </c>
      <c r="Q186" s="149">
        <v>5.0000000000000002E-5</v>
      </c>
      <c r="R186" s="149">
        <f>Q186*H186</f>
        <v>2.32798E-2</v>
      </c>
      <c r="S186" s="149">
        <v>0</v>
      </c>
      <c r="T186" s="150">
        <f>S186*H186</f>
        <v>0</v>
      </c>
      <c r="AR186" s="151" t="s">
        <v>155</v>
      </c>
      <c r="AT186" s="151" t="s">
        <v>151</v>
      </c>
      <c r="AU186" s="151" t="s">
        <v>91</v>
      </c>
      <c r="AY186" s="13" t="s">
        <v>149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91</v>
      </c>
      <c r="BK186" s="152">
        <f>ROUND(I186*H186,2)</f>
        <v>0</v>
      </c>
      <c r="BL186" s="13" t="s">
        <v>155</v>
      </c>
      <c r="BM186" s="151" t="s">
        <v>458</v>
      </c>
    </row>
    <row r="187" spans="2:65" s="1" customFormat="1" ht="33" customHeight="1">
      <c r="B187" s="138"/>
      <c r="C187" s="139" t="s">
        <v>459</v>
      </c>
      <c r="D187" s="139" t="s">
        <v>151</v>
      </c>
      <c r="E187" s="140" t="s">
        <v>460</v>
      </c>
      <c r="F187" s="141" t="s">
        <v>461</v>
      </c>
      <c r="G187" s="142" t="s">
        <v>280</v>
      </c>
      <c r="H187" s="143">
        <v>14</v>
      </c>
      <c r="I187" s="144"/>
      <c r="J187" s="145">
        <f>ROUND(I187*H187,2)</f>
        <v>0</v>
      </c>
      <c r="K187" s="146"/>
      <c r="L187" s="27"/>
      <c r="M187" s="147" t="s">
        <v>1</v>
      </c>
      <c r="N187" s="148" t="s">
        <v>41</v>
      </c>
      <c r="P187" s="149">
        <f>O187*H187</f>
        <v>0</v>
      </c>
      <c r="Q187" s="149">
        <v>2.5700000000000001E-2</v>
      </c>
      <c r="R187" s="149">
        <f>Q187*H187</f>
        <v>0.35980000000000001</v>
      </c>
      <c r="S187" s="149">
        <v>0</v>
      </c>
      <c r="T187" s="150">
        <f>S187*H187</f>
        <v>0</v>
      </c>
      <c r="AR187" s="151" t="s">
        <v>155</v>
      </c>
      <c r="AT187" s="151" t="s">
        <v>151</v>
      </c>
      <c r="AU187" s="151" t="s">
        <v>91</v>
      </c>
      <c r="AY187" s="13" t="s">
        <v>149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91</v>
      </c>
      <c r="BK187" s="152">
        <f>ROUND(I187*H187,2)</f>
        <v>0</v>
      </c>
      <c r="BL187" s="13" t="s">
        <v>155</v>
      </c>
      <c r="BM187" s="151" t="s">
        <v>462</v>
      </c>
    </row>
    <row r="188" spans="2:65" s="1" customFormat="1" ht="37.9" customHeight="1">
      <c r="B188" s="138"/>
      <c r="C188" s="139" t="s">
        <v>463</v>
      </c>
      <c r="D188" s="139" t="s">
        <v>151</v>
      </c>
      <c r="E188" s="140" t="s">
        <v>464</v>
      </c>
      <c r="F188" s="141" t="s">
        <v>465</v>
      </c>
      <c r="G188" s="142" t="s">
        <v>161</v>
      </c>
      <c r="H188" s="143">
        <v>57.18</v>
      </c>
      <c r="I188" s="144"/>
      <c r="J188" s="145">
        <f>ROUND(I188*H188,2)</f>
        <v>0</v>
      </c>
      <c r="K188" s="146"/>
      <c r="L188" s="27"/>
      <c r="M188" s="147" t="s">
        <v>1</v>
      </c>
      <c r="N188" s="148" t="s">
        <v>41</v>
      </c>
      <c r="P188" s="149">
        <f>O188*H188</f>
        <v>0</v>
      </c>
      <c r="Q188" s="149">
        <v>4.81E-3</v>
      </c>
      <c r="R188" s="149">
        <f>Q188*H188</f>
        <v>0.2750358</v>
      </c>
      <c r="S188" s="149">
        <v>0</v>
      </c>
      <c r="T188" s="150">
        <f>S188*H188</f>
        <v>0</v>
      </c>
      <c r="AR188" s="151" t="s">
        <v>155</v>
      </c>
      <c r="AT188" s="151" t="s">
        <v>151</v>
      </c>
      <c r="AU188" s="151" t="s">
        <v>91</v>
      </c>
      <c r="AY188" s="13" t="s">
        <v>149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91</v>
      </c>
      <c r="BK188" s="152">
        <f>ROUND(I188*H188,2)</f>
        <v>0</v>
      </c>
      <c r="BL188" s="13" t="s">
        <v>155</v>
      </c>
      <c r="BM188" s="151" t="s">
        <v>466</v>
      </c>
    </row>
    <row r="189" spans="2:65" s="11" customFormat="1" ht="20.85" customHeight="1">
      <c r="B189" s="126"/>
      <c r="D189" s="127" t="s">
        <v>74</v>
      </c>
      <c r="E189" s="136" t="s">
        <v>467</v>
      </c>
      <c r="F189" s="136" t="s">
        <v>468</v>
      </c>
      <c r="I189" s="129"/>
      <c r="J189" s="137">
        <f>BK189</f>
        <v>0</v>
      </c>
      <c r="L189" s="126"/>
      <c r="M189" s="131"/>
      <c r="P189" s="132">
        <f>P190</f>
        <v>0</v>
      </c>
      <c r="R189" s="132">
        <f>R190</f>
        <v>0</v>
      </c>
      <c r="T189" s="133">
        <f>T190</f>
        <v>0</v>
      </c>
      <c r="AR189" s="127" t="s">
        <v>83</v>
      </c>
      <c r="AT189" s="134" t="s">
        <v>74</v>
      </c>
      <c r="AU189" s="134" t="s">
        <v>91</v>
      </c>
      <c r="AY189" s="127" t="s">
        <v>149</v>
      </c>
      <c r="BK189" s="135">
        <f>BK190</f>
        <v>0</v>
      </c>
    </row>
    <row r="190" spans="2:65" s="1" customFormat="1" ht="24.2" customHeight="1">
      <c r="B190" s="138"/>
      <c r="C190" s="139" t="s">
        <v>469</v>
      </c>
      <c r="D190" s="139" t="s">
        <v>151</v>
      </c>
      <c r="E190" s="140" t="s">
        <v>470</v>
      </c>
      <c r="F190" s="141" t="s">
        <v>471</v>
      </c>
      <c r="G190" s="142" t="s">
        <v>197</v>
      </c>
      <c r="H190" s="143">
        <v>774.97799999999995</v>
      </c>
      <c r="I190" s="144"/>
      <c r="J190" s="145">
        <f>ROUND(I190*H190,2)</f>
        <v>0</v>
      </c>
      <c r="K190" s="146"/>
      <c r="L190" s="27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155</v>
      </c>
      <c r="AT190" s="151" t="s">
        <v>151</v>
      </c>
      <c r="AU190" s="151" t="s">
        <v>96</v>
      </c>
      <c r="AY190" s="13" t="s">
        <v>149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91</v>
      </c>
      <c r="BK190" s="152">
        <f>ROUND(I190*H190,2)</f>
        <v>0</v>
      </c>
      <c r="BL190" s="13" t="s">
        <v>155</v>
      </c>
      <c r="BM190" s="151" t="s">
        <v>472</v>
      </c>
    </row>
    <row r="191" spans="2:65" s="11" customFormat="1" ht="25.9" customHeight="1">
      <c r="B191" s="126"/>
      <c r="D191" s="127" t="s">
        <v>74</v>
      </c>
      <c r="E191" s="128" t="s">
        <v>215</v>
      </c>
      <c r="F191" s="128" t="s">
        <v>216</v>
      </c>
      <c r="I191" s="129"/>
      <c r="J191" s="130">
        <f>BK191</f>
        <v>0</v>
      </c>
      <c r="L191" s="126"/>
      <c r="M191" s="131"/>
      <c r="P191" s="132">
        <f>P192+P200+P207+P211+P214+P225</f>
        <v>0</v>
      </c>
      <c r="R191" s="132">
        <f>R192+R200+R207+R211+R214+R225</f>
        <v>27.640566369999995</v>
      </c>
      <c r="T191" s="133">
        <f>T192+T200+T207+T211+T214+T225</f>
        <v>0</v>
      </c>
      <c r="AR191" s="127" t="s">
        <v>91</v>
      </c>
      <c r="AT191" s="134" t="s">
        <v>74</v>
      </c>
      <c r="AU191" s="134" t="s">
        <v>75</v>
      </c>
      <c r="AY191" s="127" t="s">
        <v>149</v>
      </c>
      <c r="BK191" s="135">
        <f>BK192+BK200+BK207+BK211+BK214+BK225</f>
        <v>0</v>
      </c>
    </row>
    <row r="192" spans="2:65" s="11" customFormat="1" ht="22.9" customHeight="1">
      <c r="B192" s="126"/>
      <c r="D192" s="127" t="s">
        <v>74</v>
      </c>
      <c r="E192" s="136" t="s">
        <v>473</v>
      </c>
      <c r="F192" s="136" t="s">
        <v>474</v>
      </c>
      <c r="I192" s="129"/>
      <c r="J192" s="137">
        <f>BK192</f>
        <v>0</v>
      </c>
      <c r="L192" s="126"/>
      <c r="M192" s="131"/>
      <c r="P192" s="132">
        <f>SUM(P193:P199)</f>
        <v>0</v>
      </c>
      <c r="R192" s="132">
        <f>SUM(R193:R199)</f>
        <v>1.37446796</v>
      </c>
      <c r="T192" s="133">
        <f>SUM(T193:T199)</f>
        <v>0</v>
      </c>
      <c r="AR192" s="127" t="s">
        <v>91</v>
      </c>
      <c r="AT192" s="134" t="s">
        <v>74</v>
      </c>
      <c r="AU192" s="134" t="s">
        <v>83</v>
      </c>
      <c r="AY192" s="127" t="s">
        <v>149</v>
      </c>
      <c r="BK192" s="135">
        <f>SUM(BK193:BK199)</f>
        <v>0</v>
      </c>
    </row>
    <row r="193" spans="2:65" s="1" customFormat="1" ht="24.2" customHeight="1">
      <c r="B193" s="138"/>
      <c r="C193" s="139" t="s">
        <v>475</v>
      </c>
      <c r="D193" s="139" t="s">
        <v>151</v>
      </c>
      <c r="E193" s="140" t="s">
        <v>476</v>
      </c>
      <c r="F193" s="141" t="s">
        <v>477</v>
      </c>
      <c r="G193" s="142" t="s">
        <v>154</v>
      </c>
      <c r="H193" s="143">
        <v>866.58</v>
      </c>
      <c r="I193" s="144"/>
      <c r="J193" s="145">
        <f t="shared" ref="J193:J199" si="20">ROUND(I193*H193,2)</f>
        <v>0</v>
      </c>
      <c r="K193" s="146"/>
      <c r="L193" s="27"/>
      <c r="M193" s="147" t="s">
        <v>1</v>
      </c>
      <c r="N193" s="148" t="s">
        <v>41</v>
      </c>
      <c r="P193" s="149">
        <f t="shared" ref="P193:P199" si="21">O193*H193</f>
        <v>0</v>
      </c>
      <c r="Q193" s="149">
        <v>0</v>
      </c>
      <c r="R193" s="149">
        <f t="shared" ref="R193:R199" si="22">Q193*H193</f>
        <v>0</v>
      </c>
      <c r="S193" s="149">
        <v>0</v>
      </c>
      <c r="T193" s="150">
        <f t="shared" ref="T193:T199" si="23">S193*H193</f>
        <v>0</v>
      </c>
      <c r="AR193" s="151" t="s">
        <v>222</v>
      </c>
      <c r="AT193" s="151" t="s">
        <v>151</v>
      </c>
      <c r="AU193" s="151" t="s">
        <v>91</v>
      </c>
      <c r="AY193" s="13" t="s">
        <v>149</v>
      </c>
      <c r="BE193" s="152">
        <f t="shared" ref="BE193:BE199" si="24">IF(N193="základná",J193,0)</f>
        <v>0</v>
      </c>
      <c r="BF193" s="152">
        <f t="shared" ref="BF193:BF199" si="25">IF(N193="znížená",J193,0)</f>
        <v>0</v>
      </c>
      <c r="BG193" s="152">
        <f t="shared" ref="BG193:BG199" si="26">IF(N193="zákl. prenesená",J193,0)</f>
        <v>0</v>
      </c>
      <c r="BH193" s="152">
        <f t="shared" ref="BH193:BH199" si="27">IF(N193="zníž. prenesená",J193,0)</f>
        <v>0</v>
      </c>
      <c r="BI193" s="152">
        <f t="shared" ref="BI193:BI199" si="28">IF(N193="nulová",J193,0)</f>
        <v>0</v>
      </c>
      <c r="BJ193" s="13" t="s">
        <v>91</v>
      </c>
      <c r="BK193" s="152">
        <f t="shared" ref="BK193:BK199" si="29">ROUND(I193*H193,2)</f>
        <v>0</v>
      </c>
      <c r="BL193" s="13" t="s">
        <v>222</v>
      </c>
      <c r="BM193" s="151" t="s">
        <v>478</v>
      </c>
    </row>
    <row r="194" spans="2:65" s="1" customFormat="1" ht="21.75" customHeight="1">
      <c r="B194" s="138"/>
      <c r="C194" s="139" t="s">
        <v>479</v>
      </c>
      <c r="D194" s="139" t="s">
        <v>151</v>
      </c>
      <c r="E194" s="140" t="s">
        <v>480</v>
      </c>
      <c r="F194" s="141" t="s">
        <v>481</v>
      </c>
      <c r="G194" s="142" t="s">
        <v>154</v>
      </c>
      <c r="H194" s="143">
        <v>43.664000000000001</v>
      </c>
      <c r="I194" s="144"/>
      <c r="J194" s="145">
        <f t="shared" si="20"/>
        <v>0</v>
      </c>
      <c r="K194" s="146"/>
      <c r="L194" s="27"/>
      <c r="M194" s="147" t="s">
        <v>1</v>
      </c>
      <c r="N194" s="148" t="s">
        <v>41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222</v>
      </c>
      <c r="AT194" s="151" t="s">
        <v>151</v>
      </c>
      <c r="AU194" s="151" t="s">
        <v>91</v>
      </c>
      <c r="AY194" s="13" t="s">
        <v>149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91</v>
      </c>
      <c r="BK194" s="152">
        <f t="shared" si="29"/>
        <v>0</v>
      </c>
      <c r="BL194" s="13" t="s">
        <v>222</v>
      </c>
      <c r="BM194" s="151" t="s">
        <v>482</v>
      </c>
    </row>
    <row r="195" spans="2:65" s="1" customFormat="1" ht="16.5" customHeight="1">
      <c r="B195" s="138"/>
      <c r="C195" s="158" t="s">
        <v>483</v>
      </c>
      <c r="D195" s="158" t="s">
        <v>273</v>
      </c>
      <c r="E195" s="159" t="s">
        <v>484</v>
      </c>
      <c r="F195" s="160" t="s">
        <v>485</v>
      </c>
      <c r="G195" s="161" t="s">
        <v>154</v>
      </c>
      <c r="H195" s="162">
        <v>1046.7809999999999</v>
      </c>
      <c r="I195" s="163"/>
      <c r="J195" s="164">
        <f t="shared" si="20"/>
        <v>0</v>
      </c>
      <c r="K195" s="165"/>
      <c r="L195" s="166"/>
      <c r="M195" s="167" t="s">
        <v>1</v>
      </c>
      <c r="N195" s="168" t="s">
        <v>41</v>
      </c>
      <c r="P195" s="149">
        <f t="shared" si="21"/>
        <v>0</v>
      </c>
      <c r="Q195" s="149">
        <v>2.9999999999999997E-4</v>
      </c>
      <c r="R195" s="149">
        <f t="shared" si="22"/>
        <v>0.31403429999999993</v>
      </c>
      <c r="S195" s="149">
        <v>0</v>
      </c>
      <c r="T195" s="150">
        <f t="shared" si="23"/>
        <v>0</v>
      </c>
      <c r="AR195" s="151" t="s">
        <v>285</v>
      </c>
      <c r="AT195" s="151" t="s">
        <v>273</v>
      </c>
      <c r="AU195" s="151" t="s">
        <v>91</v>
      </c>
      <c r="AY195" s="13" t="s">
        <v>149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91</v>
      </c>
      <c r="BK195" s="152">
        <f t="shared" si="29"/>
        <v>0</v>
      </c>
      <c r="BL195" s="13" t="s">
        <v>222</v>
      </c>
      <c r="BM195" s="151" t="s">
        <v>486</v>
      </c>
    </row>
    <row r="196" spans="2:65" s="1" customFormat="1" ht="37.9" customHeight="1">
      <c r="B196" s="138"/>
      <c r="C196" s="139" t="s">
        <v>487</v>
      </c>
      <c r="D196" s="139" t="s">
        <v>151</v>
      </c>
      <c r="E196" s="140" t="s">
        <v>488</v>
      </c>
      <c r="F196" s="141" t="s">
        <v>489</v>
      </c>
      <c r="G196" s="142" t="s">
        <v>154</v>
      </c>
      <c r="H196" s="143">
        <v>433.29</v>
      </c>
      <c r="I196" s="144"/>
      <c r="J196" s="145">
        <f t="shared" si="20"/>
        <v>0</v>
      </c>
      <c r="K196" s="146"/>
      <c r="L196" s="27"/>
      <c r="M196" s="147" t="s">
        <v>1</v>
      </c>
      <c r="N196" s="148" t="s">
        <v>41</v>
      </c>
      <c r="P196" s="149">
        <f t="shared" si="21"/>
        <v>0</v>
      </c>
      <c r="Q196" s="149">
        <v>3.0000000000000001E-5</v>
      </c>
      <c r="R196" s="149">
        <f t="shared" si="22"/>
        <v>1.29987E-2</v>
      </c>
      <c r="S196" s="149">
        <v>0</v>
      </c>
      <c r="T196" s="150">
        <f t="shared" si="23"/>
        <v>0</v>
      </c>
      <c r="AR196" s="151" t="s">
        <v>222</v>
      </c>
      <c r="AT196" s="151" t="s">
        <v>151</v>
      </c>
      <c r="AU196" s="151" t="s">
        <v>91</v>
      </c>
      <c r="AY196" s="13" t="s">
        <v>149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91</v>
      </c>
      <c r="BK196" s="152">
        <f t="shared" si="29"/>
        <v>0</v>
      </c>
      <c r="BL196" s="13" t="s">
        <v>222</v>
      </c>
      <c r="BM196" s="151" t="s">
        <v>490</v>
      </c>
    </row>
    <row r="197" spans="2:65" s="1" customFormat="1" ht="33" customHeight="1">
      <c r="B197" s="138"/>
      <c r="C197" s="139" t="s">
        <v>491</v>
      </c>
      <c r="D197" s="139" t="s">
        <v>151</v>
      </c>
      <c r="E197" s="140" t="s">
        <v>492</v>
      </c>
      <c r="F197" s="141" t="s">
        <v>493</v>
      </c>
      <c r="G197" s="142" t="s">
        <v>154</v>
      </c>
      <c r="H197" s="143">
        <v>21.832000000000001</v>
      </c>
      <c r="I197" s="144"/>
      <c r="J197" s="145">
        <f t="shared" si="20"/>
        <v>0</v>
      </c>
      <c r="K197" s="146"/>
      <c r="L197" s="27"/>
      <c r="M197" s="147" t="s">
        <v>1</v>
      </c>
      <c r="N197" s="148" t="s">
        <v>41</v>
      </c>
      <c r="P197" s="149">
        <f t="shared" si="21"/>
        <v>0</v>
      </c>
      <c r="Q197" s="149">
        <v>3.0000000000000001E-5</v>
      </c>
      <c r="R197" s="149">
        <f t="shared" si="22"/>
        <v>6.5496E-4</v>
      </c>
      <c r="S197" s="149">
        <v>0</v>
      </c>
      <c r="T197" s="150">
        <f t="shared" si="23"/>
        <v>0</v>
      </c>
      <c r="AR197" s="151" t="s">
        <v>222</v>
      </c>
      <c r="AT197" s="151" t="s">
        <v>151</v>
      </c>
      <c r="AU197" s="151" t="s">
        <v>91</v>
      </c>
      <c r="AY197" s="13" t="s">
        <v>149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91</v>
      </c>
      <c r="BK197" s="152">
        <f t="shared" si="29"/>
        <v>0</v>
      </c>
      <c r="BL197" s="13" t="s">
        <v>222</v>
      </c>
      <c r="BM197" s="151" t="s">
        <v>494</v>
      </c>
    </row>
    <row r="198" spans="2:65" s="1" customFormat="1" ht="37.9" customHeight="1">
      <c r="B198" s="138"/>
      <c r="C198" s="158" t="s">
        <v>495</v>
      </c>
      <c r="D198" s="158" t="s">
        <v>273</v>
      </c>
      <c r="E198" s="159" t="s">
        <v>496</v>
      </c>
      <c r="F198" s="160" t="s">
        <v>497</v>
      </c>
      <c r="G198" s="161" t="s">
        <v>154</v>
      </c>
      <c r="H198" s="162">
        <v>523.39</v>
      </c>
      <c r="I198" s="163"/>
      <c r="J198" s="164">
        <f t="shared" si="20"/>
        <v>0</v>
      </c>
      <c r="K198" s="165"/>
      <c r="L198" s="166"/>
      <c r="M198" s="167" t="s">
        <v>1</v>
      </c>
      <c r="N198" s="168" t="s">
        <v>41</v>
      </c>
      <c r="P198" s="149">
        <f t="shared" si="21"/>
        <v>0</v>
      </c>
      <c r="Q198" s="149">
        <v>2E-3</v>
      </c>
      <c r="R198" s="149">
        <f t="shared" si="22"/>
        <v>1.04678</v>
      </c>
      <c r="S198" s="149">
        <v>0</v>
      </c>
      <c r="T198" s="150">
        <f t="shared" si="23"/>
        <v>0</v>
      </c>
      <c r="AR198" s="151" t="s">
        <v>285</v>
      </c>
      <c r="AT198" s="151" t="s">
        <v>273</v>
      </c>
      <c r="AU198" s="151" t="s">
        <v>91</v>
      </c>
      <c r="AY198" s="13" t="s">
        <v>149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91</v>
      </c>
      <c r="BK198" s="152">
        <f t="shared" si="29"/>
        <v>0</v>
      </c>
      <c r="BL198" s="13" t="s">
        <v>222</v>
      </c>
      <c r="BM198" s="151" t="s">
        <v>498</v>
      </c>
    </row>
    <row r="199" spans="2:65" s="1" customFormat="1" ht="24.2" customHeight="1">
      <c r="B199" s="138"/>
      <c r="C199" s="139" t="s">
        <v>499</v>
      </c>
      <c r="D199" s="139" t="s">
        <v>151</v>
      </c>
      <c r="E199" s="140" t="s">
        <v>500</v>
      </c>
      <c r="F199" s="141" t="s">
        <v>501</v>
      </c>
      <c r="G199" s="142" t="s">
        <v>197</v>
      </c>
      <c r="H199" s="143">
        <v>1.3740000000000001</v>
      </c>
      <c r="I199" s="144"/>
      <c r="J199" s="145">
        <f t="shared" si="20"/>
        <v>0</v>
      </c>
      <c r="K199" s="146"/>
      <c r="L199" s="27"/>
      <c r="M199" s="147" t="s">
        <v>1</v>
      </c>
      <c r="N199" s="148" t="s">
        <v>41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222</v>
      </c>
      <c r="AT199" s="151" t="s">
        <v>151</v>
      </c>
      <c r="AU199" s="151" t="s">
        <v>91</v>
      </c>
      <c r="AY199" s="13" t="s">
        <v>149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91</v>
      </c>
      <c r="BK199" s="152">
        <f t="shared" si="29"/>
        <v>0</v>
      </c>
      <c r="BL199" s="13" t="s">
        <v>222</v>
      </c>
      <c r="BM199" s="151" t="s">
        <v>502</v>
      </c>
    </row>
    <row r="200" spans="2:65" s="11" customFormat="1" ht="22.9" customHeight="1">
      <c r="B200" s="126"/>
      <c r="D200" s="127" t="s">
        <v>74</v>
      </c>
      <c r="E200" s="136" t="s">
        <v>503</v>
      </c>
      <c r="F200" s="136" t="s">
        <v>504</v>
      </c>
      <c r="I200" s="129"/>
      <c r="J200" s="137">
        <f>BK200</f>
        <v>0</v>
      </c>
      <c r="L200" s="126"/>
      <c r="M200" s="131"/>
      <c r="P200" s="132">
        <f>SUM(P201:P206)</f>
        <v>0</v>
      </c>
      <c r="R200" s="132">
        <f>SUM(R201:R206)</f>
        <v>0.35245555000000006</v>
      </c>
      <c r="T200" s="133">
        <f>SUM(T201:T206)</f>
        <v>0</v>
      </c>
      <c r="AR200" s="127" t="s">
        <v>91</v>
      </c>
      <c r="AT200" s="134" t="s">
        <v>74</v>
      </c>
      <c r="AU200" s="134" t="s">
        <v>83</v>
      </c>
      <c r="AY200" s="127" t="s">
        <v>149</v>
      </c>
      <c r="BK200" s="135">
        <f>SUM(BK201:BK206)</f>
        <v>0</v>
      </c>
    </row>
    <row r="201" spans="2:65" s="1" customFormat="1" ht="24.2" customHeight="1">
      <c r="B201" s="138"/>
      <c r="C201" s="139" t="s">
        <v>505</v>
      </c>
      <c r="D201" s="139" t="s">
        <v>151</v>
      </c>
      <c r="E201" s="140" t="s">
        <v>506</v>
      </c>
      <c r="F201" s="141" t="s">
        <v>507</v>
      </c>
      <c r="G201" s="142" t="s">
        <v>154</v>
      </c>
      <c r="H201" s="143">
        <v>116.226</v>
      </c>
      <c r="I201" s="144"/>
      <c r="J201" s="145">
        <f t="shared" ref="J201:J206" si="30">ROUND(I201*H201,2)</f>
        <v>0</v>
      </c>
      <c r="K201" s="146"/>
      <c r="L201" s="27"/>
      <c r="M201" s="147" t="s">
        <v>1</v>
      </c>
      <c r="N201" s="148" t="s">
        <v>41</v>
      </c>
      <c r="P201" s="149">
        <f t="shared" ref="P201:P206" si="31">O201*H201</f>
        <v>0</v>
      </c>
      <c r="Q201" s="149">
        <v>0</v>
      </c>
      <c r="R201" s="149">
        <f t="shared" ref="R201:R206" si="32">Q201*H201</f>
        <v>0</v>
      </c>
      <c r="S201" s="149">
        <v>0</v>
      </c>
      <c r="T201" s="150">
        <f t="shared" ref="T201:T206" si="33">S201*H201</f>
        <v>0</v>
      </c>
      <c r="AR201" s="151" t="s">
        <v>222</v>
      </c>
      <c r="AT201" s="151" t="s">
        <v>151</v>
      </c>
      <c r="AU201" s="151" t="s">
        <v>91</v>
      </c>
      <c r="AY201" s="13" t="s">
        <v>149</v>
      </c>
      <c r="BE201" s="152">
        <f t="shared" ref="BE201:BE206" si="34">IF(N201="základná",J201,0)</f>
        <v>0</v>
      </c>
      <c r="BF201" s="152">
        <f t="shared" ref="BF201:BF206" si="35">IF(N201="znížená",J201,0)</f>
        <v>0</v>
      </c>
      <c r="BG201" s="152">
        <f t="shared" ref="BG201:BG206" si="36">IF(N201="zákl. prenesená",J201,0)</f>
        <v>0</v>
      </c>
      <c r="BH201" s="152">
        <f t="shared" ref="BH201:BH206" si="37">IF(N201="zníž. prenesená",J201,0)</f>
        <v>0</v>
      </c>
      <c r="BI201" s="152">
        <f t="shared" ref="BI201:BI206" si="38">IF(N201="nulová",J201,0)</f>
        <v>0</v>
      </c>
      <c r="BJ201" s="13" t="s">
        <v>91</v>
      </c>
      <c r="BK201" s="152">
        <f t="shared" ref="BK201:BK206" si="39">ROUND(I201*H201,2)</f>
        <v>0</v>
      </c>
      <c r="BL201" s="13" t="s">
        <v>222</v>
      </c>
      <c r="BM201" s="151" t="s">
        <v>508</v>
      </c>
    </row>
    <row r="202" spans="2:65" s="1" customFormat="1" ht="21.75" customHeight="1">
      <c r="B202" s="138"/>
      <c r="C202" s="158" t="s">
        <v>509</v>
      </c>
      <c r="D202" s="158" t="s">
        <v>273</v>
      </c>
      <c r="E202" s="159" t="s">
        <v>510</v>
      </c>
      <c r="F202" s="160" t="s">
        <v>511</v>
      </c>
      <c r="G202" s="161" t="s">
        <v>280</v>
      </c>
      <c r="H202" s="162">
        <v>122.03700000000001</v>
      </c>
      <c r="I202" s="163"/>
      <c r="J202" s="164">
        <f t="shared" si="30"/>
        <v>0</v>
      </c>
      <c r="K202" s="165"/>
      <c r="L202" s="166"/>
      <c r="M202" s="167" t="s">
        <v>1</v>
      </c>
      <c r="N202" s="168" t="s">
        <v>41</v>
      </c>
      <c r="P202" s="149">
        <f t="shared" si="31"/>
        <v>0</v>
      </c>
      <c r="Q202" s="149">
        <v>1.4999999999999999E-4</v>
      </c>
      <c r="R202" s="149">
        <f t="shared" si="32"/>
        <v>1.830555E-2</v>
      </c>
      <c r="S202" s="149">
        <v>0</v>
      </c>
      <c r="T202" s="150">
        <f t="shared" si="33"/>
        <v>0</v>
      </c>
      <c r="AR202" s="151" t="s">
        <v>285</v>
      </c>
      <c r="AT202" s="151" t="s">
        <v>273</v>
      </c>
      <c r="AU202" s="151" t="s">
        <v>91</v>
      </c>
      <c r="AY202" s="13" t="s">
        <v>149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91</v>
      </c>
      <c r="BK202" s="152">
        <f t="shared" si="39"/>
        <v>0</v>
      </c>
      <c r="BL202" s="13" t="s">
        <v>222</v>
      </c>
      <c r="BM202" s="151" t="s">
        <v>512</v>
      </c>
    </row>
    <row r="203" spans="2:65" s="1" customFormat="1" ht="24.2" customHeight="1">
      <c r="B203" s="138"/>
      <c r="C203" s="158" t="s">
        <v>513</v>
      </c>
      <c r="D203" s="158" t="s">
        <v>273</v>
      </c>
      <c r="E203" s="159" t="s">
        <v>514</v>
      </c>
      <c r="F203" s="160" t="s">
        <v>515</v>
      </c>
      <c r="G203" s="161" t="s">
        <v>154</v>
      </c>
      <c r="H203" s="162">
        <v>133.66</v>
      </c>
      <c r="I203" s="163"/>
      <c r="J203" s="164">
        <f t="shared" si="30"/>
        <v>0</v>
      </c>
      <c r="K203" s="165"/>
      <c r="L203" s="166"/>
      <c r="M203" s="167" t="s">
        <v>1</v>
      </c>
      <c r="N203" s="168" t="s">
        <v>41</v>
      </c>
      <c r="P203" s="149">
        <f t="shared" si="31"/>
        <v>0</v>
      </c>
      <c r="Q203" s="149">
        <v>2.2000000000000001E-3</v>
      </c>
      <c r="R203" s="149">
        <f t="shared" si="32"/>
        <v>0.29405200000000004</v>
      </c>
      <c r="S203" s="149">
        <v>0</v>
      </c>
      <c r="T203" s="150">
        <f t="shared" si="33"/>
        <v>0</v>
      </c>
      <c r="AR203" s="151" t="s">
        <v>285</v>
      </c>
      <c r="AT203" s="151" t="s">
        <v>273</v>
      </c>
      <c r="AU203" s="151" t="s">
        <v>91</v>
      </c>
      <c r="AY203" s="13" t="s">
        <v>149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91</v>
      </c>
      <c r="BK203" s="152">
        <f t="shared" si="39"/>
        <v>0</v>
      </c>
      <c r="BL203" s="13" t="s">
        <v>222</v>
      </c>
      <c r="BM203" s="151" t="s">
        <v>516</v>
      </c>
    </row>
    <row r="204" spans="2:65" s="1" customFormat="1" ht="24.2" customHeight="1">
      <c r="B204" s="138"/>
      <c r="C204" s="139" t="s">
        <v>517</v>
      </c>
      <c r="D204" s="139" t="s">
        <v>151</v>
      </c>
      <c r="E204" s="140" t="s">
        <v>518</v>
      </c>
      <c r="F204" s="141" t="s">
        <v>519</v>
      </c>
      <c r="G204" s="142" t="s">
        <v>154</v>
      </c>
      <c r="H204" s="143">
        <v>116.226</v>
      </c>
      <c r="I204" s="144"/>
      <c r="J204" s="145">
        <f t="shared" si="30"/>
        <v>0</v>
      </c>
      <c r="K204" s="146"/>
      <c r="L204" s="27"/>
      <c r="M204" s="147" t="s">
        <v>1</v>
      </c>
      <c r="N204" s="148" t="s">
        <v>41</v>
      </c>
      <c r="P204" s="149">
        <f t="shared" si="31"/>
        <v>0</v>
      </c>
      <c r="Q204" s="149">
        <v>0</v>
      </c>
      <c r="R204" s="149">
        <f t="shared" si="32"/>
        <v>0</v>
      </c>
      <c r="S204" s="149">
        <v>0</v>
      </c>
      <c r="T204" s="150">
        <f t="shared" si="33"/>
        <v>0</v>
      </c>
      <c r="AR204" s="151" t="s">
        <v>222</v>
      </c>
      <c r="AT204" s="151" t="s">
        <v>151</v>
      </c>
      <c r="AU204" s="151" t="s">
        <v>91</v>
      </c>
      <c r="AY204" s="13" t="s">
        <v>149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91</v>
      </c>
      <c r="BK204" s="152">
        <f t="shared" si="39"/>
        <v>0</v>
      </c>
      <c r="BL204" s="13" t="s">
        <v>222</v>
      </c>
      <c r="BM204" s="151" t="s">
        <v>520</v>
      </c>
    </row>
    <row r="205" spans="2:65" s="1" customFormat="1" ht="16.5" customHeight="1">
      <c r="B205" s="138"/>
      <c r="C205" s="158" t="s">
        <v>521</v>
      </c>
      <c r="D205" s="158" t="s">
        <v>273</v>
      </c>
      <c r="E205" s="159" t="s">
        <v>484</v>
      </c>
      <c r="F205" s="160" t="s">
        <v>485</v>
      </c>
      <c r="G205" s="161" t="s">
        <v>154</v>
      </c>
      <c r="H205" s="162">
        <v>133.66</v>
      </c>
      <c r="I205" s="163"/>
      <c r="J205" s="164">
        <f t="shared" si="30"/>
        <v>0</v>
      </c>
      <c r="K205" s="165"/>
      <c r="L205" s="166"/>
      <c r="M205" s="167" t="s">
        <v>1</v>
      </c>
      <c r="N205" s="168" t="s">
        <v>41</v>
      </c>
      <c r="P205" s="149">
        <f t="shared" si="31"/>
        <v>0</v>
      </c>
      <c r="Q205" s="149">
        <v>2.9999999999999997E-4</v>
      </c>
      <c r="R205" s="149">
        <f t="shared" si="32"/>
        <v>4.0097999999999995E-2</v>
      </c>
      <c r="S205" s="149">
        <v>0</v>
      </c>
      <c r="T205" s="150">
        <f t="shared" si="33"/>
        <v>0</v>
      </c>
      <c r="AR205" s="151" t="s">
        <v>285</v>
      </c>
      <c r="AT205" s="151" t="s">
        <v>273</v>
      </c>
      <c r="AU205" s="151" t="s">
        <v>91</v>
      </c>
      <c r="AY205" s="13" t="s">
        <v>149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91</v>
      </c>
      <c r="BK205" s="152">
        <f t="shared" si="39"/>
        <v>0</v>
      </c>
      <c r="BL205" s="13" t="s">
        <v>222</v>
      </c>
      <c r="BM205" s="151" t="s">
        <v>522</v>
      </c>
    </row>
    <row r="206" spans="2:65" s="1" customFormat="1" ht="24.2" customHeight="1">
      <c r="B206" s="138"/>
      <c r="C206" s="139" t="s">
        <v>523</v>
      </c>
      <c r="D206" s="139" t="s">
        <v>151</v>
      </c>
      <c r="E206" s="140" t="s">
        <v>524</v>
      </c>
      <c r="F206" s="141" t="s">
        <v>525</v>
      </c>
      <c r="G206" s="142" t="s">
        <v>197</v>
      </c>
      <c r="H206" s="143">
        <v>0.35199999999999998</v>
      </c>
      <c r="I206" s="144"/>
      <c r="J206" s="145">
        <f t="shared" si="30"/>
        <v>0</v>
      </c>
      <c r="K206" s="146"/>
      <c r="L206" s="27"/>
      <c r="M206" s="147" t="s">
        <v>1</v>
      </c>
      <c r="N206" s="148" t="s">
        <v>41</v>
      </c>
      <c r="P206" s="149">
        <f t="shared" si="31"/>
        <v>0</v>
      </c>
      <c r="Q206" s="149">
        <v>0</v>
      </c>
      <c r="R206" s="149">
        <f t="shared" si="32"/>
        <v>0</v>
      </c>
      <c r="S206" s="149">
        <v>0</v>
      </c>
      <c r="T206" s="150">
        <f t="shared" si="33"/>
        <v>0</v>
      </c>
      <c r="AR206" s="151" t="s">
        <v>222</v>
      </c>
      <c r="AT206" s="151" t="s">
        <v>151</v>
      </c>
      <c r="AU206" s="151" t="s">
        <v>91</v>
      </c>
      <c r="AY206" s="13" t="s">
        <v>149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91</v>
      </c>
      <c r="BK206" s="152">
        <f t="shared" si="39"/>
        <v>0</v>
      </c>
      <c r="BL206" s="13" t="s">
        <v>222</v>
      </c>
      <c r="BM206" s="151" t="s">
        <v>526</v>
      </c>
    </row>
    <row r="207" spans="2:65" s="11" customFormat="1" ht="22.9" customHeight="1">
      <c r="B207" s="126"/>
      <c r="D207" s="127" t="s">
        <v>74</v>
      </c>
      <c r="E207" s="136" t="s">
        <v>527</v>
      </c>
      <c r="F207" s="136" t="s">
        <v>528</v>
      </c>
      <c r="I207" s="129"/>
      <c r="J207" s="137">
        <f>BK207</f>
        <v>0</v>
      </c>
      <c r="L207" s="126"/>
      <c r="M207" s="131"/>
      <c r="P207" s="132">
        <f>SUM(P208:P210)</f>
        <v>0</v>
      </c>
      <c r="R207" s="132">
        <f>SUM(R208:R210)</f>
        <v>0.33296207999999994</v>
      </c>
      <c r="T207" s="133">
        <f>SUM(T208:T210)</f>
        <v>0</v>
      </c>
      <c r="AR207" s="127" t="s">
        <v>91</v>
      </c>
      <c r="AT207" s="134" t="s">
        <v>74</v>
      </c>
      <c r="AU207" s="134" t="s">
        <v>83</v>
      </c>
      <c r="AY207" s="127" t="s">
        <v>149</v>
      </c>
      <c r="BK207" s="135">
        <f>SUM(BK208:BK210)</f>
        <v>0</v>
      </c>
    </row>
    <row r="208" spans="2:65" s="1" customFormat="1" ht="24.2" customHeight="1">
      <c r="B208" s="138"/>
      <c r="C208" s="139" t="s">
        <v>529</v>
      </c>
      <c r="D208" s="139" t="s">
        <v>151</v>
      </c>
      <c r="E208" s="140" t="s">
        <v>530</v>
      </c>
      <c r="F208" s="141" t="s">
        <v>531</v>
      </c>
      <c r="G208" s="142" t="s">
        <v>154</v>
      </c>
      <c r="H208" s="143">
        <v>50.16</v>
      </c>
      <c r="I208" s="144"/>
      <c r="J208" s="145">
        <f>ROUND(I208*H208,2)</f>
        <v>0</v>
      </c>
      <c r="K208" s="146"/>
      <c r="L208" s="27"/>
      <c r="M208" s="147" t="s">
        <v>1</v>
      </c>
      <c r="N208" s="148" t="s">
        <v>41</v>
      </c>
      <c r="P208" s="149">
        <f>O208*H208</f>
        <v>0</v>
      </c>
      <c r="Q208" s="149">
        <v>5.0000000000000001E-3</v>
      </c>
      <c r="R208" s="149">
        <f>Q208*H208</f>
        <v>0.25079999999999997</v>
      </c>
      <c r="S208" s="149">
        <v>0</v>
      </c>
      <c r="T208" s="150">
        <f>S208*H208</f>
        <v>0</v>
      </c>
      <c r="AR208" s="151" t="s">
        <v>222</v>
      </c>
      <c r="AT208" s="151" t="s">
        <v>151</v>
      </c>
      <c r="AU208" s="151" t="s">
        <v>91</v>
      </c>
      <c r="AY208" s="13" t="s">
        <v>149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91</v>
      </c>
      <c r="BK208" s="152">
        <f>ROUND(I208*H208,2)</f>
        <v>0</v>
      </c>
      <c r="BL208" s="13" t="s">
        <v>222</v>
      </c>
      <c r="BM208" s="151" t="s">
        <v>532</v>
      </c>
    </row>
    <row r="209" spans="2:65" s="1" customFormat="1" ht="24.2" customHeight="1">
      <c r="B209" s="138"/>
      <c r="C209" s="158" t="s">
        <v>533</v>
      </c>
      <c r="D209" s="158" t="s">
        <v>273</v>
      </c>
      <c r="E209" s="159" t="s">
        <v>534</v>
      </c>
      <c r="F209" s="160" t="s">
        <v>535</v>
      </c>
      <c r="G209" s="161" t="s">
        <v>154</v>
      </c>
      <c r="H209" s="162">
        <v>52.667999999999999</v>
      </c>
      <c r="I209" s="163"/>
      <c r="J209" s="164">
        <f>ROUND(I209*H209,2)</f>
        <v>0</v>
      </c>
      <c r="K209" s="165"/>
      <c r="L209" s="166"/>
      <c r="M209" s="167" t="s">
        <v>1</v>
      </c>
      <c r="N209" s="168" t="s">
        <v>41</v>
      </c>
      <c r="P209" s="149">
        <f>O209*H209</f>
        <v>0</v>
      </c>
      <c r="Q209" s="149">
        <v>1.56E-3</v>
      </c>
      <c r="R209" s="149">
        <f>Q209*H209</f>
        <v>8.2162079999999998E-2</v>
      </c>
      <c r="S209" s="149">
        <v>0</v>
      </c>
      <c r="T209" s="150">
        <f>S209*H209</f>
        <v>0</v>
      </c>
      <c r="AR209" s="151" t="s">
        <v>285</v>
      </c>
      <c r="AT209" s="151" t="s">
        <v>273</v>
      </c>
      <c r="AU209" s="151" t="s">
        <v>91</v>
      </c>
      <c r="AY209" s="13" t="s">
        <v>149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3" t="s">
        <v>91</v>
      </c>
      <c r="BK209" s="152">
        <f>ROUND(I209*H209,2)</f>
        <v>0</v>
      </c>
      <c r="BL209" s="13" t="s">
        <v>222</v>
      </c>
      <c r="BM209" s="151" t="s">
        <v>536</v>
      </c>
    </row>
    <row r="210" spans="2:65" s="1" customFormat="1" ht="24.2" customHeight="1">
      <c r="B210" s="138"/>
      <c r="C210" s="139" t="s">
        <v>537</v>
      </c>
      <c r="D210" s="139" t="s">
        <v>151</v>
      </c>
      <c r="E210" s="140" t="s">
        <v>538</v>
      </c>
      <c r="F210" s="141" t="s">
        <v>539</v>
      </c>
      <c r="G210" s="142" t="s">
        <v>197</v>
      </c>
      <c r="H210" s="143">
        <v>0.33300000000000002</v>
      </c>
      <c r="I210" s="144"/>
      <c r="J210" s="145">
        <f>ROUND(I210*H210,2)</f>
        <v>0</v>
      </c>
      <c r="K210" s="146"/>
      <c r="L210" s="27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222</v>
      </c>
      <c r="AT210" s="151" t="s">
        <v>151</v>
      </c>
      <c r="AU210" s="151" t="s">
        <v>91</v>
      </c>
      <c r="AY210" s="13" t="s">
        <v>149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3" t="s">
        <v>91</v>
      </c>
      <c r="BK210" s="152">
        <f>ROUND(I210*H210,2)</f>
        <v>0</v>
      </c>
      <c r="BL210" s="13" t="s">
        <v>222</v>
      </c>
      <c r="BM210" s="151" t="s">
        <v>540</v>
      </c>
    </row>
    <row r="211" spans="2:65" s="11" customFormat="1" ht="22.9" customHeight="1">
      <c r="B211" s="126"/>
      <c r="D211" s="127" t="s">
        <v>74</v>
      </c>
      <c r="E211" s="136" t="s">
        <v>541</v>
      </c>
      <c r="F211" s="136" t="s">
        <v>542</v>
      </c>
      <c r="I211" s="129"/>
      <c r="J211" s="137">
        <f>BK211</f>
        <v>0</v>
      </c>
      <c r="L211" s="126"/>
      <c r="M211" s="131"/>
      <c r="P211" s="132">
        <f>SUM(P212:P213)</f>
        <v>0</v>
      </c>
      <c r="R211" s="132">
        <f>SUM(R212:R213)</f>
        <v>0.40827600000000003</v>
      </c>
      <c r="T211" s="133">
        <f>SUM(T212:T213)</f>
        <v>0</v>
      </c>
      <c r="AR211" s="127" t="s">
        <v>91</v>
      </c>
      <c r="AT211" s="134" t="s">
        <v>74</v>
      </c>
      <c r="AU211" s="134" t="s">
        <v>83</v>
      </c>
      <c r="AY211" s="127" t="s">
        <v>149</v>
      </c>
      <c r="BK211" s="135">
        <f>SUM(BK212:BK213)</f>
        <v>0</v>
      </c>
    </row>
    <row r="212" spans="2:65" s="1" customFormat="1" ht="24.2" customHeight="1">
      <c r="B212" s="138"/>
      <c r="C212" s="139" t="s">
        <v>543</v>
      </c>
      <c r="D212" s="139" t="s">
        <v>151</v>
      </c>
      <c r="E212" s="140" t="s">
        <v>544</v>
      </c>
      <c r="F212" s="141" t="s">
        <v>545</v>
      </c>
      <c r="G212" s="142" t="s">
        <v>154</v>
      </c>
      <c r="H212" s="143">
        <v>39.6</v>
      </c>
      <c r="I212" s="144"/>
      <c r="J212" s="145">
        <f>ROUND(I212*H212,2)</f>
        <v>0</v>
      </c>
      <c r="K212" s="146"/>
      <c r="L212" s="27"/>
      <c r="M212" s="147" t="s">
        <v>1</v>
      </c>
      <c r="N212" s="148" t="s">
        <v>41</v>
      </c>
      <c r="P212" s="149">
        <f>O212*H212</f>
        <v>0</v>
      </c>
      <c r="Q212" s="149">
        <v>1.031E-2</v>
      </c>
      <c r="R212" s="149">
        <f>Q212*H212</f>
        <v>0.40827600000000003</v>
      </c>
      <c r="S212" s="149">
        <v>0</v>
      </c>
      <c r="T212" s="150">
        <f>S212*H212</f>
        <v>0</v>
      </c>
      <c r="AR212" s="151" t="s">
        <v>222</v>
      </c>
      <c r="AT212" s="151" t="s">
        <v>151</v>
      </c>
      <c r="AU212" s="151" t="s">
        <v>91</v>
      </c>
      <c r="AY212" s="13" t="s">
        <v>149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3" t="s">
        <v>91</v>
      </c>
      <c r="BK212" s="152">
        <f>ROUND(I212*H212,2)</f>
        <v>0</v>
      </c>
      <c r="BL212" s="13" t="s">
        <v>222</v>
      </c>
      <c r="BM212" s="151" t="s">
        <v>546</v>
      </c>
    </row>
    <row r="213" spans="2:65" s="1" customFormat="1" ht="24.2" customHeight="1">
      <c r="B213" s="138"/>
      <c r="C213" s="139" t="s">
        <v>547</v>
      </c>
      <c r="D213" s="139" t="s">
        <v>151</v>
      </c>
      <c r="E213" s="140" t="s">
        <v>548</v>
      </c>
      <c r="F213" s="141" t="s">
        <v>549</v>
      </c>
      <c r="G213" s="142" t="s">
        <v>197</v>
      </c>
      <c r="H213" s="143">
        <v>0.40799999999999997</v>
      </c>
      <c r="I213" s="144"/>
      <c r="J213" s="145">
        <f>ROUND(I213*H213,2)</f>
        <v>0</v>
      </c>
      <c r="K213" s="146"/>
      <c r="L213" s="27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222</v>
      </c>
      <c r="AT213" s="151" t="s">
        <v>151</v>
      </c>
      <c r="AU213" s="151" t="s">
        <v>91</v>
      </c>
      <c r="AY213" s="13" t="s">
        <v>149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3" t="s">
        <v>91</v>
      </c>
      <c r="BK213" s="152">
        <f>ROUND(I213*H213,2)</f>
        <v>0</v>
      </c>
      <c r="BL213" s="13" t="s">
        <v>222</v>
      </c>
      <c r="BM213" s="151" t="s">
        <v>550</v>
      </c>
    </row>
    <row r="214" spans="2:65" s="11" customFormat="1" ht="22.9" customHeight="1">
      <c r="B214" s="126"/>
      <c r="D214" s="127" t="s">
        <v>74</v>
      </c>
      <c r="E214" s="136" t="s">
        <v>217</v>
      </c>
      <c r="F214" s="136" t="s">
        <v>218</v>
      </c>
      <c r="I214" s="129"/>
      <c r="J214" s="137">
        <f>BK214</f>
        <v>0</v>
      </c>
      <c r="L214" s="126"/>
      <c r="M214" s="131"/>
      <c r="P214" s="132">
        <f>SUM(P215:P224)</f>
        <v>0</v>
      </c>
      <c r="R214" s="132">
        <f>SUM(R215:R224)</f>
        <v>1.9970070999999998</v>
      </c>
      <c r="T214" s="133">
        <f>SUM(T215:T224)</f>
        <v>0</v>
      </c>
      <c r="AR214" s="127" t="s">
        <v>91</v>
      </c>
      <c r="AT214" s="134" t="s">
        <v>74</v>
      </c>
      <c r="AU214" s="134" t="s">
        <v>83</v>
      </c>
      <c r="AY214" s="127" t="s">
        <v>149</v>
      </c>
      <c r="BK214" s="135">
        <f>SUM(BK215:BK224)</f>
        <v>0</v>
      </c>
    </row>
    <row r="215" spans="2:65" s="1" customFormat="1" ht="33" customHeight="1">
      <c r="B215" s="138"/>
      <c r="C215" s="139" t="s">
        <v>281</v>
      </c>
      <c r="D215" s="139" t="s">
        <v>151</v>
      </c>
      <c r="E215" s="140" t="s">
        <v>551</v>
      </c>
      <c r="F215" s="141" t="s">
        <v>552</v>
      </c>
      <c r="G215" s="142" t="s">
        <v>161</v>
      </c>
      <c r="H215" s="143">
        <v>166</v>
      </c>
      <c r="I215" s="144"/>
      <c r="J215" s="145">
        <f t="shared" ref="J215:J224" si="40">ROUND(I215*H215,2)</f>
        <v>0</v>
      </c>
      <c r="K215" s="146"/>
      <c r="L215" s="27"/>
      <c r="M215" s="147" t="s">
        <v>1</v>
      </c>
      <c r="N215" s="148" t="s">
        <v>41</v>
      </c>
      <c r="P215" s="149">
        <f t="shared" ref="P215:P224" si="41">O215*H215</f>
        <v>0</v>
      </c>
      <c r="Q215" s="149">
        <v>2.7599999999999999E-3</v>
      </c>
      <c r="R215" s="149">
        <f t="shared" ref="R215:R224" si="42">Q215*H215</f>
        <v>0.45815999999999996</v>
      </c>
      <c r="S215" s="149">
        <v>0</v>
      </c>
      <c r="T215" s="150">
        <f t="shared" ref="T215:T224" si="43">S215*H215</f>
        <v>0</v>
      </c>
      <c r="AR215" s="151" t="s">
        <v>222</v>
      </c>
      <c r="AT215" s="151" t="s">
        <v>151</v>
      </c>
      <c r="AU215" s="151" t="s">
        <v>91</v>
      </c>
      <c r="AY215" s="13" t="s">
        <v>149</v>
      </c>
      <c r="BE215" s="152">
        <f t="shared" ref="BE215:BE224" si="44">IF(N215="základná",J215,0)</f>
        <v>0</v>
      </c>
      <c r="BF215" s="152">
        <f t="shared" ref="BF215:BF224" si="45">IF(N215="znížená",J215,0)</f>
        <v>0</v>
      </c>
      <c r="BG215" s="152">
        <f t="shared" ref="BG215:BG224" si="46">IF(N215="zákl. prenesená",J215,0)</f>
        <v>0</v>
      </c>
      <c r="BH215" s="152">
        <f t="shared" ref="BH215:BH224" si="47">IF(N215="zníž. prenesená",J215,0)</f>
        <v>0</v>
      </c>
      <c r="BI215" s="152">
        <f t="shared" ref="BI215:BI224" si="48">IF(N215="nulová",J215,0)</f>
        <v>0</v>
      </c>
      <c r="BJ215" s="13" t="s">
        <v>91</v>
      </c>
      <c r="BK215" s="152">
        <f t="shared" ref="BK215:BK224" si="49">ROUND(I215*H215,2)</f>
        <v>0</v>
      </c>
      <c r="BL215" s="13" t="s">
        <v>222</v>
      </c>
      <c r="BM215" s="151" t="s">
        <v>553</v>
      </c>
    </row>
    <row r="216" spans="2:65" s="1" customFormat="1" ht="33" customHeight="1">
      <c r="B216" s="138"/>
      <c r="C216" s="139" t="s">
        <v>554</v>
      </c>
      <c r="D216" s="139" t="s">
        <v>151</v>
      </c>
      <c r="E216" s="140" t="s">
        <v>555</v>
      </c>
      <c r="F216" s="141" t="s">
        <v>556</v>
      </c>
      <c r="G216" s="142" t="s">
        <v>161</v>
      </c>
      <c r="H216" s="143">
        <v>92</v>
      </c>
      <c r="I216" s="144"/>
      <c r="J216" s="145">
        <f t="shared" si="40"/>
        <v>0</v>
      </c>
      <c r="K216" s="146"/>
      <c r="L216" s="27"/>
      <c r="M216" s="147" t="s">
        <v>1</v>
      </c>
      <c r="N216" s="148" t="s">
        <v>41</v>
      </c>
      <c r="P216" s="149">
        <f t="shared" si="41"/>
        <v>0</v>
      </c>
      <c r="Q216" s="149">
        <v>5.4900000000000001E-3</v>
      </c>
      <c r="R216" s="149">
        <f t="shared" si="42"/>
        <v>0.50507999999999997</v>
      </c>
      <c r="S216" s="149">
        <v>0</v>
      </c>
      <c r="T216" s="150">
        <f t="shared" si="43"/>
        <v>0</v>
      </c>
      <c r="AR216" s="151" t="s">
        <v>222</v>
      </c>
      <c r="AT216" s="151" t="s">
        <v>151</v>
      </c>
      <c r="AU216" s="151" t="s">
        <v>91</v>
      </c>
      <c r="AY216" s="13" t="s">
        <v>149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91</v>
      </c>
      <c r="BK216" s="152">
        <f t="shared" si="49"/>
        <v>0</v>
      </c>
      <c r="BL216" s="13" t="s">
        <v>222</v>
      </c>
      <c r="BM216" s="151" t="s">
        <v>557</v>
      </c>
    </row>
    <row r="217" spans="2:65" s="1" customFormat="1" ht="24.2" customHeight="1">
      <c r="B217" s="138"/>
      <c r="C217" s="139" t="s">
        <v>558</v>
      </c>
      <c r="D217" s="139" t="s">
        <v>151</v>
      </c>
      <c r="E217" s="140" t="s">
        <v>559</v>
      </c>
      <c r="F217" s="141" t="s">
        <v>560</v>
      </c>
      <c r="G217" s="142" t="s">
        <v>161</v>
      </c>
      <c r="H217" s="143">
        <v>99.6</v>
      </c>
      <c r="I217" s="144"/>
      <c r="J217" s="145">
        <f t="shared" si="40"/>
        <v>0</v>
      </c>
      <c r="K217" s="146"/>
      <c r="L217" s="27"/>
      <c r="M217" s="147" t="s">
        <v>1</v>
      </c>
      <c r="N217" s="148" t="s">
        <v>41</v>
      </c>
      <c r="P217" s="149">
        <f t="shared" si="41"/>
        <v>0</v>
      </c>
      <c r="Q217" s="149">
        <v>2.5999999999999998E-4</v>
      </c>
      <c r="R217" s="149">
        <f t="shared" si="42"/>
        <v>2.5895999999999995E-2</v>
      </c>
      <c r="S217" s="149">
        <v>0</v>
      </c>
      <c r="T217" s="150">
        <f t="shared" si="43"/>
        <v>0</v>
      </c>
      <c r="AR217" s="151" t="s">
        <v>222</v>
      </c>
      <c r="AT217" s="151" t="s">
        <v>151</v>
      </c>
      <c r="AU217" s="151" t="s">
        <v>91</v>
      </c>
      <c r="AY217" s="13" t="s">
        <v>149</v>
      </c>
      <c r="BE217" s="152">
        <f t="shared" si="44"/>
        <v>0</v>
      </c>
      <c r="BF217" s="152">
        <f t="shared" si="45"/>
        <v>0</v>
      </c>
      <c r="BG217" s="152">
        <f t="shared" si="46"/>
        <v>0</v>
      </c>
      <c r="BH217" s="152">
        <f t="shared" si="47"/>
        <v>0</v>
      </c>
      <c r="BI217" s="152">
        <f t="shared" si="48"/>
        <v>0</v>
      </c>
      <c r="BJ217" s="13" t="s">
        <v>91</v>
      </c>
      <c r="BK217" s="152">
        <f t="shared" si="49"/>
        <v>0</v>
      </c>
      <c r="BL217" s="13" t="s">
        <v>222</v>
      </c>
      <c r="BM217" s="151" t="s">
        <v>561</v>
      </c>
    </row>
    <row r="218" spans="2:65" s="1" customFormat="1" ht="24.2" customHeight="1">
      <c r="B218" s="138"/>
      <c r="C218" s="139" t="s">
        <v>562</v>
      </c>
      <c r="D218" s="139" t="s">
        <v>151</v>
      </c>
      <c r="E218" s="140" t="s">
        <v>563</v>
      </c>
      <c r="F218" s="141" t="s">
        <v>564</v>
      </c>
      <c r="G218" s="142" t="s">
        <v>161</v>
      </c>
      <c r="H218" s="143">
        <v>33.200000000000003</v>
      </c>
      <c r="I218" s="144"/>
      <c r="J218" s="145">
        <f t="shared" si="40"/>
        <v>0</v>
      </c>
      <c r="K218" s="146"/>
      <c r="L218" s="27"/>
      <c r="M218" s="147" t="s">
        <v>1</v>
      </c>
      <c r="N218" s="148" t="s">
        <v>41</v>
      </c>
      <c r="P218" s="149">
        <f t="shared" si="41"/>
        <v>0</v>
      </c>
      <c r="Q218" s="149">
        <v>4.0099999999999997E-3</v>
      </c>
      <c r="R218" s="149">
        <f t="shared" si="42"/>
        <v>0.133132</v>
      </c>
      <c r="S218" s="149">
        <v>0</v>
      </c>
      <c r="T218" s="150">
        <f t="shared" si="43"/>
        <v>0</v>
      </c>
      <c r="AR218" s="151" t="s">
        <v>222</v>
      </c>
      <c r="AT218" s="151" t="s">
        <v>151</v>
      </c>
      <c r="AU218" s="151" t="s">
        <v>91</v>
      </c>
      <c r="AY218" s="13" t="s">
        <v>149</v>
      </c>
      <c r="BE218" s="152">
        <f t="shared" si="44"/>
        <v>0</v>
      </c>
      <c r="BF218" s="152">
        <f t="shared" si="45"/>
        <v>0</v>
      </c>
      <c r="BG218" s="152">
        <f t="shared" si="46"/>
        <v>0</v>
      </c>
      <c r="BH218" s="152">
        <f t="shared" si="47"/>
        <v>0</v>
      </c>
      <c r="BI218" s="152">
        <f t="shared" si="48"/>
        <v>0</v>
      </c>
      <c r="BJ218" s="13" t="s">
        <v>91</v>
      </c>
      <c r="BK218" s="152">
        <f t="shared" si="49"/>
        <v>0</v>
      </c>
      <c r="BL218" s="13" t="s">
        <v>222</v>
      </c>
      <c r="BM218" s="151" t="s">
        <v>565</v>
      </c>
    </row>
    <row r="219" spans="2:65" s="1" customFormat="1" ht="24.2" customHeight="1">
      <c r="B219" s="138"/>
      <c r="C219" s="139" t="s">
        <v>566</v>
      </c>
      <c r="D219" s="139" t="s">
        <v>151</v>
      </c>
      <c r="E219" s="140" t="s">
        <v>567</v>
      </c>
      <c r="F219" s="141" t="s">
        <v>568</v>
      </c>
      <c r="G219" s="142" t="s">
        <v>161</v>
      </c>
      <c r="H219" s="143">
        <v>5.65</v>
      </c>
      <c r="I219" s="144"/>
      <c r="J219" s="145">
        <f t="shared" si="40"/>
        <v>0</v>
      </c>
      <c r="K219" s="146"/>
      <c r="L219" s="27"/>
      <c r="M219" s="147" t="s">
        <v>1</v>
      </c>
      <c r="N219" s="148" t="s">
        <v>41</v>
      </c>
      <c r="P219" s="149">
        <f t="shared" si="41"/>
        <v>0</v>
      </c>
      <c r="Q219" s="149">
        <v>1.09E-3</v>
      </c>
      <c r="R219" s="149">
        <f t="shared" si="42"/>
        <v>6.1585000000000008E-3</v>
      </c>
      <c r="S219" s="149">
        <v>0</v>
      </c>
      <c r="T219" s="150">
        <f t="shared" si="43"/>
        <v>0</v>
      </c>
      <c r="AR219" s="151" t="s">
        <v>222</v>
      </c>
      <c r="AT219" s="151" t="s">
        <v>151</v>
      </c>
      <c r="AU219" s="151" t="s">
        <v>91</v>
      </c>
      <c r="AY219" s="13" t="s">
        <v>149</v>
      </c>
      <c r="BE219" s="152">
        <f t="shared" si="44"/>
        <v>0</v>
      </c>
      <c r="BF219" s="152">
        <f t="shared" si="45"/>
        <v>0</v>
      </c>
      <c r="BG219" s="152">
        <f t="shared" si="46"/>
        <v>0</v>
      </c>
      <c r="BH219" s="152">
        <f t="shared" si="47"/>
        <v>0</v>
      </c>
      <c r="BI219" s="152">
        <f t="shared" si="48"/>
        <v>0</v>
      </c>
      <c r="BJ219" s="13" t="s">
        <v>91</v>
      </c>
      <c r="BK219" s="152">
        <f t="shared" si="49"/>
        <v>0</v>
      </c>
      <c r="BL219" s="13" t="s">
        <v>222</v>
      </c>
      <c r="BM219" s="151" t="s">
        <v>569</v>
      </c>
    </row>
    <row r="220" spans="2:65" s="1" customFormat="1" ht="33" customHeight="1">
      <c r="B220" s="138"/>
      <c r="C220" s="139" t="s">
        <v>570</v>
      </c>
      <c r="D220" s="139" t="s">
        <v>151</v>
      </c>
      <c r="E220" s="140" t="s">
        <v>571</v>
      </c>
      <c r="F220" s="141" t="s">
        <v>572</v>
      </c>
      <c r="G220" s="142" t="s">
        <v>161</v>
      </c>
      <c r="H220" s="143">
        <v>29</v>
      </c>
      <c r="I220" s="144"/>
      <c r="J220" s="145">
        <f t="shared" si="40"/>
        <v>0</v>
      </c>
      <c r="K220" s="146"/>
      <c r="L220" s="27"/>
      <c r="M220" s="147" t="s">
        <v>1</v>
      </c>
      <c r="N220" s="148" t="s">
        <v>41</v>
      </c>
      <c r="P220" s="149">
        <f t="shared" si="41"/>
        <v>0</v>
      </c>
      <c r="Q220" s="149">
        <v>2.8700000000000002E-3</v>
      </c>
      <c r="R220" s="149">
        <f t="shared" si="42"/>
        <v>8.3229999999999998E-2</v>
      </c>
      <c r="S220" s="149">
        <v>0</v>
      </c>
      <c r="T220" s="150">
        <f t="shared" si="43"/>
        <v>0</v>
      </c>
      <c r="AR220" s="151" t="s">
        <v>222</v>
      </c>
      <c r="AT220" s="151" t="s">
        <v>151</v>
      </c>
      <c r="AU220" s="151" t="s">
        <v>91</v>
      </c>
      <c r="AY220" s="13" t="s">
        <v>149</v>
      </c>
      <c r="BE220" s="152">
        <f t="shared" si="44"/>
        <v>0</v>
      </c>
      <c r="BF220" s="152">
        <f t="shared" si="45"/>
        <v>0</v>
      </c>
      <c r="BG220" s="152">
        <f t="shared" si="46"/>
        <v>0</v>
      </c>
      <c r="BH220" s="152">
        <f t="shared" si="47"/>
        <v>0</v>
      </c>
      <c r="BI220" s="152">
        <f t="shared" si="48"/>
        <v>0</v>
      </c>
      <c r="BJ220" s="13" t="s">
        <v>91</v>
      </c>
      <c r="BK220" s="152">
        <f t="shared" si="49"/>
        <v>0</v>
      </c>
      <c r="BL220" s="13" t="s">
        <v>222</v>
      </c>
      <c r="BM220" s="151" t="s">
        <v>573</v>
      </c>
    </row>
    <row r="221" spans="2:65" s="1" customFormat="1" ht="33" customHeight="1">
      <c r="B221" s="138"/>
      <c r="C221" s="139" t="s">
        <v>574</v>
      </c>
      <c r="D221" s="139" t="s">
        <v>151</v>
      </c>
      <c r="E221" s="140" t="s">
        <v>575</v>
      </c>
      <c r="F221" s="141" t="s">
        <v>576</v>
      </c>
      <c r="G221" s="142" t="s">
        <v>161</v>
      </c>
      <c r="H221" s="143">
        <v>46.4</v>
      </c>
      <c r="I221" s="144"/>
      <c r="J221" s="145">
        <f t="shared" si="40"/>
        <v>0</v>
      </c>
      <c r="K221" s="146"/>
      <c r="L221" s="27"/>
      <c r="M221" s="147" t="s">
        <v>1</v>
      </c>
      <c r="N221" s="148" t="s">
        <v>41</v>
      </c>
      <c r="P221" s="149">
        <f t="shared" si="41"/>
        <v>0</v>
      </c>
      <c r="Q221" s="149">
        <v>3.4399999999999999E-3</v>
      </c>
      <c r="R221" s="149">
        <f t="shared" si="42"/>
        <v>0.15961599999999998</v>
      </c>
      <c r="S221" s="149">
        <v>0</v>
      </c>
      <c r="T221" s="150">
        <f t="shared" si="43"/>
        <v>0</v>
      </c>
      <c r="AR221" s="151" t="s">
        <v>222</v>
      </c>
      <c r="AT221" s="151" t="s">
        <v>151</v>
      </c>
      <c r="AU221" s="151" t="s">
        <v>91</v>
      </c>
      <c r="AY221" s="13" t="s">
        <v>149</v>
      </c>
      <c r="BE221" s="152">
        <f t="shared" si="44"/>
        <v>0</v>
      </c>
      <c r="BF221" s="152">
        <f t="shared" si="45"/>
        <v>0</v>
      </c>
      <c r="BG221" s="152">
        <f t="shared" si="46"/>
        <v>0</v>
      </c>
      <c r="BH221" s="152">
        <f t="shared" si="47"/>
        <v>0</v>
      </c>
      <c r="BI221" s="152">
        <f t="shared" si="48"/>
        <v>0</v>
      </c>
      <c r="BJ221" s="13" t="s">
        <v>91</v>
      </c>
      <c r="BK221" s="152">
        <f t="shared" si="49"/>
        <v>0</v>
      </c>
      <c r="BL221" s="13" t="s">
        <v>222</v>
      </c>
      <c r="BM221" s="151" t="s">
        <v>577</v>
      </c>
    </row>
    <row r="222" spans="2:65" s="1" customFormat="1" ht="33" customHeight="1">
      <c r="B222" s="138"/>
      <c r="C222" s="139" t="s">
        <v>578</v>
      </c>
      <c r="D222" s="139" t="s">
        <v>151</v>
      </c>
      <c r="E222" s="140" t="s">
        <v>579</v>
      </c>
      <c r="F222" s="141" t="s">
        <v>580</v>
      </c>
      <c r="G222" s="142" t="s">
        <v>161</v>
      </c>
      <c r="H222" s="143">
        <v>76.900000000000006</v>
      </c>
      <c r="I222" s="144"/>
      <c r="J222" s="145">
        <f t="shared" si="40"/>
        <v>0</v>
      </c>
      <c r="K222" s="146"/>
      <c r="L222" s="27"/>
      <c r="M222" s="147" t="s">
        <v>1</v>
      </c>
      <c r="N222" s="148" t="s">
        <v>41</v>
      </c>
      <c r="P222" s="149">
        <f t="shared" si="41"/>
        <v>0</v>
      </c>
      <c r="Q222" s="149">
        <v>4.2900000000000004E-3</v>
      </c>
      <c r="R222" s="149">
        <f t="shared" si="42"/>
        <v>0.32990100000000006</v>
      </c>
      <c r="S222" s="149">
        <v>0</v>
      </c>
      <c r="T222" s="150">
        <f t="shared" si="43"/>
        <v>0</v>
      </c>
      <c r="AR222" s="151" t="s">
        <v>222</v>
      </c>
      <c r="AT222" s="151" t="s">
        <v>151</v>
      </c>
      <c r="AU222" s="151" t="s">
        <v>91</v>
      </c>
      <c r="AY222" s="13" t="s">
        <v>149</v>
      </c>
      <c r="BE222" s="152">
        <f t="shared" si="44"/>
        <v>0</v>
      </c>
      <c r="BF222" s="152">
        <f t="shared" si="45"/>
        <v>0</v>
      </c>
      <c r="BG222" s="152">
        <f t="shared" si="46"/>
        <v>0</v>
      </c>
      <c r="BH222" s="152">
        <f t="shared" si="47"/>
        <v>0</v>
      </c>
      <c r="BI222" s="152">
        <f t="shared" si="48"/>
        <v>0</v>
      </c>
      <c r="BJ222" s="13" t="s">
        <v>91</v>
      </c>
      <c r="BK222" s="152">
        <f t="shared" si="49"/>
        <v>0</v>
      </c>
      <c r="BL222" s="13" t="s">
        <v>222</v>
      </c>
      <c r="BM222" s="151" t="s">
        <v>581</v>
      </c>
    </row>
    <row r="223" spans="2:65" s="1" customFormat="1" ht="33" customHeight="1">
      <c r="B223" s="138"/>
      <c r="C223" s="139" t="s">
        <v>582</v>
      </c>
      <c r="D223" s="139" t="s">
        <v>151</v>
      </c>
      <c r="E223" s="140" t="s">
        <v>583</v>
      </c>
      <c r="F223" s="141" t="s">
        <v>584</v>
      </c>
      <c r="G223" s="142" t="s">
        <v>161</v>
      </c>
      <c r="H223" s="143">
        <v>57.78</v>
      </c>
      <c r="I223" s="144"/>
      <c r="J223" s="145">
        <f t="shared" si="40"/>
        <v>0</v>
      </c>
      <c r="K223" s="146"/>
      <c r="L223" s="27"/>
      <c r="M223" s="147" t="s">
        <v>1</v>
      </c>
      <c r="N223" s="148" t="s">
        <v>41</v>
      </c>
      <c r="P223" s="149">
        <f t="shared" si="41"/>
        <v>0</v>
      </c>
      <c r="Q223" s="149">
        <v>5.1200000000000004E-3</v>
      </c>
      <c r="R223" s="149">
        <f t="shared" si="42"/>
        <v>0.29583360000000003</v>
      </c>
      <c r="S223" s="149">
        <v>0</v>
      </c>
      <c r="T223" s="150">
        <f t="shared" si="43"/>
        <v>0</v>
      </c>
      <c r="AR223" s="151" t="s">
        <v>222</v>
      </c>
      <c r="AT223" s="151" t="s">
        <v>151</v>
      </c>
      <c r="AU223" s="151" t="s">
        <v>91</v>
      </c>
      <c r="AY223" s="13" t="s">
        <v>149</v>
      </c>
      <c r="BE223" s="152">
        <f t="shared" si="44"/>
        <v>0</v>
      </c>
      <c r="BF223" s="152">
        <f t="shared" si="45"/>
        <v>0</v>
      </c>
      <c r="BG223" s="152">
        <f t="shared" si="46"/>
        <v>0</v>
      </c>
      <c r="BH223" s="152">
        <f t="shared" si="47"/>
        <v>0</v>
      </c>
      <c r="BI223" s="152">
        <f t="shared" si="48"/>
        <v>0</v>
      </c>
      <c r="BJ223" s="13" t="s">
        <v>91</v>
      </c>
      <c r="BK223" s="152">
        <f t="shared" si="49"/>
        <v>0</v>
      </c>
      <c r="BL223" s="13" t="s">
        <v>222</v>
      </c>
      <c r="BM223" s="151" t="s">
        <v>585</v>
      </c>
    </row>
    <row r="224" spans="2:65" s="1" customFormat="1" ht="24.2" customHeight="1">
      <c r="B224" s="138"/>
      <c r="C224" s="139" t="s">
        <v>586</v>
      </c>
      <c r="D224" s="139" t="s">
        <v>151</v>
      </c>
      <c r="E224" s="140" t="s">
        <v>587</v>
      </c>
      <c r="F224" s="141" t="s">
        <v>588</v>
      </c>
      <c r="G224" s="142" t="s">
        <v>197</v>
      </c>
      <c r="H224" s="143">
        <v>1.9970000000000001</v>
      </c>
      <c r="I224" s="144"/>
      <c r="J224" s="145">
        <f t="shared" si="40"/>
        <v>0</v>
      </c>
      <c r="K224" s="146"/>
      <c r="L224" s="27"/>
      <c r="M224" s="147" t="s">
        <v>1</v>
      </c>
      <c r="N224" s="148" t="s">
        <v>41</v>
      </c>
      <c r="P224" s="149">
        <f t="shared" si="41"/>
        <v>0</v>
      </c>
      <c r="Q224" s="149">
        <v>0</v>
      </c>
      <c r="R224" s="149">
        <f t="shared" si="42"/>
        <v>0</v>
      </c>
      <c r="S224" s="149">
        <v>0</v>
      </c>
      <c r="T224" s="150">
        <f t="shared" si="43"/>
        <v>0</v>
      </c>
      <c r="AR224" s="151" t="s">
        <v>222</v>
      </c>
      <c r="AT224" s="151" t="s">
        <v>151</v>
      </c>
      <c r="AU224" s="151" t="s">
        <v>91</v>
      </c>
      <c r="AY224" s="13" t="s">
        <v>149</v>
      </c>
      <c r="BE224" s="152">
        <f t="shared" si="44"/>
        <v>0</v>
      </c>
      <c r="BF224" s="152">
        <f t="shared" si="45"/>
        <v>0</v>
      </c>
      <c r="BG224" s="152">
        <f t="shared" si="46"/>
        <v>0</v>
      </c>
      <c r="BH224" s="152">
        <f t="shared" si="47"/>
        <v>0</v>
      </c>
      <c r="BI224" s="152">
        <f t="shared" si="48"/>
        <v>0</v>
      </c>
      <c r="BJ224" s="13" t="s">
        <v>91</v>
      </c>
      <c r="BK224" s="152">
        <f t="shared" si="49"/>
        <v>0</v>
      </c>
      <c r="BL224" s="13" t="s">
        <v>222</v>
      </c>
      <c r="BM224" s="151" t="s">
        <v>589</v>
      </c>
    </row>
    <row r="225" spans="2:65" s="11" customFormat="1" ht="22.9" customHeight="1">
      <c r="B225" s="126"/>
      <c r="D225" s="127" t="s">
        <v>74</v>
      </c>
      <c r="E225" s="136" t="s">
        <v>590</v>
      </c>
      <c r="F225" s="136" t="s">
        <v>591</v>
      </c>
      <c r="I225" s="129"/>
      <c r="J225" s="137">
        <f>BK225</f>
        <v>0</v>
      </c>
      <c r="L225" s="126"/>
      <c r="M225" s="131"/>
      <c r="P225" s="132">
        <f>SUM(P226:P237)</f>
        <v>0</v>
      </c>
      <c r="R225" s="132">
        <f>SUM(R226:R237)</f>
        <v>23.175397679999996</v>
      </c>
      <c r="T225" s="133">
        <f>SUM(T226:T237)</f>
        <v>0</v>
      </c>
      <c r="AR225" s="127" t="s">
        <v>91</v>
      </c>
      <c r="AT225" s="134" t="s">
        <v>74</v>
      </c>
      <c r="AU225" s="134" t="s">
        <v>83</v>
      </c>
      <c r="AY225" s="127" t="s">
        <v>149</v>
      </c>
      <c r="BK225" s="135">
        <f>SUM(BK226:BK237)</f>
        <v>0</v>
      </c>
    </row>
    <row r="226" spans="2:65" s="1" customFormat="1" ht="16.5" customHeight="1">
      <c r="B226" s="138"/>
      <c r="C226" s="139" t="s">
        <v>592</v>
      </c>
      <c r="D226" s="139" t="s">
        <v>151</v>
      </c>
      <c r="E226" s="140" t="s">
        <v>593</v>
      </c>
      <c r="F226" s="141" t="s">
        <v>594</v>
      </c>
      <c r="G226" s="142" t="s">
        <v>161</v>
      </c>
      <c r="H226" s="143">
        <v>25.92</v>
      </c>
      <c r="I226" s="144"/>
      <c r="J226" s="145">
        <f t="shared" ref="J226:J237" si="50">ROUND(I226*H226,2)</f>
        <v>0</v>
      </c>
      <c r="K226" s="146"/>
      <c r="L226" s="27"/>
      <c r="M226" s="147" t="s">
        <v>1</v>
      </c>
      <c r="N226" s="148" t="s">
        <v>41</v>
      </c>
      <c r="P226" s="149">
        <f t="shared" ref="P226:P237" si="51">O226*H226</f>
        <v>0</v>
      </c>
      <c r="Q226" s="149">
        <v>0</v>
      </c>
      <c r="R226" s="149">
        <f t="shared" ref="R226:R237" si="52">Q226*H226</f>
        <v>0</v>
      </c>
      <c r="S226" s="149">
        <v>0</v>
      </c>
      <c r="T226" s="150">
        <f t="shared" ref="T226:T237" si="53">S226*H226</f>
        <v>0</v>
      </c>
      <c r="AR226" s="151" t="s">
        <v>222</v>
      </c>
      <c r="AT226" s="151" t="s">
        <v>151</v>
      </c>
      <c r="AU226" s="151" t="s">
        <v>91</v>
      </c>
      <c r="AY226" s="13" t="s">
        <v>149</v>
      </c>
      <c r="BE226" s="152">
        <f t="shared" ref="BE226:BE237" si="54">IF(N226="základná",J226,0)</f>
        <v>0</v>
      </c>
      <c r="BF226" s="152">
        <f t="shared" ref="BF226:BF237" si="55">IF(N226="znížená",J226,0)</f>
        <v>0</v>
      </c>
      <c r="BG226" s="152">
        <f t="shared" ref="BG226:BG237" si="56">IF(N226="zákl. prenesená",J226,0)</f>
        <v>0</v>
      </c>
      <c r="BH226" s="152">
        <f t="shared" ref="BH226:BH237" si="57">IF(N226="zníž. prenesená",J226,0)</f>
        <v>0</v>
      </c>
      <c r="BI226" s="152">
        <f t="shared" ref="BI226:BI237" si="58">IF(N226="nulová",J226,0)</f>
        <v>0</v>
      </c>
      <c r="BJ226" s="13" t="s">
        <v>91</v>
      </c>
      <c r="BK226" s="152">
        <f t="shared" ref="BK226:BK237" si="59">ROUND(I226*H226,2)</f>
        <v>0</v>
      </c>
      <c r="BL226" s="13" t="s">
        <v>222</v>
      </c>
      <c r="BM226" s="151" t="s">
        <v>595</v>
      </c>
    </row>
    <row r="227" spans="2:65" s="1" customFormat="1" ht="24.2" customHeight="1">
      <c r="B227" s="138"/>
      <c r="C227" s="139" t="s">
        <v>596</v>
      </c>
      <c r="D227" s="139" t="s">
        <v>151</v>
      </c>
      <c r="E227" s="140" t="s">
        <v>597</v>
      </c>
      <c r="F227" s="141" t="s">
        <v>598</v>
      </c>
      <c r="G227" s="142" t="s">
        <v>154</v>
      </c>
      <c r="H227" s="143">
        <v>418.32</v>
      </c>
      <c r="I227" s="144"/>
      <c r="J227" s="145">
        <f t="shared" si="50"/>
        <v>0</v>
      </c>
      <c r="K227" s="146"/>
      <c r="L227" s="27"/>
      <c r="M227" s="147" t="s">
        <v>1</v>
      </c>
      <c r="N227" s="148" t="s">
        <v>41</v>
      </c>
      <c r="P227" s="149">
        <f t="shared" si="51"/>
        <v>0</v>
      </c>
      <c r="Q227" s="149">
        <v>4.0000000000000002E-4</v>
      </c>
      <c r="R227" s="149">
        <f t="shared" si="52"/>
        <v>0.167328</v>
      </c>
      <c r="S227" s="149">
        <v>0</v>
      </c>
      <c r="T227" s="150">
        <f t="shared" si="53"/>
        <v>0</v>
      </c>
      <c r="AR227" s="151" t="s">
        <v>222</v>
      </c>
      <c r="AT227" s="151" t="s">
        <v>151</v>
      </c>
      <c r="AU227" s="151" t="s">
        <v>91</v>
      </c>
      <c r="AY227" s="13" t="s">
        <v>149</v>
      </c>
      <c r="BE227" s="152">
        <f t="shared" si="54"/>
        <v>0</v>
      </c>
      <c r="BF227" s="152">
        <f t="shared" si="55"/>
        <v>0</v>
      </c>
      <c r="BG227" s="152">
        <f t="shared" si="56"/>
        <v>0</v>
      </c>
      <c r="BH227" s="152">
        <f t="shared" si="57"/>
        <v>0</v>
      </c>
      <c r="BI227" s="152">
        <f t="shared" si="58"/>
        <v>0</v>
      </c>
      <c r="BJ227" s="13" t="s">
        <v>91</v>
      </c>
      <c r="BK227" s="152">
        <f t="shared" si="59"/>
        <v>0</v>
      </c>
      <c r="BL227" s="13" t="s">
        <v>222</v>
      </c>
      <c r="BM227" s="151" t="s">
        <v>599</v>
      </c>
    </row>
    <row r="228" spans="2:65" s="1" customFormat="1" ht="24.2" customHeight="1">
      <c r="B228" s="138"/>
      <c r="C228" s="158" t="s">
        <v>600</v>
      </c>
      <c r="D228" s="158" t="s">
        <v>273</v>
      </c>
      <c r="E228" s="159" t="s">
        <v>601</v>
      </c>
      <c r="F228" s="160" t="s">
        <v>602</v>
      </c>
      <c r="G228" s="161" t="s">
        <v>154</v>
      </c>
      <c r="H228" s="162">
        <v>426.68599999999998</v>
      </c>
      <c r="I228" s="163"/>
      <c r="J228" s="164">
        <f t="shared" si="50"/>
        <v>0</v>
      </c>
      <c r="K228" s="165"/>
      <c r="L228" s="166"/>
      <c r="M228" s="167" t="s">
        <v>1</v>
      </c>
      <c r="N228" s="168" t="s">
        <v>41</v>
      </c>
      <c r="P228" s="149">
        <f t="shared" si="51"/>
        <v>0</v>
      </c>
      <c r="Q228" s="149">
        <v>2.0299999999999999E-2</v>
      </c>
      <c r="R228" s="149">
        <f t="shared" si="52"/>
        <v>8.6617257999999993</v>
      </c>
      <c r="S228" s="149">
        <v>0</v>
      </c>
      <c r="T228" s="150">
        <f t="shared" si="53"/>
        <v>0</v>
      </c>
      <c r="AR228" s="151" t="s">
        <v>285</v>
      </c>
      <c r="AT228" s="151" t="s">
        <v>273</v>
      </c>
      <c r="AU228" s="151" t="s">
        <v>91</v>
      </c>
      <c r="AY228" s="13" t="s">
        <v>149</v>
      </c>
      <c r="BE228" s="152">
        <f t="shared" si="54"/>
        <v>0</v>
      </c>
      <c r="BF228" s="152">
        <f t="shared" si="55"/>
        <v>0</v>
      </c>
      <c r="BG228" s="152">
        <f t="shared" si="56"/>
        <v>0</v>
      </c>
      <c r="BH228" s="152">
        <f t="shared" si="57"/>
        <v>0</v>
      </c>
      <c r="BI228" s="152">
        <f t="shared" si="58"/>
        <v>0</v>
      </c>
      <c r="BJ228" s="13" t="s">
        <v>91</v>
      </c>
      <c r="BK228" s="152">
        <f t="shared" si="59"/>
        <v>0</v>
      </c>
      <c r="BL228" s="13" t="s">
        <v>222</v>
      </c>
      <c r="BM228" s="151" t="s">
        <v>603</v>
      </c>
    </row>
    <row r="229" spans="2:65" s="1" customFormat="1" ht="24.2" customHeight="1">
      <c r="B229" s="138"/>
      <c r="C229" s="139" t="s">
        <v>604</v>
      </c>
      <c r="D229" s="139" t="s">
        <v>151</v>
      </c>
      <c r="E229" s="140" t="s">
        <v>605</v>
      </c>
      <c r="F229" s="141" t="s">
        <v>606</v>
      </c>
      <c r="G229" s="142" t="s">
        <v>154</v>
      </c>
      <c r="H229" s="143">
        <v>67.396000000000001</v>
      </c>
      <c r="I229" s="144"/>
      <c r="J229" s="145">
        <f t="shared" si="50"/>
        <v>0</v>
      </c>
      <c r="K229" s="146"/>
      <c r="L229" s="27"/>
      <c r="M229" s="147" t="s">
        <v>1</v>
      </c>
      <c r="N229" s="148" t="s">
        <v>41</v>
      </c>
      <c r="P229" s="149">
        <f t="shared" si="51"/>
        <v>0</v>
      </c>
      <c r="Q229" s="149">
        <v>4.6999999999999999E-4</v>
      </c>
      <c r="R229" s="149">
        <f t="shared" si="52"/>
        <v>3.1676120000000002E-2</v>
      </c>
      <c r="S229" s="149">
        <v>0</v>
      </c>
      <c r="T229" s="150">
        <f t="shared" si="53"/>
        <v>0</v>
      </c>
      <c r="AR229" s="151" t="s">
        <v>222</v>
      </c>
      <c r="AT229" s="151" t="s">
        <v>151</v>
      </c>
      <c r="AU229" s="151" t="s">
        <v>91</v>
      </c>
      <c r="AY229" s="13" t="s">
        <v>149</v>
      </c>
      <c r="BE229" s="152">
        <f t="shared" si="54"/>
        <v>0</v>
      </c>
      <c r="BF229" s="152">
        <f t="shared" si="55"/>
        <v>0</v>
      </c>
      <c r="BG229" s="152">
        <f t="shared" si="56"/>
        <v>0</v>
      </c>
      <c r="BH229" s="152">
        <f t="shared" si="57"/>
        <v>0</v>
      </c>
      <c r="BI229" s="152">
        <f t="shared" si="58"/>
        <v>0</v>
      </c>
      <c r="BJ229" s="13" t="s">
        <v>91</v>
      </c>
      <c r="BK229" s="152">
        <f t="shared" si="59"/>
        <v>0</v>
      </c>
      <c r="BL229" s="13" t="s">
        <v>222</v>
      </c>
      <c r="BM229" s="151" t="s">
        <v>607</v>
      </c>
    </row>
    <row r="230" spans="2:65" s="1" customFormat="1" ht="37.9" customHeight="1">
      <c r="B230" s="138"/>
      <c r="C230" s="158" t="s">
        <v>608</v>
      </c>
      <c r="D230" s="158" t="s">
        <v>273</v>
      </c>
      <c r="E230" s="159" t="s">
        <v>609</v>
      </c>
      <c r="F230" s="160" t="s">
        <v>610</v>
      </c>
      <c r="G230" s="161" t="s">
        <v>154</v>
      </c>
      <c r="H230" s="162">
        <v>70.766000000000005</v>
      </c>
      <c r="I230" s="163"/>
      <c r="J230" s="164">
        <f t="shared" si="50"/>
        <v>0</v>
      </c>
      <c r="K230" s="165"/>
      <c r="L230" s="166"/>
      <c r="M230" s="167" t="s">
        <v>1</v>
      </c>
      <c r="N230" s="168" t="s">
        <v>41</v>
      </c>
      <c r="P230" s="149">
        <f t="shared" si="51"/>
        <v>0</v>
      </c>
      <c r="Q230" s="149">
        <v>2.5010000000000001E-2</v>
      </c>
      <c r="R230" s="149">
        <f t="shared" si="52"/>
        <v>1.7698576600000002</v>
      </c>
      <c r="S230" s="149">
        <v>0</v>
      </c>
      <c r="T230" s="150">
        <f t="shared" si="53"/>
        <v>0</v>
      </c>
      <c r="AR230" s="151" t="s">
        <v>285</v>
      </c>
      <c r="AT230" s="151" t="s">
        <v>273</v>
      </c>
      <c r="AU230" s="151" t="s">
        <v>91</v>
      </c>
      <c r="AY230" s="13" t="s">
        <v>149</v>
      </c>
      <c r="BE230" s="152">
        <f t="shared" si="54"/>
        <v>0</v>
      </c>
      <c r="BF230" s="152">
        <f t="shared" si="55"/>
        <v>0</v>
      </c>
      <c r="BG230" s="152">
        <f t="shared" si="56"/>
        <v>0</v>
      </c>
      <c r="BH230" s="152">
        <f t="shared" si="57"/>
        <v>0</v>
      </c>
      <c r="BI230" s="152">
        <f t="shared" si="58"/>
        <v>0</v>
      </c>
      <c r="BJ230" s="13" t="s">
        <v>91</v>
      </c>
      <c r="BK230" s="152">
        <f t="shared" si="59"/>
        <v>0</v>
      </c>
      <c r="BL230" s="13" t="s">
        <v>222</v>
      </c>
      <c r="BM230" s="151" t="s">
        <v>611</v>
      </c>
    </row>
    <row r="231" spans="2:65" s="1" customFormat="1" ht="33" customHeight="1">
      <c r="B231" s="138"/>
      <c r="C231" s="139" t="s">
        <v>612</v>
      </c>
      <c r="D231" s="139" t="s">
        <v>151</v>
      </c>
      <c r="E231" s="140" t="s">
        <v>613</v>
      </c>
      <c r="F231" s="141" t="s">
        <v>614</v>
      </c>
      <c r="G231" s="142" t="s">
        <v>154</v>
      </c>
      <c r="H231" s="143">
        <v>470.97</v>
      </c>
      <c r="I231" s="144"/>
      <c r="J231" s="145">
        <f t="shared" si="50"/>
        <v>0</v>
      </c>
      <c r="K231" s="146"/>
      <c r="L231" s="27"/>
      <c r="M231" s="147" t="s">
        <v>1</v>
      </c>
      <c r="N231" s="148" t="s">
        <v>41</v>
      </c>
      <c r="P231" s="149">
        <f t="shared" si="51"/>
        <v>0</v>
      </c>
      <c r="Q231" s="149">
        <v>2.0000000000000001E-4</v>
      </c>
      <c r="R231" s="149">
        <f t="shared" si="52"/>
        <v>9.4194000000000014E-2</v>
      </c>
      <c r="S231" s="149">
        <v>0</v>
      </c>
      <c r="T231" s="150">
        <f t="shared" si="53"/>
        <v>0</v>
      </c>
      <c r="AR231" s="151" t="s">
        <v>222</v>
      </c>
      <c r="AT231" s="151" t="s">
        <v>151</v>
      </c>
      <c r="AU231" s="151" t="s">
        <v>91</v>
      </c>
      <c r="AY231" s="13" t="s">
        <v>149</v>
      </c>
      <c r="BE231" s="152">
        <f t="shared" si="54"/>
        <v>0</v>
      </c>
      <c r="BF231" s="152">
        <f t="shared" si="55"/>
        <v>0</v>
      </c>
      <c r="BG231" s="152">
        <f t="shared" si="56"/>
        <v>0</v>
      </c>
      <c r="BH231" s="152">
        <f t="shared" si="57"/>
        <v>0</v>
      </c>
      <c r="BI231" s="152">
        <f t="shared" si="58"/>
        <v>0</v>
      </c>
      <c r="BJ231" s="13" t="s">
        <v>91</v>
      </c>
      <c r="BK231" s="152">
        <f t="shared" si="59"/>
        <v>0</v>
      </c>
      <c r="BL231" s="13" t="s">
        <v>222</v>
      </c>
      <c r="BM231" s="151" t="s">
        <v>615</v>
      </c>
    </row>
    <row r="232" spans="2:65" s="1" customFormat="1" ht="37.9" customHeight="1">
      <c r="B232" s="138"/>
      <c r="C232" s="158" t="s">
        <v>616</v>
      </c>
      <c r="D232" s="158" t="s">
        <v>273</v>
      </c>
      <c r="E232" s="159" t="s">
        <v>617</v>
      </c>
      <c r="F232" s="160" t="s">
        <v>618</v>
      </c>
      <c r="G232" s="161" t="s">
        <v>154</v>
      </c>
      <c r="H232" s="162">
        <v>480.38900000000001</v>
      </c>
      <c r="I232" s="163"/>
      <c r="J232" s="164">
        <f t="shared" si="50"/>
        <v>0</v>
      </c>
      <c r="K232" s="165"/>
      <c r="L232" s="166"/>
      <c r="M232" s="167" t="s">
        <v>1</v>
      </c>
      <c r="N232" s="168" t="s">
        <v>41</v>
      </c>
      <c r="P232" s="149">
        <f t="shared" si="51"/>
        <v>0</v>
      </c>
      <c r="Q232" s="149">
        <v>2.4899999999999999E-2</v>
      </c>
      <c r="R232" s="149">
        <f t="shared" si="52"/>
        <v>11.9616861</v>
      </c>
      <c r="S232" s="149">
        <v>0</v>
      </c>
      <c r="T232" s="150">
        <f t="shared" si="53"/>
        <v>0</v>
      </c>
      <c r="AR232" s="151" t="s">
        <v>285</v>
      </c>
      <c r="AT232" s="151" t="s">
        <v>273</v>
      </c>
      <c r="AU232" s="151" t="s">
        <v>91</v>
      </c>
      <c r="AY232" s="13" t="s">
        <v>149</v>
      </c>
      <c r="BE232" s="152">
        <f t="shared" si="54"/>
        <v>0</v>
      </c>
      <c r="BF232" s="152">
        <f t="shared" si="55"/>
        <v>0</v>
      </c>
      <c r="BG232" s="152">
        <f t="shared" si="56"/>
        <v>0</v>
      </c>
      <c r="BH232" s="152">
        <f t="shared" si="57"/>
        <v>0</v>
      </c>
      <c r="BI232" s="152">
        <f t="shared" si="58"/>
        <v>0</v>
      </c>
      <c r="BJ232" s="13" t="s">
        <v>91</v>
      </c>
      <c r="BK232" s="152">
        <f t="shared" si="59"/>
        <v>0</v>
      </c>
      <c r="BL232" s="13" t="s">
        <v>222</v>
      </c>
      <c r="BM232" s="151" t="s">
        <v>619</v>
      </c>
    </row>
    <row r="233" spans="2:65" s="1" customFormat="1" ht="24.2" customHeight="1">
      <c r="B233" s="138"/>
      <c r="C233" s="139" t="s">
        <v>620</v>
      </c>
      <c r="D233" s="139" t="s">
        <v>151</v>
      </c>
      <c r="E233" s="140" t="s">
        <v>621</v>
      </c>
      <c r="F233" s="141" t="s">
        <v>622</v>
      </c>
      <c r="G233" s="142" t="s">
        <v>280</v>
      </c>
      <c r="H233" s="143">
        <v>1</v>
      </c>
      <c r="I233" s="144"/>
      <c r="J233" s="145">
        <f t="shared" si="50"/>
        <v>0</v>
      </c>
      <c r="K233" s="146"/>
      <c r="L233" s="27"/>
      <c r="M233" s="147" t="s">
        <v>1</v>
      </c>
      <c r="N233" s="148" t="s">
        <v>41</v>
      </c>
      <c r="P233" s="149">
        <f t="shared" si="51"/>
        <v>0</v>
      </c>
      <c r="Q233" s="149">
        <v>8.3000000000000001E-4</v>
      </c>
      <c r="R233" s="149">
        <f t="shared" si="52"/>
        <v>8.3000000000000001E-4</v>
      </c>
      <c r="S233" s="149">
        <v>0</v>
      </c>
      <c r="T233" s="150">
        <f t="shared" si="53"/>
        <v>0</v>
      </c>
      <c r="AR233" s="151" t="s">
        <v>222</v>
      </c>
      <c r="AT233" s="151" t="s">
        <v>151</v>
      </c>
      <c r="AU233" s="151" t="s">
        <v>91</v>
      </c>
      <c r="AY233" s="13" t="s">
        <v>149</v>
      </c>
      <c r="BE233" s="152">
        <f t="shared" si="54"/>
        <v>0</v>
      </c>
      <c r="BF233" s="152">
        <f t="shared" si="55"/>
        <v>0</v>
      </c>
      <c r="BG233" s="152">
        <f t="shared" si="56"/>
        <v>0</v>
      </c>
      <c r="BH233" s="152">
        <f t="shared" si="57"/>
        <v>0</v>
      </c>
      <c r="BI233" s="152">
        <f t="shared" si="58"/>
        <v>0</v>
      </c>
      <c r="BJ233" s="13" t="s">
        <v>91</v>
      </c>
      <c r="BK233" s="152">
        <f t="shared" si="59"/>
        <v>0</v>
      </c>
      <c r="BL233" s="13" t="s">
        <v>222</v>
      </c>
      <c r="BM233" s="151" t="s">
        <v>623</v>
      </c>
    </row>
    <row r="234" spans="2:65" s="1" customFormat="1" ht="24.2" customHeight="1">
      <c r="B234" s="138"/>
      <c r="C234" s="158" t="s">
        <v>624</v>
      </c>
      <c r="D234" s="158" t="s">
        <v>273</v>
      </c>
      <c r="E234" s="159" t="s">
        <v>625</v>
      </c>
      <c r="F234" s="160" t="s">
        <v>626</v>
      </c>
      <c r="G234" s="161" t="s">
        <v>280</v>
      </c>
      <c r="H234" s="162">
        <v>1</v>
      </c>
      <c r="I234" s="163"/>
      <c r="J234" s="164">
        <f t="shared" si="50"/>
        <v>0</v>
      </c>
      <c r="K234" s="165"/>
      <c r="L234" s="166"/>
      <c r="M234" s="167" t="s">
        <v>1</v>
      </c>
      <c r="N234" s="168" t="s">
        <v>41</v>
      </c>
      <c r="P234" s="149">
        <f t="shared" si="51"/>
        <v>0</v>
      </c>
      <c r="Q234" s="149">
        <v>0.47170000000000001</v>
      </c>
      <c r="R234" s="149">
        <f t="shared" si="52"/>
        <v>0.47170000000000001</v>
      </c>
      <c r="S234" s="149">
        <v>0</v>
      </c>
      <c r="T234" s="150">
        <f t="shared" si="53"/>
        <v>0</v>
      </c>
      <c r="AR234" s="151" t="s">
        <v>285</v>
      </c>
      <c r="AT234" s="151" t="s">
        <v>273</v>
      </c>
      <c r="AU234" s="151" t="s">
        <v>91</v>
      </c>
      <c r="AY234" s="13" t="s">
        <v>149</v>
      </c>
      <c r="BE234" s="152">
        <f t="shared" si="54"/>
        <v>0</v>
      </c>
      <c r="BF234" s="152">
        <f t="shared" si="55"/>
        <v>0</v>
      </c>
      <c r="BG234" s="152">
        <f t="shared" si="56"/>
        <v>0</v>
      </c>
      <c r="BH234" s="152">
        <f t="shared" si="57"/>
        <v>0</v>
      </c>
      <c r="BI234" s="152">
        <f t="shared" si="58"/>
        <v>0</v>
      </c>
      <c r="BJ234" s="13" t="s">
        <v>91</v>
      </c>
      <c r="BK234" s="152">
        <f t="shared" si="59"/>
        <v>0</v>
      </c>
      <c r="BL234" s="13" t="s">
        <v>222</v>
      </c>
      <c r="BM234" s="151" t="s">
        <v>627</v>
      </c>
    </row>
    <row r="235" spans="2:65" s="1" customFormat="1" ht="24.2" customHeight="1">
      <c r="B235" s="138"/>
      <c r="C235" s="139" t="s">
        <v>628</v>
      </c>
      <c r="D235" s="139" t="s">
        <v>151</v>
      </c>
      <c r="E235" s="140" t="s">
        <v>629</v>
      </c>
      <c r="F235" s="141" t="s">
        <v>630</v>
      </c>
      <c r="G235" s="142" t="s">
        <v>631</v>
      </c>
      <c r="H235" s="143">
        <v>5</v>
      </c>
      <c r="I235" s="144"/>
      <c r="J235" s="145">
        <f t="shared" si="50"/>
        <v>0</v>
      </c>
      <c r="K235" s="146"/>
      <c r="L235" s="27"/>
      <c r="M235" s="147" t="s">
        <v>1</v>
      </c>
      <c r="N235" s="148" t="s">
        <v>41</v>
      </c>
      <c r="P235" s="149">
        <f t="shared" si="51"/>
        <v>0</v>
      </c>
      <c r="Q235" s="149">
        <v>8.0000000000000007E-5</v>
      </c>
      <c r="R235" s="149">
        <f t="shared" si="52"/>
        <v>4.0000000000000002E-4</v>
      </c>
      <c r="S235" s="149">
        <v>0</v>
      </c>
      <c r="T235" s="150">
        <f t="shared" si="53"/>
        <v>0</v>
      </c>
      <c r="AR235" s="151" t="s">
        <v>222</v>
      </c>
      <c r="AT235" s="151" t="s">
        <v>151</v>
      </c>
      <c r="AU235" s="151" t="s">
        <v>91</v>
      </c>
      <c r="AY235" s="13" t="s">
        <v>149</v>
      </c>
      <c r="BE235" s="152">
        <f t="shared" si="54"/>
        <v>0</v>
      </c>
      <c r="BF235" s="152">
        <f t="shared" si="55"/>
        <v>0</v>
      </c>
      <c r="BG235" s="152">
        <f t="shared" si="56"/>
        <v>0</v>
      </c>
      <c r="BH235" s="152">
        <f t="shared" si="57"/>
        <v>0</v>
      </c>
      <c r="BI235" s="152">
        <f t="shared" si="58"/>
        <v>0</v>
      </c>
      <c r="BJ235" s="13" t="s">
        <v>91</v>
      </c>
      <c r="BK235" s="152">
        <f t="shared" si="59"/>
        <v>0</v>
      </c>
      <c r="BL235" s="13" t="s">
        <v>222</v>
      </c>
      <c r="BM235" s="151" t="s">
        <v>632</v>
      </c>
    </row>
    <row r="236" spans="2:65" s="1" customFormat="1" ht="33" customHeight="1">
      <c r="B236" s="138"/>
      <c r="C236" s="158" t="s">
        <v>633</v>
      </c>
      <c r="D236" s="158" t="s">
        <v>273</v>
      </c>
      <c r="E236" s="159" t="s">
        <v>634</v>
      </c>
      <c r="F236" s="160" t="s">
        <v>635</v>
      </c>
      <c r="G236" s="161" t="s">
        <v>280</v>
      </c>
      <c r="H236" s="162">
        <v>2</v>
      </c>
      <c r="I236" s="163"/>
      <c r="J236" s="164">
        <f t="shared" si="50"/>
        <v>0</v>
      </c>
      <c r="K236" s="165"/>
      <c r="L236" s="166"/>
      <c r="M236" s="167" t="s">
        <v>1</v>
      </c>
      <c r="N236" s="168" t="s">
        <v>41</v>
      </c>
      <c r="P236" s="149">
        <f t="shared" si="51"/>
        <v>0</v>
      </c>
      <c r="Q236" s="149">
        <v>8.0000000000000002E-3</v>
      </c>
      <c r="R236" s="149">
        <f t="shared" si="52"/>
        <v>1.6E-2</v>
      </c>
      <c r="S236" s="149">
        <v>0</v>
      </c>
      <c r="T236" s="150">
        <f t="shared" si="53"/>
        <v>0</v>
      </c>
      <c r="AR236" s="151" t="s">
        <v>285</v>
      </c>
      <c r="AT236" s="151" t="s">
        <v>273</v>
      </c>
      <c r="AU236" s="151" t="s">
        <v>91</v>
      </c>
      <c r="AY236" s="13" t="s">
        <v>149</v>
      </c>
      <c r="BE236" s="152">
        <f t="shared" si="54"/>
        <v>0</v>
      </c>
      <c r="BF236" s="152">
        <f t="shared" si="55"/>
        <v>0</v>
      </c>
      <c r="BG236" s="152">
        <f t="shared" si="56"/>
        <v>0</v>
      </c>
      <c r="BH236" s="152">
        <f t="shared" si="57"/>
        <v>0</v>
      </c>
      <c r="BI236" s="152">
        <f t="shared" si="58"/>
        <v>0</v>
      </c>
      <c r="BJ236" s="13" t="s">
        <v>91</v>
      </c>
      <c r="BK236" s="152">
        <f t="shared" si="59"/>
        <v>0</v>
      </c>
      <c r="BL236" s="13" t="s">
        <v>222</v>
      </c>
      <c r="BM236" s="151" t="s">
        <v>636</v>
      </c>
    </row>
    <row r="237" spans="2:65" s="1" customFormat="1" ht="24.2" customHeight="1">
      <c r="B237" s="138"/>
      <c r="C237" s="139" t="s">
        <v>637</v>
      </c>
      <c r="D237" s="139" t="s">
        <v>151</v>
      </c>
      <c r="E237" s="140" t="s">
        <v>638</v>
      </c>
      <c r="F237" s="141" t="s">
        <v>639</v>
      </c>
      <c r="G237" s="142" t="s">
        <v>197</v>
      </c>
      <c r="H237" s="143">
        <v>23.175000000000001</v>
      </c>
      <c r="I237" s="144"/>
      <c r="J237" s="145">
        <f t="shared" si="50"/>
        <v>0</v>
      </c>
      <c r="K237" s="146"/>
      <c r="L237" s="27"/>
      <c r="M237" s="147" t="s">
        <v>1</v>
      </c>
      <c r="N237" s="148" t="s">
        <v>41</v>
      </c>
      <c r="P237" s="149">
        <f t="shared" si="51"/>
        <v>0</v>
      </c>
      <c r="Q237" s="149">
        <v>0</v>
      </c>
      <c r="R237" s="149">
        <f t="shared" si="52"/>
        <v>0</v>
      </c>
      <c r="S237" s="149">
        <v>0</v>
      </c>
      <c r="T237" s="150">
        <f t="shared" si="53"/>
        <v>0</v>
      </c>
      <c r="AR237" s="151" t="s">
        <v>222</v>
      </c>
      <c r="AT237" s="151" t="s">
        <v>151</v>
      </c>
      <c r="AU237" s="151" t="s">
        <v>91</v>
      </c>
      <c r="AY237" s="13" t="s">
        <v>149</v>
      </c>
      <c r="BE237" s="152">
        <f t="shared" si="54"/>
        <v>0</v>
      </c>
      <c r="BF237" s="152">
        <f t="shared" si="55"/>
        <v>0</v>
      </c>
      <c r="BG237" s="152">
        <f t="shared" si="56"/>
        <v>0</v>
      </c>
      <c r="BH237" s="152">
        <f t="shared" si="57"/>
        <v>0</v>
      </c>
      <c r="BI237" s="152">
        <f t="shared" si="58"/>
        <v>0</v>
      </c>
      <c r="BJ237" s="13" t="s">
        <v>91</v>
      </c>
      <c r="BK237" s="152">
        <f t="shared" si="59"/>
        <v>0</v>
      </c>
      <c r="BL237" s="13" t="s">
        <v>222</v>
      </c>
      <c r="BM237" s="151" t="s">
        <v>640</v>
      </c>
    </row>
    <row r="238" spans="2:65" s="11" customFormat="1" ht="25.9" customHeight="1">
      <c r="B238" s="126"/>
      <c r="D238" s="127" t="s">
        <v>74</v>
      </c>
      <c r="E238" s="128" t="s">
        <v>273</v>
      </c>
      <c r="F238" s="128" t="s">
        <v>274</v>
      </c>
      <c r="I238" s="129"/>
      <c r="J238" s="130">
        <f>BK238</f>
        <v>0</v>
      </c>
      <c r="L238" s="126"/>
      <c r="M238" s="131"/>
      <c r="P238" s="132">
        <f>P239</f>
        <v>0</v>
      </c>
      <c r="R238" s="132">
        <f>R239</f>
        <v>0</v>
      </c>
      <c r="T238" s="133">
        <f>T239</f>
        <v>0</v>
      </c>
      <c r="AR238" s="127" t="s">
        <v>96</v>
      </c>
      <c r="AT238" s="134" t="s">
        <v>74</v>
      </c>
      <c r="AU238" s="134" t="s">
        <v>75</v>
      </c>
      <c r="AY238" s="127" t="s">
        <v>149</v>
      </c>
      <c r="BK238" s="135">
        <f>BK239</f>
        <v>0</v>
      </c>
    </row>
    <row r="239" spans="2:65" s="11" customFormat="1" ht="22.9" customHeight="1">
      <c r="B239" s="126"/>
      <c r="D239" s="127" t="s">
        <v>74</v>
      </c>
      <c r="E239" s="136" t="s">
        <v>641</v>
      </c>
      <c r="F239" s="136" t="s">
        <v>642</v>
      </c>
      <c r="I239" s="129"/>
      <c r="J239" s="137">
        <f>BK239</f>
        <v>0</v>
      </c>
      <c r="L239" s="126"/>
      <c r="M239" s="131"/>
      <c r="P239" s="132">
        <f>SUM(P240:P241)</f>
        <v>0</v>
      </c>
      <c r="R239" s="132">
        <f>SUM(R240:R241)</f>
        <v>0</v>
      </c>
      <c r="T239" s="133">
        <f>SUM(T240:T241)</f>
        <v>0</v>
      </c>
      <c r="AR239" s="127" t="s">
        <v>96</v>
      </c>
      <c r="AT239" s="134" t="s">
        <v>74</v>
      </c>
      <c r="AU239" s="134" t="s">
        <v>83</v>
      </c>
      <c r="AY239" s="127" t="s">
        <v>149</v>
      </c>
      <c r="BK239" s="135">
        <f>SUM(BK240:BK241)</f>
        <v>0</v>
      </c>
    </row>
    <row r="240" spans="2:65" s="1" customFormat="1" ht="24.2" customHeight="1">
      <c r="B240" s="138"/>
      <c r="C240" s="139" t="s">
        <v>643</v>
      </c>
      <c r="D240" s="139" t="s">
        <v>151</v>
      </c>
      <c r="E240" s="140" t="s">
        <v>644</v>
      </c>
      <c r="F240" s="141" t="s">
        <v>645</v>
      </c>
      <c r="G240" s="142" t="s">
        <v>631</v>
      </c>
      <c r="H240" s="143">
        <v>20585.46</v>
      </c>
      <c r="I240" s="144"/>
      <c r="J240" s="145">
        <f>ROUND(I240*H240,2)</f>
        <v>0</v>
      </c>
      <c r="K240" s="146"/>
      <c r="L240" s="27"/>
      <c r="M240" s="147" t="s">
        <v>1</v>
      </c>
      <c r="N240" s="148" t="s">
        <v>41</v>
      </c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51" t="s">
        <v>281</v>
      </c>
      <c r="AT240" s="151" t="s">
        <v>151</v>
      </c>
      <c r="AU240" s="151" t="s">
        <v>91</v>
      </c>
      <c r="AY240" s="13" t="s">
        <v>149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3" t="s">
        <v>91</v>
      </c>
      <c r="BK240" s="152">
        <f>ROUND(I240*H240,2)</f>
        <v>0</v>
      </c>
      <c r="BL240" s="13" t="s">
        <v>281</v>
      </c>
      <c r="BM240" s="151" t="s">
        <v>646</v>
      </c>
    </row>
    <row r="241" spans="2:65" s="1" customFormat="1" ht="24.2" customHeight="1">
      <c r="B241" s="138"/>
      <c r="C241" s="139" t="s">
        <v>647</v>
      </c>
      <c r="D241" s="139" t="s">
        <v>151</v>
      </c>
      <c r="E241" s="140" t="s">
        <v>648</v>
      </c>
      <c r="F241" s="141" t="s">
        <v>649</v>
      </c>
      <c r="G241" s="142" t="s">
        <v>631</v>
      </c>
      <c r="H241" s="143">
        <v>992.2</v>
      </c>
      <c r="I241" s="144"/>
      <c r="J241" s="145">
        <f>ROUND(I241*H241,2)</f>
        <v>0</v>
      </c>
      <c r="K241" s="146"/>
      <c r="L241" s="27"/>
      <c r="M241" s="147" t="s">
        <v>1</v>
      </c>
      <c r="N241" s="148" t="s">
        <v>41</v>
      </c>
      <c r="P241" s="149">
        <f>O241*H241</f>
        <v>0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AR241" s="151" t="s">
        <v>281</v>
      </c>
      <c r="AT241" s="151" t="s">
        <v>151</v>
      </c>
      <c r="AU241" s="151" t="s">
        <v>91</v>
      </c>
      <c r="AY241" s="13" t="s">
        <v>149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3" t="s">
        <v>91</v>
      </c>
      <c r="BK241" s="152">
        <f>ROUND(I241*H241,2)</f>
        <v>0</v>
      </c>
      <c r="BL241" s="13" t="s">
        <v>281</v>
      </c>
      <c r="BM241" s="151" t="s">
        <v>650</v>
      </c>
    </row>
    <row r="242" spans="2:65" s="11" customFormat="1" ht="25.9" customHeight="1">
      <c r="B242" s="126"/>
      <c r="D242" s="127" t="s">
        <v>74</v>
      </c>
      <c r="E242" s="128" t="s">
        <v>283</v>
      </c>
      <c r="F242" s="128" t="s">
        <v>284</v>
      </c>
      <c r="I242" s="129"/>
      <c r="J242" s="130">
        <f>BK242</f>
        <v>0</v>
      </c>
      <c r="L242" s="126"/>
      <c r="M242" s="131"/>
      <c r="P242" s="132">
        <f>SUM(P243:P249)</f>
        <v>0</v>
      </c>
      <c r="R242" s="132">
        <f>SUM(R243:R249)</f>
        <v>0</v>
      </c>
      <c r="T242" s="133">
        <f>SUM(T243:T249)</f>
        <v>0</v>
      </c>
      <c r="AR242" s="127" t="s">
        <v>175</v>
      </c>
      <c r="AT242" s="134" t="s">
        <v>74</v>
      </c>
      <c r="AU242" s="134" t="s">
        <v>75</v>
      </c>
      <c r="AY242" s="127" t="s">
        <v>149</v>
      </c>
      <c r="BK242" s="135">
        <f>SUM(BK243:BK249)</f>
        <v>0</v>
      </c>
    </row>
    <row r="243" spans="2:65" s="1" customFormat="1" ht="24.2" customHeight="1">
      <c r="B243" s="138"/>
      <c r="C243" s="139" t="s">
        <v>651</v>
      </c>
      <c r="D243" s="139" t="s">
        <v>151</v>
      </c>
      <c r="E243" s="140" t="s">
        <v>652</v>
      </c>
      <c r="F243" s="141" t="s">
        <v>653</v>
      </c>
      <c r="G243" s="142" t="s">
        <v>297</v>
      </c>
      <c r="H243" s="143">
        <v>1</v>
      </c>
      <c r="I243" s="144"/>
      <c r="J243" s="145">
        <f t="shared" ref="J243:J249" si="60">ROUND(I243*H243,2)</f>
        <v>0</v>
      </c>
      <c r="K243" s="146"/>
      <c r="L243" s="27"/>
      <c r="M243" s="147" t="s">
        <v>1</v>
      </c>
      <c r="N243" s="148" t="s">
        <v>41</v>
      </c>
      <c r="P243" s="149">
        <f t="shared" ref="P243:P249" si="61">O243*H243</f>
        <v>0</v>
      </c>
      <c r="Q243" s="149">
        <v>0</v>
      </c>
      <c r="R243" s="149">
        <f t="shared" ref="R243:R249" si="62">Q243*H243</f>
        <v>0</v>
      </c>
      <c r="S243" s="149">
        <v>0</v>
      </c>
      <c r="T243" s="150">
        <f t="shared" ref="T243:T249" si="63">S243*H243</f>
        <v>0</v>
      </c>
      <c r="AR243" s="151" t="s">
        <v>288</v>
      </c>
      <c r="AT243" s="151" t="s">
        <v>151</v>
      </c>
      <c r="AU243" s="151" t="s">
        <v>83</v>
      </c>
      <c r="AY243" s="13" t="s">
        <v>149</v>
      </c>
      <c r="BE243" s="152">
        <f t="shared" ref="BE243:BE249" si="64">IF(N243="základná",J243,0)</f>
        <v>0</v>
      </c>
      <c r="BF243" s="152">
        <f t="shared" ref="BF243:BF249" si="65">IF(N243="znížená",J243,0)</f>
        <v>0</v>
      </c>
      <c r="BG243" s="152">
        <f t="shared" ref="BG243:BG249" si="66">IF(N243="zákl. prenesená",J243,0)</f>
        <v>0</v>
      </c>
      <c r="BH243" s="152">
        <f t="shared" ref="BH243:BH249" si="67">IF(N243="zníž. prenesená",J243,0)</f>
        <v>0</v>
      </c>
      <c r="BI243" s="152">
        <f t="shared" ref="BI243:BI249" si="68">IF(N243="nulová",J243,0)</f>
        <v>0</v>
      </c>
      <c r="BJ243" s="13" t="s">
        <v>91</v>
      </c>
      <c r="BK243" s="152">
        <f t="shared" ref="BK243:BK249" si="69">ROUND(I243*H243,2)</f>
        <v>0</v>
      </c>
      <c r="BL243" s="13" t="s">
        <v>288</v>
      </c>
      <c r="BM243" s="151" t="s">
        <v>654</v>
      </c>
    </row>
    <row r="244" spans="2:65" s="1" customFormat="1" ht="33" customHeight="1">
      <c r="B244" s="138"/>
      <c r="C244" s="139" t="s">
        <v>655</v>
      </c>
      <c r="D244" s="139" t="s">
        <v>151</v>
      </c>
      <c r="E244" s="140" t="s">
        <v>656</v>
      </c>
      <c r="F244" s="141" t="s">
        <v>657</v>
      </c>
      <c r="G244" s="142" t="s">
        <v>297</v>
      </c>
      <c r="H244" s="143">
        <v>1</v>
      </c>
      <c r="I244" s="144"/>
      <c r="J244" s="145">
        <f t="shared" si="60"/>
        <v>0</v>
      </c>
      <c r="K244" s="146"/>
      <c r="L244" s="27"/>
      <c r="M244" s="147" t="s">
        <v>1</v>
      </c>
      <c r="N244" s="148" t="s">
        <v>41</v>
      </c>
      <c r="P244" s="149">
        <f t="shared" si="61"/>
        <v>0</v>
      </c>
      <c r="Q244" s="149">
        <v>0</v>
      </c>
      <c r="R244" s="149">
        <f t="shared" si="62"/>
        <v>0</v>
      </c>
      <c r="S244" s="149">
        <v>0</v>
      </c>
      <c r="T244" s="150">
        <f t="shared" si="63"/>
        <v>0</v>
      </c>
      <c r="AR244" s="151" t="s">
        <v>288</v>
      </c>
      <c r="AT244" s="151" t="s">
        <v>151</v>
      </c>
      <c r="AU244" s="151" t="s">
        <v>83</v>
      </c>
      <c r="AY244" s="13" t="s">
        <v>149</v>
      </c>
      <c r="BE244" s="152">
        <f t="shared" si="64"/>
        <v>0</v>
      </c>
      <c r="BF244" s="152">
        <f t="shared" si="65"/>
        <v>0</v>
      </c>
      <c r="BG244" s="152">
        <f t="shared" si="66"/>
        <v>0</v>
      </c>
      <c r="BH244" s="152">
        <f t="shared" si="67"/>
        <v>0</v>
      </c>
      <c r="BI244" s="152">
        <f t="shared" si="68"/>
        <v>0</v>
      </c>
      <c r="BJ244" s="13" t="s">
        <v>91</v>
      </c>
      <c r="BK244" s="152">
        <f t="shared" si="69"/>
        <v>0</v>
      </c>
      <c r="BL244" s="13" t="s">
        <v>288</v>
      </c>
      <c r="BM244" s="151" t="s">
        <v>658</v>
      </c>
    </row>
    <row r="245" spans="2:65" s="1" customFormat="1" ht="16.5" customHeight="1">
      <c r="B245" s="138"/>
      <c r="C245" s="139" t="s">
        <v>659</v>
      </c>
      <c r="D245" s="139" t="s">
        <v>151</v>
      </c>
      <c r="E245" s="140" t="s">
        <v>660</v>
      </c>
      <c r="F245" s="141" t="s">
        <v>661</v>
      </c>
      <c r="G245" s="142" t="s">
        <v>297</v>
      </c>
      <c r="H245" s="143">
        <v>1</v>
      </c>
      <c r="I245" s="144"/>
      <c r="J245" s="145">
        <f t="shared" si="60"/>
        <v>0</v>
      </c>
      <c r="K245" s="146"/>
      <c r="L245" s="27"/>
      <c r="M245" s="147" t="s">
        <v>1</v>
      </c>
      <c r="N245" s="148" t="s">
        <v>41</v>
      </c>
      <c r="P245" s="149">
        <f t="shared" si="61"/>
        <v>0</v>
      </c>
      <c r="Q245" s="149">
        <v>0</v>
      </c>
      <c r="R245" s="149">
        <f t="shared" si="62"/>
        <v>0</v>
      </c>
      <c r="S245" s="149">
        <v>0</v>
      </c>
      <c r="T245" s="150">
        <f t="shared" si="63"/>
        <v>0</v>
      </c>
      <c r="AR245" s="151" t="s">
        <v>288</v>
      </c>
      <c r="AT245" s="151" t="s">
        <v>151</v>
      </c>
      <c r="AU245" s="151" t="s">
        <v>83</v>
      </c>
      <c r="AY245" s="13" t="s">
        <v>149</v>
      </c>
      <c r="BE245" s="152">
        <f t="shared" si="64"/>
        <v>0</v>
      </c>
      <c r="BF245" s="152">
        <f t="shared" si="65"/>
        <v>0</v>
      </c>
      <c r="BG245" s="152">
        <f t="shared" si="66"/>
        <v>0</v>
      </c>
      <c r="BH245" s="152">
        <f t="shared" si="67"/>
        <v>0</v>
      </c>
      <c r="BI245" s="152">
        <f t="shared" si="68"/>
        <v>0</v>
      </c>
      <c r="BJ245" s="13" t="s">
        <v>91</v>
      </c>
      <c r="BK245" s="152">
        <f t="shared" si="69"/>
        <v>0</v>
      </c>
      <c r="BL245" s="13" t="s">
        <v>288</v>
      </c>
      <c r="BM245" s="151" t="s">
        <v>662</v>
      </c>
    </row>
    <row r="246" spans="2:65" s="1" customFormat="1" ht="24.2" customHeight="1">
      <c r="B246" s="138"/>
      <c r="C246" s="139" t="s">
        <v>663</v>
      </c>
      <c r="D246" s="139" t="s">
        <v>151</v>
      </c>
      <c r="E246" s="140" t="s">
        <v>295</v>
      </c>
      <c r="F246" s="141" t="s">
        <v>296</v>
      </c>
      <c r="G246" s="142" t="s">
        <v>297</v>
      </c>
      <c r="H246" s="143">
        <v>1</v>
      </c>
      <c r="I246" s="144"/>
      <c r="J246" s="145">
        <f t="shared" si="60"/>
        <v>0</v>
      </c>
      <c r="K246" s="146"/>
      <c r="L246" s="27"/>
      <c r="M246" s="147" t="s">
        <v>1</v>
      </c>
      <c r="N246" s="148" t="s">
        <v>41</v>
      </c>
      <c r="P246" s="149">
        <f t="shared" si="61"/>
        <v>0</v>
      </c>
      <c r="Q246" s="149">
        <v>0</v>
      </c>
      <c r="R246" s="149">
        <f t="shared" si="62"/>
        <v>0</v>
      </c>
      <c r="S246" s="149">
        <v>0</v>
      </c>
      <c r="T246" s="150">
        <f t="shared" si="63"/>
        <v>0</v>
      </c>
      <c r="AR246" s="151" t="s">
        <v>288</v>
      </c>
      <c r="AT246" s="151" t="s">
        <v>151</v>
      </c>
      <c r="AU246" s="151" t="s">
        <v>83</v>
      </c>
      <c r="AY246" s="13" t="s">
        <v>149</v>
      </c>
      <c r="BE246" s="152">
        <f t="shared" si="64"/>
        <v>0</v>
      </c>
      <c r="BF246" s="152">
        <f t="shared" si="65"/>
        <v>0</v>
      </c>
      <c r="BG246" s="152">
        <f t="shared" si="66"/>
        <v>0</v>
      </c>
      <c r="BH246" s="152">
        <f t="shared" si="67"/>
        <v>0</v>
      </c>
      <c r="BI246" s="152">
        <f t="shared" si="68"/>
        <v>0</v>
      </c>
      <c r="BJ246" s="13" t="s">
        <v>91</v>
      </c>
      <c r="BK246" s="152">
        <f t="shared" si="69"/>
        <v>0</v>
      </c>
      <c r="BL246" s="13" t="s">
        <v>288</v>
      </c>
      <c r="BM246" s="151" t="s">
        <v>664</v>
      </c>
    </row>
    <row r="247" spans="2:65" s="1" customFormat="1" ht="21.75" customHeight="1">
      <c r="B247" s="138"/>
      <c r="C247" s="139" t="s">
        <v>665</v>
      </c>
      <c r="D247" s="139" t="s">
        <v>151</v>
      </c>
      <c r="E247" s="140" t="s">
        <v>300</v>
      </c>
      <c r="F247" s="141" t="s">
        <v>301</v>
      </c>
      <c r="G247" s="142" t="s">
        <v>297</v>
      </c>
      <c r="H247" s="143">
        <v>1</v>
      </c>
      <c r="I247" s="144"/>
      <c r="J247" s="145">
        <f t="shared" si="60"/>
        <v>0</v>
      </c>
      <c r="K247" s="146"/>
      <c r="L247" s="27"/>
      <c r="M247" s="147" t="s">
        <v>1</v>
      </c>
      <c r="N247" s="148" t="s">
        <v>41</v>
      </c>
      <c r="P247" s="149">
        <f t="shared" si="61"/>
        <v>0</v>
      </c>
      <c r="Q247" s="149">
        <v>0</v>
      </c>
      <c r="R247" s="149">
        <f t="shared" si="62"/>
        <v>0</v>
      </c>
      <c r="S247" s="149">
        <v>0</v>
      </c>
      <c r="T247" s="150">
        <f t="shared" si="63"/>
        <v>0</v>
      </c>
      <c r="AR247" s="151" t="s">
        <v>288</v>
      </c>
      <c r="AT247" s="151" t="s">
        <v>151</v>
      </c>
      <c r="AU247" s="151" t="s">
        <v>83</v>
      </c>
      <c r="AY247" s="13" t="s">
        <v>149</v>
      </c>
      <c r="BE247" s="152">
        <f t="shared" si="64"/>
        <v>0</v>
      </c>
      <c r="BF247" s="152">
        <f t="shared" si="65"/>
        <v>0</v>
      </c>
      <c r="BG247" s="152">
        <f t="shared" si="66"/>
        <v>0</v>
      </c>
      <c r="BH247" s="152">
        <f t="shared" si="67"/>
        <v>0</v>
      </c>
      <c r="BI247" s="152">
        <f t="shared" si="68"/>
        <v>0</v>
      </c>
      <c r="BJ247" s="13" t="s">
        <v>91</v>
      </c>
      <c r="BK247" s="152">
        <f t="shared" si="69"/>
        <v>0</v>
      </c>
      <c r="BL247" s="13" t="s">
        <v>288</v>
      </c>
      <c r="BM247" s="151" t="s">
        <v>666</v>
      </c>
    </row>
    <row r="248" spans="2:65" s="1" customFormat="1" ht="16.5" customHeight="1">
      <c r="B248" s="138"/>
      <c r="C248" s="139" t="s">
        <v>667</v>
      </c>
      <c r="D248" s="139" t="s">
        <v>151</v>
      </c>
      <c r="E248" s="140" t="s">
        <v>668</v>
      </c>
      <c r="F248" s="141" t="s">
        <v>669</v>
      </c>
      <c r="G248" s="142" t="s">
        <v>297</v>
      </c>
      <c r="H248" s="143">
        <v>1</v>
      </c>
      <c r="I248" s="144"/>
      <c r="J248" s="145">
        <f t="shared" si="60"/>
        <v>0</v>
      </c>
      <c r="K248" s="146"/>
      <c r="L248" s="27"/>
      <c r="M248" s="147" t="s">
        <v>1</v>
      </c>
      <c r="N248" s="148" t="s">
        <v>41</v>
      </c>
      <c r="P248" s="149">
        <f t="shared" si="61"/>
        <v>0</v>
      </c>
      <c r="Q248" s="149">
        <v>0</v>
      </c>
      <c r="R248" s="149">
        <f t="shared" si="62"/>
        <v>0</v>
      </c>
      <c r="S248" s="149">
        <v>0</v>
      </c>
      <c r="T248" s="150">
        <f t="shared" si="63"/>
        <v>0</v>
      </c>
      <c r="AR248" s="151" t="s">
        <v>288</v>
      </c>
      <c r="AT248" s="151" t="s">
        <v>151</v>
      </c>
      <c r="AU248" s="151" t="s">
        <v>83</v>
      </c>
      <c r="AY248" s="13" t="s">
        <v>149</v>
      </c>
      <c r="BE248" s="152">
        <f t="shared" si="64"/>
        <v>0</v>
      </c>
      <c r="BF248" s="152">
        <f t="shared" si="65"/>
        <v>0</v>
      </c>
      <c r="BG248" s="152">
        <f t="shared" si="66"/>
        <v>0</v>
      </c>
      <c r="BH248" s="152">
        <f t="shared" si="67"/>
        <v>0</v>
      </c>
      <c r="BI248" s="152">
        <f t="shared" si="68"/>
        <v>0</v>
      </c>
      <c r="BJ248" s="13" t="s">
        <v>91</v>
      </c>
      <c r="BK248" s="152">
        <f t="shared" si="69"/>
        <v>0</v>
      </c>
      <c r="BL248" s="13" t="s">
        <v>288</v>
      </c>
      <c r="BM248" s="151" t="s">
        <v>670</v>
      </c>
    </row>
    <row r="249" spans="2:65" s="1" customFormat="1" ht="24.2" customHeight="1">
      <c r="B249" s="138"/>
      <c r="C249" s="139" t="s">
        <v>671</v>
      </c>
      <c r="D249" s="139" t="s">
        <v>151</v>
      </c>
      <c r="E249" s="140" t="s">
        <v>308</v>
      </c>
      <c r="F249" s="141" t="s">
        <v>309</v>
      </c>
      <c r="G249" s="142" t="s">
        <v>297</v>
      </c>
      <c r="H249" s="143">
        <v>1</v>
      </c>
      <c r="I249" s="144"/>
      <c r="J249" s="145">
        <f t="shared" si="60"/>
        <v>0</v>
      </c>
      <c r="K249" s="146"/>
      <c r="L249" s="27"/>
      <c r="M249" s="153" t="s">
        <v>1</v>
      </c>
      <c r="N249" s="154" t="s">
        <v>41</v>
      </c>
      <c r="O249" s="155"/>
      <c r="P249" s="156">
        <f t="shared" si="61"/>
        <v>0</v>
      </c>
      <c r="Q249" s="156">
        <v>0</v>
      </c>
      <c r="R249" s="156">
        <f t="shared" si="62"/>
        <v>0</v>
      </c>
      <c r="S249" s="156">
        <v>0</v>
      </c>
      <c r="T249" s="157">
        <f t="shared" si="63"/>
        <v>0</v>
      </c>
      <c r="AR249" s="151" t="s">
        <v>288</v>
      </c>
      <c r="AT249" s="151" t="s">
        <v>151</v>
      </c>
      <c r="AU249" s="151" t="s">
        <v>83</v>
      </c>
      <c r="AY249" s="13" t="s">
        <v>149</v>
      </c>
      <c r="BE249" s="152">
        <f t="shared" si="64"/>
        <v>0</v>
      </c>
      <c r="BF249" s="152">
        <f t="shared" si="65"/>
        <v>0</v>
      </c>
      <c r="BG249" s="152">
        <f t="shared" si="66"/>
        <v>0</v>
      </c>
      <c r="BH249" s="152">
        <f t="shared" si="67"/>
        <v>0</v>
      </c>
      <c r="BI249" s="152">
        <f t="shared" si="68"/>
        <v>0</v>
      </c>
      <c r="BJ249" s="13" t="s">
        <v>91</v>
      </c>
      <c r="BK249" s="152">
        <f t="shared" si="69"/>
        <v>0</v>
      </c>
      <c r="BL249" s="13" t="s">
        <v>288</v>
      </c>
      <c r="BM249" s="151" t="s">
        <v>672</v>
      </c>
    </row>
    <row r="250" spans="2:65" s="1" customFormat="1" ht="6.95" customHeight="1"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27"/>
    </row>
  </sheetData>
  <autoFilter ref="C137:K249" xr:uid="{00000000-0009-0000-0000-000002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7"/>
  <sheetViews>
    <sheetView showGridLines="0" workbookViewId="0">
      <selection activeCell="E129" sqref="E129:H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99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.75" hidden="1">
      <c r="B8" s="16"/>
      <c r="D8" s="23" t="s">
        <v>119</v>
      </c>
      <c r="L8" s="16"/>
    </row>
    <row r="9" spans="2:46" ht="16.5" hidden="1" customHeight="1">
      <c r="B9" s="16"/>
      <c r="E9" s="218" t="s">
        <v>311</v>
      </c>
      <c r="F9" s="189"/>
      <c r="G9" s="189"/>
      <c r="H9" s="189"/>
      <c r="L9" s="16"/>
    </row>
    <row r="10" spans="2:46" ht="12" hidden="1" customHeight="1">
      <c r="B10" s="16"/>
      <c r="D10" s="23" t="s">
        <v>312</v>
      </c>
      <c r="L10" s="16"/>
    </row>
    <row r="11" spans="2:46" s="1" customFormat="1" ht="16.5" hidden="1" customHeight="1">
      <c r="B11" s="27"/>
      <c r="E11" s="216" t="s">
        <v>673</v>
      </c>
      <c r="F11" s="217"/>
      <c r="G11" s="217"/>
      <c r="H11" s="217"/>
      <c r="L11" s="27"/>
    </row>
    <row r="12" spans="2:46" s="1" customFormat="1" ht="12" hidden="1" customHeight="1">
      <c r="B12" s="27"/>
      <c r="D12" s="23" t="s">
        <v>674</v>
      </c>
      <c r="L12" s="27"/>
    </row>
    <row r="13" spans="2:46" s="1" customFormat="1" ht="16.5" hidden="1" customHeight="1">
      <c r="B13" s="27"/>
      <c r="E13" s="177" t="s">
        <v>675</v>
      </c>
      <c r="F13" s="217"/>
      <c r="G13" s="217"/>
      <c r="H13" s="217"/>
      <c r="L13" s="27"/>
    </row>
    <row r="14" spans="2:46" s="1" customFormat="1" hidden="1">
      <c r="B14" s="27"/>
      <c r="L14" s="27"/>
    </row>
    <row r="15" spans="2:46" s="1" customFormat="1" ht="12" hidden="1" customHeight="1">
      <c r="B15" s="27"/>
      <c r="D15" s="23" t="s">
        <v>17</v>
      </c>
      <c r="F15" s="21" t="s">
        <v>1</v>
      </c>
      <c r="I15" s="23" t="s">
        <v>18</v>
      </c>
      <c r="J15" s="21" t="s">
        <v>1</v>
      </c>
      <c r="L15" s="27"/>
    </row>
    <row r="16" spans="2:46" s="1" customFormat="1" ht="12" hidden="1" customHeight="1">
      <c r="B16" s="27"/>
      <c r="D16" s="23" t="s">
        <v>19</v>
      </c>
      <c r="F16" s="21" t="s">
        <v>20</v>
      </c>
      <c r="I16" s="23" t="s">
        <v>21</v>
      </c>
      <c r="J16" s="50" t="str">
        <f>'Rekapitulácia stavby'!AN8</f>
        <v>13. 1. 2023</v>
      </c>
      <c r="L16" s="27"/>
    </row>
    <row r="17" spans="2:12" s="1" customFormat="1" ht="10.9" hidden="1" customHeight="1">
      <c r="B17" s="27"/>
      <c r="L17" s="27"/>
    </row>
    <row r="18" spans="2:12" s="1" customFormat="1" ht="12" hidden="1" customHeight="1">
      <c r="B18" s="27"/>
      <c r="D18" s="23" t="s">
        <v>23</v>
      </c>
      <c r="I18" s="23" t="s">
        <v>24</v>
      </c>
      <c r="J18" s="21" t="s">
        <v>25</v>
      </c>
      <c r="L18" s="27"/>
    </row>
    <row r="19" spans="2:12" s="1" customFormat="1" ht="18" hidden="1" customHeight="1">
      <c r="B19" s="27"/>
      <c r="E19" s="21" t="s">
        <v>26</v>
      </c>
      <c r="I19" s="23" t="s">
        <v>27</v>
      </c>
      <c r="J19" s="21" t="s">
        <v>28</v>
      </c>
      <c r="L19" s="27"/>
    </row>
    <row r="20" spans="2:12" s="1" customFormat="1" ht="6.95" hidden="1" customHeight="1">
      <c r="B20" s="27"/>
      <c r="L20" s="27"/>
    </row>
    <row r="21" spans="2:12" s="1" customFormat="1" ht="12" hidden="1" customHeight="1">
      <c r="B21" s="27"/>
      <c r="D21" s="23" t="s">
        <v>29</v>
      </c>
      <c r="I21" s="23" t="s">
        <v>24</v>
      </c>
      <c r="J21" s="24">
        <f>'Rekapitulácia stavby'!AN13</f>
        <v>0</v>
      </c>
      <c r="L21" s="27"/>
    </row>
    <row r="22" spans="2:12" s="1" customFormat="1" ht="18" hidden="1" customHeight="1">
      <c r="B22" s="27"/>
      <c r="E22" s="220">
        <f>'Rekapitulácia stavby'!E14</f>
        <v>0</v>
      </c>
      <c r="F22" s="211"/>
      <c r="G22" s="211"/>
      <c r="H22" s="211"/>
      <c r="I22" s="23" t="s">
        <v>27</v>
      </c>
      <c r="J22" s="24">
        <f>'Rekapitulácia stavby'!AN14</f>
        <v>0</v>
      </c>
      <c r="L22" s="27"/>
    </row>
    <row r="23" spans="2:12" s="1" customFormat="1" ht="6.95" hidden="1" customHeight="1">
      <c r="B23" s="27"/>
      <c r="L23" s="27"/>
    </row>
    <row r="24" spans="2:12" s="1" customFormat="1" ht="12" hidden="1" customHeight="1">
      <c r="B24" s="27"/>
      <c r="D24" s="23" t="s">
        <v>30</v>
      </c>
      <c r="I24" s="23" t="s">
        <v>24</v>
      </c>
      <c r="J24" s="21" t="s">
        <v>1</v>
      </c>
      <c r="L24" s="27"/>
    </row>
    <row r="25" spans="2:12" s="1" customFormat="1" ht="18" hidden="1" customHeight="1">
      <c r="B25" s="27"/>
      <c r="E25" s="21" t="s">
        <v>31</v>
      </c>
      <c r="I25" s="23" t="s">
        <v>27</v>
      </c>
      <c r="J25" s="21" t="s">
        <v>1</v>
      </c>
      <c r="L25" s="27"/>
    </row>
    <row r="26" spans="2:12" s="1" customFormat="1" ht="6.95" hidden="1" customHeight="1">
      <c r="B26" s="27"/>
      <c r="L26" s="27"/>
    </row>
    <row r="27" spans="2:12" s="1" customFormat="1" ht="12" hidden="1" customHeight="1">
      <c r="B27" s="27"/>
      <c r="D27" s="23" t="s">
        <v>33</v>
      </c>
      <c r="I27" s="23" t="s">
        <v>24</v>
      </c>
      <c r="J27" s="21">
        <f>IF('Rekapitulácia stavby'!AN19="","",'Rekapitulácia stavby'!AN19)</f>
        <v>42139759</v>
      </c>
      <c r="L27" s="27"/>
    </row>
    <row r="28" spans="2:12" s="1" customFormat="1" ht="18" hidden="1" customHeight="1">
      <c r="B28" s="27"/>
      <c r="E28" s="21" t="str">
        <f>IF('Rekapitulácia stavby'!E20="","",'Rekapitulácia stavby'!E20)</f>
        <v xml:space="preserve">Ing. Ivan Leitmann </v>
      </c>
      <c r="I28" s="23" t="s">
        <v>27</v>
      </c>
      <c r="J28" s="21" t="str">
        <f>IF('Rekapitulácia stavby'!AN20="","",'Rekapitulácia stavby'!AN20)</f>
        <v/>
      </c>
      <c r="L28" s="27"/>
    </row>
    <row r="29" spans="2:12" s="1" customFormat="1" ht="6.95" hidden="1" customHeight="1">
      <c r="B29" s="27"/>
      <c r="L29" s="27"/>
    </row>
    <row r="30" spans="2:12" s="1" customFormat="1" ht="12" hidden="1" customHeight="1">
      <c r="B30" s="27"/>
      <c r="D30" s="23" t="s">
        <v>34</v>
      </c>
      <c r="L30" s="27"/>
    </row>
    <row r="31" spans="2:12" s="7" customFormat="1" ht="16.5" hidden="1" customHeight="1">
      <c r="B31" s="92"/>
      <c r="E31" s="190" t="s">
        <v>1</v>
      </c>
      <c r="F31" s="190"/>
      <c r="G31" s="190"/>
      <c r="H31" s="190"/>
      <c r="L31" s="92"/>
    </row>
    <row r="32" spans="2:12" s="1" customFormat="1" ht="6.95" hidden="1" customHeight="1">
      <c r="B32" s="27"/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25.35" hidden="1" customHeight="1">
      <c r="B34" s="27"/>
      <c r="D34" s="93" t="s">
        <v>35</v>
      </c>
      <c r="J34" s="64">
        <f>ROUND(J137, 2)</f>
        <v>0</v>
      </c>
      <c r="L34" s="27"/>
    </row>
    <row r="35" spans="2:12" s="1" customFormat="1" ht="6.95" hidden="1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45" hidden="1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45" hidden="1" customHeight="1">
      <c r="B37" s="27"/>
      <c r="D37" s="53" t="s">
        <v>39</v>
      </c>
      <c r="E37" s="32" t="s">
        <v>40</v>
      </c>
      <c r="F37" s="94">
        <f>ROUND((SUM(BE137:BE206)),  2)</f>
        <v>0</v>
      </c>
      <c r="G37" s="95"/>
      <c r="H37" s="95"/>
      <c r="I37" s="96">
        <v>0.2</v>
      </c>
      <c r="J37" s="94">
        <f>ROUND(((SUM(BE137:BE206))*I37),  2)</f>
        <v>0</v>
      </c>
      <c r="L37" s="27"/>
    </row>
    <row r="38" spans="2:12" s="1" customFormat="1" ht="14.45" hidden="1" customHeight="1">
      <c r="B38" s="27"/>
      <c r="E38" s="32" t="s">
        <v>41</v>
      </c>
      <c r="F38" s="94">
        <f>ROUND((SUM(BF137:BF206)),  2)</f>
        <v>0</v>
      </c>
      <c r="G38" s="95"/>
      <c r="H38" s="95"/>
      <c r="I38" s="96">
        <v>0.2</v>
      </c>
      <c r="J38" s="94">
        <f>ROUND(((SUM(BF137:BF206))*I38),  2)</f>
        <v>0</v>
      </c>
      <c r="L38" s="27"/>
    </row>
    <row r="39" spans="2:12" s="1" customFormat="1" ht="14.45" hidden="1" customHeight="1">
      <c r="B39" s="27"/>
      <c r="E39" s="23" t="s">
        <v>42</v>
      </c>
      <c r="F39" s="84">
        <f>ROUND((SUM(BG137:BG206)),  2)</f>
        <v>0</v>
      </c>
      <c r="I39" s="97">
        <v>0.2</v>
      </c>
      <c r="J39" s="84">
        <f>0</f>
        <v>0</v>
      </c>
      <c r="L39" s="27"/>
    </row>
    <row r="40" spans="2:12" s="1" customFormat="1" ht="14.45" hidden="1" customHeight="1">
      <c r="B40" s="27"/>
      <c r="E40" s="23" t="s">
        <v>43</v>
      </c>
      <c r="F40" s="84">
        <f>ROUND((SUM(BH137:BH206)),  2)</f>
        <v>0</v>
      </c>
      <c r="I40" s="97">
        <v>0.2</v>
      </c>
      <c r="J40" s="84">
        <f>0</f>
        <v>0</v>
      </c>
      <c r="L40" s="27"/>
    </row>
    <row r="41" spans="2:12" s="1" customFormat="1" ht="14.45" hidden="1" customHeight="1">
      <c r="B41" s="27"/>
      <c r="E41" s="32" t="s">
        <v>44</v>
      </c>
      <c r="F41" s="94">
        <f>ROUND((SUM(BI137:BI206)),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6.95" hidden="1" customHeight="1">
      <c r="B42" s="27"/>
      <c r="L42" s="27"/>
    </row>
    <row r="43" spans="2:12" s="1" customFormat="1" ht="25.35" hidden="1" customHeight="1">
      <c r="B43" s="27"/>
      <c r="C43" s="98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0</v>
      </c>
      <c r="K43" s="103"/>
      <c r="L43" s="27"/>
    </row>
    <row r="44" spans="2:12" s="1" customFormat="1" ht="14.45" hidden="1" customHeight="1">
      <c r="B44" s="27"/>
      <c r="L44" s="27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ht="16.5" hidden="1" customHeight="1">
      <c r="B87" s="16"/>
      <c r="E87" s="218" t="s">
        <v>311</v>
      </c>
      <c r="F87" s="189"/>
      <c r="G87" s="189"/>
      <c r="H87" s="189"/>
      <c r="L87" s="16"/>
    </row>
    <row r="88" spans="2:12" ht="12" hidden="1" customHeight="1">
      <c r="B88" s="16"/>
      <c r="C88" s="23" t="s">
        <v>312</v>
      </c>
      <c r="L88" s="16"/>
    </row>
    <row r="89" spans="2:12" s="1" customFormat="1" ht="16.5" hidden="1" customHeight="1">
      <c r="B89" s="27"/>
      <c r="E89" s="216" t="s">
        <v>673</v>
      </c>
      <c r="F89" s="217"/>
      <c r="G89" s="217"/>
      <c r="H89" s="217"/>
      <c r="L89" s="27"/>
    </row>
    <row r="90" spans="2:12" s="1" customFormat="1" ht="12" hidden="1" customHeight="1">
      <c r="B90" s="27"/>
      <c r="C90" s="23" t="s">
        <v>674</v>
      </c>
      <c r="L90" s="27"/>
    </row>
    <row r="91" spans="2:12" s="1" customFormat="1" ht="16.5" hidden="1" customHeight="1">
      <c r="B91" s="27"/>
      <c r="E91" s="177" t="str">
        <f>E13</f>
        <v xml:space="preserve">2023-01221 - SO.02 Zdravotechnika </v>
      </c>
      <c r="F91" s="217"/>
      <c r="G91" s="217"/>
      <c r="H91" s="217"/>
      <c r="L91" s="27"/>
    </row>
    <row r="92" spans="2:12" s="1" customFormat="1" ht="6.95" hidden="1" customHeight="1">
      <c r="B92" s="27"/>
      <c r="L92" s="27"/>
    </row>
    <row r="93" spans="2:12" s="1" customFormat="1" ht="12" hidden="1" customHeight="1">
      <c r="B93" s="27"/>
      <c r="C93" s="23" t="s">
        <v>19</v>
      </c>
      <c r="F93" s="21" t="str">
        <f>F16</f>
        <v xml:space="preserve"> </v>
      </c>
      <c r="I93" s="23" t="s">
        <v>21</v>
      </c>
      <c r="J93" s="50" t="str">
        <f>IF(J16="","",J16)</f>
        <v>13. 1. 2023</v>
      </c>
      <c r="L93" s="27"/>
    </row>
    <row r="94" spans="2:12" s="1" customFormat="1" ht="6.95" hidden="1" customHeight="1">
      <c r="B94" s="27"/>
      <c r="L94" s="27"/>
    </row>
    <row r="95" spans="2:12" s="1" customFormat="1" ht="15.2" hidden="1" customHeight="1">
      <c r="B95" s="27"/>
      <c r="C95" s="23" t="s">
        <v>23</v>
      </c>
      <c r="F95" s="21" t="str">
        <f>E19</f>
        <v>MILSY a.s.</v>
      </c>
      <c r="I95" s="23" t="s">
        <v>30</v>
      </c>
      <c r="J95" s="25" t="str">
        <f>E25</f>
        <v xml:space="preserve">Ing. Ivan Leitmann </v>
      </c>
      <c r="L95" s="27"/>
    </row>
    <row r="96" spans="2:12" s="1" customFormat="1" ht="15.2" hidden="1" customHeight="1">
      <c r="B96" s="27"/>
      <c r="C96" s="23" t="s">
        <v>29</v>
      </c>
      <c r="F96" s="21">
        <f>IF(E22="","",E22)</f>
        <v>0</v>
      </c>
      <c r="I96" s="23" t="s">
        <v>33</v>
      </c>
      <c r="J96" s="25" t="str">
        <f>E28</f>
        <v xml:space="preserve">Ing. Ivan Leitmann </v>
      </c>
      <c r="L96" s="27"/>
    </row>
    <row r="97" spans="2:47" s="1" customFormat="1" ht="10.35" hidden="1" customHeight="1">
      <c r="B97" s="27"/>
      <c r="L97" s="27"/>
    </row>
    <row r="98" spans="2:47" s="1" customFormat="1" ht="29.25" hidden="1" customHeight="1">
      <c r="B98" s="27"/>
      <c r="C98" s="106" t="s">
        <v>122</v>
      </c>
      <c r="D98" s="98"/>
      <c r="E98" s="98"/>
      <c r="F98" s="98"/>
      <c r="G98" s="98"/>
      <c r="H98" s="98"/>
      <c r="I98" s="98"/>
      <c r="J98" s="107" t="s">
        <v>123</v>
      </c>
      <c r="K98" s="98"/>
      <c r="L98" s="27"/>
    </row>
    <row r="99" spans="2:47" s="1" customFormat="1" ht="10.35" hidden="1" customHeight="1">
      <c r="B99" s="27"/>
      <c r="L99" s="27"/>
    </row>
    <row r="100" spans="2:47" s="1" customFormat="1" ht="22.9" hidden="1" customHeight="1">
      <c r="B100" s="27"/>
      <c r="C100" s="108" t="s">
        <v>124</v>
      </c>
      <c r="J100" s="64">
        <f>J137</f>
        <v>0</v>
      </c>
      <c r="L100" s="27"/>
      <c r="AU100" s="13" t="s">
        <v>125</v>
      </c>
    </row>
    <row r="101" spans="2:47" s="8" customFormat="1" ht="24.95" hidden="1" customHeight="1">
      <c r="B101" s="109"/>
      <c r="D101" s="110" t="s">
        <v>126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47" s="9" customFormat="1" ht="19.899999999999999" hidden="1" customHeight="1">
      <c r="B102" s="113"/>
      <c r="D102" s="114" t="s">
        <v>127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2:47" s="9" customFormat="1" ht="19.899999999999999" hidden="1" customHeight="1">
      <c r="B103" s="113"/>
      <c r="D103" s="114" t="s">
        <v>676</v>
      </c>
      <c r="E103" s="115"/>
      <c r="F103" s="115"/>
      <c r="G103" s="115"/>
      <c r="H103" s="115"/>
      <c r="I103" s="115"/>
      <c r="J103" s="116">
        <f>J150</f>
        <v>0</v>
      </c>
      <c r="L103" s="113"/>
    </row>
    <row r="104" spans="2:47" s="9" customFormat="1" ht="19.899999999999999" hidden="1" customHeight="1">
      <c r="B104" s="113"/>
      <c r="D104" s="114" t="s">
        <v>677</v>
      </c>
      <c r="E104" s="115"/>
      <c r="F104" s="115"/>
      <c r="G104" s="115"/>
      <c r="H104" s="115"/>
      <c r="I104" s="115"/>
      <c r="J104" s="116">
        <f>J152</f>
        <v>0</v>
      </c>
      <c r="L104" s="113"/>
    </row>
    <row r="105" spans="2:47" s="9" customFormat="1" ht="19.899999999999999" hidden="1" customHeight="1">
      <c r="B105" s="113"/>
      <c r="D105" s="114" t="s">
        <v>678</v>
      </c>
      <c r="E105" s="115"/>
      <c r="F105" s="115"/>
      <c r="G105" s="115"/>
      <c r="H105" s="115"/>
      <c r="I105" s="115"/>
      <c r="J105" s="116">
        <f>J168</f>
        <v>0</v>
      </c>
      <c r="L105" s="113"/>
    </row>
    <row r="106" spans="2:47" s="8" customFormat="1" ht="24.95" hidden="1" customHeight="1">
      <c r="B106" s="109"/>
      <c r="D106" s="110" t="s">
        <v>129</v>
      </c>
      <c r="E106" s="111"/>
      <c r="F106" s="111"/>
      <c r="G106" s="111"/>
      <c r="H106" s="111"/>
      <c r="I106" s="111"/>
      <c r="J106" s="112">
        <f>J170</f>
        <v>0</v>
      </c>
      <c r="L106" s="109"/>
    </row>
    <row r="107" spans="2:47" s="9" customFormat="1" ht="19.899999999999999" hidden="1" customHeight="1">
      <c r="B107" s="113"/>
      <c r="D107" s="114" t="s">
        <v>321</v>
      </c>
      <c r="E107" s="115"/>
      <c r="F107" s="115"/>
      <c r="G107" s="115"/>
      <c r="H107" s="115"/>
      <c r="I107" s="115"/>
      <c r="J107" s="116">
        <f>J171</f>
        <v>0</v>
      </c>
      <c r="L107" s="113"/>
    </row>
    <row r="108" spans="2:47" s="9" customFormat="1" ht="19.899999999999999" hidden="1" customHeight="1">
      <c r="B108" s="113"/>
      <c r="D108" s="114" t="s">
        <v>679</v>
      </c>
      <c r="E108" s="115"/>
      <c r="F108" s="115"/>
      <c r="G108" s="115"/>
      <c r="H108" s="115"/>
      <c r="I108" s="115"/>
      <c r="J108" s="116">
        <f>J174</f>
        <v>0</v>
      </c>
      <c r="L108" s="113"/>
    </row>
    <row r="109" spans="2:47" s="9" customFormat="1" ht="19.899999999999999" hidden="1" customHeight="1">
      <c r="B109" s="113"/>
      <c r="D109" s="114" t="s">
        <v>680</v>
      </c>
      <c r="E109" s="115"/>
      <c r="F109" s="115"/>
      <c r="G109" s="115"/>
      <c r="H109" s="115"/>
      <c r="I109" s="115"/>
      <c r="J109" s="116">
        <f>J184</f>
        <v>0</v>
      </c>
      <c r="L109" s="113"/>
    </row>
    <row r="110" spans="2:47" s="8" customFormat="1" ht="24.95" hidden="1" customHeight="1">
      <c r="B110" s="109"/>
      <c r="D110" s="110" t="s">
        <v>132</v>
      </c>
      <c r="E110" s="111"/>
      <c r="F110" s="111"/>
      <c r="G110" s="111"/>
      <c r="H110" s="111"/>
      <c r="I110" s="111"/>
      <c r="J110" s="112">
        <f>J198</f>
        <v>0</v>
      </c>
      <c r="L110" s="109"/>
    </row>
    <row r="111" spans="2:47" s="9" customFormat="1" ht="19.899999999999999" hidden="1" customHeight="1">
      <c r="B111" s="113"/>
      <c r="D111" s="114" t="s">
        <v>133</v>
      </c>
      <c r="E111" s="115"/>
      <c r="F111" s="115"/>
      <c r="G111" s="115"/>
      <c r="H111" s="115"/>
      <c r="I111" s="115"/>
      <c r="J111" s="116">
        <f>J199</f>
        <v>0</v>
      </c>
      <c r="L111" s="113"/>
    </row>
    <row r="112" spans="2:47" s="8" customFormat="1" ht="24.95" hidden="1" customHeight="1">
      <c r="B112" s="109"/>
      <c r="D112" s="110" t="s">
        <v>681</v>
      </c>
      <c r="E112" s="111"/>
      <c r="F112" s="111"/>
      <c r="G112" s="111"/>
      <c r="H112" s="111"/>
      <c r="I112" s="111"/>
      <c r="J112" s="112">
        <f>J203</f>
        <v>0</v>
      </c>
      <c r="L112" s="109"/>
    </row>
    <row r="113" spans="2:12" s="8" customFormat="1" ht="24.95" hidden="1" customHeight="1">
      <c r="B113" s="109"/>
      <c r="D113" s="110" t="s">
        <v>134</v>
      </c>
      <c r="E113" s="111"/>
      <c r="F113" s="111"/>
      <c r="G113" s="111"/>
      <c r="H113" s="111"/>
      <c r="I113" s="111"/>
      <c r="J113" s="112">
        <f>J205</f>
        <v>0</v>
      </c>
      <c r="L113" s="109"/>
    </row>
    <row r="114" spans="2:12" s="1" customFormat="1" ht="21.75" hidden="1" customHeight="1">
      <c r="B114" s="27"/>
      <c r="L114" s="27"/>
    </row>
    <row r="115" spans="2:12" s="1" customFormat="1" ht="6.95" hidden="1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7"/>
    </row>
    <row r="116" spans="2:12" hidden="1"/>
    <row r="117" spans="2:12" hidden="1"/>
    <row r="118" spans="2:12" hidden="1"/>
    <row r="119" spans="2:12" s="1" customFormat="1" ht="6.95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7"/>
    </row>
    <row r="120" spans="2:12" s="1" customFormat="1" ht="24.95" customHeight="1">
      <c r="B120" s="27"/>
      <c r="C120" s="17" t="s">
        <v>135</v>
      </c>
      <c r="L120" s="27"/>
    </row>
    <row r="121" spans="2:12" s="1" customFormat="1" ht="6.95" customHeight="1">
      <c r="B121" s="27"/>
      <c r="L121" s="27"/>
    </row>
    <row r="122" spans="2:12" s="1" customFormat="1" ht="12" customHeight="1">
      <c r="B122" s="27"/>
      <c r="C122" s="23" t="s">
        <v>15</v>
      </c>
      <c r="L122" s="27"/>
    </row>
    <row r="123" spans="2:12" s="1" customFormat="1" ht="16.5" customHeight="1">
      <c r="B123" s="27"/>
      <c r="E123" s="218" t="str">
        <f>E7</f>
        <v>Prístavba a prestavbu skladu MTZ II. - zmenové riešie 1</v>
      </c>
      <c r="F123" s="219"/>
      <c r="G123" s="219"/>
      <c r="H123" s="219"/>
      <c r="L123" s="27"/>
    </row>
    <row r="124" spans="2:12" ht="12" customHeight="1">
      <c r="B124" s="16"/>
      <c r="C124" s="23" t="s">
        <v>119</v>
      </c>
      <c r="L124" s="16"/>
    </row>
    <row r="125" spans="2:12" ht="16.5" customHeight="1">
      <c r="B125" s="16"/>
      <c r="E125" s="218" t="s">
        <v>311</v>
      </c>
      <c r="F125" s="189"/>
      <c r="G125" s="189"/>
      <c r="H125" s="189"/>
      <c r="L125" s="16"/>
    </row>
    <row r="126" spans="2:12" ht="12" customHeight="1">
      <c r="B126" s="16"/>
      <c r="C126" s="23" t="s">
        <v>312</v>
      </c>
      <c r="L126" s="16"/>
    </row>
    <row r="127" spans="2:12" s="1" customFormat="1" ht="16.5" customHeight="1">
      <c r="B127" s="27"/>
      <c r="E127" s="216" t="s">
        <v>673</v>
      </c>
      <c r="F127" s="217"/>
      <c r="G127" s="217"/>
      <c r="H127" s="217"/>
      <c r="L127" s="27"/>
    </row>
    <row r="128" spans="2:12" s="1" customFormat="1" ht="12" customHeight="1">
      <c r="B128" s="27"/>
      <c r="C128" s="23" t="s">
        <v>674</v>
      </c>
      <c r="L128" s="27"/>
    </row>
    <row r="129" spans="2:65" s="1" customFormat="1" ht="16.5" customHeight="1">
      <c r="B129" s="27"/>
      <c r="E129" s="177" t="str">
        <f>E13</f>
        <v xml:space="preserve">2023-01221 - SO.02 Zdravotechnika </v>
      </c>
      <c r="F129" s="217"/>
      <c r="G129" s="217"/>
      <c r="H129" s="217"/>
      <c r="L129" s="27"/>
    </row>
    <row r="130" spans="2:65" s="1" customFormat="1" ht="6.95" customHeight="1">
      <c r="B130" s="27"/>
      <c r="L130" s="27"/>
    </row>
    <row r="131" spans="2:65" s="1" customFormat="1" ht="12" customHeight="1">
      <c r="B131" s="27"/>
      <c r="C131" s="23" t="s">
        <v>19</v>
      </c>
      <c r="F131" s="21" t="str">
        <f>F16</f>
        <v xml:space="preserve"> </v>
      </c>
      <c r="I131" s="23" t="s">
        <v>21</v>
      </c>
      <c r="J131" s="50" t="str">
        <f>IF(J16="","",J16)</f>
        <v>13. 1. 2023</v>
      </c>
      <c r="L131" s="27"/>
    </row>
    <row r="132" spans="2:65" s="1" customFormat="1" ht="6.95" customHeight="1">
      <c r="B132" s="27"/>
      <c r="L132" s="27"/>
    </row>
    <row r="133" spans="2:65" s="1" customFormat="1" ht="15.2" customHeight="1">
      <c r="B133" s="27"/>
      <c r="C133" s="23" t="s">
        <v>23</v>
      </c>
      <c r="F133" s="21" t="str">
        <f>E19</f>
        <v>MILSY a.s.</v>
      </c>
      <c r="I133" s="23" t="s">
        <v>30</v>
      </c>
      <c r="J133" s="25" t="str">
        <f>E25</f>
        <v xml:space="preserve">Ing. Ivan Leitmann </v>
      </c>
      <c r="L133" s="27"/>
    </row>
    <row r="134" spans="2:65" s="1" customFormat="1" ht="15.2" customHeight="1">
      <c r="B134" s="27"/>
      <c r="C134" s="23" t="s">
        <v>29</v>
      </c>
      <c r="F134" s="21">
        <f>IF(E22="","",E22)</f>
        <v>0</v>
      </c>
      <c r="I134" s="23" t="s">
        <v>33</v>
      </c>
      <c r="J134" s="25" t="str">
        <f>E28</f>
        <v xml:space="preserve">Ing. Ivan Leitmann </v>
      </c>
      <c r="L134" s="27"/>
    </row>
    <row r="135" spans="2:65" s="1" customFormat="1" ht="10.35" customHeight="1">
      <c r="B135" s="27"/>
      <c r="L135" s="27"/>
    </row>
    <row r="136" spans="2:65" s="10" customFormat="1" ht="29.25" customHeight="1">
      <c r="B136" s="117"/>
      <c r="C136" s="118" t="s">
        <v>136</v>
      </c>
      <c r="D136" s="119" t="s">
        <v>60</v>
      </c>
      <c r="E136" s="119" t="s">
        <v>56</v>
      </c>
      <c r="F136" s="119" t="s">
        <v>57</v>
      </c>
      <c r="G136" s="119" t="s">
        <v>137</v>
      </c>
      <c r="H136" s="119" t="s">
        <v>138</v>
      </c>
      <c r="I136" s="119" t="s">
        <v>139</v>
      </c>
      <c r="J136" s="120" t="s">
        <v>123</v>
      </c>
      <c r="K136" s="121" t="s">
        <v>140</v>
      </c>
      <c r="L136" s="117"/>
      <c r="M136" s="57" t="s">
        <v>1</v>
      </c>
      <c r="N136" s="58" t="s">
        <v>39</v>
      </c>
      <c r="O136" s="58" t="s">
        <v>141</v>
      </c>
      <c r="P136" s="58" t="s">
        <v>142</v>
      </c>
      <c r="Q136" s="58" t="s">
        <v>143</v>
      </c>
      <c r="R136" s="58" t="s">
        <v>144</v>
      </c>
      <c r="S136" s="58" t="s">
        <v>145</v>
      </c>
      <c r="T136" s="59" t="s">
        <v>146</v>
      </c>
    </row>
    <row r="137" spans="2:65" s="1" customFormat="1" ht="22.9" customHeight="1">
      <c r="B137" s="27"/>
      <c r="C137" s="62" t="s">
        <v>124</v>
      </c>
      <c r="J137" s="122">
        <f>BK137</f>
        <v>0</v>
      </c>
      <c r="L137" s="27"/>
      <c r="M137" s="60"/>
      <c r="N137" s="51"/>
      <c r="O137" s="51"/>
      <c r="P137" s="123">
        <f>P138+P170+P198+P203+P205</f>
        <v>0</v>
      </c>
      <c r="Q137" s="51"/>
      <c r="R137" s="123">
        <f>R138+R170+R198+R203+R205</f>
        <v>31.477308670000003</v>
      </c>
      <c r="S137" s="51"/>
      <c r="T137" s="124">
        <f>T138+T170+T198+T203+T205</f>
        <v>0</v>
      </c>
      <c r="AT137" s="13" t="s">
        <v>74</v>
      </c>
      <c r="AU137" s="13" t="s">
        <v>125</v>
      </c>
      <c r="BK137" s="125">
        <f>BK138+BK170+BK198+BK203+BK205</f>
        <v>0</v>
      </c>
    </row>
    <row r="138" spans="2:65" s="11" customFormat="1" ht="25.9" customHeight="1">
      <c r="B138" s="126"/>
      <c r="D138" s="127" t="s">
        <v>74</v>
      </c>
      <c r="E138" s="128" t="s">
        <v>147</v>
      </c>
      <c r="F138" s="128" t="s">
        <v>148</v>
      </c>
      <c r="I138" s="129"/>
      <c r="J138" s="130">
        <f>BK138</f>
        <v>0</v>
      </c>
      <c r="L138" s="126"/>
      <c r="M138" s="131"/>
      <c r="P138" s="132">
        <f>P139+P150+P152+P168</f>
        <v>0</v>
      </c>
      <c r="R138" s="132">
        <f>R139+R150+R152+R168</f>
        <v>31.133008670000002</v>
      </c>
      <c r="T138" s="133">
        <f>T139+T150+T152+T168</f>
        <v>0</v>
      </c>
      <c r="AR138" s="127" t="s">
        <v>83</v>
      </c>
      <c r="AT138" s="134" t="s">
        <v>74</v>
      </c>
      <c r="AU138" s="134" t="s">
        <v>75</v>
      </c>
      <c r="AY138" s="127" t="s">
        <v>149</v>
      </c>
      <c r="BK138" s="135">
        <f>BK139+BK150+BK152+BK168</f>
        <v>0</v>
      </c>
    </row>
    <row r="139" spans="2:65" s="11" customFormat="1" ht="22.9" customHeight="1">
      <c r="B139" s="126"/>
      <c r="D139" s="127" t="s">
        <v>74</v>
      </c>
      <c r="E139" s="136" t="s">
        <v>83</v>
      </c>
      <c r="F139" s="136" t="s">
        <v>150</v>
      </c>
      <c r="I139" s="129"/>
      <c r="J139" s="137">
        <f>BK139</f>
        <v>0</v>
      </c>
      <c r="L139" s="126"/>
      <c r="M139" s="131"/>
      <c r="P139" s="132">
        <f>SUM(P140:P149)</f>
        <v>0</v>
      </c>
      <c r="R139" s="132">
        <f>SUM(R140:R149)</f>
        <v>22.603000000000002</v>
      </c>
      <c r="T139" s="133">
        <f>SUM(T140:T149)</f>
        <v>0</v>
      </c>
      <c r="AR139" s="127" t="s">
        <v>83</v>
      </c>
      <c r="AT139" s="134" t="s">
        <v>74</v>
      </c>
      <c r="AU139" s="134" t="s">
        <v>83</v>
      </c>
      <c r="AY139" s="127" t="s">
        <v>149</v>
      </c>
      <c r="BK139" s="135">
        <f>SUM(BK140:BK149)</f>
        <v>0</v>
      </c>
    </row>
    <row r="140" spans="2:65" s="1" customFormat="1" ht="24.2" customHeight="1">
      <c r="B140" s="138"/>
      <c r="C140" s="139" t="s">
        <v>83</v>
      </c>
      <c r="D140" s="139" t="s">
        <v>151</v>
      </c>
      <c r="E140" s="140" t="s">
        <v>682</v>
      </c>
      <c r="F140" s="141" t="s">
        <v>683</v>
      </c>
      <c r="G140" s="142" t="s">
        <v>170</v>
      </c>
      <c r="H140" s="143">
        <v>37.107999999999997</v>
      </c>
      <c r="I140" s="144"/>
      <c r="J140" s="145">
        <f t="shared" ref="J140:J149" si="0">ROUND(I140*H140,2)</f>
        <v>0</v>
      </c>
      <c r="K140" s="146"/>
      <c r="L140" s="27"/>
      <c r="M140" s="147" t="s">
        <v>1</v>
      </c>
      <c r="N140" s="148" t="s">
        <v>41</v>
      </c>
      <c r="P140" s="149">
        <f t="shared" ref="P140:P149" si="1">O140*H140</f>
        <v>0</v>
      </c>
      <c r="Q140" s="149">
        <v>0</v>
      </c>
      <c r="R140" s="149">
        <f t="shared" ref="R140:R149" si="2">Q140*H140</f>
        <v>0</v>
      </c>
      <c r="S140" s="149">
        <v>0</v>
      </c>
      <c r="T140" s="150">
        <f t="shared" ref="T140:T149" si="3">S140*H140</f>
        <v>0</v>
      </c>
      <c r="AR140" s="151" t="s">
        <v>155</v>
      </c>
      <c r="AT140" s="151" t="s">
        <v>151</v>
      </c>
      <c r="AU140" s="151" t="s">
        <v>91</v>
      </c>
      <c r="AY140" s="13" t="s">
        <v>149</v>
      </c>
      <c r="BE140" s="152">
        <f t="shared" ref="BE140:BE149" si="4">IF(N140="základná",J140,0)</f>
        <v>0</v>
      </c>
      <c r="BF140" s="152">
        <f t="shared" ref="BF140:BF149" si="5">IF(N140="znížená",J140,0)</f>
        <v>0</v>
      </c>
      <c r="BG140" s="152">
        <f t="shared" ref="BG140:BG149" si="6">IF(N140="zákl. prenesená",J140,0)</f>
        <v>0</v>
      </c>
      <c r="BH140" s="152">
        <f t="shared" ref="BH140:BH149" si="7">IF(N140="zníž. prenesená",J140,0)</f>
        <v>0</v>
      </c>
      <c r="BI140" s="152">
        <f t="shared" ref="BI140:BI149" si="8">IF(N140="nulová",J140,0)</f>
        <v>0</v>
      </c>
      <c r="BJ140" s="13" t="s">
        <v>91</v>
      </c>
      <c r="BK140" s="152">
        <f t="shared" ref="BK140:BK149" si="9">ROUND(I140*H140,2)</f>
        <v>0</v>
      </c>
      <c r="BL140" s="13" t="s">
        <v>155</v>
      </c>
      <c r="BM140" s="151" t="s">
        <v>684</v>
      </c>
    </row>
    <row r="141" spans="2:65" s="1" customFormat="1" ht="24.2" customHeight="1">
      <c r="B141" s="138"/>
      <c r="C141" s="139" t="s">
        <v>91</v>
      </c>
      <c r="D141" s="139" t="s">
        <v>151</v>
      </c>
      <c r="E141" s="140" t="s">
        <v>685</v>
      </c>
      <c r="F141" s="141" t="s">
        <v>686</v>
      </c>
      <c r="G141" s="142" t="s">
        <v>170</v>
      </c>
      <c r="H141" s="143">
        <v>37.107999999999997</v>
      </c>
      <c r="I141" s="144"/>
      <c r="J141" s="145">
        <f t="shared" si="0"/>
        <v>0</v>
      </c>
      <c r="K141" s="146"/>
      <c r="L141" s="27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155</v>
      </c>
      <c r="AT141" s="151" t="s">
        <v>151</v>
      </c>
      <c r="AU141" s="151" t="s">
        <v>91</v>
      </c>
      <c r="AY141" s="13" t="s">
        <v>149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91</v>
      </c>
      <c r="BK141" s="152">
        <f t="shared" si="9"/>
        <v>0</v>
      </c>
      <c r="BL141" s="13" t="s">
        <v>155</v>
      </c>
      <c r="BM141" s="151" t="s">
        <v>687</v>
      </c>
    </row>
    <row r="142" spans="2:65" s="1" customFormat="1" ht="33" customHeight="1">
      <c r="B142" s="138"/>
      <c r="C142" s="139" t="s">
        <v>96</v>
      </c>
      <c r="D142" s="139" t="s">
        <v>151</v>
      </c>
      <c r="E142" s="140" t="s">
        <v>688</v>
      </c>
      <c r="F142" s="141" t="s">
        <v>689</v>
      </c>
      <c r="G142" s="142" t="s">
        <v>170</v>
      </c>
      <c r="H142" s="143">
        <v>18.504999999999999</v>
      </c>
      <c r="I142" s="144"/>
      <c r="J142" s="145">
        <f t="shared" si="0"/>
        <v>0</v>
      </c>
      <c r="K142" s="146"/>
      <c r="L142" s="27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155</v>
      </c>
      <c r="AT142" s="151" t="s">
        <v>151</v>
      </c>
      <c r="AU142" s="151" t="s">
        <v>91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690</v>
      </c>
    </row>
    <row r="143" spans="2:65" s="1" customFormat="1" ht="37.9" customHeight="1">
      <c r="B143" s="138"/>
      <c r="C143" s="139" t="s">
        <v>155</v>
      </c>
      <c r="D143" s="139" t="s">
        <v>151</v>
      </c>
      <c r="E143" s="140" t="s">
        <v>691</v>
      </c>
      <c r="F143" s="141" t="s">
        <v>692</v>
      </c>
      <c r="G143" s="142" t="s">
        <v>170</v>
      </c>
      <c r="H143" s="143">
        <v>314.58499999999998</v>
      </c>
      <c r="I143" s="144"/>
      <c r="J143" s="145">
        <f t="shared" si="0"/>
        <v>0</v>
      </c>
      <c r="K143" s="146"/>
      <c r="L143" s="27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155</v>
      </c>
      <c r="AT143" s="151" t="s">
        <v>151</v>
      </c>
      <c r="AU143" s="151" t="s">
        <v>91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693</v>
      </c>
    </row>
    <row r="144" spans="2:65" s="1" customFormat="1" ht="24.2" customHeight="1">
      <c r="B144" s="138"/>
      <c r="C144" s="139" t="s">
        <v>175</v>
      </c>
      <c r="D144" s="139" t="s">
        <v>151</v>
      </c>
      <c r="E144" s="140" t="s">
        <v>694</v>
      </c>
      <c r="F144" s="141" t="s">
        <v>695</v>
      </c>
      <c r="G144" s="142" t="s">
        <v>170</v>
      </c>
      <c r="H144" s="143">
        <v>18.504999999999999</v>
      </c>
      <c r="I144" s="144"/>
      <c r="J144" s="145">
        <f t="shared" si="0"/>
        <v>0</v>
      </c>
      <c r="K144" s="146"/>
      <c r="L144" s="27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155</v>
      </c>
      <c r="AT144" s="151" t="s">
        <v>151</v>
      </c>
      <c r="AU144" s="151" t="s">
        <v>91</v>
      </c>
      <c r="AY144" s="13" t="s">
        <v>149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91</v>
      </c>
      <c r="BK144" s="152">
        <f t="shared" si="9"/>
        <v>0</v>
      </c>
      <c r="BL144" s="13" t="s">
        <v>155</v>
      </c>
      <c r="BM144" s="151" t="s">
        <v>696</v>
      </c>
    </row>
    <row r="145" spans="2:65" s="1" customFormat="1" ht="16.5" customHeight="1">
      <c r="B145" s="138"/>
      <c r="C145" s="139" t="s">
        <v>179</v>
      </c>
      <c r="D145" s="139" t="s">
        <v>151</v>
      </c>
      <c r="E145" s="140" t="s">
        <v>697</v>
      </c>
      <c r="F145" s="141" t="s">
        <v>698</v>
      </c>
      <c r="G145" s="142" t="s">
        <v>170</v>
      </c>
      <c r="H145" s="143">
        <v>18.504999999999999</v>
      </c>
      <c r="I145" s="144"/>
      <c r="J145" s="145">
        <f t="shared" si="0"/>
        <v>0</v>
      </c>
      <c r="K145" s="146"/>
      <c r="L145" s="27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155</v>
      </c>
      <c r="AT145" s="151" t="s">
        <v>151</v>
      </c>
      <c r="AU145" s="151" t="s">
        <v>91</v>
      </c>
      <c r="AY145" s="13" t="s">
        <v>149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91</v>
      </c>
      <c r="BK145" s="152">
        <f t="shared" si="9"/>
        <v>0</v>
      </c>
      <c r="BL145" s="13" t="s">
        <v>155</v>
      </c>
      <c r="BM145" s="151" t="s">
        <v>699</v>
      </c>
    </row>
    <row r="146" spans="2:65" s="1" customFormat="1" ht="24.2" customHeight="1">
      <c r="B146" s="138"/>
      <c r="C146" s="139" t="s">
        <v>183</v>
      </c>
      <c r="D146" s="139" t="s">
        <v>151</v>
      </c>
      <c r="E146" s="140" t="s">
        <v>352</v>
      </c>
      <c r="F146" s="141" t="s">
        <v>353</v>
      </c>
      <c r="G146" s="142" t="s">
        <v>197</v>
      </c>
      <c r="H146" s="143">
        <v>29.608000000000001</v>
      </c>
      <c r="I146" s="144"/>
      <c r="J146" s="145">
        <f t="shared" si="0"/>
        <v>0</v>
      </c>
      <c r="K146" s="146"/>
      <c r="L146" s="27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155</v>
      </c>
      <c r="AT146" s="151" t="s">
        <v>151</v>
      </c>
      <c r="AU146" s="151" t="s">
        <v>91</v>
      </c>
      <c r="AY146" s="13" t="s">
        <v>149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91</v>
      </c>
      <c r="BK146" s="152">
        <f t="shared" si="9"/>
        <v>0</v>
      </c>
      <c r="BL146" s="13" t="s">
        <v>155</v>
      </c>
      <c r="BM146" s="151" t="s">
        <v>700</v>
      </c>
    </row>
    <row r="147" spans="2:65" s="1" customFormat="1" ht="24.2" customHeight="1">
      <c r="B147" s="138"/>
      <c r="C147" s="139" t="s">
        <v>187</v>
      </c>
      <c r="D147" s="139" t="s">
        <v>151</v>
      </c>
      <c r="E147" s="140" t="s">
        <v>356</v>
      </c>
      <c r="F147" s="141" t="s">
        <v>357</v>
      </c>
      <c r="G147" s="142" t="s">
        <v>170</v>
      </c>
      <c r="H147" s="143">
        <v>18.603000000000002</v>
      </c>
      <c r="I147" s="144"/>
      <c r="J147" s="145">
        <f t="shared" si="0"/>
        <v>0</v>
      </c>
      <c r="K147" s="146"/>
      <c r="L147" s="27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155</v>
      </c>
      <c r="AT147" s="151" t="s">
        <v>151</v>
      </c>
      <c r="AU147" s="151" t="s">
        <v>91</v>
      </c>
      <c r="AY147" s="13" t="s">
        <v>149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91</v>
      </c>
      <c r="BK147" s="152">
        <f t="shared" si="9"/>
        <v>0</v>
      </c>
      <c r="BL147" s="13" t="s">
        <v>155</v>
      </c>
      <c r="BM147" s="151" t="s">
        <v>701</v>
      </c>
    </row>
    <row r="148" spans="2:65" s="1" customFormat="1" ht="24.2" customHeight="1">
      <c r="B148" s="138"/>
      <c r="C148" s="139" t="s">
        <v>157</v>
      </c>
      <c r="D148" s="139" t="s">
        <v>151</v>
      </c>
      <c r="E148" s="140" t="s">
        <v>702</v>
      </c>
      <c r="F148" s="141" t="s">
        <v>703</v>
      </c>
      <c r="G148" s="142" t="s">
        <v>170</v>
      </c>
      <c r="H148" s="143">
        <v>11.959</v>
      </c>
      <c r="I148" s="144"/>
      <c r="J148" s="145">
        <f t="shared" si="0"/>
        <v>0</v>
      </c>
      <c r="K148" s="146"/>
      <c r="L148" s="27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155</v>
      </c>
      <c r="AT148" s="151" t="s">
        <v>151</v>
      </c>
      <c r="AU148" s="151" t="s">
        <v>91</v>
      </c>
      <c r="AY148" s="13" t="s">
        <v>149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91</v>
      </c>
      <c r="BK148" s="152">
        <f t="shared" si="9"/>
        <v>0</v>
      </c>
      <c r="BL148" s="13" t="s">
        <v>155</v>
      </c>
      <c r="BM148" s="151" t="s">
        <v>704</v>
      </c>
    </row>
    <row r="149" spans="2:65" s="1" customFormat="1" ht="16.5" customHeight="1">
      <c r="B149" s="138"/>
      <c r="C149" s="158" t="s">
        <v>194</v>
      </c>
      <c r="D149" s="158" t="s">
        <v>273</v>
      </c>
      <c r="E149" s="159" t="s">
        <v>705</v>
      </c>
      <c r="F149" s="160" t="s">
        <v>706</v>
      </c>
      <c r="G149" s="161" t="s">
        <v>197</v>
      </c>
      <c r="H149" s="162">
        <v>22.603000000000002</v>
      </c>
      <c r="I149" s="163"/>
      <c r="J149" s="164">
        <f t="shared" si="0"/>
        <v>0</v>
      </c>
      <c r="K149" s="165"/>
      <c r="L149" s="166"/>
      <c r="M149" s="167" t="s">
        <v>1</v>
      </c>
      <c r="N149" s="168" t="s">
        <v>41</v>
      </c>
      <c r="P149" s="149">
        <f t="shared" si="1"/>
        <v>0</v>
      </c>
      <c r="Q149" s="149">
        <v>1</v>
      </c>
      <c r="R149" s="149">
        <f t="shared" si="2"/>
        <v>22.603000000000002</v>
      </c>
      <c r="S149" s="149">
        <v>0</v>
      </c>
      <c r="T149" s="150">
        <f t="shared" si="3"/>
        <v>0</v>
      </c>
      <c r="AR149" s="151" t="s">
        <v>187</v>
      </c>
      <c r="AT149" s="151" t="s">
        <v>273</v>
      </c>
      <c r="AU149" s="151" t="s">
        <v>91</v>
      </c>
      <c r="AY149" s="13" t="s">
        <v>149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91</v>
      </c>
      <c r="BK149" s="152">
        <f t="shared" si="9"/>
        <v>0</v>
      </c>
      <c r="BL149" s="13" t="s">
        <v>155</v>
      </c>
      <c r="BM149" s="151" t="s">
        <v>707</v>
      </c>
    </row>
    <row r="150" spans="2:65" s="11" customFormat="1" ht="22.9" customHeight="1">
      <c r="B150" s="126"/>
      <c r="D150" s="127" t="s">
        <v>74</v>
      </c>
      <c r="E150" s="136" t="s">
        <v>155</v>
      </c>
      <c r="F150" s="136" t="s">
        <v>708</v>
      </c>
      <c r="I150" s="129"/>
      <c r="J150" s="137">
        <f>BK150</f>
        <v>0</v>
      </c>
      <c r="L150" s="126"/>
      <c r="M150" s="131"/>
      <c r="P150" s="132">
        <f>P151</f>
        <v>0</v>
      </c>
      <c r="R150" s="132">
        <f>R151</f>
        <v>7.5366092200000008</v>
      </c>
      <c r="T150" s="133">
        <f>T151</f>
        <v>0</v>
      </c>
      <c r="AR150" s="127" t="s">
        <v>83</v>
      </c>
      <c r="AT150" s="134" t="s">
        <v>74</v>
      </c>
      <c r="AU150" s="134" t="s">
        <v>83</v>
      </c>
      <c r="AY150" s="127" t="s">
        <v>149</v>
      </c>
      <c r="BK150" s="135">
        <f>BK151</f>
        <v>0</v>
      </c>
    </row>
    <row r="151" spans="2:65" s="1" customFormat="1" ht="37.9" customHeight="1">
      <c r="B151" s="138"/>
      <c r="C151" s="139" t="s">
        <v>199</v>
      </c>
      <c r="D151" s="139" t="s">
        <v>151</v>
      </c>
      <c r="E151" s="140" t="s">
        <v>709</v>
      </c>
      <c r="F151" s="141" t="s">
        <v>710</v>
      </c>
      <c r="G151" s="142" t="s">
        <v>170</v>
      </c>
      <c r="H151" s="143">
        <v>3.9860000000000002</v>
      </c>
      <c r="I151" s="144"/>
      <c r="J151" s="145">
        <f>ROUND(I151*H151,2)</f>
        <v>0</v>
      </c>
      <c r="K151" s="146"/>
      <c r="L151" s="27"/>
      <c r="M151" s="147" t="s">
        <v>1</v>
      </c>
      <c r="N151" s="148" t="s">
        <v>41</v>
      </c>
      <c r="P151" s="149">
        <f>O151*H151</f>
        <v>0</v>
      </c>
      <c r="Q151" s="149">
        <v>1.8907700000000001</v>
      </c>
      <c r="R151" s="149">
        <f>Q151*H151</f>
        <v>7.5366092200000008</v>
      </c>
      <c r="S151" s="149">
        <v>0</v>
      </c>
      <c r="T151" s="150">
        <f>S151*H151</f>
        <v>0</v>
      </c>
      <c r="AR151" s="151" t="s">
        <v>155</v>
      </c>
      <c r="AT151" s="151" t="s">
        <v>151</v>
      </c>
      <c r="AU151" s="151" t="s">
        <v>91</v>
      </c>
      <c r="AY151" s="13" t="s">
        <v>149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91</v>
      </c>
      <c r="BK151" s="152">
        <f>ROUND(I151*H151,2)</f>
        <v>0</v>
      </c>
      <c r="BL151" s="13" t="s">
        <v>155</v>
      </c>
      <c r="BM151" s="151" t="s">
        <v>711</v>
      </c>
    </row>
    <row r="152" spans="2:65" s="11" customFormat="1" ht="22.9" customHeight="1">
      <c r="B152" s="126"/>
      <c r="D152" s="127" t="s">
        <v>74</v>
      </c>
      <c r="E152" s="136" t="s">
        <v>187</v>
      </c>
      <c r="F152" s="136" t="s">
        <v>712</v>
      </c>
      <c r="I152" s="129"/>
      <c r="J152" s="137">
        <f>BK152</f>
        <v>0</v>
      </c>
      <c r="L152" s="126"/>
      <c r="M152" s="131"/>
      <c r="P152" s="132">
        <f>SUM(P153:P167)</f>
        <v>0</v>
      </c>
      <c r="R152" s="132">
        <f>SUM(R153:R167)</f>
        <v>0.99339944999999996</v>
      </c>
      <c r="T152" s="133">
        <f>SUM(T153:T167)</f>
        <v>0</v>
      </c>
      <c r="AR152" s="127" t="s">
        <v>83</v>
      </c>
      <c r="AT152" s="134" t="s">
        <v>74</v>
      </c>
      <c r="AU152" s="134" t="s">
        <v>83</v>
      </c>
      <c r="AY152" s="127" t="s">
        <v>149</v>
      </c>
      <c r="BK152" s="135">
        <f>SUM(BK153:BK167)</f>
        <v>0</v>
      </c>
    </row>
    <row r="153" spans="2:65" s="1" customFormat="1" ht="24.2" customHeight="1">
      <c r="B153" s="138"/>
      <c r="C153" s="139" t="s">
        <v>203</v>
      </c>
      <c r="D153" s="139" t="s">
        <v>151</v>
      </c>
      <c r="E153" s="140" t="s">
        <v>713</v>
      </c>
      <c r="F153" s="141" t="s">
        <v>714</v>
      </c>
      <c r="G153" s="142" t="s">
        <v>161</v>
      </c>
      <c r="H153" s="143">
        <v>33.219000000000001</v>
      </c>
      <c r="I153" s="144"/>
      <c r="J153" s="145">
        <f t="shared" ref="J153:J167" si="10">ROUND(I153*H153,2)</f>
        <v>0</v>
      </c>
      <c r="K153" s="146"/>
      <c r="L153" s="27"/>
      <c r="M153" s="147" t="s">
        <v>1</v>
      </c>
      <c r="N153" s="148" t="s">
        <v>41</v>
      </c>
      <c r="P153" s="149">
        <f t="shared" ref="P153:P167" si="11">O153*H153</f>
        <v>0</v>
      </c>
      <c r="Q153" s="149">
        <v>1.0000000000000001E-5</v>
      </c>
      <c r="R153" s="149">
        <f t="shared" ref="R153:R167" si="12">Q153*H153</f>
        <v>3.3219000000000006E-4</v>
      </c>
      <c r="S153" s="149">
        <v>0</v>
      </c>
      <c r="T153" s="150">
        <f t="shared" ref="T153:T167" si="13">S153*H153</f>
        <v>0</v>
      </c>
      <c r="AR153" s="151" t="s">
        <v>155</v>
      </c>
      <c r="AT153" s="151" t="s">
        <v>151</v>
      </c>
      <c r="AU153" s="151" t="s">
        <v>91</v>
      </c>
      <c r="AY153" s="13" t="s">
        <v>149</v>
      </c>
      <c r="BE153" s="152">
        <f t="shared" ref="BE153:BE167" si="14">IF(N153="základná",J153,0)</f>
        <v>0</v>
      </c>
      <c r="BF153" s="152">
        <f t="shared" ref="BF153:BF167" si="15">IF(N153="znížená",J153,0)</f>
        <v>0</v>
      </c>
      <c r="BG153" s="152">
        <f t="shared" ref="BG153:BG167" si="16">IF(N153="zákl. prenesená",J153,0)</f>
        <v>0</v>
      </c>
      <c r="BH153" s="152">
        <f t="shared" ref="BH153:BH167" si="17">IF(N153="zníž. prenesená",J153,0)</f>
        <v>0</v>
      </c>
      <c r="BI153" s="152">
        <f t="shared" ref="BI153:BI167" si="18">IF(N153="nulová",J153,0)</f>
        <v>0</v>
      </c>
      <c r="BJ153" s="13" t="s">
        <v>91</v>
      </c>
      <c r="BK153" s="152">
        <f t="shared" ref="BK153:BK167" si="19">ROUND(I153*H153,2)</f>
        <v>0</v>
      </c>
      <c r="BL153" s="13" t="s">
        <v>155</v>
      </c>
      <c r="BM153" s="151" t="s">
        <v>715</v>
      </c>
    </row>
    <row r="154" spans="2:65" s="1" customFormat="1" ht="33" customHeight="1">
      <c r="B154" s="138"/>
      <c r="C154" s="158" t="s">
        <v>207</v>
      </c>
      <c r="D154" s="158" t="s">
        <v>273</v>
      </c>
      <c r="E154" s="159" t="s">
        <v>716</v>
      </c>
      <c r="F154" s="160" t="s">
        <v>717</v>
      </c>
      <c r="G154" s="161" t="s">
        <v>280</v>
      </c>
      <c r="H154" s="162">
        <v>6.6440000000000001</v>
      </c>
      <c r="I154" s="163"/>
      <c r="J154" s="164">
        <f t="shared" si="10"/>
        <v>0</v>
      </c>
      <c r="K154" s="165"/>
      <c r="L154" s="166"/>
      <c r="M154" s="167" t="s">
        <v>1</v>
      </c>
      <c r="N154" s="168" t="s">
        <v>41</v>
      </c>
      <c r="P154" s="149">
        <f t="shared" si="11"/>
        <v>0</v>
      </c>
      <c r="Q154" s="149">
        <v>6.8599999999999998E-3</v>
      </c>
      <c r="R154" s="149">
        <f t="shared" si="12"/>
        <v>4.5577840000000001E-2</v>
      </c>
      <c r="S154" s="149">
        <v>0</v>
      </c>
      <c r="T154" s="150">
        <f t="shared" si="13"/>
        <v>0</v>
      </c>
      <c r="AR154" s="151" t="s">
        <v>187</v>
      </c>
      <c r="AT154" s="151" t="s">
        <v>273</v>
      </c>
      <c r="AU154" s="151" t="s">
        <v>91</v>
      </c>
      <c r="AY154" s="13" t="s">
        <v>149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91</v>
      </c>
      <c r="BK154" s="152">
        <f t="shared" si="19"/>
        <v>0</v>
      </c>
      <c r="BL154" s="13" t="s">
        <v>155</v>
      </c>
      <c r="BM154" s="151" t="s">
        <v>718</v>
      </c>
    </row>
    <row r="155" spans="2:65" s="1" customFormat="1" ht="16.5" customHeight="1">
      <c r="B155" s="138"/>
      <c r="C155" s="139" t="s">
        <v>211</v>
      </c>
      <c r="D155" s="139" t="s">
        <v>151</v>
      </c>
      <c r="E155" s="140" t="s">
        <v>719</v>
      </c>
      <c r="F155" s="141" t="s">
        <v>720</v>
      </c>
      <c r="G155" s="142" t="s">
        <v>280</v>
      </c>
      <c r="H155" s="143">
        <v>7</v>
      </c>
      <c r="I155" s="144"/>
      <c r="J155" s="145">
        <f t="shared" si="10"/>
        <v>0</v>
      </c>
      <c r="K155" s="146"/>
      <c r="L155" s="27"/>
      <c r="M155" s="147" t="s">
        <v>1</v>
      </c>
      <c r="N155" s="148" t="s">
        <v>41</v>
      </c>
      <c r="P155" s="149">
        <f t="shared" si="11"/>
        <v>0</v>
      </c>
      <c r="Q155" s="149">
        <v>4.0000000000000003E-5</v>
      </c>
      <c r="R155" s="149">
        <f t="shared" si="12"/>
        <v>2.8000000000000003E-4</v>
      </c>
      <c r="S155" s="149">
        <v>0</v>
      </c>
      <c r="T155" s="150">
        <f t="shared" si="13"/>
        <v>0</v>
      </c>
      <c r="AR155" s="151" t="s">
        <v>155</v>
      </c>
      <c r="AT155" s="151" t="s">
        <v>151</v>
      </c>
      <c r="AU155" s="151" t="s">
        <v>91</v>
      </c>
      <c r="AY155" s="13" t="s">
        <v>149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91</v>
      </c>
      <c r="BK155" s="152">
        <f t="shared" si="19"/>
        <v>0</v>
      </c>
      <c r="BL155" s="13" t="s">
        <v>155</v>
      </c>
      <c r="BM155" s="151" t="s">
        <v>721</v>
      </c>
    </row>
    <row r="156" spans="2:65" s="1" customFormat="1" ht="24.2" customHeight="1">
      <c r="B156" s="138"/>
      <c r="C156" s="158" t="s">
        <v>219</v>
      </c>
      <c r="D156" s="158" t="s">
        <v>273</v>
      </c>
      <c r="E156" s="159" t="s">
        <v>722</v>
      </c>
      <c r="F156" s="160" t="s">
        <v>723</v>
      </c>
      <c r="G156" s="161" t="s">
        <v>280</v>
      </c>
      <c r="H156" s="162">
        <v>7</v>
      </c>
      <c r="I156" s="163"/>
      <c r="J156" s="164">
        <f t="shared" si="10"/>
        <v>0</v>
      </c>
      <c r="K156" s="165"/>
      <c r="L156" s="166"/>
      <c r="M156" s="167" t="s">
        <v>1</v>
      </c>
      <c r="N156" s="168" t="s">
        <v>41</v>
      </c>
      <c r="P156" s="149">
        <f t="shared" si="11"/>
        <v>0</v>
      </c>
      <c r="Q156" s="149">
        <v>3.1E-4</v>
      </c>
      <c r="R156" s="149">
        <f t="shared" si="12"/>
        <v>2.1700000000000001E-3</v>
      </c>
      <c r="S156" s="149">
        <v>0</v>
      </c>
      <c r="T156" s="150">
        <f t="shared" si="13"/>
        <v>0</v>
      </c>
      <c r="AR156" s="151" t="s">
        <v>187</v>
      </c>
      <c r="AT156" s="151" t="s">
        <v>273</v>
      </c>
      <c r="AU156" s="151" t="s">
        <v>91</v>
      </c>
      <c r="AY156" s="13" t="s">
        <v>149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91</v>
      </c>
      <c r="BK156" s="152">
        <f t="shared" si="19"/>
        <v>0</v>
      </c>
      <c r="BL156" s="13" t="s">
        <v>155</v>
      </c>
      <c r="BM156" s="151" t="s">
        <v>724</v>
      </c>
    </row>
    <row r="157" spans="2:65" s="1" customFormat="1" ht="16.5" customHeight="1">
      <c r="B157" s="138"/>
      <c r="C157" s="139" t="s">
        <v>222</v>
      </c>
      <c r="D157" s="139" t="s">
        <v>151</v>
      </c>
      <c r="E157" s="140" t="s">
        <v>725</v>
      </c>
      <c r="F157" s="141" t="s">
        <v>726</v>
      </c>
      <c r="G157" s="142" t="s">
        <v>280</v>
      </c>
      <c r="H157" s="143">
        <v>2</v>
      </c>
      <c r="I157" s="144"/>
      <c r="J157" s="145">
        <f t="shared" si="10"/>
        <v>0</v>
      </c>
      <c r="K157" s="146"/>
      <c r="L157" s="27"/>
      <c r="M157" s="147" t="s">
        <v>1</v>
      </c>
      <c r="N157" s="148" t="s">
        <v>41</v>
      </c>
      <c r="P157" s="149">
        <f t="shared" si="11"/>
        <v>0</v>
      </c>
      <c r="Q157" s="149">
        <v>4.0000000000000003E-5</v>
      </c>
      <c r="R157" s="149">
        <f t="shared" si="12"/>
        <v>8.0000000000000007E-5</v>
      </c>
      <c r="S157" s="149">
        <v>0</v>
      </c>
      <c r="T157" s="150">
        <f t="shared" si="13"/>
        <v>0</v>
      </c>
      <c r="AR157" s="151" t="s">
        <v>155</v>
      </c>
      <c r="AT157" s="151" t="s">
        <v>151</v>
      </c>
      <c r="AU157" s="151" t="s">
        <v>91</v>
      </c>
      <c r="AY157" s="13" t="s">
        <v>149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91</v>
      </c>
      <c r="BK157" s="152">
        <f t="shared" si="19"/>
        <v>0</v>
      </c>
      <c r="BL157" s="13" t="s">
        <v>155</v>
      </c>
      <c r="BM157" s="151" t="s">
        <v>727</v>
      </c>
    </row>
    <row r="158" spans="2:65" s="1" customFormat="1" ht="24.2" customHeight="1">
      <c r="B158" s="138"/>
      <c r="C158" s="158" t="s">
        <v>227</v>
      </c>
      <c r="D158" s="158" t="s">
        <v>273</v>
      </c>
      <c r="E158" s="159" t="s">
        <v>728</v>
      </c>
      <c r="F158" s="160" t="s">
        <v>729</v>
      </c>
      <c r="G158" s="161" t="s">
        <v>280</v>
      </c>
      <c r="H158" s="162">
        <v>2</v>
      </c>
      <c r="I158" s="163"/>
      <c r="J158" s="164">
        <f t="shared" si="10"/>
        <v>0</v>
      </c>
      <c r="K158" s="165"/>
      <c r="L158" s="166"/>
      <c r="M158" s="167" t="s">
        <v>1</v>
      </c>
      <c r="N158" s="168" t="s">
        <v>41</v>
      </c>
      <c r="P158" s="149">
        <f t="shared" si="11"/>
        <v>0</v>
      </c>
      <c r="Q158" s="149">
        <v>8.0999999999999996E-4</v>
      </c>
      <c r="R158" s="149">
        <f t="shared" si="12"/>
        <v>1.6199999999999999E-3</v>
      </c>
      <c r="S158" s="149">
        <v>0</v>
      </c>
      <c r="T158" s="150">
        <f t="shared" si="13"/>
        <v>0</v>
      </c>
      <c r="AR158" s="151" t="s">
        <v>187</v>
      </c>
      <c r="AT158" s="151" t="s">
        <v>273</v>
      </c>
      <c r="AU158" s="151" t="s">
        <v>91</v>
      </c>
      <c r="AY158" s="13" t="s">
        <v>149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91</v>
      </c>
      <c r="BK158" s="152">
        <f t="shared" si="19"/>
        <v>0</v>
      </c>
      <c r="BL158" s="13" t="s">
        <v>155</v>
      </c>
      <c r="BM158" s="151" t="s">
        <v>730</v>
      </c>
    </row>
    <row r="159" spans="2:65" s="1" customFormat="1" ht="16.5" customHeight="1">
      <c r="B159" s="138"/>
      <c r="C159" s="139" t="s">
        <v>230</v>
      </c>
      <c r="D159" s="139" t="s">
        <v>151</v>
      </c>
      <c r="E159" s="140" t="s">
        <v>731</v>
      </c>
      <c r="F159" s="141" t="s">
        <v>732</v>
      </c>
      <c r="G159" s="142" t="s">
        <v>161</v>
      </c>
      <c r="H159" s="143">
        <v>33.219000000000001</v>
      </c>
      <c r="I159" s="144"/>
      <c r="J159" s="145">
        <f t="shared" si="10"/>
        <v>0</v>
      </c>
      <c r="K159" s="146"/>
      <c r="L159" s="27"/>
      <c r="M159" s="147" t="s">
        <v>1</v>
      </c>
      <c r="N159" s="148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155</v>
      </c>
      <c r="AT159" s="151" t="s">
        <v>151</v>
      </c>
      <c r="AU159" s="151" t="s">
        <v>91</v>
      </c>
      <c r="AY159" s="13" t="s">
        <v>149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91</v>
      </c>
      <c r="BK159" s="152">
        <f t="shared" si="19"/>
        <v>0</v>
      </c>
      <c r="BL159" s="13" t="s">
        <v>155</v>
      </c>
      <c r="BM159" s="151" t="s">
        <v>733</v>
      </c>
    </row>
    <row r="160" spans="2:65" s="1" customFormat="1" ht="37.9" customHeight="1">
      <c r="B160" s="138"/>
      <c r="C160" s="139" t="s">
        <v>233</v>
      </c>
      <c r="D160" s="139" t="s">
        <v>151</v>
      </c>
      <c r="E160" s="140" t="s">
        <v>734</v>
      </c>
      <c r="F160" s="141" t="s">
        <v>735</v>
      </c>
      <c r="G160" s="142" t="s">
        <v>280</v>
      </c>
      <c r="H160" s="143">
        <v>2</v>
      </c>
      <c r="I160" s="144"/>
      <c r="J160" s="145">
        <f t="shared" si="10"/>
        <v>0</v>
      </c>
      <c r="K160" s="146"/>
      <c r="L160" s="27"/>
      <c r="M160" s="147" t="s">
        <v>1</v>
      </c>
      <c r="N160" s="148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155</v>
      </c>
      <c r="AT160" s="151" t="s">
        <v>151</v>
      </c>
      <c r="AU160" s="151" t="s">
        <v>91</v>
      </c>
      <c r="AY160" s="13" t="s">
        <v>149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91</v>
      </c>
      <c r="BK160" s="152">
        <f t="shared" si="19"/>
        <v>0</v>
      </c>
      <c r="BL160" s="13" t="s">
        <v>155</v>
      </c>
      <c r="BM160" s="151" t="s">
        <v>736</v>
      </c>
    </row>
    <row r="161" spans="2:65" s="1" customFormat="1" ht="24.2" customHeight="1">
      <c r="B161" s="138"/>
      <c r="C161" s="158" t="s">
        <v>7</v>
      </c>
      <c r="D161" s="158" t="s">
        <v>273</v>
      </c>
      <c r="E161" s="159" t="s">
        <v>737</v>
      </c>
      <c r="F161" s="160" t="s">
        <v>738</v>
      </c>
      <c r="G161" s="161" t="s">
        <v>280</v>
      </c>
      <c r="H161" s="162">
        <v>2</v>
      </c>
      <c r="I161" s="163"/>
      <c r="J161" s="164">
        <f t="shared" si="10"/>
        <v>0</v>
      </c>
      <c r="K161" s="165"/>
      <c r="L161" s="166"/>
      <c r="M161" s="167" t="s">
        <v>1</v>
      </c>
      <c r="N161" s="168" t="s">
        <v>41</v>
      </c>
      <c r="P161" s="149">
        <f t="shared" si="11"/>
        <v>0</v>
      </c>
      <c r="Q161" s="149">
        <v>2.103E-2</v>
      </c>
      <c r="R161" s="149">
        <f t="shared" si="12"/>
        <v>4.206E-2</v>
      </c>
      <c r="S161" s="149">
        <v>0</v>
      </c>
      <c r="T161" s="150">
        <f t="shared" si="13"/>
        <v>0</v>
      </c>
      <c r="AR161" s="151" t="s">
        <v>187</v>
      </c>
      <c r="AT161" s="151" t="s">
        <v>273</v>
      </c>
      <c r="AU161" s="151" t="s">
        <v>91</v>
      </c>
      <c r="AY161" s="13" t="s">
        <v>149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91</v>
      </c>
      <c r="BK161" s="152">
        <f t="shared" si="19"/>
        <v>0</v>
      </c>
      <c r="BL161" s="13" t="s">
        <v>155</v>
      </c>
      <c r="BM161" s="151" t="s">
        <v>739</v>
      </c>
    </row>
    <row r="162" spans="2:65" s="1" customFormat="1" ht="24.2" customHeight="1">
      <c r="B162" s="138"/>
      <c r="C162" s="158" t="s">
        <v>238</v>
      </c>
      <c r="D162" s="158" t="s">
        <v>273</v>
      </c>
      <c r="E162" s="159" t="s">
        <v>740</v>
      </c>
      <c r="F162" s="160" t="s">
        <v>741</v>
      </c>
      <c r="G162" s="161" t="s">
        <v>280</v>
      </c>
      <c r="H162" s="162">
        <v>4</v>
      </c>
      <c r="I162" s="163"/>
      <c r="J162" s="164">
        <f t="shared" si="10"/>
        <v>0</v>
      </c>
      <c r="K162" s="165"/>
      <c r="L162" s="166"/>
      <c r="M162" s="167" t="s">
        <v>1</v>
      </c>
      <c r="N162" s="168" t="s">
        <v>41</v>
      </c>
      <c r="P162" s="149">
        <f t="shared" si="11"/>
        <v>0</v>
      </c>
      <c r="Q162" s="149">
        <v>0.1036</v>
      </c>
      <c r="R162" s="149">
        <f t="shared" si="12"/>
        <v>0.41439999999999999</v>
      </c>
      <c r="S162" s="149">
        <v>0</v>
      </c>
      <c r="T162" s="150">
        <f t="shared" si="13"/>
        <v>0</v>
      </c>
      <c r="AR162" s="151" t="s">
        <v>187</v>
      </c>
      <c r="AT162" s="151" t="s">
        <v>273</v>
      </c>
      <c r="AU162" s="151" t="s">
        <v>91</v>
      </c>
      <c r="AY162" s="13" t="s">
        <v>149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91</v>
      </c>
      <c r="BK162" s="152">
        <f t="shared" si="19"/>
        <v>0</v>
      </c>
      <c r="BL162" s="13" t="s">
        <v>155</v>
      </c>
      <c r="BM162" s="151" t="s">
        <v>742</v>
      </c>
    </row>
    <row r="163" spans="2:65" s="1" customFormat="1" ht="24.2" customHeight="1">
      <c r="B163" s="138"/>
      <c r="C163" s="158" t="s">
        <v>244</v>
      </c>
      <c r="D163" s="158" t="s">
        <v>273</v>
      </c>
      <c r="E163" s="159" t="s">
        <v>743</v>
      </c>
      <c r="F163" s="160" t="s">
        <v>744</v>
      </c>
      <c r="G163" s="161" t="s">
        <v>280</v>
      </c>
      <c r="H163" s="162">
        <v>2</v>
      </c>
      <c r="I163" s="163"/>
      <c r="J163" s="164">
        <f t="shared" si="10"/>
        <v>0</v>
      </c>
      <c r="K163" s="165"/>
      <c r="L163" s="166"/>
      <c r="M163" s="167" t="s">
        <v>1</v>
      </c>
      <c r="N163" s="168" t="s">
        <v>41</v>
      </c>
      <c r="P163" s="149">
        <f t="shared" si="11"/>
        <v>0</v>
      </c>
      <c r="Q163" s="149">
        <v>1.75E-3</v>
      </c>
      <c r="R163" s="149">
        <f t="shared" si="12"/>
        <v>3.5000000000000001E-3</v>
      </c>
      <c r="S163" s="149">
        <v>0</v>
      </c>
      <c r="T163" s="150">
        <f t="shared" si="13"/>
        <v>0</v>
      </c>
      <c r="AR163" s="151" t="s">
        <v>187</v>
      </c>
      <c r="AT163" s="151" t="s">
        <v>273</v>
      </c>
      <c r="AU163" s="151" t="s">
        <v>91</v>
      </c>
      <c r="AY163" s="13" t="s">
        <v>149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91</v>
      </c>
      <c r="BK163" s="152">
        <f t="shared" si="19"/>
        <v>0</v>
      </c>
      <c r="BL163" s="13" t="s">
        <v>155</v>
      </c>
      <c r="BM163" s="151" t="s">
        <v>745</v>
      </c>
    </row>
    <row r="164" spans="2:65" s="1" customFormat="1" ht="16.5" customHeight="1">
      <c r="B164" s="138"/>
      <c r="C164" s="158" t="s">
        <v>248</v>
      </c>
      <c r="D164" s="158" t="s">
        <v>273</v>
      </c>
      <c r="E164" s="159" t="s">
        <v>746</v>
      </c>
      <c r="F164" s="160" t="s">
        <v>747</v>
      </c>
      <c r="G164" s="161" t="s">
        <v>280</v>
      </c>
      <c r="H164" s="162">
        <v>2</v>
      </c>
      <c r="I164" s="163"/>
      <c r="J164" s="164">
        <f t="shared" si="10"/>
        <v>0</v>
      </c>
      <c r="K164" s="165"/>
      <c r="L164" s="166"/>
      <c r="M164" s="167" t="s">
        <v>1</v>
      </c>
      <c r="N164" s="168" t="s">
        <v>41</v>
      </c>
      <c r="P164" s="149">
        <f t="shared" si="11"/>
        <v>0</v>
      </c>
      <c r="Q164" s="149">
        <v>8.6400000000000005E-2</v>
      </c>
      <c r="R164" s="149">
        <f t="shared" si="12"/>
        <v>0.17280000000000001</v>
      </c>
      <c r="S164" s="149">
        <v>0</v>
      </c>
      <c r="T164" s="150">
        <f t="shared" si="13"/>
        <v>0</v>
      </c>
      <c r="AR164" s="151" t="s">
        <v>187</v>
      </c>
      <c r="AT164" s="151" t="s">
        <v>273</v>
      </c>
      <c r="AU164" s="151" t="s">
        <v>91</v>
      </c>
      <c r="AY164" s="13" t="s">
        <v>149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91</v>
      </c>
      <c r="BK164" s="152">
        <f t="shared" si="19"/>
        <v>0</v>
      </c>
      <c r="BL164" s="13" t="s">
        <v>155</v>
      </c>
      <c r="BM164" s="151" t="s">
        <v>748</v>
      </c>
    </row>
    <row r="165" spans="2:65" s="1" customFormat="1" ht="24.2" customHeight="1">
      <c r="B165" s="138"/>
      <c r="C165" s="158" t="s">
        <v>252</v>
      </c>
      <c r="D165" s="158" t="s">
        <v>273</v>
      </c>
      <c r="E165" s="159" t="s">
        <v>749</v>
      </c>
      <c r="F165" s="160" t="s">
        <v>750</v>
      </c>
      <c r="G165" s="161" t="s">
        <v>280</v>
      </c>
      <c r="H165" s="162">
        <v>2</v>
      </c>
      <c r="I165" s="163"/>
      <c r="J165" s="164">
        <f t="shared" si="10"/>
        <v>0</v>
      </c>
      <c r="K165" s="165"/>
      <c r="L165" s="166"/>
      <c r="M165" s="167" t="s">
        <v>1</v>
      </c>
      <c r="N165" s="168" t="s">
        <v>41</v>
      </c>
      <c r="P165" s="149">
        <f t="shared" si="11"/>
        <v>0</v>
      </c>
      <c r="Q165" s="149">
        <v>0.15229999999999999</v>
      </c>
      <c r="R165" s="149">
        <f t="shared" si="12"/>
        <v>0.30459999999999998</v>
      </c>
      <c r="S165" s="149">
        <v>0</v>
      </c>
      <c r="T165" s="150">
        <f t="shared" si="13"/>
        <v>0</v>
      </c>
      <c r="AR165" s="151" t="s">
        <v>187</v>
      </c>
      <c r="AT165" s="151" t="s">
        <v>273</v>
      </c>
      <c r="AU165" s="151" t="s">
        <v>91</v>
      </c>
      <c r="AY165" s="13" t="s">
        <v>149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91</v>
      </c>
      <c r="BK165" s="152">
        <f t="shared" si="19"/>
        <v>0</v>
      </c>
      <c r="BL165" s="13" t="s">
        <v>155</v>
      </c>
      <c r="BM165" s="151" t="s">
        <v>751</v>
      </c>
    </row>
    <row r="166" spans="2:65" s="1" customFormat="1" ht="16.5" customHeight="1">
      <c r="B166" s="138"/>
      <c r="C166" s="139" t="s">
        <v>256</v>
      </c>
      <c r="D166" s="139" t="s">
        <v>151</v>
      </c>
      <c r="E166" s="140" t="s">
        <v>752</v>
      </c>
      <c r="F166" s="141" t="s">
        <v>753</v>
      </c>
      <c r="G166" s="142" t="s">
        <v>161</v>
      </c>
      <c r="H166" s="143">
        <v>33.219000000000001</v>
      </c>
      <c r="I166" s="144"/>
      <c r="J166" s="145">
        <f t="shared" si="10"/>
        <v>0</v>
      </c>
      <c r="K166" s="146"/>
      <c r="L166" s="27"/>
      <c r="M166" s="147" t="s">
        <v>1</v>
      </c>
      <c r="N166" s="148" t="s">
        <v>41</v>
      </c>
      <c r="P166" s="149">
        <f t="shared" si="11"/>
        <v>0</v>
      </c>
      <c r="Q166" s="149">
        <v>8.0000000000000007E-5</v>
      </c>
      <c r="R166" s="149">
        <f t="shared" si="12"/>
        <v>2.6575200000000005E-3</v>
      </c>
      <c r="S166" s="149">
        <v>0</v>
      </c>
      <c r="T166" s="150">
        <f t="shared" si="13"/>
        <v>0</v>
      </c>
      <c r="AR166" s="151" t="s">
        <v>155</v>
      </c>
      <c r="AT166" s="151" t="s">
        <v>151</v>
      </c>
      <c r="AU166" s="151" t="s">
        <v>91</v>
      </c>
      <c r="AY166" s="13" t="s">
        <v>149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91</v>
      </c>
      <c r="BK166" s="152">
        <f t="shared" si="19"/>
        <v>0</v>
      </c>
      <c r="BL166" s="13" t="s">
        <v>155</v>
      </c>
      <c r="BM166" s="151" t="s">
        <v>754</v>
      </c>
    </row>
    <row r="167" spans="2:65" s="1" customFormat="1" ht="24.2" customHeight="1">
      <c r="B167" s="138"/>
      <c r="C167" s="139" t="s">
        <v>259</v>
      </c>
      <c r="D167" s="139" t="s">
        <v>151</v>
      </c>
      <c r="E167" s="140" t="s">
        <v>755</v>
      </c>
      <c r="F167" s="141" t="s">
        <v>756</v>
      </c>
      <c r="G167" s="142" t="s">
        <v>161</v>
      </c>
      <c r="H167" s="143">
        <v>33.219000000000001</v>
      </c>
      <c r="I167" s="144"/>
      <c r="J167" s="145">
        <f t="shared" si="10"/>
        <v>0</v>
      </c>
      <c r="K167" s="146"/>
      <c r="L167" s="27"/>
      <c r="M167" s="147" t="s">
        <v>1</v>
      </c>
      <c r="N167" s="148" t="s">
        <v>41</v>
      </c>
      <c r="P167" s="149">
        <f t="shared" si="11"/>
        <v>0</v>
      </c>
      <c r="Q167" s="149">
        <v>1E-4</v>
      </c>
      <c r="R167" s="149">
        <f t="shared" si="12"/>
        <v>3.3219000000000005E-3</v>
      </c>
      <c r="S167" s="149">
        <v>0</v>
      </c>
      <c r="T167" s="150">
        <f t="shared" si="13"/>
        <v>0</v>
      </c>
      <c r="AR167" s="151" t="s">
        <v>155</v>
      </c>
      <c r="AT167" s="151" t="s">
        <v>151</v>
      </c>
      <c r="AU167" s="151" t="s">
        <v>91</v>
      </c>
      <c r="AY167" s="13" t="s">
        <v>149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91</v>
      </c>
      <c r="BK167" s="152">
        <f t="shared" si="19"/>
        <v>0</v>
      </c>
      <c r="BL167" s="13" t="s">
        <v>155</v>
      </c>
      <c r="BM167" s="151" t="s">
        <v>757</v>
      </c>
    </row>
    <row r="168" spans="2:65" s="11" customFormat="1" ht="22.9" customHeight="1">
      <c r="B168" s="126"/>
      <c r="D168" s="127" t="s">
        <v>74</v>
      </c>
      <c r="E168" s="136" t="s">
        <v>467</v>
      </c>
      <c r="F168" s="136" t="s">
        <v>468</v>
      </c>
      <c r="I168" s="129"/>
      <c r="J168" s="137">
        <f>BK168</f>
        <v>0</v>
      </c>
      <c r="L168" s="126"/>
      <c r="M168" s="131"/>
      <c r="P168" s="132">
        <f>P169</f>
        <v>0</v>
      </c>
      <c r="R168" s="132">
        <f>R169</f>
        <v>0</v>
      </c>
      <c r="T168" s="133">
        <f>T169</f>
        <v>0</v>
      </c>
      <c r="AR168" s="127" t="s">
        <v>83</v>
      </c>
      <c r="AT168" s="134" t="s">
        <v>74</v>
      </c>
      <c r="AU168" s="134" t="s">
        <v>83</v>
      </c>
      <c r="AY168" s="127" t="s">
        <v>149</v>
      </c>
      <c r="BK168" s="135">
        <f>BK169</f>
        <v>0</v>
      </c>
    </row>
    <row r="169" spans="2:65" s="1" customFormat="1" ht="33" customHeight="1">
      <c r="B169" s="138"/>
      <c r="C169" s="139" t="s">
        <v>262</v>
      </c>
      <c r="D169" s="139" t="s">
        <v>151</v>
      </c>
      <c r="E169" s="140" t="s">
        <v>758</v>
      </c>
      <c r="F169" s="141" t="s">
        <v>759</v>
      </c>
      <c r="G169" s="142" t="s">
        <v>197</v>
      </c>
      <c r="H169" s="143">
        <v>31.132999999999999</v>
      </c>
      <c r="I169" s="144"/>
      <c r="J169" s="145">
        <f>ROUND(I169*H169,2)</f>
        <v>0</v>
      </c>
      <c r="K169" s="146"/>
      <c r="L169" s="27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155</v>
      </c>
      <c r="AT169" s="151" t="s">
        <v>151</v>
      </c>
      <c r="AU169" s="151" t="s">
        <v>91</v>
      </c>
      <c r="AY169" s="13" t="s">
        <v>149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91</v>
      </c>
      <c r="BK169" s="152">
        <f>ROUND(I169*H169,2)</f>
        <v>0</v>
      </c>
      <c r="BL169" s="13" t="s">
        <v>155</v>
      </c>
      <c r="BM169" s="151" t="s">
        <v>760</v>
      </c>
    </row>
    <row r="170" spans="2:65" s="11" customFormat="1" ht="25.9" customHeight="1">
      <c r="B170" s="126"/>
      <c r="D170" s="127" t="s">
        <v>74</v>
      </c>
      <c r="E170" s="128" t="s">
        <v>215</v>
      </c>
      <c r="F170" s="128" t="s">
        <v>216</v>
      </c>
      <c r="I170" s="129"/>
      <c r="J170" s="130">
        <f>BK170</f>
        <v>0</v>
      </c>
      <c r="L170" s="126"/>
      <c r="M170" s="131"/>
      <c r="P170" s="132">
        <f>P171+P174+P184</f>
        <v>0</v>
      </c>
      <c r="R170" s="132">
        <f>R171+R174+R184</f>
        <v>0.34139999999999998</v>
      </c>
      <c r="T170" s="133">
        <f>T171+T174+T184</f>
        <v>0</v>
      </c>
      <c r="AR170" s="127" t="s">
        <v>91</v>
      </c>
      <c r="AT170" s="134" t="s">
        <v>74</v>
      </c>
      <c r="AU170" s="134" t="s">
        <v>75</v>
      </c>
      <c r="AY170" s="127" t="s">
        <v>149</v>
      </c>
      <c r="BK170" s="135">
        <f>BK171+BK174+BK184</f>
        <v>0</v>
      </c>
    </row>
    <row r="171" spans="2:65" s="11" customFormat="1" ht="22.9" customHeight="1">
      <c r="B171" s="126"/>
      <c r="D171" s="127" t="s">
        <v>74</v>
      </c>
      <c r="E171" s="136" t="s">
        <v>527</v>
      </c>
      <c r="F171" s="136" t="s">
        <v>528</v>
      </c>
      <c r="I171" s="129"/>
      <c r="J171" s="137">
        <f>BK171</f>
        <v>0</v>
      </c>
      <c r="L171" s="126"/>
      <c r="M171" s="131"/>
      <c r="P171" s="132">
        <f>SUM(P172:P173)</f>
        <v>0</v>
      </c>
      <c r="R171" s="132">
        <f>SUM(R172:R173)</f>
        <v>4.2400000000000007E-3</v>
      </c>
      <c r="T171" s="133">
        <f>SUM(T172:T173)</f>
        <v>0</v>
      </c>
      <c r="AR171" s="127" t="s">
        <v>91</v>
      </c>
      <c r="AT171" s="134" t="s">
        <v>74</v>
      </c>
      <c r="AU171" s="134" t="s">
        <v>83</v>
      </c>
      <c r="AY171" s="127" t="s">
        <v>149</v>
      </c>
      <c r="BK171" s="135">
        <f>SUM(BK172:BK173)</f>
        <v>0</v>
      </c>
    </row>
    <row r="172" spans="2:65" s="1" customFormat="1" ht="21.75" customHeight="1">
      <c r="B172" s="138"/>
      <c r="C172" s="139" t="s">
        <v>265</v>
      </c>
      <c r="D172" s="139" t="s">
        <v>151</v>
      </c>
      <c r="E172" s="140" t="s">
        <v>761</v>
      </c>
      <c r="F172" s="141" t="s">
        <v>762</v>
      </c>
      <c r="G172" s="142" t="s">
        <v>161</v>
      </c>
      <c r="H172" s="143">
        <v>53</v>
      </c>
      <c r="I172" s="144"/>
      <c r="J172" s="145">
        <f>ROUND(I172*H172,2)</f>
        <v>0</v>
      </c>
      <c r="K172" s="146"/>
      <c r="L172" s="27"/>
      <c r="M172" s="147" t="s">
        <v>1</v>
      </c>
      <c r="N172" s="148" t="s">
        <v>41</v>
      </c>
      <c r="P172" s="149">
        <f>O172*H172</f>
        <v>0</v>
      </c>
      <c r="Q172" s="149">
        <v>4.0000000000000003E-5</v>
      </c>
      <c r="R172" s="149">
        <f>Q172*H172</f>
        <v>2.1200000000000004E-3</v>
      </c>
      <c r="S172" s="149">
        <v>0</v>
      </c>
      <c r="T172" s="150">
        <f>S172*H172</f>
        <v>0</v>
      </c>
      <c r="AR172" s="151" t="s">
        <v>222</v>
      </c>
      <c r="AT172" s="151" t="s">
        <v>151</v>
      </c>
      <c r="AU172" s="151" t="s">
        <v>91</v>
      </c>
      <c r="AY172" s="13" t="s">
        <v>149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91</v>
      </c>
      <c r="BK172" s="152">
        <f>ROUND(I172*H172,2)</f>
        <v>0</v>
      </c>
      <c r="BL172" s="13" t="s">
        <v>222</v>
      </c>
      <c r="BM172" s="151" t="s">
        <v>763</v>
      </c>
    </row>
    <row r="173" spans="2:65" s="1" customFormat="1" ht="33" customHeight="1">
      <c r="B173" s="138"/>
      <c r="C173" s="158" t="s">
        <v>268</v>
      </c>
      <c r="D173" s="158" t="s">
        <v>273</v>
      </c>
      <c r="E173" s="159" t="s">
        <v>764</v>
      </c>
      <c r="F173" s="160" t="s">
        <v>765</v>
      </c>
      <c r="G173" s="161" t="s">
        <v>161</v>
      </c>
      <c r="H173" s="162">
        <v>53</v>
      </c>
      <c r="I173" s="163"/>
      <c r="J173" s="164">
        <f>ROUND(I173*H173,2)</f>
        <v>0</v>
      </c>
      <c r="K173" s="165"/>
      <c r="L173" s="166"/>
      <c r="M173" s="167" t="s">
        <v>1</v>
      </c>
      <c r="N173" s="168" t="s">
        <v>41</v>
      </c>
      <c r="P173" s="149">
        <f>O173*H173</f>
        <v>0</v>
      </c>
      <c r="Q173" s="149">
        <v>4.0000000000000003E-5</v>
      </c>
      <c r="R173" s="149">
        <f>Q173*H173</f>
        <v>2.1200000000000004E-3</v>
      </c>
      <c r="S173" s="149">
        <v>0</v>
      </c>
      <c r="T173" s="150">
        <f>S173*H173</f>
        <v>0</v>
      </c>
      <c r="AR173" s="151" t="s">
        <v>285</v>
      </c>
      <c r="AT173" s="151" t="s">
        <v>273</v>
      </c>
      <c r="AU173" s="151" t="s">
        <v>91</v>
      </c>
      <c r="AY173" s="13" t="s">
        <v>149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91</v>
      </c>
      <c r="BK173" s="152">
        <f>ROUND(I173*H173,2)</f>
        <v>0</v>
      </c>
      <c r="BL173" s="13" t="s">
        <v>222</v>
      </c>
      <c r="BM173" s="151" t="s">
        <v>766</v>
      </c>
    </row>
    <row r="174" spans="2:65" s="11" customFormat="1" ht="22.9" customHeight="1">
      <c r="B174" s="126"/>
      <c r="D174" s="127" t="s">
        <v>74</v>
      </c>
      <c r="E174" s="136" t="s">
        <v>767</v>
      </c>
      <c r="F174" s="136" t="s">
        <v>768</v>
      </c>
      <c r="I174" s="129"/>
      <c r="J174" s="137">
        <f>BK174</f>
        <v>0</v>
      </c>
      <c r="L174" s="126"/>
      <c r="M174" s="131"/>
      <c r="P174" s="132">
        <f>SUM(P175:P183)</f>
        <v>0</v>
      </c>
      <c r="R174" s="132">
        <f>SUM(R175:R183)</f>
        <v>5.0860000000000002E-2</v>
      </c>
      <c r="T174" s="133">
        <f>SUM(T175:T183)</f>
        <v>0</v>
      </c>
      <c r="AR174" s="127" t="s">
        <v>91</v>
      </c>
      <c r="AT174" s="134" t="s">
        <v>74</v>
      </c>
      <c r="AU174" s="134" t="s">
        <v>83</v>
      </c>
      <c r="AY174" s="127" t="s">
        <v>149</v>
      </c>
      <c r="BK174" s="135">
        <f>SUM(BK175:BK183)</f>
        <v>0</v>
      </c>
    </row>
    <row r="175" spans="2:65" s="1" customFormat="1" ht="24.2" customHeight="1">
      <c r="B175" s="138"/>
      <c r="C175" s="139" t="s">
        <v>277</v>
      </c>
      <c r="D175" s="139" t="s">
        <v>151</v>
      </c>
      <c r="E175" s="140" t="s">
        <v>769</v>
      </c>
      <c r="F175" s="141" t="s">
        <v>770</v>
      </c>
      <c r="G175" s="142" t="s">
        <v>161</v>
      </c>
      <c r="H175" s="143">
        <v>31.92</v>
      </c>
      <c r="I175" s="144"/>
      <c r="J175" s="145">
        <f t="shared" ref="J175:J183" si="20">ROUND(I175*H175,2)</f>
        <v>0</v>
      </c>
      <c r="K175" s="146"/>
      <c r="L175" s="27"/>
      <c r="M175" s="147" t="s">
        <v>1</v>
      </c>
      <c r="N175" s="148" t="s">
        <v>41</v>
      </c>
      <c r="P175" s="149">
        <f t="shared" ref="P175:P183" si="21">O175*H175</f>
        <v>0</v>
      </c>
      <c r="Q175" s="149">
        <v>0</v>
      </c>
      <c r="R175" s="149">
        <f t="shared" ref="R175:R183" si="22">Q175*H175</f>
        <v>0</v>
      </c>
      <c r="S175" s="149">
        <v>0</v>
      </c>
      <c r="T175" s="150">
        <f t="shared" ref="T175:T183" si="23">S175*H175</f>
        <v>0</v>
      </c>
      <c r="AR175" s="151" t="s">
        <v>222</v>
      </c>
      <c r="AT175" s="151" t="s">
        <v>151</v>
      </c>
      <c r="AU175" s="151" t="s">
        <v>91</v>
      </c>
      <c r="AY175" s="13" t="s">
        <v>149</v>
      </c>
      <c r="BE175" s="152">
        <f t="shared" ref="BE175:BE183" si="24">IF(N175="základná",J175,0)</f>
        <v>0</v>
      </c>
      <c r="BF175" s="152">
        <f t="shared" ref="BF175:BF183" si="25">IF(N175="znížená",J175,0)</f>
        <v>0</v>
      </c>
      <c r="BG175" s="152">
        <f t="shared" ref="BG175:BG183" si="26">IF(N175="zákl. prenesená",J175,0)</f>
        <v>0</v>
      </c>
      <c r="BH175" s="152">
        <f t="shared" ref="BH175:BH183" si="27">IF(N175="zníž. prenesená",J175,0)</f>
        <v>0</v>
      </c>
      <c r="BI175" s="152">
        <f t="shared" ref="BI175:BI183" si="28">IF(N175="nulová",J175,0)</f>
        <v>0</v>
      </c>
      <c r="BJ175" s="13" t="s">
        <v>91</v>
      </c>
      <c r="BK175" s="152">
        <f t="shared" ref="BK175:BK183" si="29">ROUND(I175*H175,2)</f>
        <v>0</v>
      </c>
      <c r="BL175" s="13" t="s">
        <v>222</v>
      </c>
      <c r="BM175" s="151" t="s">
        <v>771</v>
      </c>
    </row>
    <row r="176" spans="2:65" s="1" customFormat="1" ht="24.2" customHeight="1">
      <c r="B176" s="138"/>
      <c r="C176" s="139" t="s">
        <v>429</v>
      </c>
      <c r="D176" s="139" t="s">
        <v>151</v>
      </c>
      <c r="E176" s="140" t="s">
        <v>772</v>
      </c>
      <c r="F176" s="141" t="s">
        <v>773</v>
      </c>
      <c r="G176" s="142" t="s">
        <v>161</v>
      </c>
      <c r="H176" s="143">
        <v>16</v>
      </c>
      <c r="I176" s="144"/>
      <c r="J176" s="145">
        <f t="shared" si="20"/>
        <v>0</v>
      </c>
      <c r="K176" s="146"/>
      <c r="L176" s="27"/>
      <c r="M176" s="147" t="s">
        <v>1</v>
      </c>
      <c r="N176" s="148" t="s">
        <v>41</v>
      </c>
      <c r="P176" s="149">
        <f t="shared" si="21"/>
        <v>0</v>
      </c>
      <c r="Q176" s="149">
        <v>1.64E-3</v>
      </c>
      <c r="R176" s="149">
        <f t="shared" si="22"/>
        <v>2.6239999999999999E-2</v>
      </c>
      <c r="S176" s="149">
        <v>0</v>
      </c>
      <c r="T176" s="150">
        <f t="shared" si="23"/>
        <v>0</v>
      </c>
      <c r="AR176" s="151" t="s">
        <v>222</v>
      </c>
      <c r="AT176" s="151" t="s">
        <v>151</v>
      </c>
      <c r="AU176" s="151" t="s">
        <v>91</v>
      </c>
      <c r="AY176" s="13" t="s">
        <v>149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91</v>
      </c>
      <c r="BK176" s="152">
        <f t="shared" si="29"/>
        <v>0</v>
      </c>
      <c r="BL176" s="13" t="s">
        <v>222</v>
      </c>
      <c r="BM176" s="151" t="s">
        <v>774</v>
      </c>
    </row>
    <row r="177" spans="2:65" s="1" customFormat="1" ht="24.2" customHeight="1">
      <c r="B177" s="138"/>
      <c r="C177" s="139" t="s">
        <v>285</v>
      </c>
      <c r="D177" s="139" t="s">
        <v>151</v>
      </c>
      <c r="E177" s="140" t="s">
        <v>775</v>
      </c>
      <c r="F177" s="141" t="s">
        <v>776</v>
      </c>
      <c r="G177" s="142" t="s">
        <v>280</v>
      </c>
      <c r="H177" s="143">
        <v>2</v>
      </c>
      <c r="I177" s="144"/>
      <c r="J177" s="145">
        <f t="shared" si="20"/>
        <v>0</v>
      </c>
      <c r="K177" s="146"/>
      <c r="L177" s="27"/>
      <c r="M177" s="147" t="s">
        <v>1</v>
      </c>
      <c r="N177" s="148" t="s">
        <v>41</v>
      </c>
      <c r="P177" s="149">
        <f t="shared" si="21"/>
        <v>0</v>
      </c>
      <c r="Q177" s="149">
        <v>4.4999999999999999E-4</v>
      </c>
      <c r="R177" s="149">
        <f t="shared" si="22"/>
        <v>8.9999999999999998E-4</v>
      </c>
      <c r="S177" s="149">
        <v>0</v>
      </c>
      <c r="T177" s="150">
        <f t="shared" si="23"/>
        <v>0</v>
      </c>
      <c r="AR177" s="151" t="s">
        <v>222</v>
      </c>
      <c r="AT177" s="151" t="s">
        <v>151</v>
      </c>
      <c r="AU177" s="151" t="s">
        <v>91</v>
      </c>
      <c r="AY177" s="13" t="s">
        <v>149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91</v>
      </c>
      <c r="BK177" s="152">
        <f t="shared" si="29"/>
        <v>0</v>
      </c>
      <c r="BL177" s="13" t="s">
        <v>222</v>
      </c>
      <c r="BM177" s="151" t="s">
        <v>777</v>
      </c>
    </row>
    <row r="178" spans="2:65" s="1" customFormat="1" ht="33" customHeight="1">
      <c r="B178" s="138"/>
      <c r="C178" s="158" t="s">
        <v>290</v>
      </c>
      <c r="D178" s="158" t="s">
        <v>273</v>
      </c>
      <c r="E178" s="159" t="s">
        <v>778</v>
      </c>
      <c r="F178" s="160" t="s">
        <v>779</v>
      </c>
      <c r="G178" s="161" t="s">
        <v>280</v>
      </c>
      <c r="H178" s="162">
        <v>2</v>
      </c>
      <c r="I178" s="163"/>
      <c r="J178" s="164">
        <f t="shared" si="20"/>
        <v>0</v>
      </c>
      <c r="K178" s="165"/>
      <c r="L178" s="166"/>
      <c r="M178" s="167" t="s">
        <v>1</v>
      </c>
      <c r="N178" s="168" t="s">
        <v>41</v>
      </c>
      <c r="P178" s="149">
        <f t="shared" si="21"/>
        <v>0</v>
      </c>
      <c r="Q178" s="149">
        <v>1.6199999999999999E-3</v>
      </c>
      <c r="R178" s="149">
        <f t="shared" si="22"/>
        <v>3.2399999999999998E-3</v>
      </c>
      <c r="S178" s="149">
        <v>0</v>
      </c>
      <c r="T178" s="150">
        <f t="shared" si="23"/>
        <v>0</v>
      </c>
      <c r="AR178" s="151" t="s">
        <v>285</v>
      </c>
      <c r="AT178" s="151" t="s">
        <v>273</v>
      </c>
      <c r="AU178" s="151" t="s">
        <v>91</v>
      </c>
      <c r="AY178" s="13" t="s">
        <v>149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91</v>
      </c>
      <c r="BK178" s="152">
        <f t="shared" si="29"/>
        <v>0</v>
      </c>
      <c r="BL178" s="13" t="s">
        <v>222</v>
      </c>
      <c r="BM178" s="151" t="s">
        <v>780</v>
      </c>
    </row>
    <row r="179" spans="2:65" s="1" customFormat="1" ht="24.2" customHeight="1">
      <c r="B179" s="138"/>
      <c r="C179" s="158" t="s">
        <v>294</v>
      </c>
      <c r="D179" s="158" t="s">
        <v>273</v>
      </c>
      <c r="E179" s="159" t="s">
        <v>781</v>
      </c>
      <c r="F179" s="160" t="s">
        <v>782</v>
      </c>
      <c r="G179" s="161" t="s">
        <v>280</v>
      </c>
      <c r="H179" s="162">
        <v>2</v>
      </c>
      <c r="I179" s="163"/>
      <c r="J179" s="164">
        <f t="shared" si="20"/>
        <v>0</v>
      </c>
      <c r="K179" s="165"/>
      <c r="L179" s="166"/>
      <c r="M179" s="167" t="s">
        <v>1</v>
      </c>
      <c r="N179" s="168" t="s">
        <v>41</v>
      </c>
      <c r="P179" s="149">
        <f t="shared" si="21"/>
        <v>0</v>
      </c>
      <c r="Q179" s="149">
        <v>1.4400000000000001E-3</v>
      </c>
      <c r="R179" s="149">
        <f t="shared" si="22"/>
        <v>2.8800000000000002E-3</v>
      </c>
      <c r="S179" s="149">
        <v>0</v>
      </c>
      <c r="T179" s="150">
        <f t="shared" si="23"/>
        <v>0</v>
      </c>
      <c r="AR179" s="151" t="s">
        <v>285</v>
      </c>
      <c r="AT179" s="151" t="s">
        <v>273</v>
      </c>
      <c r="AU179" s="151" t="s">
        <v>91</v>
      </c>
      <c r="AY179" s="13" t="s">
        <v>149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91</v>
      </c>
      <c r="BK179" s="152">
        <f t="shared" si="29"/>
        <v>0</v>
      </c>
      <c r="BL179" s="13" t="s">
        <v>222</v>
      </c>
      <c r="BM179" s="151" t="s">
        <v>783</v>
      </c>
    </row>
    <row r="180" spans="2:65" s="1" customFormat="1" ht="37.9" customHeight="1">
      <c r="B180" s="138"/>
      <c r="C180" s="139" t="s">
        <v>299</v>
      </c>
      <c r="D180" s="139" t="s">
        <v>151</v>
      </c>
      <c r="E180" s="140" t="s">
        <v>784</v>
      </c>
      <c r="F180" s="141" t="s">
        <v>785</v>
      </c>
      <c r="G180" s="142" t="s">
        <v>280</v>
      </c>
      <c r="H180" s="143">
        <v>2</v>
      </c>
      <c r="I180" s="144"/>
      <c r="J180" s="145">
        <f t="shared" si="20"/>
        <v>0</v>
      </c>
      <c r="K180" s="146"/>
      <c r="L180" s="27"/>
      <c r="M180" s="147" t="s">
        <v>1</v>
      </c>
      <c r="N180" s="148" t="s">
        <v>41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222</v>
      </c>
      <c r="AT180" s="151" t="s">
        <v>151</v>
      </c>
      <c r="AU180" s="151" t="s">
        <v>91</v>
      </c>
      <c r="AY180" s="13" t="s">
        <v>149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91</v>
      </c>
      <c r="BK180" s="152">
        <f t="shared" si="29"/>
        <v>0</v>
      </c>
      <c r="BL180" s="13" t="s">
        <v>222</v>
      </c>
      <c r="BM180" s="151" t="s">
        <v>786</v>
      </c>
    </row>
    <row r="181" spans="2:65" s="1" customFormat="1" ht="37.9" customHeight="1">
      <c r="B181" s="138"/>
      <c r="C181" s="158" t="s">
        <v>303</v>
      </c>
      <c r="D181" s="158" t="s">
        <v>273</v>
      </c>
      <c r="E181" s="159" t="s">
        <v>787</v>
      </c>
      <c r="F181" s="160" t="s">
        <v>788</v>
      </c>
      <c r="G181" s="161" t="s">
        <v>280</v>
      </c>
      <c r="H181" s="162">
        <v>2</v>
      </c>
      <c r="I181" s="163"/>
      <c r="J181" s="164">
        <f t="shared" si="20"/>
        <v>0</v>
      </c>
      <c r="K181" s="165"/>
      <c r="L181" s="166"/>
      <c r="M181" s="167" t="s">
        <v>1</v>
      </c>
      <c r="N181" s="168" t="s">
        <v>41</v>
      </c>
      <c r="P181" s="149">
        <f t="shared" si="21"/>
        <v>0</v>
      </c>
      <c r="Q181" s="149">
        <v>8.8000000000000005E-3</v>
      </c>
      <c r="R181" s="149">
        <f t="shared" si="22"/>
        <v>1.7600000000000001E-2</v>
      </c>
      <c r="S181" s="149">
        <v>0</v>
      </c>
      <c r="T181" s="150">
        <f t="shared" si="23"/>
        <v>0</v>
      </c>
      <c r="AR181" s="151" t="s">
        <v>285</v>
      </c>
      <c r="AT181" s="151" t="s">
        <v>273</v>
      </c>
      <c r="AU181" s="151" t="s">
        <v>91</v>
      </c>
      <c r="AY181" s="13" t="s">
        <v>149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91</v>
      </c>
      <c r="BK181" s="152">
        <f t="shared" si="29"/>
        <v>0</v>
      </c>
      <c r="BL181" s="13" t="s">
        <v>222</v>
      </c>
      <c r="BM181" s="151" t="s">
        <v>789</v>
      </c>
    </row>
    <row r="182" spans="2:65" s="1" customFormat="1" ht="24.2" customHeight="1">
      <c r="B182" s="138"/>
      <c r="C182" s="139" t="s">
        <v>307</v>
      </c>
      <c r="D182" s="139" t="s">
        <v>151</v>
      </c>
      <c r="E182" s="140" t="s">
        <v>790</v>
      </c>
      <c r="F182" s="141" t="s">
        <v>791</v>
      </c>
      <c r="G182" s="142" t="s">
        <v>161</v>
      </c>
      <c r="H182" s="143">
        <v>47.92</v>
      </c>
      <c r="I182" s="144"/>
      <c r="J182" s="145">
        <f t="shared" si="20"/>
        <v>0</v>
      </c>
      <c r="K182" s="146"/>
      <c r="L182" s="27"/>
      <c r="M182" s="147" t="s">
        <v>1</v>
      </c>
      <c r="N182" s="148" t="s">
        <v>41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222</v>
      </c>
      <c r="AT182" s="151" t="s">
        <v>151</v>
      </c>
      <c r="AU182" s="151" t="s">
        <v>91</v>
      </c>
      <c r="AY182" s="13" t="s">
        <v>149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91</v>
      </c>
      <c r="BK182" s="152">
        <f t="shared" si="29"/>
        <v>0</v>
      </c>
      <c r="BL182" s="13" t="s">
        <v>222</v>
      </c>
      <c r="BM182" s="151" t="s">
        <v>792</v>
      </c>
    </row>
    <row r="183" spans="2:65" s="1" customFormat="1" ht="24.2" customHeight="1">
      <c r="B183" s="138"/>
      <c r="C183" s="139" t="s">
        <v>446</v>
      </c>
      <c r="D183" s="139" t="s">
        <v>151</v>
      </c>
      <c r="E183" s="140" t="s">
        <v>793</v>
      </c>
      <c r="F183" s="141" t="s">
        <v>794</v>
      </c>
      <c r="G183" s="142" t="s">
        <v>795</v>
      </c>
      <c r="H183" s="169"/>
      <c r="I183" s="144"/>
      <c r="J183" s="145">
        <f t="shared" si="20"/>
        <v>0</v>
      </c>
      <c r="K183" s="146"/>
      <c r="L183" s="27"/>
      <c r="M183" s="147" t="s">
        <v>1</v>
      </c>
      <c r="N183" s="148" t="s">
        <v>41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222</v>
      </c>
      <c r="AT183" s="151" t="s">
        <v>151</v>
      </c>
      <c r="AU183" s="151" t="s">
        <v>91</v>
      </c>
      <c r="AY183" s="13" t="s">
        <v>149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91</v>
      </c>
      <c r="BK183" s="152">
        <f t="shared" si="29"/>
        <v>0</v>
      </c>
      <c r="BL183" s="13" t="s">
        <v>222</v>
      </c>
      <c r="BM183" s="151" t="s">
        <v>796</v>
      </c>
    </row>
    <row r="184" spans="2:65" s="11" customFormat="1" ht="22.9" customHeight="1">
      <c r="B184" s="126"/>
      <c r="D184" s="127" t="s">
        <v>74</v>
      </c>
      <c r="E184" s="136" t="s">
        <v>797</v>
      </c>
      <c r="F184" s="136" t="s">
        <v>798</v>
      </c>
      <c r="I184" s="129"/>
      <c r="J184" s="137">
        <f>BK184</f>
        <v>0</v>
      </c>
      <c r="L184" s="126"/>
      <c r="M184" s="131"/>
      <c r="P184" s="132">
        <f>SUM(P185:P197)</f>
        <v>0</v>
      </c>
      <c r="R184" s="132">
        <f>SUM(R185:R197)</f>
        <v>0.2863</v>
      </c>
      <c r="T184" s="133">
        <f>SUM(T185:T197)</f>
        <v>0</v>
      </c>
      <c r="AR184" s="127" t="s">
        <v>91</v>
      </c>
      <c r="AT184" s="134" t="s">
        <v>74</v>
      </c>
      <c r="AU184" s="134" t="s">
        <v>83</v>
      </c>
      <c r="AY184" s="127" t="s">
        <v>149</v>
      </c>
      <c r="BK184" s="135">
        <f>SUM(BK185:BK197)</f>
        <v>0</v>
      </c>
    </row>
    <row r="185" spans="2:65" s="1" customFormat="1" ht="24.2" customHeight="1">
      <c r="B185" s="138"/>
      <c r="C185" s="139" t="s">
        <v>163</v>
      </c>
      <c r="D185" s="139" t="s">
        <v>151</v>
      </c>
      <c r="E185" s="140" t="s">
        <v>799</v>
      </c>
      <c r="F185" s="141" t="s">
        <v>800</v>
      </c>
      <c r="G185" s="142" t="s">
        <v>161</v>
      </c>
      <c r="H185" s="143">
        <v>53</v>
      </c>
      <c r="I185" s="144"/>
      <c r="J185" s="145">
        <f t="shared" ref="J185:J197" si="30">ROUND(I185*H185,2)</f>
        <v>0</v>
      </c>
      <c r="K185" s="146"/>
      <c r="L185" s="27"/>
      <c r="M185" s="147" t="s">
        <v>1</v>
      </c>
      <c r="N185" s="148" t="s">
        <v>41</v>
      </c>
      <c r="P185" s="149">
        <f t="shared" ref="P185:P197" si="31">O185*H185</f>
        <v>0</v>
      </c>
      <c r="Q185" s="149">
        <v>1.7099999999999999E-3</v>
      </c>
      <c r="R185" s="149">
        <f t="shared" ref="R185:R197" si="32">Q185*H185</f>
        <v>9.0630000000000002E-2</v>
      </c>
      <c r="S185" s="149">
        <v>0</v>
      </c>
      <c r="T185" s="150">
        <f t="shared" ref="T185:T197" si="33">S185*H185</f>
        <v>0</v>
      </c>
      <c r="AR185" s="151" t="s">
        <v>222</v>
      </c>
      <c r="AT185" s="151" t="s">
        <v>151</v>
      </c>
      <c r="AU185" s="151" t="s">
        <v>91</v>
      </c>
      <c r="AY185" s="13" t="s">
        <v>149</v>
      </c>
      <c r="BE185" s="152">
        <f t="shared" ref="BE185:BE197" si="34">IF(N185="základná",J185,0)</f>
        <v>0</v>
      </c>
      <c r="BF185" s="152">
        <f t="shared" ref="BF185:BF197" si="35">IF(N185="znížená",J185,0)</f>
        <v>0</v>
      </c>
      <c r="BG185" s="152">
        <f t="shared" ref="BG185:BG197" si="36">IF(N185="zákl. prenesená",J185,0)</f>
        <v>0</v>
      </c>
      <c r="BH185" s="152">
        <f t="shared" ref="BH185:BH197" si="37">IF(N185="zníž. prenesená",J185,0)</f>
        <v>0</v>
      </c>
      <c r="BI185" s="152">
        <f t="shared" ref="BI185:BI197" si="38">IF(N185="nulová",J185,0)</f>
        <v>0</v>
      </c>
      <c r="BJ185" s="13" t="s">
        <v>91</v>
      </c>
      <c r="BK185" s="152">
        <f t="shared" ref="BK185:BK197" si="39">ROUND(I185*H185,2)</f>
        <v>0</v>
      </c>
      <c r="BL185" s="13" t="s">
        <v>222</v>
      </c>
      <c r="BM185" s="151" t="s">
        <v>801</v>
      </c>
    </row>
    <row r="186" spans="2:65" s="1" customFormat="1" ht="24.2" customHeight="1">
      <c r="B186" s="138"/>
      <c r="C186" s="139" t="s">
        <v>455</v>
      </c>
      <c r="D186" s="139" t="s">
        <v>151</v>
      </c>
      <c r="E186" s="140" t="s">
        <v>802</v>
      </c>
      <c r="F186" s="141" t="s">
        <v>803</v>
      </c>
      <c r="G186" s="142" t="s">
        <v>280</v>
      </c>
      <c r="H186" s="143">
        <v>2</v>
      </c>
      <c r="I186" s="144"/>
      <c r="J186" s="145">
        <f t="shared" si="30"/>
        <v>0</v>
      </c>
      <c r="K186" s="146"/>
      <c r="L186" s="27"/>
      <c r="M186" s="147" t="s">
        <v>1</v>
      </c>
      <c r="N186" s="148" t="s">
        <v>41</v>
      </c>
      <c r="P186" s="149">
        <f t="shared" si="31"/>
        <v>0</v>
      </c>
      <c r="Q186" s="149">
        <v>6.0000000000000002E-5</v>
      </c>
      <c r="R186" s="149">
        <f t="shared" si="32"/>
        <v>1.2E-4</v>
      </c>
      <c r="S186" s="149">
        <v>0</v>
      </c>
      <c r="T186" s="150">
        <f t="shared" si="33"/>
        <v>0</v>
      </c>
      <c r="AR186" s="151" t="s">
        <v>222</v>
      </c>
      <c r="AT186" s="151" t="s">
        <v>151</v>
      </c>
      <c r="AU186" s="151" t="s">
        <v>91</v>
      </c>
      <c r="AY186" s="13" t="s">
        <v>149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91</v>
      </c>
      <c r="BK186" s="152">
        <f t="shared" si="39"/>
        <v>0</v>
      </c>
      <c r="BL186" s="13" t="s">
        <v>222</v>
      </c>
      <c r="BM186" s="151" t="s">
        <v>804</v>
      </c>
    </row>
    <row r="187" spans="2:65" s="1" customFormat="1" ht="16.5" customHeight="1">
      <c r="B187" s="138"/>
      <c r="C187" s="158" t="s">
        <v>459</v>
      </c>
      <c r="D187" s="158" t="s">
        <v>273</v>
      </c>
      <c r="E187" s="159" t="s">
        <v>805</v>
      </c>
      <c r="F187" s="160" t="s">
        <v>806</v>
      </c>
      <c r="G187" s="161" t="s">
        <v>280</v>
      </c>
      <c r="H187" s="162">
        <v>2</v>
      </c>
      <c r="I187" s="163"/>
      <c r="J187" s="164">
        <f t="shared" si="30"/>
        <v>0</v>
      </c>
      <c r="K187" s="165"/>
      <c r="L187" s="166"/>
      <c r="M187" s="167" t="s">
        <v>1</v>
      </c>
      <c r="N187" s="168" t="s">
        <v>41</v>
      </c>
      <c r="P187" s="149">
        <f t="shared" si="31"/>
        <v>0</v>
      </c>
      <c r="Q187" s="149">
        <v>2.3500000000000001E-3</v>
      </c>
      <c r="R187" s="149">
        <f t="shared" si="32"/>
        <v>4.7000000000000002E-3</v>
      </c>
      <c r="S187" s="149">
        <v>0</v>
      </c>
      <c r="T187" s="150">
        <f t="shared" si="33"/>
        <v>0</v>
      </c>
      <c r="AR187" s="151" t="s">
        <v>285</v>
      </c>
      <c r="AT187" s="151" t="s">
        <v>273</v>
      </c>
      <c r="AU187" s="151" t="s">
        <v>91</v>
      </c>
      <c r="AY187" s="13" t="s">
        <v>149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91</v>
      </c>
      <c r="BK187" s="152">
        <f t="shared" si="39"/>
        <v>0</v>
      </c>
      <c r="BL187" s="13" t="s">
        <v>222</v>
      </c>
      <c r="BM187" s="151" t="s">
        <v>807</v>
      </c>
    </row>
    <row r="188" spans="2:65" s="1" customFormat="1" ht="16.5" customHeight="1">
      <c r="B188" s="138"/>
      <c r="C188" s="139" t="s">
        <v>463</v>
      </c>
      <c r="D188" s="139" t="s">
        <v>151</v>
      </c>
      <c r="E188" s="140" t="s">
        <v>808</v>
      </c>
      <c r="F188" s="141" t="s">
        <v>809</v>
      </c>
      <c r="G188" s="142" t="s">
        <v>280</v>
      </c>
      <c r="H188" s="143">
        <v>2</v>
      </c>
      <c r="I188" s="144"/>
      <c r="J188" s="145">
        <f t="shared" si="30"/>
        <v>0</v>
      </c>
      <c r="K188" s="146"/>
      <c r="L188" s="27"/>
      <c r="M188" s="147" t="s">
        <v>1</v>
      </c>
      <c r="N188" s="148" t="s">
        <v>41</v>
      </c>
      <c r="P188" s="149">
        <f t="shared" si="31"/>
        <v>0</v>
      </c>
      <c r="Q188" s="149">
        <v>6.0000000000000002E-5</v>
      </c>
      <c r="R188" s="149">
        <f t="shared" si="32"/>
        <v>1.2E-4</v>
      </c>
      <c r="S188" s="149">
        <v>0</v>
      </c>
      <c r="T188" s="150">
        <f t="shared" si="33"/>
        <v>0</v>
      </c>
      <c r="AR188" s="151" t="s">
        <v>222</v>
      </c>
      <c r="AT188" s="151" t="s">
        <v>151</v>
      </c>
      <c r="AU188" s="151" t="s">
        <v>91</v>
      </c>
      <c r="AY188" s="13" t="s">
        <v>149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91</v>
      </c>
      <c r="BK188" s="152">
        <f t="shared" si="39"/>
        <v>0</v>
      </c>
      <c r="BL188" s="13" t="s">
        <v>222</v>
      </c>
      <c r="BM188" s="151" t="s">
        <v>810</v>
      </c>
    </row>
    <row r="189" spans="2:65" s="1" customFormat="1" ht="24.2" customHeight="1">
      <c r="B189" s="138"/>
      <c r="C189" s="158" t="s">
        <v>469</v>
      </c>
      <c r="D189" s="158" t="s">
        <v>273</v>
      </c>
      <c r="E189" s="159" t="s">
        <v>811</v>
      </c>
      <c r="F189" s="160" t="s">
        <v>812</v>
      </c>
      <c r="G189" s="161" t="s">
        <v>280</v>
      </c>
      <c r="H189" s="162">
        <v>2</v>
      </c>
      <c r="I189" s="163"/>
      <c r="J189" s="164">
        <f t="shared" si="30"/>
        <v>0</v>
      </c>
      <c r="K189" s="165"/>
      <c r="L189" s="166"/>
      <c r="M189" s="167" t="s">
        <v>1</v>
      </c>
      <c r="N189" s="168" t="s">
        <v>41</v>
      </c>
      <c r="P189" s="149">
        <f t="shared" si="31"/>
        <v>0</v>
      </c>
      <c r="Q189" s="149">
        <v>1.57E-3</v>
      </c>
      <c r="R189" s="149">
        <f t="shared" si="32"/>
        <v>3.14E-3</v>
      </c>
      <c r="S189" s="149">
        <v>0</v>
      </c>
      <c r="T189" s="150">
        <f t="shared" si="33"/>
        <v>0</v>
      </c>
      <c r="AR189" s="151" t="s">
        <v>285</v>
      </c>
      <c r="AT189" s="151" t="s">
        <v>273</v>
      </c>
      <c r="AU189" s="151" t="s">
        <v>91</v>
      </c>
      <c r="AY189" s="13" t="s">
        <v>149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91</v>
      </c>
      <c r="BK189" s="152">
        <f t="shared" si="39"/>
        <v>0</v>
      </c>
      <c r="BL189" s="13" t="s">
        <v>222</v>
      </c>
      <c r="BM189" s="151" t="s">
        <v>813</v>
      </c>
    </row>
    <row r="190" spans="2:65" s="1" customFormat="1" ht="24.2" customHeight="1">
      <c r="B190" s="138"/>
      <c r="C190" s="139" t="s">
        <v>487</v>
      </c>
      <c r="D190" s="139" t="s">
        <v>151</v>
      </c>
      <c r="E190" s="140" t="s">
        <v>814</v>
      </c>
      <c r="F190" s="141" t="s">
        <v>815</v>
      </c>
      <c r="G190" s="142" t="s">
        <v>816</v>
      </c>
      <c r="H190" s="143">
        <v>2</v>
      </c>
      <c r="I190" s="144"/>
      <c r="J190" s="145">
        <f t="shared" si="30"/>
        <v>0</v>
      </c>
      <c r="K190" s="146"/>
      <c r="L190" s="27"/>
      <c r="M190" s="147" t="s">
        <v>1</v>
      </c>
      <c r="N190" s="148" t="s">
        <v>41</v>
      </c>
      <c r="P190" s="149">
        <f t="shared" si="31"/>
        <v>0</v>
      </c>
      <c r="Q190" s="149">
        <v>2.5999999999999998E-4</v>
      </c>
      <c r="R190" s="149">
        <f t="shared" si="32"/>
        <v>5.1999999999999995E-4</v>
      </c>
      <c r="S190" s="149">
        <v>0</v>
      </c>
      <c r="T190" s="150">
        <f t="shared" si="33"/>
        <v>0</v>
      </c>
      <c r="AR190" s="151" t="s">
        <v>222</v>
      </c>
      <c r="AT190" s="151" t="s">
        <v>151</v>
      </c>
      <c r="AU190" s="151" t="s">
        <v>91</v>
      </c>
      <c r="AY190" s="13" t="s">
        <v>149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91</v>
      </c>
      <c r="BK190" s="152">
        <f t="shared" si="39"/>
        <v>0</v>
      </c>
      <c r="BL190" s="13" t="s">
        <v>222</v>
      </c>
      <c r="BM190" s="151" t="s">
        <v>817</v>
      </c>
    </row>
    <row r="191" spans="2:65" s="1" customFormat="1" ht="21.75" customHeight="1">
      <c r="B191" s="138"/>
      <c r="C191" s="158" t="s">
        <v>491</v>
      </c>
      <c r="D191" s="158" t="s">
        <v>273</v>
      </c>
      <c r="E191" s="159" t="s">
        <v>818</v>
      </c>
      <c r="F191" s="160" t="s">
        <v>819</v>
      </c>
      <c r="G191" s="161" t="s">
        <v>280</v>
      </c>
      <c r="H191" s="162">
        <v>2</v>
      </c>
      <c r="I191" s="163"/>
      <c r="J191" s="164">
        <f t="shared" si="30"/>
        <v>0</v>
      </c>
      <c r="K191" s="165"/>
      <c r="L191" s="166"/>
      <c r="M191" s="167" t="s">
        <v>1</v>
      </c>
      <c r="N191" s="168" t="s">
        <v>41</v>
      </c>
      <c r="P191" s="149">
        <f t="shared" si="31"/>
        <v>0</v>
      </c>
      <c r="Q191" s="149">
        <v>2.5000000000000001E-2</v>
      </c>
      <c r="R191" s="149">
        <f t="shared" si="32"/>
        <v>0.05</v>
      </c>
      <c r="S191" s="149">
        <v>0</v>
      </c>
      <c r="T191" s="150">
        <f t="shared" si="33"/>
        <v>0</v>
      </c>
      <c r="AR191" s="151" t="s">
        <v>285</v>
      </c>
      <c r="AT191" s="151" t="s">
        <v>273</v>
      </c>
      <c r="AU191" s="151" t="s">
        <v>91</v>
      </c>
      <c r="AY191" s="13" t="s">
        <v>149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91</v>
      </c>
      <c r="BK191" s="152">
        <f t="shared" si="39"/>
        <v>0</v>
      </c>
      <c r="BL191" s="13" t="s">
        <v>222</v>
      </c>
      <c r="BM191" s="151" t="s">
        <v>820</v>
      </c>
    </row>
    <row r="192" spans="2:65" s="1" customFormat="1" ht="16.5" customHeight="1">
      <c r="B192" s="138"/>
      <c r="C192" s="139" t="s">
        <v>495</v>
      </c>
      <c r="D192" s="139" t="s">
        <v>151</v>
      </c>
      <c r="E192" s="140" t="s">
        <v>821</v>
      </c>
      <c r="F192" s="141" t="s">
        <v>822</v>
      </c>
      <c r="G192" s="142" t="s">
        <v>280</v>
      </c>
      <c r="H192" s="143">
        <v>4</v>
      </c>
      <c r="I192" s="144"/>
      <c r="J192" s="145">
        <f t="shared" si="30"/>
        <v>0</v>
      </c>
      <c r="K192" s="146"/>
      <c r="L192" s="27"/>
      <c r="M192" s="147" t="s">
        <v>1</v>
      </c>
      <c r="N192" s="148" t="s">
        <v>41</v>
      </c>
      <c r="P192" s="149">
        <f t="shared" si="31"/>
        <v>0</v>
      </c>
      <c r="Q192" s="149">
        <v>0</v>
      </c>
      <c r="R192" s="149">
        <f t="shared" si="32"/>
        <v>0</v>
      </c>
      <c r="S192" s="149">
        <v>0</v>
      </c>
      <c r="T192" s="150">
        <f t="shared" si="33"/>
        <v>0</v>
      </c>
      <c r="AR192" s="151" t="s">
        <v>155</v>
      </c>
      <c r="AT192" s="151" t="s">
        <v>151</v>
      </c>
      <c r="AU192" s="151" t="s">
        <v>91</v>
      </c>
      <c r="AY192" s="13" t="s">
        <v>149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91</v>
      </c>
      <c r="BK192" s="152">
        <f t="shared" si="39"/>
        <v>0</v>
      </c>
      <c r="BL192" s="13" t="s">
        <v>155</v>
      </c>
      <c r="BM192" s="151" t="s">
        <v>823</v>
      </c>
    </row>
    <row r="193" spans="2:65" s="1" customFormat="1" ht="16.5" customHeight="1">
      <c r="B193" s="138"/>
      <c r="C193" s="158" t="s">
        <v>499</v>
      </c>
      <c r="D193" s="158" t="s">
        <v>273</v>
      </c>
      <c r="E193" s="159" t="s">
        <v>824</v>
      </c>
      <c r="F193" s="160" t="s">
        <v>825</v>
      </c>
      <c r="G193" s="161" t="s">
        <v>280</v>
      </c>
      <c r="H193" s="162">
        <v>1</v>
      </c>
      <c r="I193" s="163"/>
      <c r="J193" s="164">
        <f t="shared" si="30"/>
        <v>0</v>
      </c>
      <c r="K193" s="165"/>
      <c r="L193" s="166"/>
      <c r="M193" s="167" t="s">
        <v>1</v>
      </c>
      <c r="N193" s="168" t="s">
        <v>41</v>
      </c>
      <c r="P193" s="149">
        <f t="shared" si="31"/>
        <v>0</v>
      </c>
      <c r="Q193" s="149">
        <v>5.1909999999999998E-2</v>
      </c>
      <c r="R193" s="149">
        <f t="shared" si="32"/>
        <v>5.1909999999999998E-2</v>
      </c>
      <c r="S193" s="149">
        <v>0</v>
      </c>
      <c r="T193" s="150">
        <f t="shared" si="33"/>
        <v>0</v>
      </c>
      <c r="AR193" s="151" t="s">
        <v>187</v>
      </c>
      <c r="AT193" s="151" t="s">
        <v>273</v>
      </c>
      <c r="AU193" s="151" t="s">
        <v>91</v>
      </c>
      <c r="AY193" s="13" t="s">
        <v>149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91</v>
      </c>
      <c r="BK193" s="152">
        <f t="shared" si="39"/>
        <v>0</v>
      </c>
      <c r="BL193" s="13" t="s">
        <v>155</v>
      </c>
      <c r="BM193" s="151" t="s">
        <v>826</v>
      </c>
    </row>
    <row r="194" spans="2:65" s="1" customFormat="1" ht="21.75" customHeight="1">
      <c r="B194" s="138"/>
      <c r="C194" s="158" t="s">
        <v>505</v>
      </c>
      <c r="D194" s="158" t="s">
        <v>273</v>
      </c>
      <c r="E194" s="159" t="s">
        <v>827</v>
      </c>
      <c r="F194" s="160" t="s">
        <v>828</v>
      </c>
      <c r="G194" s="161" t="s">
        <v>280</v>
      </c>
      <c r="H194" s="162">
        <v>3</v>
      </c>
      <c r="I194" s="163"/>
      <c r="J194" s="164">
        <f t="shared" si="30"/>
        <v>0</v>
      </c>
      <c r="K194" s="165"/>
      <c r="L194" s="166"/>
      <c r="M194" s="167" t="s">
        <v>1</v>
      </c>
      <c r="N194" s="168" t="s">
        <v>41</v>
      </c>
      <c r="P194" s="149">
        <f t="shared" si="31"/>
        <v>0</v>
      </c>
      <c r="Q194" s="149">
        <v>2.1319999999999999E-2</v>
      </c>
      <c r="R194" s="149">
        <f t="shared" si="32"/>
        <v>6.3959999999999989E-2</v>
      </c>
      <c r="S194" s="149">
        <v>0</v>
      </c>
      <c r="T194" s="150">
        <f t="shared" si="33"/>
        <v>0</v>
      </c>
      <c r="AR194" s="151" t="s">
        <v>187</v>
      </c>
      <c r="AT194" s="151" t="s">
        <v>273</v>
      </c>
      <c r="AU194" s="151" t="s">
        <v>91</v>
      </c>
      <c r="AY194" s="13" t="s">
        <v>149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91</v>
      </c>
      <c r="BK194" s="152">
        <f t="shared" si="39"/>
        <v>0</v>
      </c>
      <c r="BL194" s="13" t="s">
        <v>155</v>
      </c>
      <c r="BM194" s="151" t="s">
        <v>829</v>
      </c>
    </row>
    <row r="195" spans="2:65" s="1" customFormat="1" ht="21.75" customHeight="1">
      <c r="B195" s="138"/>
      <c r="C195" s="139" t="s">
        <v>509</v>
      </c>
      <c r="D195" s="139" t="s">
        <v>151</v>
      </c>
      <c r="E195" s="140" t="s">
        <v>830</v>
      </c>
      <c r="F195" s="141" t="s">
        <v>831</v>
      </c>
      <c r="G195" s="142" t="s">
        <v>161</v>
      </c>
      <c r="H195" s="143">
        <v>53</v>
      </c>
      <c r="I195" s="144"/>
      <c r="J195" s="145">
        <f t="shared" si="30"/>
        <v>0</v>
      </c>
      <c r="K195" s="146"/>
      <c r="L195" s="27"/>
      <c r="M195" s="147" t="s">
        <v>1</v>
      </c>
      <c r="N195" s="148" t="s">
        <v>41</v>
      </c>
      <c r="P195" s="149">
        <f t="shared" si="31"/>
        <v>0</v>
      </c>
      <c r="Q195" s="149">
        <v>3.8999999999999999E-4</v>
      </c>
      <c r="R195" s="149">
        <f t="shared" si="32"/>
        <v>2.0670000000000001E-2</v>
      </c>
      <c r="S195" s="149">
        <v>0</v>
      </c>
      <c r="T195" s="150">
        <f t="shared" si="33"/>
        <v>0</v>
      </c>
      <c r="AR195" s="151" t="s">
        <v>222</v>
      </c>
      <c r="AT195" s="151" t="s">
        <v>151</v>
      </c>
      <c r="AU195" s="151" t="s">
        <v>91</v>
      </c>
      <c r="AY195" s="13" t="s">
        <v>149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91</v>
      </c>
      <c r="BK195" s="152">
        <f t="shared" si="39"/>
        <v>0</v>
      </c>
      <c r="BL195" s="13" t="s">
        <v>222</v>
      </c>
      <c r="BM195" s="151" t="s">
        <v>832</v>
      </c>
    </row>
    <row r="196" spans="2:65" s="1" customFormat="1" ht="24.2" customHeight="1">
      <c r="B196" s="138"/>
      <c r="C196" s="139" t="s">
        <v>513</v>
      </c>
      <c r="D196" s="139" t="s">
        <v>151</v>
      </c>
      <c r="E196" s="140" t="s">
        <v>833</v>
      </c>
      <c r="F196" s="141" t="s">
        <v>834</v>
      </c>
      <c r="G196" s="142" t="s">
        <v>161</v>
      </c>
      <c r="H196" s="143">
        <v>53</v>
      </c>
      <c r="I196" s="144"/>
      <c r="J196" s="145">
        <f t="shared" si="30"/>
        <v>0</v>
      </c>
      <c r="K196" s="146"/>
      <c r="L196" s="27"/>
      <c r="M196" s="147" t="s">
        <v>1</v>
      </c>
      <c r="N196" s="148" t="s">
        <v>41</v>
      </c>
      <c r="P196" s="149">
        <f t="shared" si="31"/>
        <v>0</v>
      </c>
      <c r="Q196" s="149">
        <v>1.0000000000000001E-5</v>
      </c>
      <c r="R196" s="149">
        <f t="shared" si="32"/>
        <v>5.3000000000000009E-4</v>
      </c>
      <c r="S196" s="149">
        <v>0</v>
      </c>
      <c r="T196" s="150">
        <f t="shared" si="33"/>
        <v>0</v>
      </c>
      <c r="AR196" s="151" t="s">
        <v>222</v>
      </c>
      <c r="AT196" s="151" t="s">
        <v>151</v>
      </c>
      <c r="AU196" s="151" t="s">
        <v>91</v>
      </c>
      <c r="AY196" s="13" t="s">
        <v>149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91</v>
      </c>
      <c r="BK196" s="152">
        <f t="shared" si="39"/>
        <v>0</v>
      </c>
      <c r="BL196" s="13" t="s">
        <v>222</v>
      </c>
      <c r="BM196" s="151" t="s">
        <v>835</v>
      </c>
    </row>
    <row r="197" spans="2:65" s="1" customFormat="1" ht="24.2" customHeight="1">
      <c r="B197" s="138"/>
      <c r="C197" s="139" t="s">
        <v>517</v>
      </c>
      <c r="D197" s="139" t="s">
        <v>151</v>
      </c>
      <c r="E197" s="140" t="s">
        <v>836</v>
      </c>
      <c r="F197" s="141" t="s">
        <v>837</v>
      </c>
      <c r="G197" s="142" t="s">
        <v>795</v>
      </c>
      <c r="H197" s="169"/>
      <c r="I197" s="144"/>
      <c r="J197" s="145">
        <f t="shared" si="30"/>
        <v>0</v>
      </c>
      <c r="K197" s="146"/>
      <c r="L197" s="27"/>
      <c r="M197" s="147" t="s">
        <v>1</v>
      </c>
      <c r="N197" s="148" t="s">
        <v>41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222</v>
      </c>
      <c r="AT197" s="151" t="s">
        <v>151</v>
      </c>
      <c r="AU197" s="151" t="s">
        <v>91</v>
      </c>
      <c r="AY197" s="13" t="s">
        <v>149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91</v>
      </c>
      <c r="BK197" s="152">
        <f t="shared" si="39"/>
        <v>0</v>
      </c>
      <c r="BL197" s="13" t="s">
        <v>222</v>
      </c>
      <c r="BM197" s="151" t="s">
        <v>838</v>
      </c>
    </row>
    <row r="198" spans="2:65" s="11" customFormat="1" ht="25.9" customHeight="1">
      <c r="B198" s="126"/>
      <c r="D198" s="127" t="s">
        <v>74</v>
      </c>
      <c r="E198" s="128" t="s">
        <v>273</v>
      </c>
      <c r="F198" s="128" t="s">
        <v>274</v>
      </c>
      <c r="I198" s="129"/>
      <c r="J198" s="130">
        <f>BK198</f>
        <v>0</v>
      </c>
      <c r="L198" s="126"/>
      <c r="M198" s="131"/>
      <c r="P198" s="132">
        <f>P199</f>
        <v>0</v>
      </c>
      <c r="R198" s="132">
        <f>R199</f>
        <v>2.8999999999999998E-3</v>
      </c>
      <c r="T198" s="133">
        <f>T199</f>
        <v>0</v>
      </c>
      <c r="AR198" s="127" t="s">
        <v>96</v>
      </c>
      <c r="AT198" s="134" t="s">
        <v>74</v>
      </c>
      <c r="AU198" s="134" t="s">
        <v>75</v>
      </c>
      <c r="AY198" s="127" t="s">
        <v>149</v>
      </c>
      <c r="BK198" s="135">
        <f>BK199</f>
        <v>0</v>
      </c>
    </row>
    <row r="199" spans="2:65" s="11" customFormat="1" ht="22.9" customHeight="1">
      <c r="B199" s="126"/>
      <c r="D199" s="127" t="s">
        <v>74</v>
      </c>
      <c r="E199" s="136" t="s">
        <v>275</v>
      </c>
      <c r="F199" s="136" t="s">
        <v>276</v>
      </c>
      <c r="I199" s="129"/>
      <c r="J199" s="137">
        <f>BK199</f>
        <v>0</v>
      </c>
      <c r="L199" s="126"/>
      <c r="M199" s="131"/>
      <c r="P199" s="132">
        <f>SUM(P200:P202)</f>
        <v>0</v>
      </c>
      <c r="R199" s="132">
        <f>SUM(R200:R202)</f>
        <v>2.8999999999999998E-3</v>
      </c>
      <c r="T199" s="133">
        <f>SUM(T200:T202)</f>
        <v>0</v>
      </c>
      <c r="AR199" s="127" t="s">
        <v>96</v>
      </c>
      <c r="AT199" s="134" t="s">
        <v>74</v>
      </c>
      <c r="AU199" s="134" t="s">
        <v>83</v>
      </c>
      <c r="AY199" s="127" t="s">
        <v>149</v>
      </c>
      <c r="BK199" s="135">
        <f>SUM(BK200:BK202)</f>
        <v>0</v>
      </c>
    </row>
    <row r="200" spans="2:65" s="1" customFormat="1" ht="24.2" customHeight="1">
      <c r="B200" s="138"/>
      <c r="C200" s="139" t="s">
        <v>521</v>
      </c>
      <c r="D200" s="139" t="s">
        <v>151</v>
      </c>
      <c r="E200" s="140" t="s">
        <v>839</v>
      </c>
      <c r="F200" s="141" t="s">
        <v>840</v>
      </c>
      <c r="G200" s="142" t="s">
        <v>161</v>
      </c>
      <c r="H200" s="143">
        <v>53</v>
      </c>
      <c r="I200" s="144"/>
      <c r="J200" s="145">
        <f>ROUND(I200*H200,2)</f>
        <v>0</v>
      </c>
      <c r="K200" s="146"/>
      <c r="L200" s="27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281</v>
      </c>
      <c r="AT200" s="151" t="s">
        <v>151</v>
      </c>
      <c r="AU200" s="151" t="s">
        <v>91</v>
      </c>
      <c r="AY200" s="13" t="s">
        <v>149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3" t="s">
        <v>91</v>
      </c>
      <c r="BK200" s="152">
        <f>ROUND(I200*H200,2)</f>
        <v>0</v>
      </c>
      <c r="BL200" s="13" t="s">
        <v>281</v>
      </c>
      <c r="BM200" s="151" t="s">
        <v>841</v>
      </c>
    </row>
    <row r="201" spans="2:65" s="1" customFormat="1" ht="24.2" customHeight="1">
      <c r="B201" s="138"/>
      <c r="C201" s="158" t="s">
        <v>523</v>
      </c>
      <c r="D201" s="158" t="s">
        <v>273</v>
      </c>
      <c r="E201" s="159" t="s">
        <v>842</v>
      </c>
      <c r="F201" s="160" t="s">
        <v>843</v>
      </c>
      <c r="G201" s="161" t="s">
        <v>280</v>
      </c>
      <c r="H201" s="162">
        <v>1</v>
      </c>
      <c r="I201" s="163"/>
      <c r="J201" s="164">
        <f>ROUND(I201*H201,2)</f>
        <v>0</v>
      </c>
      <c r="K201" s="165"/>
      <c r="L201" s="166"/>
      <c r="M201" s="167" t="s">
        <v>1</v>
      </c>
      <c r="N201" s="168" t="s">
        <v>41</v>
      </c>
      <c r="P201" s="149">
        <f>O201*H201</f>
        <v>0</v>
      </c>
      <c r="Q201" s="149">
        <v>2.8999999999999998E-3</v>
      </c>
      <c r="R201" s="149">
        <f>Q201*H201</f>
        <v>2.8999999999999998E-3</v>
      </c>
      <c r="S201" s="149">
        <v>0</v>
      </c>
      <c r="T201" s="150">
        <f>S201*H201</f>
        <v>0</v>
      </c>
      <c r="AR201" s="151" t="s">
        <v>844</v>
      </c>
      <c r="AT201" s="151" t="s">
        <v>273</v>
      </c>
      <c r="AU201" s="151" t="s">
        <v>91</v>
      </c>
      <c r="AY201" s="13" t="s">
        <v>149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3" t="s">
        <v>91</v>
      </c>
      <c r="BK201" s="152">
        <f>ROUND(I201*H201,2)</f>
        <v>0</v>
      </c>
      <c r="BL201" s="13" t="s">
        <v>281</v>
      </c>
      <c r="BM201" s="151" t="s">
        <v>845</v>
      </c>
    </row>
    <row r="202" spans="2:65" s="1" customFormat="1" ht="24.2" customHeight="1">
      <c r="B202" s="138"/>
      <c r="C202" s="139" t="s">
        <v>529</v>
      </c>
      <c r="D202" s="139" t="s">
        <v>151</v>
      </c>
      <c r="E202" s="140" t="s">
        <v>846</v>
      </c>
      <c r="F202" s="141" t="s">
        <v>847</v>
      </c>
      <c r="G202" s="142" t="s">
        <v>795</v>
      </c>
      <c r="H202" s="169"/>
      <c r="I202" s="144"/>
      <c r="J202" s="145">
        <f>ROUND(I202*H202,2)</f>
        <v>0</v>
      </c>
      <c r="K202" s="146"/>
      <c r="L202" s="27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281</v>
      </c>
      <c r="AT202" s="151" t="s">
        <v>151</v>
      </c>
      <c r="AU202" s="151" t="s">
        <v>91</v>
      </c>
      <c r="AY202" s="13" t="s">
        <v>149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91</v>
      </c>
      <c r="BK202" s="152">
        <f>ROUND(I202*H202,2)</f>
        <v>0</v>
      </c>
      <c r="BL202" s="13" t="s">
        <v>281</v>
      </c>
      <c r="BM202" s="151" t="s">
        <v>848</v>
      </c>
    </row>
    <row r="203" spans="2:65" s="11" customFormat="1" ht="25.9" customHeight="1">
      <c r="B203" s="126"/>
      <c r="D203" s="127" t="s">
        <v>74</v>
      </c>
      <c r="E203" s="128" t="s">
        <v>849</v>
      </c>
      <c r="F203" s="128" t="s">
        <v>850</v>
      </c>
      <c r="I203" s="129"/>
      <c r="J203" s="130">
        <f>BK203</f>
        <v>0</v>
      </c>
      <c r="L203" s="126"/>
      <c r="M203" s="131"/>
      <c r="P203" s="132">
        <f>P204</f>
        <v>0</v>
      </c>
      <c r="R203" s="132">
        <f>R204</f>
        <v>0</v>
      </c>
      <c r="T203" s="133">
        <f>T204</f>
        <v>0</v>
      </c>
      <c r="AR203" s="127" t="s">
        <v>155</v>
      </c>
      <c r="AT203" s="134" t="s">
        <v>74</v>
      </c>
      <c r="AU203" s="134" t="s">
        <v>75</v>
      </c>
      <c r="AY203" s="127" t="s">
        <v>149</v>
      </c>
      <c r="BK203" s="135">
        <f>BK204</f>
        <v>0</v>
      </c>
    </row>
    <row r="204" spans="2:65" s="1" customFormat="1" ht="33" customHeight="1">
      <c r="B204" s="138"/>
      <c r="C204" s="139" t="s">
        <v>533</v>
      </c>
      <c r="D204" s="139" t="s">
        <v>151</v>
      </c>
      <c r="E204" s="140" t="s">
        <v>851</v>
      </c>
      <c r="F204" s="141" t="s">
        <v>852</v>
      </c>
      <c r="G204" s="142" t="s">
        <v>853</v>
      </c>
      <c r="H204" s="143">
        <v>50</v>
      </c>
      <c r="I204" s="144"/>
      <c r="J204" s="145">
        <f>ROUND(I204*H204,2)</f>
        <v>0</v>
      </c>
      <c r="K204" s="146"/>
      <c r="L204" s="27"/>
      <c r="M204" s="147" t="s">
        <v>1</v>
      </c>
      <c r="N204" s="148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854</v>
      </c>
      <c r="AT204" s="151" t="s">
        <v>151</v>
      </c>
      <c r="AU204" s="151" t="s">
        <v>83</v>
      </c>
      <c r="AY204" s="13" t="s">
        <v>149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91</v>
      </c>
      <c r="BK204" s="152">
        <f>ROUND(I204*H204,2)</f>
        <v>0</v>
      </c>
      <c r="BL204" s="13" t="s">
        <v>854</v>
      </c>
      <c r="BM204" s="151" t="s">
        <v>855</v>
      </c>
    </row>
    <row r="205" spans="2:65" s="11" customFormat="1" ht="25.9" customHeight="1">
      <c r="B205" s="126"/>
      <c r="D205" s="127" t="s">
        <v>74</v>
      </c>
      <c r="E205" s="128" t="s">
        <v>283</v>
      </c>
      <c r="F205" s="128" t="s">
        <v>284</v>
      </c>
      <c r="I205" s="129"/>
      <c r="J205" s="130">
        <f>BK205</f>
        <v>0</v>
      </c>
      <c r="L205" s="126"/>
      <c r="M205" s="131"/>
      <c r="P205" s="132">
        <f>P206</f>
        <v>0</v>
      </c>
      <c r="R205" s="132">
        <f>R206</f>
        <v>0</v>
      </c>
      <c r="T205" s="133">
        <f>T206</f>
        <v>0</v>
      </c>
      <c r="AR205" s="127" t="s">
        <v>175</v>
      </c>
      <c r="AT205" s="134" t="s">
        <v>74</v>
      </c>
      <c r="AU205" s="134" t="s">
        <v>75</v>
      </c>
      <c r="AY205" s="127" t="s">
        <v>149</v>
      </c>
      <c r="BK205" s="135">
        <f>BK206</f>
        <v>0</v>
      </c>
    </row>
    <row r="206" spans="2:65" s="1" customFormat="1" ht="24.2" customHeight="1">
      <c r="B206" s="138"/>
      <c r="C206" s="139" t="s">
        <v>856</v>
      </c>
      <c r="D206" s="139" t="s">
        <v>151</v>
      </c>
      <c r="E206" s="140" t="s">
        <v>857</v>
      </c>
      <c r="F206" s="141" t="s">
        <v>858</v>
      </c>
      <c r="G206" s="142" t="s">
        <v>297</v>
      </c>
      <c r="H206" s="143">
        <v>220</v>
      </c>
      <c r="I206" s="144"/>
      <c r="J206" s="145">
        <f>ROUND(I206*H206,2)</f>
        <v>0</v>
      </c>
      <c r="K206" s="146"/>
      <c r="L206" s="27"/>
      <c r="M206" s="153" t="s">
        <v>1</v>
      </c>
      <c r="N206" s="154" t="s">
        <v>41</v>
      </c>
      <c r="O206" s="155"/>
      <c r="P206" s="156">
        <f>O206*H206</f>
        <v>0</v>
      </c>
      <c r="Q206" s="156">
        <v>0</v>
      </c>
      <c r="R206" s="156">
        <f>Q206*H206</f>
        <v>0</v>
      </c>
      <c r="S206" s="156">
        <v>0</v>
      </c>
      <c r="T206" s="157">
        <f>S206*H206</f>
        <v>0</v>
      </c>
      <c r="AR206" s="151" t="s">
        <v>288</v>
      </c>
      <c r="AT206" s="151" t="s">
        <v>151</v>
      </c>
      <c r="AU206" s="151" t="s">
        <v>83</v>
      </c>
      <c r="AY206" s="13" t="s">
        <v>149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91</v>
      </c>
      <c r="BK206" s="152">
        <f>ROUND(I206*H206,2)</f>
        <v>0</v>
      </c>
      <c r="BL206" s="13" t="s">
        <v>288</v>
      </c>
      <c r="BM206" s="151" t="s">
        <v>859</v>
      </c>
    </row>
    <row r="207" spans="2:65" s="1" customFormat="1" ht="6.95" customHeight="1"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27"/>
    </row>
  </sheetData>
  <autoFilter ref="C136:K206" xr:uid="{00000000-0009-0000-0000-000003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5"/>
  <sheetViews>
    <sheetView showGridLines="0" topLeftCell="A10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102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.75" hidden="1">
      <c r="B8" s="16"/>
      <c r="D8" s="23" t="s">
        <v>119</v>
      </c>
      <c r="L8" s="16"/>
    </row>
    <row r="9" spans="2:46" ht="16.5" hidden="1" customHeight="1">
      <c r="B9" s="16"/>
      <c r="E9" s="218" t="s">
        <v>311</v>
      </c>
      <c r="F9" s="189"/>
      <c r="G9" s="189"/>
      <c r="H9" s="189"/>
      <c r="L9" s="16"/>
    </row>
    <row r="10" spans="2:46" ht="12" hidden="1" customHeight="1">
      <c r="B10" s="16"/>
      <c r="D10" s="23" t="s">
        <v>312</v>
      </c>
      <c r="L10" s="16"/>
    </row>
    <row r="11" spans="2:46" s="1" customFormat="1" ht="16.5" hidden="1" customHeight="1">
      <c r="B11" s="27"/>
      <c r="E11" s="216" t="s">
        <v>673</v>
      </c>
      <c r="F11" s="217"/>
      <c r="G11" s="217"/>
      <c r="H11" s="217"/>
      <c r="L11" s="27"/>
    </row>
    <row r="12" spans="2:46" s="1" customFormat="1" ht="12" hidden="1" customHeight="1">
      <c r="B12" s="27"/>
      <c r="D12" s="23" t="s">
        <v>674</v>
      </c>
      <c r="L12" s="27"/>
    </row>
    <row r="13" spans="2:46" s="1" customFormat="1" ht="30" hidden="1" customHeight="1">
      <c r="B13" s="27"/>
      <c r="E13" s="177" t="s">
        <v>860</v>
      </c>
      <c r="F13" s="217"/>
      <c r="G13" s="217"/>
      <c r="H13" s="217"/>
      <c r="L13" s="27"/>
    </row>
    <row r="14" spans="2:46" s="1" customFormat="1" hidden="1">
      <c r="B14" s="27"/>
      <c r="L14" s="27"/>
    </row>
    <row r="15" spans="2:46" s="1" customFormat="1" ht="12" hidden="1" customHeight="1">
      <c r="B15" s="27"/>
      <c r="D15" s="23" t="s">
        <v>17</v>
      </c>
      <c r="F15" s="21" t="s">
        <v>1</v>
      </c>
      <c r="I15" s="23" t="s">
        <v>18</v>
      </c>
      <c r="J15" s="21" t="s">
        <v>1</v>
      </c>
      <c r="L15" s="27"/>
    </row>
    <row r="16" spans="2:46" s="1" customFormat="1" ht="12" hidden="1" customHeight="1">
      <c r="B16" s="27"/>
      <c r="D16" s="23" t="s">
        <v>19</v>
      </c>
      <c r="F16" s="21" t="s">
        <v>20</v>
      </c>
      <c r="I16" s="23" t="s">
        <v>21</v>
      </c>
      <c r="J16" s="50" t="str">
        <f>'Rekapitulácia stavby'!AN8</f>
        <v>13. 1. 2023</v>
      </c>
      <c r="L16" s="27"/>
    </row>
    <row r="17" spans="2:12" s="1" customFormat="1" ht="10.9" hidden="1" customHeight="1">
      <c r="B17" s="27"/>
      <c r="L17" s="27"/>
    </row>
    <row r="18" spans="2:12" s="1" customFormat="1" ht="12" hidden="1" customHeight="1">
      <c r="B18" s="27"/>
      <c r="D18" s="23" t="s">
        <v>23</v>
      </c>
      <c r="I18" s="23" t="s">
        <v>24</v>
      </c>
      <c r="J18" s="21" t="s">
        <v>25</v>
      </c>
      <c r="L18" s="27"/>
    </row>
    <row r="19" spans="2:12" s="1" customFormat="1" ht="18" hidden="1" customHeight="1">
      <c r="B19" s="27"/>
      <c r="E19" s="21" t="s">
        <v>26</v>
      </c>
      <c r="I19" s="23" t="s">
        <v>27</v>
      </c>
      <c r="J19" s="21" t="s">
        <v>28</v>
      </c>
      <c r="L19" s="27"/>
    </row>
    <row r="20" spans="2:12" s="1" customFormat="1" ht="6.95" hidden="1" customHeight="1">
      <c r="B20" s="27"/>
      <c r="L20" s="27"/>
    </row>
    <row r="21" spans="2:12" s="1" customFormat="1" ht="12" hidden="1" customHeight="1">
      <c r="B21" s="27"/>
      <c r="D21" s="23" t="s">
        <v>29</v>
      </c>
      <c r="I21" s="23" t="s">
        <v>24</v>
      </c>
      <c r="J21" s="24">
        <f>'Rekapitulácia stavby'!AN13</f>
        <v>0</v>
      </c>
      <c r="L21" s="27"/>
    </row>
    <row r="22" spans="2:12" s="1" customFormat="1" ht="18" hidden="1" customHeight="1">
      <c r="B22" s="27"/>
      <c r="E22" s="220">
        <f>'Rekapitulácia stavby'!E14</f>
        <v>0</v>
      </c>
      <c r="F22" s="211"/>
      <c r="G22" s="211"/>
      <c r="H22" s="211"/>
      <c r="I22" s="23" t="s">
        <v>27</v>
      </c>
      <c r="J22" s="24">
        <f>'Rekapitulácia stavby'!AN14</f>
        <v>0</v>
      </c>
      <c r="L22" s="27"/>
    </row>
    <row r="23" spans="2:12" s="1" customFormat="1" ht="6.95" hidden="1" customHeight="1">
      <c r="B23" s="27"/>
      <c r="L23" s="27"/>
    </row>
    <row r="24" spans="2:12" s="1" customFormat="1" ht="12" hidden="1" customHeight="1">
      <c r="B24" s="27"/>
      <c r="D24" s="23" t="s">
        <v>30</v>
      </c>
      <c r="I24" s="23" t="s">
        <v>24</v>
      </c>
      <c r="J24" s="21" t="s">
        <v>1</v>
      </c>
      <c r="L24" s="27"/>
    </row>
    <row r="25" spans="2:12" s="1" customFormat="1" ht="18" hidden="1" customHeight="1">
      <c r="B25" s="27"/>
      <c r="E25" s="21" t="s">
        <v>31</v>
      </c>
      <c r="I25" s="23" t="s">
        <v>27</v>
      </c>
      <c r="J25" s="21" t="s">
        <v>1</v>
      </c>
      <c r="L25" s="27"/>
    </row>
    <row r="26" spans="2:12" s="1" customFormat="1" ht="6.95" hidden="1" customHeight="1">
      <c r="B26" s="27"/>
      <c r="L26" s="27"/>
    </row>
    <row r="27" spans="2:12" s="1" customFormat="1" ht="12" hidden="1" customHeight="1">
      <c r="B27" s="27"/>
      <c r="D27" s="23" t="s">
        <v>33</v>
      </c>
      <c r="I27" s="23" t="s">
        <v>24</v>
      </c>
      <c r="J27" s="21">
        <f>IF('Rekapitulácia stavby'!AN19="","",'Rekapitulácia stavby'!AN19)</f>
        <v>42139759</v>
      </c>
      <c r="L27" s="27"/>
    </row>
    <row r="28" spans="2:12" s="1" customFormat="1" ht="18" hidden="1" customHeight="1">
      <c r="B28" s="27"/>
      <c r="E28" s="21" t="str">
        <f>IF('Rekapitulácia stavby'!E20="","",'Rekapitulácia stavby'!E20)</f>
        <v xml:space="preserve">Ing. Ivan Leitmann </v>
      </c>
      <c r="I28" s="23" t="s">
        <v>27</v>
      </c>
      <c r="J28" s="21" t="str">
        <f>IF('Rekapitulácia stavby'!AN20="","",'Rekapitulácia stavby'!AN20)</f>
        <v/>
      </c>
      <c r="L28" s="27"/>
    </row>
    <row r="29" spans="2:12" s="1" customFormat="1" ht="6.95" hidden="1" customHeight="1">
      <c r="B29" s="27"/>
      <c r="L29" s="27"/>
    </row>
    <row r="30" spans="2:12" s="1" customFormat="1" ht="12" hidden="1" customHeight="1">
      <c r="B30" s="27"/>
      <c r="D30" s="23" t="s">
        <v>34</v>
      </c>
      <c r="L30" s="27"/>
    </row>
    <row r="31" spans="2:12" s="7" customFormat="1" ht="16.5" hidden="1" customHeight="1">
      <c r="B31" s="92"/>
      <c r="E31" s="190" t="s">
        <v>1</v>
      </c>
      <c r="F31" s="190"/>
      <c r="G31" s="190"/>
      <c r="H31" s="190"/>
      <c r="L31" s="92"/>
    </row>
    <row r="32" spans="2:12" s="1" customFormat="1" ht="6.95" hidden="1" customHeight="1">
      <c r="B32" s="27"/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25.35" hidden="1" customHeight="1">
      <c r="B34" s="27"/>
      <c r="D34" s="93" t="s">
        <v>35</v>
      </c>
      <c r="J34" s="64">
        <f>ROUND(J126, 2)</f>
        <v>0</v>
      </c>
      <c r="L34" s="27"/>
    </row>
    <row r="35" spans="2:12" s="1" customFormat="1" ht="6.95" hidden="1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45" hidden="1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45" hidden="1" customHeight="1">
      <c r="B37" s="27"/>
      <c r="D37" s="53" t="s">
        <v>39</v>
      </c>
      <c r="E37" s="32" t="s">
        <v>40</v>
      </c>
      <c r="F37" s="94">
        <f>ROUND((SUM(BE126:BE134)),  2)</f>
        <v>0</v>
      </c>
      <c r="G37" s="95"/>
      <c r="H37" s="95"/>
      <c r="I37" s="96">
        <v>0.2</v>
      </c>
      <c r="J37" s="94">
        <f>ROUND(((SUM(BE126:BE134))*I37),  2)</f>
        <v>0</v>
      </c>
      <c r="L37" s="27"/>
    </row>
    <row r="38" spans="2:12" s="1" customFormat="1" ht="14.45" hidden="1" customHeight="1">
      <c r="B38" s="27"/>
      <c r="E38" s="32" t="s">
        <v>41</v>
      </c>
      <c r="F38" s="94">
        <f>ROUND((SUM(BF126:BF134)),  2)</f>
        <v>0</v>
      </c>
      <c r="G38" s="95"/>
      <c r="H38" s="95"/>
      <c r="I38" s="96">
        <v>0.2</v>
      </c>
      <c r="J38" s="94">
        <f>ROUND(((SUM(BF126:BF134))*I38),  2)</f>
        <v>0</v>
      </c>
      <c r="L38" s="27"/>
    </row>
    <row r="39" spans="2:12" s="1" customFormat="1" ht="14.45" hidden="1" customHeight="1">
      <c r="B39" s="27"/>
      <c r="E39" s="23" t="s">
        <v>42</v>
      </c>
      <c r="F39" s="84">
        <f>ROUND((SUM(BG126:BG134)),  2)</f>
        <v>0</v>
      </c>
      <c r="I39" s="97">
        <v>0.2</v>
      </c>
      <c r="J39" s="84">
        <f>0</f>
        <v>0</v>
      </c>
      <c r="L39" s="27"/>
    </row>
    <row r="40" spans="2:12" s="1" customFormat="1" ht="14.45" hidden="1" customHeight="1">
      <c r="B40" s="27"/>
      <c r="E40" s="23" t="s">
        <v>43</v>
      </c>
      <c r="F40" s="84">
        <f>ROUND((SUM(BH126:BH134)),  2)</f>
        <v>0</v>
      </c>
      <c r="I40" s="97">
        <v>0.2</v>
      </c>
      <c r="J40" s="84">
        <f>0</f>
        <v>0</v>
      </c>
      <c r="L40" s="27"/>
    </row>
    <row r="41" spans="2:12" s="1" customFormat="1" ht="14.45" hidden="1" customHeight="1">
      <c r="B41" s="27"/>
      <c r="E41" s="32" t="s">
        <v>44</v>
      </c>
      <c r="F41" s="94">
        <f>ROUND((SUM(BI126:BI134)),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6.95" hidden="1" customHeight="1">
      <c r="B42" s="27"/>
      <c r="L42" s="27"/>
    </row>
    <row r="43" spans="2:12" s="1" customFormat="1" ht="25.35" hidden="1" customHeight="1">
      <c r="B43" s="27"/>
      <c r="C43" s="98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0</v>
      </c>
      <c r="K43" s="103"/>
      <c r="L43" s="27"/>
    </row>
    <row r="44" spans="2:12" s="1" customFormat="1" ht="14.45" hidden="1" customHeight="1">
      <c r="B44" s="27"/>
      <c r="L44" s="27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ht="16.5" hidden="1" customHeight="1">
      <c r="B87" s="16"/>
      <c r="E87" s="218" t="s">
        <v>311</v>
      </c>
      <c r="F87" s="189"/>
      <c r="G87" s="189"/>
      <c r="H87" s="189"/>
      <c r="L87" s="16"/>
    </row>
    <row r="88" spans="2:12" ht="12" hidden="1" customHeight="1">
      <c r="B88" s="16"/>
      <c r="C88" s="23" t="s">
        <v>312</v>
      </c>
      <c r="L88" s="16"/>
    </row>
    <row r="89" spans="2:12" s="1" customFormat="1" ht="16.5" hidden="1" customHeight="1">
      <c r="B89" s="27"/>
      <c r="E89" s="216" t="s">
        <v>673</v>
      </c>
      <c r="F89" s="217"/>
      <c r="G89" s="217"/>
      <c r="H89" s="217"/>
      <c r="L89" s="27"/>
    </row>
    <row r="90" spans="2:12" s="1" customFormat="1" ht="12" hidden="1" customHeight="1">
      <c r="B90" s="27"/>
      <c r="C90" s="23" t="s">
        <v>674</v>
      </c>
      <c r="L90" s="27"/>
    </row>
    <row r="91" spans="2:12" s="1" customFormat="1" ht="30" hidden="1" customHeight="1">
      <c r="B91" s="27"/>
      <c r="E91" s="177" t="str">
        <f>E13</f>
        <v xml:space="preserve">2023-01222 - Výmena hydrantov a doplnenie hasiacich prístrojov do exist. skladu MTZ </v>
      </c>
      <c r="F91" s="217"/>
      <c r="G91" s="217"/>
      <c r="H91" s="217"/>
      <c r="L91" s="27"/>
    </row>
    <row r="92" spans="2:12" s="1" customFormat="1" ht="6.95" hidden="1" customHeight="1">
      <c r="B92" s="27"/>
      <c r="L92" s="27"/>
    </row>
    <row r="93" spans="2:12" s="1" customFormat="1" ht="12" hidden="1" customHeight="1">
      <c r="B93" s="27"/>
      <c r="C93" s="23" t="s">
        <v>19</v>
      </c>
      <c r="F93" s="21" t="str">
        <f>F16</f>
        <v xml:space="preserve"> </v>
      </c>
      <c r="I93" s="23" t="s">
        <v>21</v>
      </c>
      <c r="J93" s="50" t="str">
        <f>IF(J16="","",J16)</f>
        <v>13. 1. 2023</v>
      </c>
      <c r="L93" s="27"/>
    </row>
    <row r="94" spans="2:12" s="1" customFormat="1" ht="6.95" hidden="1" customHeight="1">
      <c r="B94" s="27"/>
      <c r="L94" s="27"/>
    </row>
    <row r="95" spans="2:12" s="1" customFormat="1" ht="15.2" hidden="1" customHeight="1">
      <c r="B95" s="27"/>
      <c r="C95" s="23" t="s">
        <v>23</v>
      </c>
      <c r="F95" s="21" t="str">
        <f>E19</f>
        <v>MILSY a.s.</v>
      </c>
      <c r="I95" s="23" t="s">
        <v>30</v>
      </c>
      <c r="J95" s="25" t="str">
        <f>E25</f>
        <v xml:space="preserve">Ing. Ivan Leitmann </v>
      </c>
      <c r="L95" s="27"/>
    </row>
    <row r="96" spans="2:12" s="1" customFormat="1" ht="15.2" hidden="1" customHeight="1">
      <c r="B96" s="27"/>
      <c r="C96" s="23" t="s">
        <v>29</v>
      </c>
      <c r="F96" s="21">
        <f>IF(E22="","",E22)</f>
        <v>0</v>
      </c>
      <c r="I96" s="23" t="s">
        <v>33</v>
      </c>
      <c r="J96" s="25" t="str">
        <f>E28</f>
        <v xml:space="preserve">Ing. Ivan Leitmann </v>
      </c>
      <c r="L96" s="27"/>
    </row>
    <row r="97" spans="2:47" s="1" customFormat="1" ht="10.35" hidden="1" customHeight="1">
      <c r="B97" s="27"/>
      <c r="L97" s="27"/>
    </row>
    <row r="98" spans="2:47" s="1" customFormat="1" ht="29.25" hidden="1" customHeight="1">
      <c r="B98" s="27"/>
      <c r="C98" s="106" t="s">
        <v>122</v>
      </c>
      <c r="D98" s="98"/>
      <c r="E98" s="98"/>
      <c r="F98" s="98"/>
      <c r="G98" s="98"/>
      <c r="H98" s="98"/>
      <c r="I98" s="98"/>
      <c r="J98" s="107" t="s">
        <v>123</v>
      </c>
      <c r="K98" s="98"/>
      <c r="L98" s="27"/>
    </row>
    <row r="99" spans="2:47" s="1" customFormat="1" ht="10.35" hidden="1" customHeight="1">
      <c r="B99" s="27"/>
      <c r="L99" s="27"/>
    </row>
    <row r="100" spans="2:47" s="1" customFormat="1" ht="22.9" hidden="1" customHeight="1">
      <c r="B100" s="27"/>
      <c r="C100" s="108" t="s">
        <v>124</v>
      </c>
      <c r="J100" s="64">
        <f>J126</f>
        <v>0</v>
      </c>
      <c r="L100" s="27"/>
      <c r="AU100" s="13" t="s">
        <v>125</v>
      </c>
    </row>
    <row r="101" spans="2:47" s="8" customFormat="1" ht="24.95" hidden="1" customHeight="1">
      <c r="B101" s="109"/>
      <c r="D101" s="110" t="s">
        <v>129</v>
      </c>
      <c r="E101" s="111"/>
      <c r="F101" s="111"/>
      <c r="G101" s="111"/>
      <c r="H101" s="111"/>
      <c r="I101" s="111"/>
      <c r="J101" s="112">
        <f>J127</f>
        <v>0</v>
      </c>
      <c r="L101" s="109"/>
    </row>
    <row r="102" spans="2:47" s="9" customFormat="1" ht="19.899999999999999" hidden="1" customHeight="1">
      <c r="B102" s="113"/>
      <c r="D102" s="114" t="s">
        <v>680</v>
      </c>
      <c r="E102" s="115"/>
      <c r="F102" s="115"/>
      <c r="G102" s="115"/>
      <c r="H102" s="115"/>
      <c r="I102" s="115"/>
      <c r="J102" s="116">
        <f>J128</f>
        <v>0</v>
      </c>
      <c r="L102" s="113"/>
    </row>
    <row r="103" spans="2:47" s="1" customFormat="1" ht="21.75" hidden="1" customHeight="1">
      <c r="B103" s="27"/>
      <c r="L103" s="27"/>
    </row>
    <row r="104" spans="2:47" s="1" customFormat="1" ht="6.95" hidden="1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7"/>
    </row>
    <row r="105" spans="2:47" hidden="1"/>
    <row r="106" spans="2:47" hidden="1"/>
    <row r="107" spans="2:47" hidden="1"/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7"/>
    </row>
    <row r="109" spans="2:47" s="1" customFormat="1" ht="24.95" customHeight="1">
      <c r="B109" s="27"/>
      <c r="C109" s="17" t="s">
        <v>135</v>
      </c>
      <c r="L109" s="27"/>
    </row>
    <row r="110" spans="2:47" s="1" customFormat="1" ht="6.95" customHeight="1">
      <c r="B110" s="27"/>
      <c r="L110" s="27"/>
    </row>
    <row r="111" spans="2:47" s="1" customFormat="1" ht="12" customHeight="1">
      <c r="B111" s="27"/>
      <c r="C111" s="23" t="s">
        <v>15</v>
      </c>
      <c r="L111" s="27"/>
    </row>
    <row r="112" spans="2:47" s="1" customFormat="1" ht="16.5" customHeight="1">
      <c r="B112" s="27"/>
      <c r="E112" s="218" t="str">
        <f>E7</f>
        <v>Prístavba a prestavbu skladu MTZ II. - zmenové riešie 1</v>
      </c>
      <c r="F112" s="219"/>
      <c r="G112" s="219"/>
      <c r="H112" s="219"/>
      <c r="L112" s="27"/>
    </row>
    <row r="113" spans="2:63" ht="12" customHeight="1">
      <c r="B113" s="16"/>
      <c r="C113" s="23" t="s">
        <v>119</v>
      </c>
      <c r="L113" s="16"/>
    </row>
    <row r="114" spans="2:63" ht="16.5" customHeight="1">
      <c r="B114" s="16"/>
      <c r="E114" s="218" t="s">
        <v>311</v>
      </c>
      <c r="F114" s="189"/>
      <c r="G114" s="189"/>
      <c r="H114" s="189"/>
      <c r="L114" s="16"/>
    </row>
    <row r="115" spans="2:63" ht="12" customHeight="1">
      <c r="B115" s="16"/>
      <c r="C115" s="23" t="s">
        <v>312</v>
      </c>
      <c r="L115" s="16"/>
    </row>
    <row r="116" spans="2:63" s="1" customFormat="1" ht="16.5" customHeight="1">
      <c r="B116" s="27"/>
      <c r="E116" s="216" t="s">
        <v>673</v>
      </c>
      <c r="F116" s="217"/>
      <c r="G116" s="217"/>
      <c r="H116" s="217"/>
      <c r="L116" s="27"/>
    </row>
    <row r="117" spans="2:63" s="1" customFormat="1" ht="12" customHeight="1">
      <c r="B117" s="27"/>
      <c r="C117" s="23" t="s">
        <v>674</v>
      </c>
      <c r="L117" s="27"/>
    </row>
    <row r="118" spans="2:63" s="1" customFormat="1" ht="30" customHeight="1">
      <c r="B118" s="27"/>
      <c r="E118" s="177" t="str">
        <f>E13</f>
        <v xml:space="preserve">2023-01222 - Výmena hydrantov a doplnenie hasiacich prístrojov do exist. skladu MTZ </v>
      </c>
      <c r="F118" s="217"/>
      <c r="G118" s="217"/>
      <c r="H118" s="217"/>
      <c r="L118" s="27"/>
    </row>
    <row r="119" spans="2:63" s="1" customFormat="1" ht="6.95" customHeight="1">
      <c r="B119" s="27"/>
      <c r="L119" s="27"/>
    </row>
    <row r="120" spans="2:63" s="1" customFormat="1" ht="12" customHeight="1">
      <c r="B120" s="27"/>
      <c r="C120" s="23" t="s">
        <v>19</v>
      </c>
      <c r="F120" s="21" t="str">
        <f>F16</f>
        <v xml:space="preserve"> </v>
      </c>
      <c r="I120" s="23" t="s">
        <v>21</v>
      </c>
      <c r="J120" s="50" t="str">
        <f>IF(J16="","",J16)</f>
        <v>13. 1. 2023</v>
      </c>
      <c r="L120" s="27"/>
    </row>
    <row r="121" spans="2:63" s="1" customFormat="1" ht="6.95" customHeight="1">
      <c r="B121" s="27"/>
      <c r="L121" s="27"/>
    </row>
    <row r="122" spans="2:63" s="1" customFormat="1" ht="15.2" customHeight="1">
      <c r="B122" s="27"/>
      <c r="C122" s="23" t="s">
        <v>23</v>
      </c>
      <c r="F122" s="21" t="str">
        <f>E19</f>
        <v>MILSY a.s.</v>
      </c>
      <c r="I122" s="23" t="s">
        <v>30</v>
      </c>
      <c r="J122" s="25" t="str">
        <f>E25</f>
        <v xml:space="preserve">Ing. Ivan Leitmann </v>
      </c>
      <c r="L122" s="27"/>
    </row>
    <row r="123" spans="2:63" s="1" customFormat="1" ht="15.2" customHeight="1">
      <c r="B123" s="27"/>
      <c r="C123" s="23" t="s">
        <v>29</v>
      </c>
      <c r="F123" s="21">
        <f>IF(E22="","",E22)</f>
        <v>0</v>
      </c>
      <c r="I123" s="23" t="s">
        <v>33</v>
      </c>
      <c r="J123" s="25" t="str">
        <f>E28</f>
        <v xml:space="preserve">Ing. Ivan Leitmann </v>
      </c>
      <c r="L123" s="27"/>
    </row>
    <row r="124" spans="2:63" s="1" customFormat="1" ht="10.35" customHeight="1">
      <c r="B124" s="27"/>
      <c r="L124" s="27"/>
    </row>
    <row r="125" spans="2:63" s="10" customFormat="1" ht="29.25" customHeight="1">
      <c r="B125" s="117"/>
      <c r="C125" s="118" t="s">
        <v>136</v>
      </c>
      <c r="D125" s="119" t="s">
        <v>60</v>
      </c>
      <c r="E125" s="119" t="s">
        <v>56</v>
      </c>
      <c r="F125" s="119" t="s">
        <v>57</v>
      </c>
      <c r="G125" s="119" t="s">
        <v>137</v>
      </c>
      <c r="H125" s="119" t="s">
        <v>138</v>
      </c>
      <c r="I125" s="119" t="s">
        <v>139</v>
      </c>
      <c r="J125" s="120" t="s">
        <v>123</v>
      </c>
      <c r="K125" s="121" t="s">
        <v>140</v>
      </c>
      <c r="L125" s="117"/>
      <c r="M125" s="57" t="s">
        <v>1</v>
      </c>
      <c r="N125" s="58" t="s">
        <v>39</v>
      </c>
      <c r="O125" s="58" t="s">
        <v>141</v>
      </c>
      <c r="P125" s="58" t="s">
        <v>142</v>
      </c>
      <c r="Q125" s="58" t="s">
        <v>143</v>
      </c>
      <c r="R125" s="58" t="s">
        <v>144</v>
      </c>
      <c r="S125" s="58" t="s">
        <v>145</v>
      </c>
      <c r="T125" s="59" t="s">
        <v>146</v>
      </c>
    </row>
    <row r="126" spans="2:63" s="1" customFormat="1" ht="22.9" customHeight="1">
      <c r="B126" s="27"/>
      <c r="C126" s="62" t="s">
        <v>124</v>
      </c>
      <c r="J126" s="122">
        <f>BK126</f>
        <v>0</v>
      </c>
      <c r="L126" s="27"/>
      <c r="M126" s="60"/>
      <c r="N126" s="51"/>
      <c r="O126" s="51"/>
      <c r="P126" s="123">
        <f>P127</f>
        <v>0</v>
      </c>
      <c r="Q126" s="51"/>
      <c r="R126" s="123">
        <f>R127</f>
        <v>0.12426999999999999</v>
      </c>
      <c r="S126" s="51"/>
      <c r="T126" s="124">
        <f>T127</f>
        <v>0</v>
      </c>
      <c r="AT126" s="13" t="s">
        <v>74</v>
      </c>
      <c r="AU126" s="13" t="s">
        <v>125</v>
      </c>
      <c r="BK126" s="125">
        <f>BK127</f>
        <v>0</v>
      </c>
    </row>
    <row r="127" spans="2:63" s="11" customFormat="1" ht="25.9" customHeight="1">
      <c r="B127" s="126"/>
      <c r="D127" s="127" t="s">
        <v>74</v>
      </c>
      <c r="E127" s="128" t="s">
        <v>215</v>
      </c>
      <c r="F127" s="128" t="s">
        <v>216</v>
      </c>
      <c r="I127" s="129"/>
      <c r="J127" s="130">
        <f>BK127</f>
        <v>0</v>
      </c>
      <c r="L127" s="126"/>
      <c r="M127" s="131"/>
      <c r="P127" s="132">
        <f>P128</f>
        <v>0</v>
      </c>
      <c r="R127" s="132">
        <f>R128</f>
        <v>0.12426999999999999</v>
      </c>
      <c r="T127" s="133">
        <f>T128</f>
        <v>0</v>
      </c>
      <c r="AR127" s="127" t="s">
        <v>91</v>
      </c>
      <c r="AT127" s="134" t="s">
        <v>74</v>
      </c>
      <c r="AU127" s="134" t="s">
        <v>75</v>
      </c>
      <c r="AY127" s="127" t="s">
        <v>149</v>
      </c>
      <c r="BK127" s="135">
        <f>BK128</f>
        <v>0</v>
      </c>
    </row>
    <row r="128" spans="2:63" s="11" customFormat="1" ht="22.9" customHeight="1">
      <c r="B128" s="126"/>
      <c r="D128" s="127" t="s">
        <v>74</v>
      </c>
      <c r="E128" s="136" t="s">
        <v>797</v>
      </c>
      <c r="F128" s="136" t="s">
        <v>798</v>
      </c>
      <c r="I128" s="129"/>
      <c r="J128" s="137">
        <f>BK128</f>
        <v>0</v>
      </c>
      <c r="L128" s="126"/>
      <c r="M128" s="131"/>
      <c r="P128" s="132">
        <f>SUM(P129:P134)</f>
        <v>0</v>
      </c>
      <c r="R128" s="132">
        <f>SUM(R129:R134)</f>
        <v>0.12426999999999999</v>
      </c>
      <c r="T128" s="133">
        <f>SUM(T129:T134)</f>
        <v>0</v>
      </c>
      <c r="AR128" s="127" t="s">
        <v>91</v>
      </c>
      <c r="AT128" s="134" t="s">
        <v>74</v>
      </c>
      <c r="AU128" s="134" t="s">
        <v>83</v>
      </c>
      <c r="AY128" s="127" t="s">
        <v>149</v>
      </c>
      <c r="BK128" s="135">
        <f>SUM(BK129:BK134)</f>
        <v>0</v>
      </c>
    </row>
    <row r="129" spans="2:65" s="1" customFormat="1" ht="24.2" customHeight="1">
      <c r="B129" s="138"/>
      <c r="C129" s="139" t="s">
        <v>96</v>
      </c>
      <c r="D129" s="139" t="s">
        <v>151</v>
      </c>
      <c r="E129" s="140" t="s">
        <v>861</v>
      </c>
      <c r="F129" s="141" t="s">
        <v>862</v>
      </c>
      <c r="G129" s="142" t="s">
        <v>816</v>
      </c>
      <c r="H129" s="143">
        <v>2</v>
      </c>
      <c r="I129" s="144"/>
      <c r="J129" s="145">
        <f t="shared" ref="J129:J134" si="0">ROUND(I129*H129,2)</f>
        <v>0</v>
      </c>
      <c r="K129" s="146"/>
      <c r="L129" s="27"/>
      <c r="M129" s="147" t="s">
        <v>1</v>
      </c>
      <c r="N129" s="148" t="s">
        <v>41</v>
      </c>
      <c r="P129" s="149">
        <f t="shared" ref="P129:P134" si="1">O129*H129</f>
        <v>0</v>
      </c>
      <c r="Q129" s="149">
        <v>2.5999999999999998E-4</v>
      </c>
      <c r="R129" s="149">
        <f t="shared" ref="R129:R134" si="2">Q129*H129</f>
        <v>5.1999999999999995E-4</v>
      </c>
      <c r="S129" s="149">
        <v>0</v>
      </c>
      <c r="T129" s="150">
        <f t="shared" ref="T129:T134" si="3">S129*H129</f>
        <v>0</v>
      </c>
      <c r="AR129" s="151" t="s">
        <v>222</v>
      </c>
      <c r="AT129" s="151" t="s">
        <v>151</v>
      </c>
      <c r="AU129" s="151" t="s">
        <v>91</v>
      </c>
      <c r="AY129" s="13" t="s">
        <v>149</v>
      </c>
      <c r="BE129" s="152">
        <f t="shared" ref="BE129:BE134" si="4">IF(N129="základná",J129,0)</f>
        <v>0</v>
      </c>
      <c r="BF129" s="152">
        <f t="shared" ref="BF129:BF134" si="5">IF(N129="znížená",J129,0)</f>
        <v>0</v>
      </c>
      <c r="BG129" s="152">
        <f t="shared" ref="BG129:BG134" si="6">IF(N129="zákl. prenesená",J129,0)</f>
        <v>0</v>
      </c>
      <c r="BH129" s="152">
        <f t="shared" ref="BH129:BH134" si="7">IF(N129="zníž. prenesená",J129,0)</f>
        <v>0</v>
      </c>
      <c r="BI129" s="152">
        <f t="shared" ref="BI129:BI134" si="8">IF(N129="nulová",J129,0)</f>
        <v>0</v>
      </c>
      <c r="BJ129" s="13" t="s">
        <v>91</v>
      </c>
      <c r="BK129" s="152">
        <f t="shared" ref="BK129:BK134" si="9">ROUND(I129*H129,2)</f>
        <v>0</v>
      </c>
      <c r="BL129" s="13" t="s">
        <v>222</v>
      </c>
      <c r="BM129" s="151" t="s">
        <v>863</v>
      </c>
    </row>
    <row r="130" spans="2:65" s="1" customFormat="1" ht="24.2" customHeight="1">
      <c r="B130" s="138"/>
      <c r="C130" s="139" t="s">
        <v>83</v>
      </c>
      <c r="D130" s="139" t="s">
        <v>151</v>
      </c>
      <c r="E130" s="140" t="s">
        <v>814</v>
      </c>
      <c r="F130" s="141" t="s">
        <v>815</v>
      </c>
      <c r="G130" s="142" t="s">
        <v>816</v>
      </c>
      <c r="H130" s="143">
        <v>2</v>
      </c>
      <c r="I130" s="144"/>
      <c r="J130" s="145">
        <f t="shared" si="0"/>
        <v>0</v>
      </c>
      <c r="K130" s="146"/>
      <c r="L130" s="27"/>
      <c r="M130" s="147" t="s">
        <v>1</v>
      </c>
      <c r="N130" s="148" t="s">
        <v>41</v>
      </c>
      <c r="P130" s="149">
        <f t="shared" si="1"/>
        <v>0</v>
      </c>
      <c r="Q130" s="149">
        <v>2.5999999999999998E-4</v>
      </c>
      <c r="R130" s="149">
        <f t="shared" si="2"/>
        <v>5.1999999999999995E-4</v>
      </c>
      <c r="S130" s="149">
        <v>0</v>
      </c>
      <c r="T130" s="150">
        <f t="shared" si="3"/>
        <v>0</v>
      </c>
      <c r="AR130" s="151" t="s">
        <v>222</v>
      </c>
      <c r="AT130" s="151" t="s">
        <v>151</v>
      </c>
      <c r="AU130" s="151" t="s">
        <v>91</v>
      </c>
      <c r="AY130" s="13" t="s">
        <v>149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91</v>
      </c>
      <c r="BK130" s="152">
        <f t="shared" si="9"/>
        <v>0</v>
      </c>
      <c r="BL130" s="13" t="s">
        <v>222</v>
      </c>
      <c r="BM130" s="151" t="s">
        <v>864</v>
      </c>
    </row>
    <row r="131" spans="2:65" s="1" customFormat="1" ht="21.75" customHeight="1">
      <c r="B131" s="138"/>
      <c r="C131" s="158" t="s">
        <v>91</v>
      </c>
      <c r="D131" s="158" t="s">
        <v>273</v>
      </c>
      <c r="E131" s="159" t="s">
        <v>818</v>
      </c>
      <c r="F131" s="160" t="s">
        <v>819</v>
      </c>
      <c r="G131" s="161" t="s">
        <v>280</v>
      </c>
      <c r="H131" s="162">
        <v>2</v>
      </c>
      <c r="I131" s="163"/>
      <c r="J131" s="164">
        <f t="shared" si="0"/>
        <v>0</v>
      </c>
      <c r="K131" s="165"/>
      <c r="L131" s="166"/>
      <c r="M131" s="167" t="s">
        <v>1</v>
      </c>
      <c r="N131" s="168" t="s">
        <v>41</v>
      </c>
      <c r="P131" s="149">
        <f t="shared" si="1"/>
        <v>0</v>
      </c>
      <c r="Q131" s="149">
        <v>2.5000000000000001E-2</v>
      </c>
      <c r="R131" s="149">
        <f t="shared" si="2"/>
        <v>0.05</v>
      </c>
      <c r="S131" s="149">
        <v>0</v>
      </c>
      <c r="T131" s="150">
        <f t="shared" si="3"/>
        <v>0</v>
      </c>
      <c r="AR131" s="151" t="s">
        <v>285</v>
      </c>
      <c r="AT131" s="151" t="s">
        <v>273</v>
      </c>
      <c r="AU131" s="151" t="s">
        <v>91</v>
      </c>
      <c r="AY131" s="13" t="s">
        <v>149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91</v>
      </c>
      <c r="BK131" s="152">
        <f t="shared" si="9"/>
        <v>0</v>
      </c>
      <c r="BL131" s="13" t="s">
        <v>222</v>
      </c>
      <c r="BM131" s="151" t="s">
        <v>865</v>
      </c>
    </row>
    <row r="132" spans="2:65" s="1" customFormat="1" ht="16.5" customHeight="1">
      <c r="B132" s="138"/>
      <c r="C132" s="139" t="s">
        <v>155</v>
      </c>
      <c r="D132" s="139" t="s">
        <v>151</v>
      </c>
      <c r="E132" s="140" t="s">
        <v>821</v>
      </c>
      <c r="F132" s="141" t="s">
        <v>822</v>
      </c>
      <c r="G132" s="142" t="s">
        <v>280</v>
      </c>
      <c r="H132" s="143">
        <v>2</v>
      </c>
      <c r="I132" s="144"/>
      <c r="J132" s="145">
        <f t="shared" si="0"/>
        <v>0</v>
      </c>
      <c r="K132" s="146"/>
      <c r="L132" s="27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155</v>
      </c>
      <c r="AT132" s="151" t="s">
        <v>151</v>
      </c>
      <c r="AU132" s="151" t="s">
        <v>91</v>
      </c>
      <c r="AY132" s="13" t="s">
        <v>149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91</v>
      </c>
      <c r="BK132" s="152">
        <f t="shared" si="9"/>
        <v>0</v>
      </c>
      <c r="BL132" s="13" t="s">
        <v>155</v>
      </c>
      <c r="BM132" s="151" t="s">
        <v>866</v>
      </c>
    </row>
    <row r="133" spans="2:65" s="1" customFormat="1" ht="21.75" customHeight="1">
      <c r="B133" s="138"/>
      <c r="C133" s="158" t="s">
        <v>175</v>
      </c>
      <c r="D133" s="158" t="s">
        <v>273</v>
      </c>
      <c r="E133" s="159" t="s">
        <v>824</v>
      </c>
      <c r="F133" s="160" t="s">
        <v>867</v>
      </c>
      <c r="G133" s="161" t="s">
        <v>280</v>
      </c>
      <c r="H133" s="162">
        <v>1</v>
      </c>
      <c r="I133" s="163"/>
      <c r="J133" s="164">
        <f t="shared" si="0"/>
        <v>0</v>
      </c>
      <c r="K133" s="165"/>
      <c r="L133" s="166"/>
      <c r="M133" s="167" t="s">
        <v>1</v>
      </c>
      <c r="N133" s="168" t="s">
        <v>41</v>
      </c>
      <c r="P133" s="149">
        <f t="shared" si="1"/>
        <v>0</v>
      </c>
      <c r="Q133" s="149">
        <v>5.1909999999999998E-2</v>
      </c>
      <c r="R133" s="149">
        <f t="shared" si="2"/>
        <v>5.1909999999999998E-2</v>
      </c>
      <c r="S133" s="149">
        <v>0</v>
      </c>
      <c r="T133" s="150">
        <f t="shared" si="3"/>
        <v>0</v>
      </c>
      <c r="AR133" s="151" t="s">
        <v>187</v>
      </c>
      <c r="AT133" s="151" t="s">
        <v>273</v>
      </c>
      <c r="AU133" s="151" t="s">
        <v>91</v>
      </c>
      <c r="AY133" s="13" t="s">
        <v>149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91</v>
      </c>
      <c r="BK133" s="152">
        <f t="shared" si="9"/>
        <v>0</v>
      </c>
      <c r="BL133" s="13" t="s">
        <v>155</v>
      </c>
      <c r="BM133" s="151" t="s">
        <v>868</v>
      </c>
    </row>
    <row r="134" spans="2:65" s="1" customFormat="1" ht="21.75" customHeight="1">
      <c r="B134" s="138"/>
      <c r="C134" s="158" t="s">
        <v>179</v>
      </c>
      <c r="D134" s="158" t="s">
        <v>273</v>
      </c>
      <c r="E134" s="159" t="s">
        <v>827</v>
      </c>
      <c r="F134" s="160" t="s">
        <v>828</v>
      </c>
      <c r="G134" s="161" t="s">
        <v>280</v>
      </c>
      <c r="H134" s="162">
        <v>1</v>
      </c>
      <c r="I134" s="163"/>
      <c r="J134" s="164">
        <f t="shared" si="0"/>
        <v>0</v>
      </c>
      <c r="K134" s="165"/>
      <c r="L134" s="166"/>
      <c r="M134" s="170" t="s">
        <v>1</v>
      </c>
      <c r="N134" s="171" t="s">
        <v>41</v>
      </c>
      <c r="O134" s="155"/>
      <c r="P134" s="156">
        <f t="shared" si="1"/>
        <v>0</v>
      </c>
      <c r="Q134" s="156">
        <v>2.1319999999999999E-2</v>
      </c>
      <c r="R134" s="156">
        <f t="shared" si="2"/>
        <v>2.1319999999999999E-2</v>
      </c>
      <c r="S134" s="156">
        <v>0</v>
      </c>
      <c r="T134" s="157">
        <f t="shared" si="3"/>
        <v>0</v>
      </c>
      <c r="AR134" s="151" t="s">
        <v>187</v>
      </c>
      <c r="AT134" s="151" t="s">
        <v>273</v>
      </c>
      <c r="AU134" s="151" t="s">
        <v>91</v>
      </c>
      <c r="AY134" s="13" t="s">
        <v>149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91</v>
      </c>
      <c r="BK134" s="152">
        <f t="shared" si="9"/>
        <v>0</v>
      </c>
      <c r="BL134" s="13" t="s">
        <v>155</v>
      </c>
      <c r="BM134" s="151" t="s">
        <v>869</v>
      </c>
    </row>
    <row r="135" spans="2:65" s="1" customFormat="1" ht="6.95" customHeight="1"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27"/>
    </row>
  </sheetData>
  <autoFilter ref="C125:K134" xr:uid="{00000000-0009-0000-0000-000004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66"/>
  <sheetViews>
    <sheetView showGridLines="0" topLeftCell="A243" workbookViewId="0">
      <selection activeCell="F198" sqref="F19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108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.75" hidden="1">
      <c r="B8" s="16"/>
      <c r="D8" s="23" t="s">
        <v>119</v>
      </c>
      <c r="L8" s="16"/>
    </row>
    <row r="9" spans="2:46" ht="16.5" hidden="1" customHeight="1">
      <c r="B9" s="16"/>
      <c r="E9" s="218" t="s">
        <v>311</v>
      </c>
      <c r="F9" s="189"/>
      <c r="G9" s="189"/>
      <c r="H9" s="189"/>
      <c r="L9" s="16"/>
    </row>
    <row r="10" spans="2:46" ht="12" hidden="1" customHeight="1">
      <c r="B10" s="16"/>
      <c r="D10" s="23" t="s">
        <v>312</v>
      </c>
      <c r="L10" s="16"/>
    </row>
    <row r="11" spans="2:46" s="1" customFormat="1" ht="16.5" hidden="1" customHeight="1">
      <c r="B11" s="27"/>
      <c r="E11" s="216" t="s">
        <v>870</v>
      </c>
      <c r="F11" s="217"/>
      <c r="G11" s="217"/>
      <c r="H11" s="217"/>
      <c r="L11" s="27"/>
    </row>
    <row r="12" spans="2:46" s="1" customFormat="1" ht="12" hidden="1" customHeight="1">
      <c r="B12" s="27"/>
      <c r="D12" s="23" t="s">
        <v>674</v>
      </c>
      <c r="L12" s="27"/>
    </row>
    <row r="13" spans="2:46" s="1" customFormat="1" ht="16.5" hidden="1" customHeight="1">
      <c r="B13" s="27"/>
      <c r="E13" s="177" t="s">
        <v>871</v>
      </c>
      <c r="F13" s="217"/>
      <c r="G13" s="217"/>
      <c r="H13" s="217"/>
      <c r="L13" s="27"/>
    </row>
    <row r="14" spans="2:46" s="1" customFormat="1" hidden="1">
      <c r="B14" s="27"/>
      <c r="L14" s="27"/>
    </row>
    <row r="15" spans="2:46" s="1" customFormat="1" ht="12" hidden="1" customHeight="1">
      <c r="B15" s="27"/>
      <c r="D15" s="23" t="s">
        <v>17</v>
      </c>
      <c r="F15" s="21" t="s">
        <v>1</v>
      </c>
      <c r="I15" s="23" t="s">
        <v>18</v>
      </c>
      <c r="J15" s="21" t="s">
        <v>1</v>
      </c>
      <c r="L15" s="27"/>
    </row>
    <row r="16" spans="2:46" s="1" customFormat="1" ht="12" hidden="1" customHeight="1">
      <c r="B16" s="27"/>
      <c r="D16" s="23" t="s">
        <v>19</v>
      </c>
      <c r="F16" s="21" t="s">
        <v>20</v>
      </c>
      <c r="I16" s="23" t="s">
        <v>21</v>
      </c>
      <c r="J16" s="50" t="str">
        <f>'Rekapitulácia stavby'!AN8</f>
        <v>13. 1. 2023</v>
      </c>
      <c r="L16" s="27"/>
    </row>
    <row r="17" spans="2:12" s="1" customFormat="1" ht="10.9" hidden="1" customHeight="1">
      <c r="B17" s="27"/>
      <c r="L17" s="27"/>
    </row>
    <row r="18" spans="2:12" s="1" customFormat="1" ht="12" hidden="1" customHeight="1">
      <c r="B18" s="27"/>
      <c r="D18" s="23" t="s">
        <v>23</v>
      </c>
      <c r="I18" s="23" t="s">
        <v>24</v>
      </c>
      <c r="J18" s="21" t="s">
        <v>25</v>
      </c>
      <c r="L18" s="27"/>
    </row>
    <row r="19" spans="2:12" s="1" customFormat="1" ht="18" hidden="1" customHeight="1">
      <c r="B19" s="27"/>
      <c r="E19" s="21" t="s">
        <v>26</v>
      </c>
      <c r="I19" s="23" t="s">
        <v>27</v>
      </c>
      <c r="J19" s="21" t="s">
        <v>28</v>
      </c>
      <c r="L19" s="27"/>
    </row>
    <row r="20" spans="2:12" s="1" customFormat="1" ht="6.95" hidden="1" customHeight="1">
      <c r="B20" s="27"/>
      <c r="L20" s="27"/>
    </row>
    <row r="21" spans="2:12" s="1" customFormat="1" ht="12" hidden="1" customHeight="1">
      <c r="B21" s="27"/>
      <c r="D21" s="23" t="s">
        <v>29</v>
      </c>
      <c r="I21" s="23" t="s">
        <v>24</v>
      </c>
      <c r="J21" s="24">
        <f>'Rekapitulácia stavby'!AN13</f>
        <v>0</v>
      </c>
      <c r="L21" s="27"/>
    </row>
    <row r="22" spans="2:12" s="1" customFormat="1" ht="18" hidden="1" customHeight="1">
      <c r="B22" s="27"/>
      <c r="E22" s="220">
        <f>'Rekapitulácia stavby'!E14</f>
        <v>0</v>
      </c>
      <c r="F22" s="211"/>
      <c r="G22" s="211"/>
      <c r="H22" s="211"/>
      <c r="I22" s="23" t="s">
        <v>27</v>
      </c>
      <c r="J22" s="24">
        <f>'Rekapitulácia stavby'!AN14</f>
        <v>0</v>
      </c>
      <c r="L22" s="27"/>
    </row>
    <row r="23" spans="2:12" s="1" customFormat="1" ht="6.95" hidden="1" customHeight="1">
      <c r="B23" s="27"/>
      <c r="L23" s="27"/>
    </row>
    <row r="24" spans="2:12" s="1" customFormat="1" ht="12" hidden="1" customHeight="1">
      <c r="B24" s="27"/>
      <c r="D24" s="23" t="s">
        <v>30</v>
      </c>
      <c r="I24" s="23" t="s">
        <v>24</v>
      </c>
      <c r="J24" s="21" t="s">
        <v>1</v>
      </c>
      <c r="L24" s="27"/>
    </row>
    <row r="25" spans="2:12" s="1" customFormat="1" ht="18" hidden="1" customHeight="1">
      <c r="B25" s="27"/>
      <c r="E25" s="21" t="s">
        <v>31</v>
      </c>
      <c r="I25" s="23" t="s">
        <v>27</v>
      </c>
      <c r="J25" s="21" t="s">
        <v>1</v>
      </c>
      <c r="L25" s="27"/>
    </row>
    <row r="26" spans="2:12" s="1" customFormat="1" ht="6.95" hidden="1" customHeight="1">
      <c r="B26" s="27"/>
      <c r="L26" s="27"/>
    </row>
    <row r="27" spans="2:12" s="1" customFormat="1" ht="12" hidden="1" customHeight="1">
      <c r="B27" s="27"/>
      <c r="D27" s="23" t="s">
        <v>33</v>
      </c>
      <c r="I27" s="23" t="s">
        <v>24</v>
      </c>
      <c r="J27" s="21">
        <f>IF('Rekapitulácia stavby'!AN19="","",'Rekapitulácia stavby'!AN19)</f>
        <v>42139759</v>
      </c>
      <c r="L27" s="27"/>
    </row>
    <row r="28" spans="2:12" s="1" customFormat="1" ht="18" hidden="1" customHeight="1">
      <c r="B28" s="27"/>
      <c r="E28" s="21" t="str">
        <f>IF('Rekapitulácia stavby'!E20="","",'Rekapitulácia stavby'!E20)</f>
        <v xml:space="preserve">Ing. Ivan Leitmann </v>
      </c>
      <c r="I28" s="23" t="s">
        <v>27</v>
      </c>
      <c r="J28" s="21" t="str">
        <f>IF('Rekapitulácia stavby'!AN20="","",'Rekapitulácia stavby'!AN20)</f>
        <v/>
      </c>
      <c r="L28" s="27"/>
    </row>
    <row r="29" spans="2:12" s="1" customFormat="1" ht="6.95" hidden="1" customHeight="1">
      <c r="B29" s="27"/>
      <c r="L29" s="27"/>
    </row>
    <row r="30" spans="2:12" s="1" customFormat="1" ht="12" hidden="1" customHeight="1">
      <c r="B30" s="27"/>
      <c r="D30" s="23" t="s">
        <v>34</v>
      </c>
      <c r="L30" s="27"/>
    </row>
    <row r="31" spans="2:12" s="7" customFormat="1" ht="16.5" hidden="1" customHeight="1">
      <c r="B31" s="92"/>
      <c r="E31" s="190" t="s">
        <v>1</v>
      </c>
      <c r="F31" s="190"/>
      <c r="G31" s="190"/>
      <c r="H31" s="190"/>
      <c r="L31" s="92"/>
    </row>
    <row r="32" spans="2:12" s="1" customFormat="1" ht="6.95" hidden="1" customHeight="1">
      <c r="B32" s="27"/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25.35" hidden="1" customHeight="1">
      <c r="B34" s="27"/>
      <c r="D34" s="93" t="s">
        <v>35</v>
      </c>
      <c r="J34" s="64">
        <f>ROUND(J129, 2)</f>
        <v>0</v>
      </c>
      <c r="L34" s="27"/>
    </row>
    <row r="35" spans="2:12" s="1" customFormat="1" ht="6.95" hidden="1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45" hidden="1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45" hidden="1" customHeight="1">
      <c r="B37" s="27"/>
      <c r="D37" s="53" t="s">
        <v>39</v>
      </c>
      <c r="E37" s="32" t="s">
        <v>40</v>
      </c>
      <c r="F37" s="94">
        <f>ROUND((SUM(BE129:BE265)),  2)</f>
        <v>0</v>
      </c>
      <c r="G37" s="95"/>
      <c r="H37" s="95"/>
      <c r="I37" s="96">
        <v>0.2</v>
      </c>
      <c r="J37" s="94">
        <f>ROUND(((SUM(BE129:BE265))*I37),  2)</f>
        <v>0</v>
      </c>
      <c r="L37" s="27"/>
    </row>
    <row r="38" spans="2:12" s="1" customFormat="1" ht="14.45" hidden="1" customHeight="1">
      <c r="B38" s="27"/>
      <c r="E38" s="32" t="s">
        <v>41</v>
      </c>
      <c r="F38" s="94">
        <f>ROUND((SUM(BF129:BF265)),  2)</f>
        <v>0</v>
      </c>
      <c r="G38" s="95"/>
      <c r="H38" s="95"/>
      <c r="I38" s="96">
        <v>0.2</v>
      </c>
      <c r="J38" s="94">
        <f>ROUND(((SUM(BF129:BF265))*I38),  2)</f>
        <v>0</v>
      </c>
      <c r="L38" s="27"/>
    </row>
    <row r="39" spans="2:12" s="1" customFormat="1" ht="14.45" hidden="1" customHeight="1">
      <c r="B39" s="27"/>
      <c r="E39" s="23" t="s">
        <v>42</v>
      </c>
      <c r="F39" s="84">
        <f>ROUND((SUM(BG129:BG265)),  2)</f>
        <v>0</v>
      </c>
      <c r="I39" s="97">
        <v>0.2</v>
      </c>
      <c r="J39" s="84">
        <f>0</f>
        <v>0</v>
      </c>
      <c r="L39" s="27"/>
    </row>
    <row r="40" spans="2:12" s="1" customFormat="1" ht="14.45" hidden="1" customHeight="1">
      <c r="B40" s="27"/>
      <c r="E40" s="23" t="s">
        <v>43</v>
      </c>
      <c r="F40" s="84">
        <f>ROUND((SUM(BH129:BH265)),  2)</f>
        <v>0</v>
      </c>
      <c r="I40" s="97">
        <v>0.2</v>
      </c>
      <c r="J40" s="84">
        <f>0</f>
        <v>0</v>
      </c>
      <c r="L40" s="27"/>
    </row>
    <row r="41" spans="2:12" s="1" customFormat="1" ht="14.45" hidden="1" customHeight="1">
      <c r="B41" s="27"/>
      <c r="E41" s="32" t="s">
        <v>44</v>
      </c>
      <c r="F41" s="94">
        <f>ROUND((SUM(BI129:BI265)),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6.95" hidden="1" customHeight="1">
      <c r="B42" s="27"/>
      <c r="L42" s="27"/>
    </row>
    <row r="43" spans="2:12" s="1" customFormat="1" ht="25.35" hidden="1" customHeight="1">
      <c r="B43" s="27"/>
      <c r="C43" s="98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0</v>
      </c>
      <c r="K43" s="103"/>
      <c r="L43" s="27"/>
    </row>
    <row r="44" spans="2:12" s="1" customFormat="1" ht="14.45" hidden="1" customHeight="1">
      <c r="B44" s="27"/>
      <c r="L44" s="27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ht="16.5" hidden="1" customHeight="1">
      <c r="B87" s="16"/>
      <c r="E87" s="218" t="s">
        <v>311</v>
      </c>
      <c r="F87" s="189"/>
      <c r="G87" s="189"/>
      <c r="H87" s="189"/>
      <c r="L87" s="16"/>
    </row>
    <row r="88" spans="2:12" ht="12" hidden="1" customHeight="1">
      <c r="B88" s="16"/>
      <c r="C88" s="23" t="s">
        <v>312</v>
      </c>
      <c r="L88" s="16"/>
    </row>
    <row r="89" spans="2:12" s="1" customFormat="1" ht="16.5" hidden="1" customHeight="1">
      <c r="B89" s="27"/>
      <c r="E89" s="216" t="s">
        <v>870</v>
      </c>
      <c r="F89" s="217"/>
      <c r="G89" s="217"/>
      <c r="H89" s="217"/>
      <c r="L89" s="27"/>
    </row>
    <row r="90" spans="2:12" s="1" customFormat="1" ht="12" hidden="1" customHeight="1">
      <c r="B90" s="27"/>
      <c r="C90" s="23" t="s">
        <v>674</v>
      </c>
      <c r="L90" s="27"/>
    </row>
    <row r="91" spans="2:12" s="1" customFormat="1" ht="16.5" hidden="1" customHeight="1">
      <c r="B91" s="27"/>
      <c r="E91" s="177" t="str">
        <f>E13</f>
        <v xml:space="preserve">2023-01231 - SO.02 Elektroinštalácia </v>
      </c>
      <c r="F91" s="217"/>
      <c r="G91" s="217"/>
      <c r="H91" s="217"/>
      <c r="L91" s="27"/>
    </row>
    <row r="92" spans="2:12" s="1" customFormat="1" ht="6.95" hidden="1" customHeight="1">
      <c r="B92" s="27"/>
      <c r="L92" s="27"/>
    </row>
    <row r="93" spans="2:12" s="1" customFormat="1" ht="12" hidden="1" customHeight="1">
      <c r="B93" s="27"/>
      <c r="C93" s="23" t="s">
        <v>19</v>
      </c>
      <c r="F93" s="21" t="str">
        <f>F16</f>
        <v xml:space="preserve"> </v>
      </c>
      <c r="I93" s="23" t="s">
        <v>21</v>
      </c>
      <c r="J93" s="50" t="str">
        <f>IF(J16="","",J16)</f>
        <v>13. 1. 2023</v>
      </c>
      <c r="L93" s="27"/>
    </row>
    <row r="94" spans="2:12" s="1" customFormat="1" ht="6.95" hidden="1" customHeight="1">
      <c r="B94" s="27"/>
      <c r="L94" s="27"/>
    </row>
    <row r="95" spans="2:12" s="1" customFormat="1" ht="15.2" hidden="1" customHeight="1">
      <c r="B95" s="27"/>
      <c r="C95" s="23" t="s">
        <v>23</v>
      </c>
      <c r="F95" s="21" t="str">
        <f>E19</f>
        <v>MILSY a.s.</v>
      </c>
      <c r="I95" s="23" t="s">
        <v>30</v>
      </c>
      <c r="J95" s="25" t="str">
        <f>E25</f>
        <v xml:space="preserve">Ing. Ivan Leitmann </v>
      </c>
      <c r="L95" s="27"/>
    </row>
    <row r="96" spans="2:12" s="1" customFormat="1" ht="15.2" hidden="1" customHeight="1">
      <c r="B96" s="27"/>
      <c r="C96" s="23" t="s">
        <v>29</v>
      </c>
      <c r="F96" s="21">
        <f>IF(E22="","",E22)</f>
        <v>0</v>
      </c>
      <c r="I96" s="23" t="s">
        <v>33</v>
      </c>
      <c r="J96" s="25" t="str">
        <f>E28</f>
        <v xml:space="preserve">Ing. Ivan Leitmann </v>
      </c>
      <c r="L96" s="27"/>
    </row>
    <row r="97" spans="2:47" s="1" customFormat="1" ht="10.35" hidden="1" customHeight="1">
      <c r="B97" s="27"/>
      <c r="L97" s="27"/>
    </row>
    <row r="98" spans="2:47" s="1" customFormat="1" ht="29.25" hidden="1" customHeight="1">
      <c r="B98" s="27"/>
      <c r="C98" s="106" t="s">
        <v>122</v>
      </c>
      <c r="D98" s="98"/>
      <c r="E98" s="98"/>
      <c r="F98" s="98"/>
      <c r="G98" s="98"/>
      <c r="H98" s="98"/>
      <c r="I98" s="98"/>
      <c r="J98" s="107" t="s">
        <v>123</v>
      </c>
      <c r="K98" s="98"/>
      <c r="L98" s="27"/>
    </row>
    <row r="99" spans="2:47" s="1" customFormat="1" ht="10.35" hidden="1" customHeight="1">
      <c r="B99" s="27"/>
      <c r="L99" s="27"/>
    </row>
    <row r="100" spans="2:47" s="1" customFormat="1" ht="22.9" hidden="1" customHeight="1">
      <c r="B100" s="27"/>
      <c r="C100" s="108" t="s">
        <v>124</v>
      </c>
      <c r="J100" s="64">
        <f>J129</f>
        <v>0</v>
      </c>
      <c r="L100" s="27"/>
      <c r="AU100" s="13" t="s">
        <v>125</v>
      </c>
    </row>
    <row r="101" spans="2:47" s="8" customFormat="1" ht="24.95" hidden="1" customHeight="1">
      <c r="B101" s="109"/>
      <c r="D101" s="110" t="s">
        <v>872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47" s="8" customFormat="1" ht="24.95" hidden="1" customHeight="1">
      <c r="B102" s="109"/>
      <c r="D102" s="110" t="s">
        <v>873</v>
      </c>
      <c r="E102" s="111"/>
      <c r="F102" s="111"/>
      <c r="G102" s="111"/>
      <c r="H102" s="111"/>
      <c r="I102" s="111"/>
      <c r="J102" s="112">
        <f>J197</f>
        <v>0</v>
      </c>
      <c r="L102" s="109"/>
    </row>
    <row r="103" spans="2:47" s="8" customFormat="1" ht="24.95" hidden="1" customHeight="1">
      <c r="B103" s="109"/>
      <c r="D103" s="110" t="s">
        <v>874</v>
      </c>
      <c r="E103" s="111"/>
      <c r="F103" s="111"/>
      <c r="G103" s="111"/>
      <c r="H103" s="111"/>
      <c r="I103" s="111"/>
      <c r="J103" s="112">
        <f>J199</f>
        <v>0</v>
      </c>
      <c r="L103" s="109"/>
    </row>
    <row r="104" spans="2:47" s="9" customFormat="1" ht="19.899999999999999" hidden="1" customHeight="1">
      <c r="B104" s="113"/>
      <c r="D104" s="114" t="s">
        <v>133</v>
      </c>
      <c r="E104" s="115"/>
      <c r="F104" s="115"/>
      <c r="G104" s="115"/>
      <c r="H104" s="115"/>
      <c r="I104" s="115"/>
      <c r="J104" s="116">
        <f>J200</f>
        <v>0</v>
      </c>
      <c r="L104" s="113"/>
    </row>
    <row r="105" spans="2:47" s="8" customFormat="1" ht="24.95" hidden="1" customHeight="1">
      <c r="B105" s="109"/>
      <c r="D105" s="110" t="s">
        <v>681</v>
      </c>
      <c r="E105" s="111"/>
      <c r="F105" s="111"/>
      <c r="G105" s="111"/>
      <c r="H105" s="111"/>
      <c r="I105" s="111"/>
      <c r="J105" s="112">
        <f>J258</f>
        <v>0</v>
      </c>
      <c r="L105" s="109"/>
    </row>
    <row r="106" spans="2:47" s="1" customFormat="1" ht="21.75" hidden="1" customHeight="1">
      <c r="B106" s="27"/>
      <c r="L106" s="27"/>
    </row>
    <row r="107" spans="2:47" s="1" customFormat="1" ht="6.95" hidden="1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7"/>
    </row>
    <row r="108" spans="2:47" hidden="1"/>
    <row r="109" spans="2:47" hidden="1"/>
    <row r="110" spans="2:47" hidden="1"/>
    <row r="111" spans="2:47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7"/>
    </row>
    <row r="112" spans="2:47" s="1" customFormat="1" ht="24.95" customHeight="1">
      <c r="B112" s="27"/>
      <c r="C112" s="17" t="s">
        <v>135</v>
      </c>
      <c r="L112" s="27"/>
    </row>
    <row r="113" spans="2:20" s="1" customFormat="1" ht="6.95" customHeight="1">
      <c r="B113" s="27"/>
      <c r="L113" s="27"/>
    </row>
    <row r="114" spans="2:20" s="1" customFormat="1" ht="12" customHeight="1">
      <c r="B114" s="27"/>
      <c r="C114" s="23" t="s">
        <v>15</v>
      </c>
      <c r="L114" s="27"/>
    </row>
    <row r="115" spans="2:20" s="1" customFormat="1" ht="16.5" customHeight="1">
      <c r="B115" s="27"/>
      <c r="E115" s="218" t="str">
        <f>E7</f>
        <v>Prístavba a prestavbu skladu MTZ II. - zmenové riešie 1</v>
      </c>
      <c r="F115" s="219"/>
      <c r="G115" s="219"/>
      <c r="H115" s="219"/>
      <c r="L115" s="27"/>
    </row>
    <row r="116" spans="2:20" ht="12" customHeight="1">
      <c r="B116" s="16"/>
      <c r="C116" s="23" t="s">
        <v>119</v>
      </c>
      <c r="L116" s="16"/>
    </row>
    <row r="117" spans="2:20" ht="16.5" customHeight="1">
      <c r="B117" s="16"/>
      <c r="E117" s="218" t="s">
        <v>311</v>
      </c>
      <c r="F117" s="189"/>
      <c r="G117" s="189"/>
      <c r="H117" s="189"/>
      <c r="L117" s="16"/>
    </row>
    <row r="118" spans="2:20" ht="12" customHeight="1">
      <c r="B118" s="16"/>
      <c r="C118" s="23" t="s">
        <v>312</v>
      </c>
      <c r="L118" s="16"/>
    </row>
    <row r="119" spans="2:20" s="1" customFormat="1" ht="16.5" customHeight="1">
      <c r="B119" s="27"/>
      <c r="E119" s="216" t="s">
        <v>870</v>
      </c>
      <c r="F119" s="217"/>
      <c r="G119" s="217"/>
      <c r="H119" s="217"/>
      <c r="L119" s="27"/>
    </row>
    <row r="120" spans="2:20" s="1" customFormat="1" ht="12" customHeight="1">
      <c r="B120" s="27"/>
      <c r="C120" s="23" t="s">
        <v>674</v>
      </c>
      <c r="L120" s="27"/>
    </row>
    <row r="121" spans="2:20" s="1" customFormat="1" ht="16.5" customHeight="1">
      <c r="B121" s="27"/>
      <c r="E121" s="177" t="str">
        <f>E13</f>
        <v xml:space="preserve">2023-01231 - SO.02 Elektroinštalácia </v>
      </c>
      <c r="F121" s="217"/>
      <c r="G121" s="217"/>
      <c r="H121" s="217"/>
      <c r="L121" s="27"/>
    </row>
    <row r="122" spans="2:20" s="1" customFormat="1" ht="6.95" customHeight="1">
      <c r="B122" s="27"/>
      <c r="L122" s="27"/>
    </row>
    <row r="123" spans="2:20" s="1" customFormat="1" ht="12" customHeight="1">
      <c r="B123" s="27"/>
      <c r="C123" s="23" t="s">
        <v>19</v>
      </c>
      <c r="F123" s="21" t="str">
        <f>F16</f>
        <v xml:space="preserve"> </v>
      </c>
      <c r="I123" s="23" t="s">
        <v>21</v>
      </c>
      <c r="J123" s="50" t="str">
        <f>IF(J16="","",J16)</f>
        <v>13. 1. 2023</v>
      </c>
      <c r="L123" s="27"/>
    </row>
    <row r="124" spans="2:20" s="1" customFormat="1" ht="6.95" customHeight="1">
      <c r="B124" s="27"/>
      <c r="L124" s="27"/>
    </row>
    <row r="125" spans="2:20" s="1" customFormat="1" ht="15.2" customHeight="1">
      <c r="B125" s="27"/>
      <c r="C125" s="23" t="s">
        <v>23</v>
      </c>
      <c r="F125" s="21" t="str">
        <f>E19</f>
        <v>MILSY a.s.</v>
      </c>
      <c r="I125" s="23" t="s">
        <v>30</v>
      </c>
      <c r="J125" s="25" t="str">
        <f>E25</f>
        <v xml:space="preserve">Ing. Ivan Leitmann </v>
      </c>
      <c r="L125" s="27"/>
    </row>
    <row r="126" spans="2:20" s="1" customFormat="1" ht="15.2" customHeight="1">
      <c r="B126" s="27"/>
      <c r="C126" s="23" t="s">
        <v>29</v>
      </c>
      <c r="F126" s="21">
        <f>IF(E22="","",E22)</f>
        <v>0</v>
      </c>
      <c r="I126" s="23" t="s">
        <v>33</v>
      </c>
      <c r="J126" s="25" t="str">
        <f>E28</f>
        <v xml:space="preserve">Ing. Ivan Leitmann </v>
      </c>
      <c r="L126" s="27"/>
    </row>
    <row r="127" spans="2:20" s="1" customFormat="1" ht="10.35" customHeight="1">
      <c r="B127" s="27"/>
      <c r="L127" s="27"/>
    </row>
    <row r="128" spans="2:20" s="10" customFormat="1" ht="29.25" customHeight="1">
      <c r="B128" s="117"/>
      <c r="C128" s="118" t="s">
        <v>136</v>
      </c>
      <c r="D128" s="119" t="s">
        <v>60</v>
      </c>
      <c r="E128" s="119" t="s">
        <v>56</v>
      </c>
      <c r="F128" s="119" t="s">
        <v>57</v>
      </c>
      <c r="G128" s="119" t="s">
        <v>137</v>
      </c>
      <c r="H128" s="119" t="s">
        <v>138</v>
      </c>
      <c r="I128" s="119" t="s">
        <v>139</v>
      </c>
      <c r="J128" s="120" t="s">
        <v>123</v>
      </c>
      <c r="K128" s="121" t="s">
        <v>140</v>
      </c>
      <c r="L128" s="117"/>
      <c r="M128" s="57" t="s">
        <v>1</v>
      </c>
      <c r="N128" s="58" t="s">
        <v>39</v>
      </c>
      <c r="O128" s="58" t="s">
        <v>141</v>
      </c>
      <c r="P128" s="58" t="s">
        <v>142</v>
      </c>
      <c r="Q128" s="58" t="s">
        <v>143</v>
      </c>
      <c r="R128" s="58" t="s">
        <v>144</v>
      </c>
      <c r="S128" s="58" t="s">
        <v>145</v>
      </c>
      <c r="T128" s="59" t="s">
        <v>146</v>
      </c>
    </row>
    <row r="129" spans="2:65" s="1" customFormat="1" ht="22.9" customHeight="1">
      <c r="B129" s="27"/>
      <c r="C129" s="62" t="s">
        <v>124</v>
      </c>
      <c r="J129" s="122">
        <f>BK129</f>
        <v>0</v>
      </c>
      <c r="L129" s="27"/>
      <c r="M129" s="60"/>
      <c r="N129" s="51"/>
      <c r="O129" s="51"/>
      <c r="P129" s="123">
        <f>P130+P197+P199+P258</f>
        <v>0</v>
      </c>
      <c r="Q129" s="51"/>
      <c r="R129" s="123">
        <f>R130+R197+R199+R258</f>
        <v>241.50968000000015</v>
      </c>
      <c r="S129" s="51"/>
      <c r="T129" s="124">
        <f>T130+T197+T199+T258</f>
        <v>0</v>
      </c>
      <c r="AT129" s="13" t="s">
        <v>74</v>
      </c>
      <c r="AU129" s="13" t="s">
        <v>125</v>
      </c>
      <c r="BK129" s="125">
        <f>BK130+BK197+BK199+BK258</f>
        <v>0</v>
      </c>
    </row>
    <row r="130" spans="2:65" s="11" customFormat="1" ht="25.9" customHeight="1">
      <c r="B130" s="126"/>
      <c r="D130" s="127" t="s">
        <v>74</v>
      </c>
      <c r="E130" s="128" t="s">
        <v>875</v>
      </c>
      <c r="F130" s="128" t="s">
        <v>876</v>
      </c>
      <c r="I130" s="129"/>
      <c r="J130" s="130">
        <f>BK130</f>
        <v>0</v>
      </c>
      <c r="L130" s="126"/>
      <c r="M130" s="131"/>
      <c r="P130" s="132">
        <f>SUM(P131:P196)</f>
        <v>0</v>
      </c>
      <c r="R130" s="132">
        <f>SUM(R131:R196)</f>
        <v>241.50956000000014</v>
      </c>
      <c r="T130" s="133">
        <f>SUM(T131:T196)</f>
        <v>0</v>
      </c>
      <c r="AR130" s="127" t="s">
        <v>83</v>
      </c>
      <c r="AT130" s="134" t="s">
        <v>74</v>
      </c>
      <c r="AU130" s="134" t="s">
        <v>75</v>
      </c>
      <c r="AY130" s="127" t="s">
        <v>149</v>
      </c>
      <c r="BK130" s="135">
        <f>SUM(BK131:BK196)</f>
        <v>0</v>
      </c>
    </row>
    <row r="131" spans="2:65" s="1" customFormat="1" ht="16.5" customHeight="1">
      <c r="B131" s="138"/>
      <c r="C131" s="158" t="s">
        <v>83</v>
      </c>
      <c r="D131" s="158" t="s">
        <v>273</v>
      </c>
      <c r="E131" s="159" t="s">
        <v>877</v>
      </c>
      <c r="F131" s="160" t="s">
        <v>878</v>
      </c>
      <c r="G131" s="161" t="s">
        <v>161</v>
      </c>
      <c r="H131" s="162">
        <v>80</v>
      </c>
      <c r="I131" s="163"/>
      <c r="J131" s="164">
        <f t="shared" ref="J131:J162" si="0">ROUND(I131*H131,2)</f>
        <v>0</v>
      </c>
      <c r="K131" s="165"/>
      <c r="L131" s="166"/>
      <c r="M131" s="167" t="s">
        <v>1</v>
      </c>
      <c r="N131" s="168" t="s">
        <v>41</v>
      </c>
      <c r="P131" s="149">
        <f t="shared" ref="P131:P162" si="1">O131*H131</f>
        <v>0</v>
      </c>
      <c r="Q131" s="149">
        <v>7.3999999999999999E-4</v>
      </c>
      <c r="R131" s="149">
        <f t="shared" ref="R131:R162" si="2">Q131*H131</f>
        <v>5.9200000000000003E-2</v>
      </c>
      <c r="S131" s="149">
        <v>0</v>
      </c>
      <c r="T131" s="150">
        <f t="shared" ref="T131:T162" si="3">S131*H131</f>
        <v>0</v>
      </c>
      <c r="AR131" s="151" t="s">
        <v>187</v>
      </c>
      <c r="AT131" s="151" t="s">
        <v>273</v>
      </c>
      <c r="AU131" s="151" t="s">
        <v>83</v>
      </c>
      <c r="AY131" s="13" t="s">
        <v>149</v>
      </c>
      <c r="BE131" s="152">
        <f t="shared" ref="BE131:BE162" si="4">IF(N131="základná",J131,0)</f>
        <v>0</v>
      </c>
      <c r="BF131" s="152">
        <f t="shared" ref="BF131:BF162" si="5">IF(N131="znížená",J131,0)</f>
        <v>0</v>
      </c>
      <c r="BG131" s="152">
        <f t="shared" ref="BG131:BG162" si="6">IF(N131="zákl. prenesená",J131,0)</f>
        <v>0</v>
      </c>
      <c r="BH131" s="152">
        <f t="shared" ref="BH131:BH162" si="7">IF(N131="zníž. prenesená",J131,0)</f>
        <v>0</v>
      </c>
      <c r="BI131" s="152">
        <f t="shared" ref="BI131:BI162" si="8">IF(N131="nulová",J131,0)</f>
        <v>0</v>
      </c>
      <c r="BJ131" s="13" t="s">
        <v>91</v>
      </c>
      <c r="BK131" s="152">
        <f t="shared" ref="BK131:BK162" si="9">ROUND(I131*H131,2)</f>
        <v>0</v>
      </c>
      <c r="BL131" s="13" t="s">
        <v>155</v>
      </c>
      <c r="BM131" s="151" t="s">
        <v>879</v>
      </c>
    </row>
    <row r="132" spans="2:65" s="1" customFormat="1" ht="16.5" customHeight="1">
      <c r="B132" s="138"/>
      <c r="C132" s="158" t="s">
        <v>91</v>
      </c>
      <c r="D132" s="158" t="s">
        <v>273</v>
      </c>
      <c r="E132" s="159" t="s">
        <v>880</v>
      </c>
      <c r="F132" s="160" t="s">
        <v>881</v>
      </c>
      <c r="G132" s="161" t="s">
        <v>161</v>
      </c>
      <c r="H132" s="162">
        <v>18</v>
      </c>
      <c r="I132" s="163"/>
      <c r="J132" s="164">
        <f t="shared" si="0"/>
        <v>0</v>
      </c>
      <c r="K132" s="165"/>
      <c r="L132" s="166"/>
      <c r="M132" s="167" t="s">
        <v>1</v>
      </c>
      <c r="N132" s="168" t="s">
        <v>41</v>
      </c>
      <c r="P132" s="149">
        <f t="shared" si="1"/>
        <v>0</v>
      </c>
      <c r="Q132" s="149">
        <v>4.8000000000000001E-4</v>
      </c>
      <c r="R132" s="149">
        <f t="shared" si="2"/>
        <v>8.6400000000000001E-3</v>
      </c>
      <c r="S132" s="149">
        <v>0</v>
      </c>
      <c r="T132" s="150">
        <f t="shared" si="3"/>
        <v>0</v>
      </c>
      <c r="AR132" s="151" t="s">
        <v>187</v>
      </c>
      <c r="AT132" s="151" t="s">
        <v>273</v>
      </c>
      <c r="AU132" s="151" t="s">
        <v>83</v>
      </c>
      <c r="AY132" s="13" t="s">
        <v>149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91</v>
      </c>
      <c r="BK132" s="152">
        <f t="shared" si="9"/>
        <v>0</v>
      </c>
      <c r="BL132" s="13" t="s">
        <v>155</v>
      </c>
      <c r="BM132" s="151" t="s">
        <v>882</v>
      </c>
    </row>
    <row r="133" spans="2:65" s="1" customFormat="1" ht="16.5" customHeight="1">
      <c r="B133" s="138"/>
      <c r="C133" s="158" t="s">
        <v>96</v>
      </c>
      <c r="D133" s="158" t="s">
        <v>273</v>
      </c>
      <c r="E133" s="159" t="s">
        <v>883</v>
      </c>
      <c r="F133" s="160" t="s">
        <v>884</v>
      </c>
      <c r="G133" s="161" t="s">
        <v>161</v>
      </c>
      <c r="H133" s="162">
        <v>100</v>
      </c>
      <c r="I133" s="163"/>
      <c r="J133" s="164">
        <f t="shared" si="0"/>
        <v>0</v>
      </c>
      <c r="K133" s="165"/>
      <c r="L133" s="166"/>
      <c r="M133" s="167" t="s">
        <v>1</v>
      </c>
      <c r="N133" s="168" t="s">
        <v>41</v>
      </c>
      <c r="P133" s="149">
        <f t="shared" si="1"/>
        <v>0</v>
      </c>
      <c r="Q133" s="149">
        <v>1.9000000000000001E-4</v>
      </c>
      <c r="R133" s="149">
        <f t="shared" si="2"/>
        <v>1.9E-2</v>
      </c>
      <c r="S133" s="149">
        <v>0</v>
      </c>
      <c r="T133" s="150">
        <f t="shared" si="3"/>
        <v>0</v>
      </c>
      <c r="AR133" s="151" t="s">
        <v>187</v>
      </c>
      <c r="AT133" s="151" t="s">
        <v>273</v>
      </c>
      <c r="AU133" s="151" t="s">
        <v>83</v>
      </c>
      <c r="AY133" s="13" t="s">
        <v>149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91</v>
      </c>
      <c r="BK133" s="152">
        <f t="shared" si="9"/>
        <v>0</v>
      </c>
      <c r="BL133" s="13" t="s">
        <v>155</v>
      </c>
      <c r="BM133" s="151" t="s">
        <v>885</v>
      </c>
    </row>
    <row r="134" spans="2:65" s="1" customFormat="1" ht="16.5" customHeight="1">
      <c r="B134" s="138"/>
      <c r="C134" s="158" t="s">
        <v>155</v>
      </c>
      <c r="D134" s="158" t="s">
        <v>273</v>
      </c>
      <c r="E134" s="159" t="s">
        <v>886</v>
      </c>
      <c r="F134" s="160" t="s">
        <v>887</v>
      </c>
      <c r="G134" s="161" t="s">
        <v>161</v>
      </c>
      <c r="H134" s="162">
        <v>230</v>
      </c>
      <c r="I134" s="163"/>
      <c r="J134" s="164">
        <f t="shared" si="0"/>
        <v>0</v>
      </c>
      <c r="K134" s="165"/>
      <c r="L134" s="166"/>
      <c r="M134" s="167" t="s">
        <v>1</v>
      </c>
      <c r="N134" s="168" t="s">
        <v>41</v>
      </c>
      <c r="P134" s="149">
        <f t="shared" si="1"/>
        <v>0</v>
      </c>
      <c r="Q134" s="149">
        <v>1.3999999999999999E-4</v>
      </c>
      <c r="R134" s="149">
        <f t="shared" si="2"/>
        <v>3.2199999999999999E-2</v>
      </c>
      <c r="S134" s="149">
        <v>0</v>
      </c>
      <c r="T134" s="150">
        <f t="shared" si="3"/>
        <v>0</v>
      </c>
      <c r="AR134" s="151" t="s">
        <v>187</v>
      </c>
      <c r="AT134" s="151" t="s">
        <v>273</v>
      </c>
      <c r="AU134" s="151" t="s">
        <v>83</v>
      </c>
      <c r="AY134" s="13" t="s">
        <v>149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91</v>
      </c>
      <c r="BK134" s="152">
        <f t="shared" si="9"/>
        <v>0</v>
      </c>
      <c r="BL134" s="13" t="s">
        <v>155</v>
      </c>
      <c r="BM134" s="151" t="s">
        <v>888</v>
      </c>
    </row>
    <row r="135" spans="2:65" s="1" customFormat="1" ht="16.5" customHeight="1">
      <c r="B135" s="138"/>
      <c r="C135" s="158" t="s">
        <v>175</v>
      </c>
      <c r="D135" s="158" t="s">
        <v>273</v>
      </c>
      <c r="E135" s="159" t="s">
        <v>889</v>
      </c>
      <c r="F135" s="160" t="s">
        <v>890</v>
      </c>
      <c r="G135" s="161" t="s">
        <v>161</v>
      </c>
      <c r="H135" s="162">
        <v>25</v>
      </c>
      <c r="I135" s="163"/>
      <c r="J135" s="164">
        <f t="shared" si="0"/>
        <v>0</v>
      </c>
      <c r="K135" s="165"/>
      <c r="L135" s="166"/>
      <c r="M135" s="167" t="s">
        <v>1</v>
      </c>
      <c r="N135" s="168" t="s">
        <v>41</v>
      </c>
      <c r="P135" s="149">
        <f t="shared" si="1"/>
        <v>0</v>
      </c>
      <c r="Q135" s="149">
        <v>2.4000000000000001E-4</v>
      </c>
      <c r="R135" s="149">
        <f t="shared" si="2"/>
        <v>6.0000000000000001E-3</v>
      </c>
      <c r="S135" s="149">
        <v>0</v>
      </c>
      <c r="T135" s="150">
        <f t="shared" si="3"/>
        <v>0</v>
      </c>
      <c r="AR135" s="151" t="s">
        <v>187</v>
      </c>
      <c r="AT135" s="151" t="s">
        <v>273</v>
      </c>
      <c r="AU135" s="151" t="s">
        <v>83</v>
      </c>
      <c r="AY135" s="13" t="s">
        <v>149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91</v>
      </c>
      <c r="BK135" s="152">
        <f t="shared" si="9"/>
        <v>0</v>
      </c>
      <c r="BL135" s="13" t="s">
        <v>155</v>
      </c>
      <c r="BM135" s="151" t="s">
        <v>891</v>
      </c>
    </row>
    <row r="136" spans="2:65" s="1" customFormat="1" ht="16.5" customHeight="1">
      <c r="B136" s="138"/>
      <c r="C136" s="158" t="s">
        <v>179</v>
      </c>
      <c r="D136" s="158" t="s">
        <v>273</v>
      </c>
      <c r="E136" s="159" t="s">
        <v>892</v>
      </c>
      <c r="F136" s="160" t="s">
        <v>893</v>
      </c>
      <c r="G136" s="161" t="s">
        <v>161</v>
      </c>
      <c r="H136" s="162">
        <v>25</v>
      </c>
      <c r="I136" s="163"/>
      <c r="J136" s="164">
        <f t="shared" si="0"/>
        <v>0</v>
      </c>
      <c r="K136" s="165"/>
      <c r="L136" s="166"/>
      <c r="M136" s="167" t="s">
        <v>1</v>
      </c>
      <c r="N136" s="168" t="s">
        <v>41</v>
      </c>
      <c r="P136" s="149">
        <f t="shared" si="1"/>
        <v>0</v>
      </c>
      <c r="Q136" s="149">
        <v>1.2E-4</v>
      </c>
      <c r="R136" s="149">
        <f t="shared" si="2"/>
        <v>3.0000000000000001E-3</v>
      </c>
      <c r="S136" s="149">
        <v>0</v>
      </c>
      <c r="T136" s="150">
        <f t="shared" si="3"/>
        <v>0</v>
      </c>
      <c r="AR136" s="151" t="s">
        <v>187</v>
      </c>
      <c r="AT136" s="151" t="s">
        <v>273</v>
      </c>
      <c r="AU136" s="151" t="s">
        <v>83</v>
      </c>
      <c r="AY136" s="13" t="s">
        <v>149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91</v>
      </c>
      <c r="BK136" s="152">
        <f t="shared" si="9"/>
        <v>0</v>
      </c>
      <c r="BL136" s="13" t="s">
        <v>155</v>
      </c>
      <c r="BM136" s="151" t="s">
        <v>894</v>
      </c>
    </row>
    <row r="137" spans="2:65" s="1" customFormat="1" ht="16.5" customHeight="1">
      <c r="B137" s="138"/>
      <c r="C137" s="158" t="s">
        <v>183</v>
      </c>
      <c r="D137" s="158" t="s">
        <v>273</v>
      </c>
      <c r="E137" s="159" t="s">
        <v>895</v>
      </c>
      <c r="F137" s="160" t="s">
        <v>896</v>
      </c>
      <c r="G137" s="161" t="s">
        <v>161</v>
      </c>
      <c r="H137" s="162">
        <v>20</v>
      </c>
      <c r="I137" s="163"/>
      <c r="J137" s="164">
        <f t="shared" si="0"/>
        <v>0</v>
      </c>
      <c r="K137" s="165"/>
      <c r="L137" s="166"/>
      <c r="M137" s="167" t="s">
        <v>1</v>
      </c>
      <c r="N137" s="168" t="s">
        <v>41</v>
      </c>
      <c r="P137" s="149">
        <f t="shared" si="1"/>
        <v>0</v>
      </c>
      <c r="Q137" s="149">
        <v>2.4000000000000001E-4</v>
      </c>
      <c r="R137" s="149">
        <f t="shared" si="2"/>
        <v>4.8000000000000004E-3</v>
      </c>
      <c r="S137" s="149">
        <v>0</v>
      </c>
      <c r="T137" s="150">
        <f t="shared" si="3"/>
        <v>0</v>
      </c>
      <c r="AR137" s="151" t="s">
        <v>187</v>
      </c>
      <c r="AT137" s="151" t="s">
        <v>273</v>
      </c>
      <c r="AU137" s="151" t="s">
        <v>83</v>
      </c>
      <c r="AY137" s="13" t="s">
        <v>149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91</v>
      </c>
      <c r="BK137" s="152">
        <f t="shared" si="9"/>
        <v>0</v>
      </c>
      <c r="BL137" s="13" t="s">
        <v>155</v>
      </c>
      <c r="BM137" s="151" t="s">
        <v>897</v>
      </c>
    </row>
    <row r="138" spans="2:65" s="1" customFormat="1" ht="16.5" customHeight="1">
      <c r="B138" s="138"/>
      <c r="C138" s="158" t="s">
        <v>187</v>
      </c>
      <c r="D138" s="158" t="s">
        <v>273</v>
      </c>
      <c r="E138" s="159" t="s">
        <v>898</v>
      </c>
      <c r="F138" s="160" t="s">
        <v>899</v>
      </c>
      <c r="G138" s="161" t="s">
        <v>161</v>
      </c>
      <c r="H138" s="162">
        <v>60</v>
      </c>
      <c r="I138" s="163"/>
      <c r="J138" s="164">
        <f t="shared" si="0"/>
        <v>0</v>
      </c>
      <c r="K138" s="165"/>
      <c r="L138" s="166"/>
      <c r="M138" s="167" t="s">
        <v>1</v>
      </c>
      <c r="N138" s="168" t="s">
        <v>41</v>
      </c>
      <c r="P138" s="149">
        <f t="shared" si="1"/>
        <v>0</v>
      </c>
      <c r="Q138" s="149">
        <v>6.9999999999999994E-5</v>
      </c>
      <c r="R138" s="149">
        <f t="shared" si="2"/>
        <v>4.1999999999999997E-3</v>
      </c>
      <c r="S138" s="149">
        <v>0</v>
      </c>
      <c r="T138" s="150">
        <f t="shared" si="3"/>
        <v>0</v>
      </c>
      <c r="AR138" s="151" t="s">
        <v>187</v>
      </c>
      <c r="AT138" s="151" t="s">
        <v>273</v>
      </c>
      <c r="AU138" s="151" t="s">
        <v>83</v>
      </c>
      <c r="AY138" s="13" t="s">
        <v>149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91</v>
      </c>
      <c r="BK138" s="152">
        <f t="shared" si="9"/>
        <v>0</v>
      </c>
      <c r="BL138" s="13" t="s">
        <v>155</v>
      </c>
      <c r="BM138" s="151" t="s">
        <v>900</v>
      </c>
    </row>
    <row r="139" spans="2:65" s="1" customFormat="1" ht="16.5" customHeight="1">
      <c r="B139" s="138"/>
      <c r="C139" s="158" t="s">
        <v>157</v>
      </c>
      <c r="D139" s="158" t="s">
        <v>273</v>
      </c>
      <c r="E139" s="159" t="s">
        <v>901</v>
      </c>
      <c r="F139" s="160" t="s">
        <v>902</v>
      </c>
      <c r="G139" s="161" t="s">
        <v>161</v>
      </c>
      <c r="H139" s="162">
        <v>125</v>
      </c>
      <c r="I139" s="163"/>
      <c r="J139" s="164">
        <f t="shared" si="0"/>
        <v>0</v>
      </c>
      <c r="K139" s="165"/>
      <c r="L139" s="166"/>
      <c r="M139" s="167" t="s">
        <v>1</v>
      </c>
      <c r="N139" s="16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187</v>
      </c>
      <c r="AT139" s="151" t="s">
        <v>273</v>
      </c>
      <c r="AU139" s="151" t="s">
        <v>83</v>
      </c>
      <c r="AY139" s="13" t="s">
        <v>149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91</v>
      </c>
      <c r="BK139" s="152">
        <f t="shared" si="9"/>
        <v>0</v>
      </c>
      <c r="BL139" s="13" t="s">
        <v>155</v>
      </c>
      <c r="BM139" s="151" t="s">
        <v>903</v>
      </c>
    </row>
    <row r="140" spans="2:65" s="1" customFormat="1" ht="21.75" customHeight="1">
      <c r="B140" s="138"/>
      <c r="C140" s="158" t="s">
        <v>194</v>
      </c>
      <c r="D140" s="158" t="s">
        <v>273</v>
      </c>
      <c r="E140" s="159" t="s">
        <v>904</v>
      </c>
      <c r="F140" s="160" t="s">
        <v>905</v>
      </c>
      <c r="G140" s="161" t="s">
        <v>280</v>
      </c>
      <c r="H140" s="162">
        <v>1</v>
      </c>
      <c r="I140" s="163"/>
      <c r="J140" s="164">
        <f t="shared" si="0"/>
        <v>0</v>
      </c>
      <c r="K140" s="165"/>
      <c r="L140" s="166"/>
      <c r="M140" s="167" t="s">
        <v>1</v>
      </c>
      <c r="N140" s="16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187</v>
      </c>
      <c r="AT140" s="151" t="s">
        <v>273</v>
      </c>
      <c r="AU140" s="151" t="s">
        <v>83</v>
      </c>
      <c r="AY140" s="13" t="s">
        <v>149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91</v>
      </c>
      <c r="BK140" s="152">
        <f t="shared" si="9"/>
        <v>0</v>
      </c>
      <c r="BL140" s="13" t="s">
        <v>155</v>
      </c>
      <c r="BM140" s="151" t="s">
        <v>906</v>
      </c>
    </row>
    <row r="141" spans="2:65" s="1" customFormat="1" ht="16.5" customHeight="1">
      <c r="B141" s="138"/>
      <c r="C141" s="158" t="s">
        <v>199</v>
      </c>
      <c r="D141" s="158" t="s">
        <v>273</v>
      </c>
      <c r="E141" s="159" t="s">
        <v>907</v>
      </c>
      <c r="F141" s="160" t="s">
        <v>908</v>
      </c>
      <c r="G141" s="161" t="s">
        <v>280</v>
      </c>
      <c r="H141" s="162">
        <v>2</v>
      </c>
      <c r="I141" s="163"/>
      <c r="J141" s="164">
        <f t="shared" si="0"/>
        <v>0</v>
      </c>
      <c r="K141" s="165"/>
      <c r="L141" s="166"/>
      <c r="M141" s="167" t="s">
        <v>1</v>
      </c>
      <c r="N141" s="16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187</v>
      </c>
      <c r="AT141" s="151" t="s">
        <v>273</v>
      </c>
      <c r="AU141" s="151" t="s">
        <v>83</v>
      </c>
      <c r="AY141" s="13" t="s">
        <v>149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91</v>
      </c>
      <c r="BK141" s="152">
        <f t="shared" si="9"/>
        <v>0</v>
      </c>
      <c r="BL141" s="13" t="s">
        <v>155</v>
      </c>
      <c r="BM141" s="151" t="s">
        <v>909</v>
      </c>
    </row>
    <row r="142" spans="2:65" s="1" customFormat="1" ht="16.5" customHeight="1">
      <c r="B142" s="138"/>
      <c r="C142" s="158" t="s">
        <v>203</v>
      </c>
      <c r="D142" s="158" t="s">
        <v>273</v>
      </c>
      <c r="E142" s="159" t="s">
        <v>910</v>
      </c>
      <c r="F142" s="160" t="s">
        <v>911</v>
      </c>
      <c r="G142" s="161" t="s">
        <v>280</v>
      </c>
      <c r="H142" s="162">
        <v>1</v>
      </c>
      <c r="I142" s="163"/>
      <c r="J142" s="164">
        <f t="shared" si="0"/>
        <v>0</v>
      </c>
      <c r="K142" s="165"/>
      <c r="L142" s="166"/>
      <c r="M142" s="167" t="s">
        <v>1</v>
      </c>
      <c r="N142" s="16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187</v>
      </c>
      <c r="AT142" s="151" t="s">
        <v>273</v>
      </c>
      <c r="AU142" s="151" t="s">
        <v>83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912</v>
      </c>
    </row>
    <row r="143" spans="2:65" s="1" customFormat="1" ht="16.5" customHeight="1">
      <c r="B143" s="138"/>
      <c r="C143" s="158" t="s">
        <v>207</v>
      </c>
      <c r="D143" s="158" t="s">
        <v>273</v>
      </c>
      <c r="E143" s="159" t="s">
        <v>913</v>
      </c>
      <c r="F143" s="160" t="s">
        <v>914</v>
      </c>
      <c r="G143" s="161" t="s">
        <v>280</v>
      </c>
      <c r="H143" s="162">
        <v>1</v>
      </c>
      <c r="I143" s="163"/>
      <c r="J143" s="164">
        <f t="shared" si="0"/>
        <v>0</v>
      </c>
      <c r="K143" s="165"/>
      <c r="L143" s="166"/>
      <c r="M143" s="167" t="s">
        <v>1</v>
      </c>
      <c r="N143" s="16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187</v>
      </c>
      <c r="AT143" s="151" t="s">
        <v>273</v>
      </c>
      <c r="AU143" s="151" t="s">
        <v>83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915</v>
      </c>
    </row>
    <row r="144" spans="2:65" s="1" customFormat="1" ht="16.5" customHeight="1">
      <c r="B144" s="138"/>
      <c r="C144" s="158" t="s">
        <v>211</v>
      </c>
      <c r="D144" s="158" t="s">
        <v>273</v>
      </c>
      <c r="E144" s="159" t="s">
        <v>916</v>
      </c>
      <c r="F144" s="160" t="s">
        <v>917</v>
      </c>
      <c r="G144" s="161" t="s">
        <v>271</v>
      </c>
      <c r="H144" s="162">
        <v>1</v>
      </c>
      <c r="I144" s="163"/>
      <c r="J144" s="164">
        <f t="shared" si="0"/>
        <v>0</v>
      </c>
      <c r="K144" s="165"/>
      <c r="L144" s="166"/>
      <c r="M144" s="167" t="s">
        <v>1</v>
      </c>
      <c r="N144" s="16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187</v>
      </c>
      <c r="AT144" s="151" t="s">
        <v>273</v>
      </c>
      <c r="AU144" s="151" t="s">
        <v>83</v>
      </c>
      <c r="AY144" s="13" t="s">
        <v>149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91</v>
      </c>
      <c r="BK144" s="152">
        <f t="shared" si="9"/>
        <v>0</v>
      </c>
      <c r="BL144" s="13" t="s">
        <v>155</v>
      </c>
      <c r="BM144" s="151" t="s">
        <v>918</v>
      </c>
    </row>
    <row r="145" spans="2:65" s="1" customFormat="1" ht="16.5" customHeight="1">
      <c r="B145" s="138"/>
      <c r="C145" s="158" t="s">
        <v>219</v>
      </c>
      <c r="D145" s="158" t="s">
        <v>273</v>
      </c>
      <c r="E145" s="159" t="s">
        <v>919</v>
      </c>
      <c r="F145" s="160" t="s">
        <v>920</v>
      </c>
      <c r="G145" s="161" t="s">
        <v>280</v>
      </c>
      <c r="H145" s="162">
        <v>18</v>
      </c>
      <c r="I145" s="163"/>
      <c r="J145" s="164">
        <f t="shared" si="0"/>
        <v>0</v>
      </c>
      <c r="K145" s="165"/>
      <c r="L145" s="166"/>
      <c r="M145" s="167" t="s">
        <v>1</v>
      </c>
      <c r="N145" s="168" t="s">
        <v>41</v>
      </c>
      <c r="P145" s="149">
        <f t="shared" si="1"/>
        <v>0</v>
      </c>
      <c r="Q145" s="149">
        <v>4.0000000000000003E-5</v>
      </c>
      <c r="R145" s="149">
        <f t="shared" si="2"/>
        <v>7.2000000000000005E-4</v>
      </c>
      <c r="S145" s="149">
        <v>0</v>
      </c>
      <c r="T145" s="150">
        <f t="shared" si="3"/>
        <v>0</v>
      </c>
      <c r="AR145" s="151" t="s">
        <v>187</v>
      </c>
      <c r="AT145" s="151" t="s">
        <v>273</v>
      </c>
      <c r="AU145" s="151" t="s">
        <v>83</v>
      </c>
      <c r="AY145" s="13" t="s">
        <v>149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91</v>
      </c>
      <c r="BK145" s="152">
        <f t="shared" si="9"/>
        <v>0</v>
      </c>
      <c r="BL145" s="13" t="s">
        <v>155</v>
      </c>
      <c r="BM145" s="151" t="s">
        <v>921</v>
      </c>
    </row>
    <row r="146" spans="2:65" s="1" customFormat="1" ht="21.75" customHeight="1">
      <c r="B146" s="138"/>
      <c r="C146" s="158" t="s">
        <v>222</v>
      </c>
      <c r="D146" s="158" t="s">
        <v>273</v>
      </c>
      <c r="E146" s="159" t="s">
        <v>922</v>
      </c>
      <c r="F146" s="160" t="s">
        <v>923</v>
      </c>
      <c r="G146" s="161" t="s">
        <v>280</v>
      </c>
      <c r="H146" s="162">
        <v>5</v>
      </c>
      <c r="I146" s="163"/>
      <c r="J146" s="164">
        <f t="shared" si="0"/>
        <v>0</v>
      </c>
      <c r="K146" s="165"/>
      <c r="L146" s="166"/>
      <c r="M146" s="167" t="s">
        <v>1</v>
      </c>
      <c r="N146" s="168" t="s">
        <v>41</v>
      </c>
      <c r="P146" s="149">
        <f t="shared" si="1"/>
        <v>0</v>
      </c>
      <c r="Q146" s="149">
        <v>4.0000000000000003E-5</v>
      </c>
      <c r="R146" s="149">
        <f t="shared" si="2"/>
        <v>2.0000000000000001E-4</v>
      </c>
      <c r="S146" s="149">
        <v>0</v>
      </c>
      <c r="T146" s="150">
        <f t="shared" si="3"/>
        <v>0</v>
      </c>
      <c r="AR146" s="151" t="s">
        <v>187</v>
      </c>
      <c r="AT146" s="151" t="s">
        <v>273</v>
      </c>
      <c r="AU146" s="151" t="s">
        <v>83</v>
      </c>
      <c r="AY146" s="13" t="s">
        <v>149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91</v>
      </c>
      <c r="BK146" s="152">
        <f t="shared" si="9"/>
        <v>0</v>
      </c>
      <c r="BL146" s="13" t="s">
        <v>155</v>
      </c>
      <c r="BM146" s="151" t="s">
        <v>924</v>
      </c>
    </row>
    <row r="147" spans="2:65" s="1" customFormat="1" ht="21.75" customHeight="1">
      <c r="B147" s="138"/>
      <c r="C147" s="158" t="s">
        <v>227</v>
      </c>
      <c r="D147" s="158" t="s">
        <v>273</v>
      </c>
      <c r="E147" s="159" t="s">
        <v>925</v>
      </c>
      <c r="F147" s="160" t="s">
        <v>926</v>
      </c>
      <c r="G147" s="161" t="s">
        <v>280</v>
      </c>
      <c r="H147" s="162">
        <v>3</v>
      </c>
      <c r="I147" s="163"/>
      <c r="J147" s="164">
        <f t="shared" si="0"/>
        <v>0</v>
      </c>
      <c r="K147" s="165"/>
      <c r="L147" s="166"/>
      <c r="M147" s="167" t="s">
        <v>1</v>
      </c>
      <c r="N147" s="168" t="s">
        <v>41</v>
      </c>
      <c r="P147" s="149">
        <f t="shared" si="1"/>
        <v>0</v>
      </c>
      <c r="Q147" s="149">
        <v>4.0000000000000003E-5</v>
      </c>
      <c r="R147" s="149">
        <f t="shared" si="2"/>
        <v>1.2000000000000002E-4</v>
      </c>
      <c r="S147" s="149">
        <v>0</v>
      </c>
      <c r="T147" s="150">
        <f t="shared" si="3"/>
        <v>0</v>
      </c>
      <c r="AR147" s="151" t="s">
        <v>187</v>
      </c>
      <c r="AT147" s="151" t="s">
        <v>273</v>
      </c>
      <c r="AU147" s="151" t="s">
        <v>83</v>
      </c>
      <c r="AY147" s="13" t="s">
        <v>149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91</v>
      </c>
      <c r="BK147" s="152">
        <f t="shared" si="9"/>
        <v>0</v>
      </c>
      <c r="BL147" s="13" t="s">
        <v>155</v>
      </c>
      <c r="BM147" s="151" t="s">
        <v>927</v>
      </c>
    </row>
    <row r="148" spans="2:65" s="1" customFormat="1" ht="16.5" customHeight="1">
      <c r="B148" s="138"/>
      <c r="C148" s="158" t="s">
        <v>230</v>
      </c>
      <c r="D148" s="158" t="s">
        <v>273</v>
      </c>
      <c r="E148" s="159" t="s">
        <v>928</v>
      </c>
      <c r="F148" s="160" t="s">
        <v>929</v>
      </c>
      <c r="G148" s="161" t="s">
        <v>280</v>
      </c>
      <c r="H148" s="162">
        <v>3</v>
      </c>
      <c r="I148" s="163"/>
      <c r="J148" s="164">
        <f t="shared" si="0"/>
        <v>0</v>
      </c>
      <c r="K148" s="165"/>
      <c r="L148" s="166"/>
      <c r="M148" s="167" t="s">
        <v>1</v>
      </c>
      <c r="N148" s="168" t="s">
        <v>41</v>
      </c>
      <c r="P148" s="149">
        <f t="shared" si="1"/>
        <v>0</v>
      </c>
      <c r="Q148" s="149">
        <v>2.9999999999999997E-4</v>
      </c>
      <c r="R148" s="149">
        <f t="shared" si="2"/>
        <v>8.9999999999999998E-4</v>
      </c>
      <c r="S148" s="149">
        <v>0</v>
      </c>
      <c r="T148" s="150">
        <f t="shared" si="3"/>
        <v>0</v>
      </c>
      <c r="AR148" s="151" t="s">
        <v>187</v>
      </c>
      <c r="AT148" s="151" t="s">
        <v>273</v>
      </c>
      <c r="AU148" s="151" t="s">
        <v>83</v>
      </c>
      <c r="AY148" s="13" t="s">
        <v>149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91</v>
      </c>
      <c r="BK148" s="152">
        <f t="shared" si="9"/>
        <v>0</v>
      </c>
      <c r="BL148" s="13" t="s">
        <v>155</v>
      </c>
      <c r="BM148" s="151" t="s">
        <v>930</v>
      </c>
    </row>
    <row r="149" spans="2:65" s="1" customFormat="1" ht="24.2" customHeight="1">
      <c r="B149" s="138"/>
      <c r="C149" s="158" t="s">
        <v>233</v>
      </c>
      <c r="D149" s="158" t="s">
        <v>273</v>
      </c>
      <c r="E149" s="159" t="s">
        <v>931</v>
      </c>
      <c r="F149" s="160" t="s">
        <v>932</v>
      </c>
      <c r="G149" s="161" t="s">
        <v>280</v>
      </c>
      <c r="H149" s="162">
        <v>1</v>
      </c>
      <c r="I149" s="163"/>
      <c r="J149" s="164">
        <f t="shared" si="0"/>
        <v>0</v>
      </c>
      <c r="K149" s="165"/>
      <c r="L149" s="166"/>
      <c r="M149" s="167" t="s">
        <v>1</v>
      </c>
      <c r="N149" s="168" t="s">
        <v>41</v>
      </c>
      <c r="P149" s="149">
        <f t="shared" si="1"/>
        <v>0</v>
      </c>
      <c r="Q149" s="149">
        <v>2.9999999999999997E-4</v>
      </c>
      <c r="R149" s="149">
        <f t="shared" si="2"/>
        <v>2.9999999999999997E-4</v>
      </c>
      <c r="S149" s="149">
        <v>0</v>
      </c>
      <c r="T149" s="150">
        <f t="shared" si="3"/>
        <v>0</v>
      </c>
      <c r="AR149" s="151" t="s">
        <v>187</v>
      </c>
      <c r="AT149" s="151" t="s">
        <v>273</v>
      </c>
      <c r="AU149" s="151" t="s">
        <v>83</v>
      </c>
      <c r="AY149" s="13" t="s">
        <v>149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91</v>
      </c>
      <c r="BK149" s="152">
        <f t="shared" si="9"/>
        <v>0</v>
      </c>
      <c r="BL149" s="13" t="s">
        <v>155</v>
      </c>
      <c r="BM149" s="151" t="s">
        <v>933</v>
      </c>
    </row>
    <row r="150" spans="2:65" s="1" customFormat="1" ht="16.5" customHeight="1">
      <c r="B150" s="138"/>
      <c r="C150" s="158" t="s">
        <v>7</v>
      </c>
      <c r="D150" s="158" t="s">
        <v>273</v>
      </c>
      <c r="E150" s="159" t="s">
        <v>934</v>
      </c>
      <c r="F150" s="160" t="s">
        <v>935</v>
      </c>
      <c r="G150" s="161" t="s">
        <v>280</v>
      </c>
      <c r="H150" s="162">
        <v>5</v>
      </c>
      <c r="I150" s="163"/>
      <c r="J150" s="164">
        <f t="shared" si="0"/>
        <v>0</v>
      </c>
      <c r="K150" s="165"/>
      <c r="L150" s="166"/>
      <c r="M150" s="167" t="s">
        <v>1</v>
      </c>
      <c r="N150" s="168" t="s">
        <v>41</v>
      </c>
      <c r="P150" s="149">
        <f t="shared" si="1"/>
        <v>0</v>
      </c>
      <c r="Q150" s="149">
        <v>2.9999999999999997E-4</v>
      </c>
      <c r="R150" s="149">
        <f t="shared" si="2"/>
        <v>1.4999999999999998E-3</v>
      </c>
      <c r="S150" s="149">
        <v>0</v>
      </c>
      <c r="T150" s="150">
        <f t="shared" si="3"/>
        <v>0</v>
      </c>
      <c r="AR150" s="151" t="s">
        <v>187</v>
      </c>
      <c r="AT150" s="151" t="s">
        <v>273</v>
      </c>
      <c r="AU150" s="151" t="s">
        <v>83</v>
      </c>
      <c r="AY150" s="13" t="s">
        <v>149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91</v>
      </c>
      <c r="BK150" s="152">
        <f t="shared" si="9"/>
        <v>0</v>
      </c>
      <c r="BL150" s="13" t="s">
        <v>155</v>
      </c>
      <c r="BM150" s="151" t="s">
        <v>936</v>
      </c>
    </row>
    <row r="151" spans="2:65" s="1" customFormat="1" ht="21.75" customHeight="1">
      <c r="B151" s="138"/>
      <c r="C151" s="158" t="s">
        <v>238</v>
      </c>
      <c r="D151" s="158" t="s">
        <v>273</v>
      </c>
      <c r="E151" s="159" t="s">
        <v>937</v>
      </c>
      <c r="F151" s="160" t="s">
        <v>938</v>
      </c>
      <c r="G151" s="161" t="s">
        <v>161</v>
      </c>
      <c r="H151" s="162">
        <v>30</v>
      </c>
      <c r="I151" s="163"/>
      <c r="J151" s="164">
        <f t="shared" si="0"/>
        <v>0</v>
      </c>
      <c r="K151" s="165"/>
      <c r="L151" s="166"/>
      <c r="M151" s="167" t="s">
        <v>1</v>
      </c>
      <c r="N151" s="168" t="s">
        <v>41</v>
      </c>
      <c r="P151" s="149">
        <f t="shared" si="1"/>
        <v>0</v>
      </c>
      <c r="Q151" s="149">
        <v>1.7000000000000001E-4</v>
      </c>
      <c r="R151" s="149">
        <f t="shared" si="2"/>
        <v>5.1000000000000004E-3</v>
      </c>
      <c r="S151" s="149">
        <v>0</v>
      </c>
      <c r="T151" s="150">
        <f t="shared" si="3"/>
        <v>0</v>
      </c>
      <c r="AR151" s="151" t="s">
        <v>187</v>
      </c>
      <c r="AT151" s="151" t="s">
        <v>273</v>
      </c>
      <c r="AU151" s="151" t="s">
        <v>83</v>
      </c>
      <c r="AY151" s="13" t="s">
        <v>149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91</v>
      </c>
      <c r="BK151" s="152">
        <f t="shared" si="9"/>
        <v>0</v>
      </c>
      <c r="BL151" s="13" t="s">
        <v>155</v>
      </c>
      <c r="BM151" s="151" t="s">
        <v>939</v>
      </c>
    </row>
    <row r="152" spans="2:65" s="1" customFormat="1" ht="16.5" customHeight="1">
      <c r="B152" s="138"/>
      <c r="C152" s="158" t="s">
        <v>244</v>
      </c>
      <c r="D152" s="158" t="s">
        <v>273</v>
      </c>
      <c r="E152" s="159" t="s">
        <v>940</v>
      </c>
      <c r="F152" s="160" t="s">
        <v>941</v>
      </c>
      <c r="G152" s="161" t="s">
        <v>161</v>
      </c>
      <c r="H152" s="162">
        <v>195</v>
      </c>
      <c r="I152" s="163"/>
      <c r="J152" s="164">
        <f t="shared" si="0"/>
        <v>0</v>
      </c>
      <c r="K152" s="165"/>
      <c r="L152" s="166"/>
      <c r="M152" s="167" t="s">
        <v>1</v>
      </c>
      <c r="N152" s="16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187</v>
      </c>
      <c r="AT152" s="151" t="s">
        <v>273</v>
      </c>
      <c r="AU152" s="151" t="s">
        <v>83</v>
      </c>
      <c r="AY152" s="13" t="s">
        <v>149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91</v>
      </c>
      <c r="BK152" s="152">
        <f t="shared" si="9"/>
        <v>0</v>
      </c>
      <c r="BL152" s="13" t="s">
        <v>155</v>
      </c>
      <c r="BM152" s="151" t="s">
        <v>942</v>
      </c>
    </row>
    <row r="153" spans="2:65" s="1" customFormat="1" ht="16.5" customHeight="1">
      <c r="B153" s="138"/>
      <c r="C153" s="158" t="s">
        <v>248</v>
      </c>
      <c r="D153" s="158" t="s">
        <v>273</v>
      </c>
      <c r="E153" s="159" t="s">
        <v>943</v>
      </c>
      <c r="F153" s="160" t="s">
        <v>944</v>
      </c>
      <c r="G153" s="161" t="s">
        <v>280</v>
      </c>
      <c r="H153" s="162">
        <v>195</v>
      </c>
      <c r="I153" s="163"/>
      <c r="J153" s="164">
        <f t="shared" si="0"/>
        <v>0</v>
      </c>
      <c r="K153" s="165"/>
      <c r="L153" s="166"/>
      <c r="M153" s="167" t="s">
        <v>1</v>
      </c>
      <c r="N153" s="168" t="s">
        <v>41</v>
      </c>
      <c r="P153" s="149">
        <f t="shared" si="1"/>
        <v>0</v>
      </c>
      <c r="Q153" s="149">
        <v>0.9</v>
      </c>
      <c r="R153" s="149">
        <f t="shared" si="2"/>
        <v>175.5</v>
      </c>
      <c r="S153" s="149">
        <v>0</v>
      </c>
      <c r="T153" s="150">
        <f t="shared" si="3"/>
        <v>0</v>
      </c>
      <c r="AR153" s="151" t="s">
        <v>187</v>
      </c>
      <c r="AT153" s="151" t="s">
        <v>273</v>
      </c>
      <c r="AU153" s="151" t="s">
        <v>83</v>
      </c>
      <c r="AY153" s="13" t="s">
        <v>149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91</v>
      </c>
      <c r="BK153" s="152">
        <f t="shared" si="9"/>
        <v>0</v>
      </c>
      <c r="BL153" s="13" t="s">
        <v>155</v>
      </c>
      <c r="BM153" s="151" t="s">
        <v>945</v>
      </c>
    </row>
    <row r="154" spans="2:65" s="1" customFormat="1" ht="16.5" customHeight="1">
      <c r="B154" s="138"/>
      <c r="C154" s="158" t="s">
        <v>252</v>
      </c>
      <c r="D154" s="158" t="s">
        <v>273</v>
      </c>
      <c r="E154" s="159" t="s">
        <v>946</v>
      </c>
      <c r="F154" s="160" t="s">
        <v>947</v>
      </c>
      <c r="G154" s="161" t="s">
        <v>280</v>
      </c>
      <c r="H154" s="162">
        <v>45</v>
      </c>
      <c r="I154" s="163"/>
      <c r="J154" s="164">
        <f t="shared" si="0"/>
        <v>0</v>
      </c>
      <c r="K154" s="165"/>
      <c r="L154" s="166"/>
      <c r="M154" s="167" t="s">
        <v>1</v>
      </c>
      <c r="N154" s="168" t="s">
        <v>41</v>
      </c>
      <c r="P154" s="149">
        <f t="shared" si="1"/>
        <v>0</v>
      </c>
      <c r="Q154" s="149">
        <v>9.9000000000000005E-2</v>
      </c>
      <c r="R154" s="149">
        <f t="shared" si="2"/>
        <v>4.4550000000000001</v>
      </c>
      <c r="S154" s="149">
        <v>0</v>
      </c>
      <c r="T154" s="150">
        <f t="shared" si="3"/>
        <v>0</v>
      </c>
      <c r="AR154" s="151" t="s">
        <v>187</v>
      </c>
      <c r="AT154" s="151" t="s">
        <v>273</v>
      </c>
      <c r="AU154" s="151" t="s">
        <v>83</v>
      </c>
      <c r="AY154" s="13" t="s">
        <v>149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91</v>
      </c>
      <c r="BK154" s="152">
        <f t="shared" si="9"/>
        <v>0</v>
      </c>
      <c r="BL154" s="13" t="s">
        <v>155</v>
      </c>
      <c r="BM154" s="151" t="s">
        <v>948</v>
      </c>
    </row>
    <row r="155" spans="2:65" s="1" customFormat="1" ht="16.5" customHeight="1">
      <c r="B155" s="138"/>
      <c r="C155" s="158" t="s">
        <v>256</v>
      </c>
      <c r="D155" s="158" t="s">
        <v>273</v>
      </c>
      <c r="E155" s="159" t="s">
        <v>949</v>
      </c>
      <c r="F155" s="160" t="s">
        <v>950</v>
      </c>
      <c r="G155" s="161" t="s">
        <v>280</v>
      </c>
      <c r="H155" s="162">
        <v>195</v>
      </c>
      <c r="I155" s="163"/>
      <c r="J155" s="164">
        <f t="shared" si="0"/>
        <v>0</v>
      </c>
      <c r="K155" s="165"/>
      <c r="L155" s="166"/>
      <c r="M155" s="167" t="s">
        <v>1</v>
      </c>
      <c r="N155" s="168" t="s">
        <v>41</v>
      </c>
      <c r="P155" s="149">
        <f t="shared" si="1"/>
        <v>0</v>
      </c>
      <c r="Q155" s="149">
        <v>7.5999999999999998E-2</v>
      </c>
      <c r="R155" s="149">
        <f t="shared" si="2"/>
        <v>14.82</v>
      </c>
      <c r="S155" s="149">
        <v>0</v>
      </c>
      <c r="T155" s="150">
        <f t="shared" si="3"/>
        <v>0</v>
      </c>
      <c r="AR155" s="151" t="s">
        <v>187</v>
      </c>
      <c r="AT155" s="151" t="s">
        <v>273</v>
      </c>
      <c r="AU155" s="151" t="s">
        <v>83</v>
      </c>
      <c r="AY155" s="13" t="s">
        <v>149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91</v>
      </c>
      <c r="BK155" s="152">
        <f t="shared" si="9"/>
        <v>0</v>
      </c>
      <c r="BL155" s="13" t="s">
        <v>155</v>
      </c>
      <c r="BM155" s="151" t="s">
        <v>951</v>
      </c>
    </row>
    <row r="156" spans="2:65" s="1" customFormat="1" ht="24.2" customHeight="1">
      <c r="B156" s="138"/>
      <c r="C156" s="158" t="s">
        <v>259</v>
      </c>
      <c r="D156" s="158" t="s">
        <v>273</v>
      </c>
      <c r="E156" s="159" t="s">
        <v>952</v>
      </c>
      <c r="F156" s="160" t="s">
        <v>953</v>
      </c>
      <c r="G156" s="161" t="s">
        <v>280</v>
      </c>
      <c r="H156" s="162">
        <v>195</v>
      </c>
      <c r="I156" s="163"/>
      <c r="J156" s="164">
        <f t="shared" si="0"/>
        <v>0</v>
      </c>
      <c r="K156" s="165"/>
      <c r="L156" s="166"/>
      <c r="M156" s="167" t="s">
        <v>1</v>
      </c>
      <c r="N156" s="168" t="s">
        <v>41</v>
      </c>
      <c r="P156" s="149">
        <f t="shared" si="1"/>
        <v>0</v>
      </c>
      <c r="Q156" s="149">
        <v>9.5000000000000001E-2</v>
      </c>
      <c r="R156" s="149">
        <f t="shared" si="2"/>
        <v>18.524999999999999</v>
      </c>
      <c r="S156" s="149">
        <v>0</v>
      </c>
      <c r="T156" s="150">
        <f t="shared" si="3"/>
        <v>0</v>
      </c>
      <c r="AR156" s="151" t="s">
        <v>187</v>
      </c>
      <c r="AT156" s="151" t="s">
        <v>273</v>
      </c>
      <c r="AU156" s="151" t="s">
        <v>83</v>
      </c>
      <c r="AY156" s="13" t="s">
        <v>149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91</v>
      </c>
      <c r="BK156" s="152">
        <f t="shared" si="9"/>
        <v>0</v>
      </c>
      <c r="BL156" s="13" t="s">
        <v>155</v>
      </c>
      <c r="BM156" s="151" t="s">
        <v>954</v>
      </c>
    </row>
    <row r="157" spans="2:65" s="1" customFormat="1" ht="16.5" customHeight="1">
      <c r="B157" s="138"/>
      <c r="C157" s="158" t="s">
        <v>262</v>
      </c>
      <c r="D157" s="158" t="s">
        <v>273</v>
      </c>
      <c r="E157" s="159" t="s">
        <v>955</v>
      </c>
      <c r="F157" s="160" t="s">
        <v>956</v>
      </c>
      <c r="G157" s="161" t="s">
        <v>280</v>
      </c>
      <c r="H157" s="162">
        <v>300</v>
      </c>
      <c r="I157" s="163"/>
      <c r="J157" s="164">
        <f t="shared" si="0"/>
        <v>0</v>
      </c>
      <c r="K157" s="165"/>
      <c r="L157" s="166"/>
      <c r="M157" s="167" t="s">
        <v>1</v>
      </c>
      <c r="N157" s="168" t="s">
        <v>41</v>
      </c>
      <c r="P157" s="149">
        <f t="shared" si="1"/>
        <v>0</v>
      </c>
      <c r="Q157" s="149">
        <v>4.7400000000000003E-3</v>
      </c>
      <c r="R157" s="149">
        <f t="shared" si="2"/>
        <v>1.4220000000000002</v>
      </c>
      <c r="S157" s="149">
        <v>0</v>
      </c>
      <c r="T157" s="150">
        <f t="shared" si="3"/>
        <v>0</v>
      </c>
      <c r="AR157" s="151" t="s">
        <v>187</v>
      </c>
      <c r="AT157" s="151" t="s">
        <v>273</v>
      </c>
      <c r="AU157" s="151" t="s">
        <v>83</v>
      </c>
      <c r="AY157" s="13" t="s">
        <v>149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91</v>
      </c>
      <c r="BK157" s="152">
        <f t="shared" si="9"/>
        <v>0</v>
      </c>
      <c r="BL157" s="13" t="s">
        <v>155</v>
      </c>
      <c r="BM157" s="151" t="s">
        <v>957</v>
      </c>
    </row>
    <row r="158" spans="2:65" s="1" customFormat="1" ht="21.75" customHeight="1">
      <c r="B158" s="138"/>
      <c r="C158" s="158" t="s">
        <v>265</v>
      </c>
      <c r="D158" s="158" t="s">
        <v>273</v>
      </c>
      <c r="E158" s="159" t="s">
        <v>958</v>
      </c>
      <c r="F158" s="160" t="s">
        <v>959</v>
      </c>
      <c r="G158" s="161" t="s">
        <v>161</v>
      </c>
      <c r="H158" s="162">
        <v>10</v>
      </c>
      <c r="I158" s="163"/>
      <c r="J158" s="164">
        <f t="shared" si="0"/>
        <v>0</v>
      </c>
      <c r="K158" s="165"/>
      <c r="L158" s="166"/>
      <c r="M158" s="167" t="s">
        <v>1</v>
      </c>
      <c r="N158" s="168" t="s">
        <v>41</v>
      </c>
      <c r="P158" s="149">
        <f t="shared" si="1"/>
        <v>0</v>
      </c>
      <c r="Q158" s="149">
        <v>2.0110000000000001</v>
      </c>
      <c r="R158" s="149">
        <f t="shared" si="2"/>
        <v>20.11</v>
      </c>
      <c r="S158" s="149">
        <v>0</v>
      </c>
      <c r="T158" s="150">
        <f t="shared" si="3"/>
        <v>0</v>
      </c>
      <c r="AR158" s="151" t="s">
        <v>187</v>
      </c>
      <c r="AT158" s="151" t="s">
        <v>273</v>
      </c>
      <c r="AU158" s="151" t="s">
        <v>83</v>
      </c>
      <c r="AY158" s="13" t="s">
        <v>149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91</v>
      </c>
      <c r="BK158" s="152">
        <f t="shared" si="9"/>
        <v>0</v>
      </c>
      <c r="BL158" s="13" t="s">
        <v>155</v>
      </c>
      <c r="BM158" s="151" t="s">
        <v>960</v>
      </c>
    </row>
    <row r="159" spans="2:65" s="1" customFormat="1" ht="16.5" customHeight="1">
      <c r="B159" s="138"/>
      <c r="C159" s="158" t="s">
        <v>268</v>
      </c>
      <c r="D159" s="158" t="s">
        <v>273</v>
      </c>
      <c r="E159" s="159" t="s">
        <v>961</v>
      </c>
      <c r="F159" s="160" t="s">
        <v>962</v>
      </c>
      <c r="G159" s="161" t="s">
        <v>280</v>
      </c>
      <c r="H159" s="162">
        <v>200</v>
      </c>
      <c r="I159" s="163"/>
      <c r="J159" s="164">
        <f t="shared" si="0"/>
        <v>0</v>
      </c>
      <c r="K159" s="165"/>
      <c r="L159" s="166"/>
      <c r="M159" s="167" t="s">
        <v>1</v>
      </c>
      <c r="N159" s="168" t="s">
        <v>41</v>
      </c>
      <c r="P159" s="149">
        <f t="shared" si="1"/>
        <v>0</v>
      </c>
      <c r="Q159" s="149">
        <v>0.03</v>
      </c>
      <c r="R159" s="149">
        <f t="shared" si="2"/>
        <v>6</v>
      </c>
      <c r="S159" s="149">
        <v>0</v>
      </c>
      <c r="T159" s="150">
        <f t="shared" si="3"/>
        <v>0</v>
      </c>
      <c r="AR159" s="151" t="s">
        <v>187</v>
      </c>
      <c r="AT159" s="151" t="s">
        <v>273</v>
      </c>
      <c r="AU159" s="151" t="s">
        <v>83</v>
      </c>
      <c r="AY159" s="13" t="s">
        <v>149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91</v>
      </c>
      <c r="BK159" s="152">
        <f t="shared" si="9"/>
        <v>0</v>
      </c>
      <c r="BL159" s="13" t="s">
        <v>155</v>
      </c>
      <c r="BM159" s="151" t="s">
        <v>963</v>
      </c>
    </row>
    <row r="160" spans="2:65" s="1" customFormat="1" ht="16.5" customHeight="1">
      <c r="B160" s="138"/>
      <c r="C160" s="158" t="s">
        <v>277</v>
      </c>
      <c r="D160" s="158" t="s">
        <v>273</v>
      </c>
      <c r="E160" s="159" t="s">
        <v>964</v>
      </c>
      <c r="F160" s="160" t="s">
        <v>965</v>
      </c>
      <c r="G160" s="161" t="s">
        <v>280</v>
      </c>
      <c r="H160" s="162">
        <v>10</v>
      </c>
      <c r="I160" s="163"/>
      <c r="J160" s="164">
        <f t="shared" si="0"/>
        <v>0</v>
      </c>
      <c r="K160" s="165"/>
      <c r="L160" s="166"/>
      <c r="M160" s="167" t="s">
        <v>1</v>
      </c>
      <c r="N160" s="16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187</v>
      </c>
      <c r="AT160" s="151" t="s">
        <v>273</v>
      </c>
      <c r="AU160" s="151" t="s">
        <v>83</v>
      </c>
      <c r="AY160" s="13" t="s">
        <v>149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91</v>
      </c>
      <c r="BK160" s="152">
        <f t="shared" si="9"/>
        <v>0</v>
      </c>
      <c r="BL160" s="13" t="s">
        <v>155</v>
      </c>
      <c r="BM160" s="151" t="s">
        <v>966</v>
      </c>
    </row>
    <row r="161" spans="2:65" s="1" customFormat="1" ht="16.5" customHeight="1">
      <c r="B161" s="138"/>
      <c r="C161" s="158" t="s">
        <v>429</v>
      </c>
      <c r="D161" s="158" t="s">
        <v>273</v>
      </c>
      <c r="E161" s="159" t="s">
        <v>967</v>
      </c>
      <c r="F161" s="160" t="s">
        <v>968</v>
      </c>
      <c r="G161" s="161" t="s">
        <v>280</v>
      </c>
      <c r="H161" s="162">
        <v>95</v>
      </c>
      <c r="I161" s="163"/>
      <c r="J161" s="164">
        <f t="shared" si="0"/>
        <v>0</v>
      </c>
      <c r="K161" s="165"/>
      <c r="L161" s="166"/>
      <c r="M161" s="167" t="s">
        <v>1</v>
      </c>
      <c r="N161" s="16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187</v>
      </c>
      <c r="AT161" s="151" t="s">
        <v>273</v>
      </c>
      <c r="AU161" s="151" t="s">
        <v>83</v>
      </c>
      <c r="AY161" s="13" t="s">
        <v>149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91</v>
      </c>
      <c r="BK161" s="152">
        <f t="shared" si="9"/>
        <v>0</v>
      </c>
      <c r="BL161" s="13" t="s">
        <v>155</v>
      </c>
      <c r="BM161" s="151" t="s">
        <v>969</v>
      </c>
    </row>
    <row r="162" spans="2:65" s="1" customFormat="1" ht="16.5" customHeight="1">
      <c r="B162" s="138"/>
      <c r="C162" s="158" t="s">
        <v>285</v>
      </c>
      <c r="D162" s="158" t="s">
        <v>273</v>
      </c>
      <c r="E162" s="159" t="s">
        <v>970</v>
      </c>
      <c r="F162" s="160" t="s">
        <v>971</v>
      </c>
      <c r="G162" s="161" t="s">
        <v>280</v>
      </c>
      <c r="H162" s="162">
        <v>95</v>
      </c>
      <c r="I162" s="163"/>
      <c r="J162" s="164">
        <f t="shared" si="0"/>
        <v>0</v>
      </c>
      <c r="K162" s="165"/>
      <c r="L162" s="166"/>
      <c r="M162" s="167" t="s">
        <v>1</v>
      </c>
      <c r="N162" s="16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187</v>
      </c>
      <c r="AT162" s="151" t="s">
        <v>273</v>
      </c>
      <c r="AU162" s="151" t="s">
        <v>83</v>
      </c>
      <c r="AY162" s="13" t="s">
        <v>149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91</v>
      </c>
      <c r="BK162" s="152">
        <f t="shared" si="9"/>
        <v>0</v>
      </c>
      <c r="BL162" s="13" t="s">
        <v>155</v>
      </c>
      <c r="BM162" s="151" t="s">
        <v>972</v>
      </c>
    </row>
    <row r="163" spans="2:65" s="1" customFormat="1" ht="16.5" customHeight="1">
      <c r="B163" s="138"/>
      <c r="C163" s="158" t="s">
        <v>290</v>
      </c>
      <c r="D163" s="158" t="s">
        <v>273</v>
      </c>
      <c r="E163" s="159" t="s">
        <v>973</v>
      </c>
      <c r="F163" s="160" t="s">
        <v>974</v>
      </c>
      <c r="G163" s="161" t="s">
        <v>280</v>
      </c>
      <c r="H163" s="162">
        <v>80</v>
      </c>
      <c r="I163" s="163"/>
      <c r="J163" s="164">
        <f t="shared" ref="J163:J194" si="10">ROUND(I163*H163,2)</f>
        <v>0</v>
      </c>
      <c r="K163" s="165"/>
      <c r="L163" s="166"/>
      <c r="M163" s="167" t="s">
        <v>1</v>
      </c>
      <c r="N163" s="168" t="s">
        <v>41</v>
      </c>
      <c r="P163" s="149">
        <f t="shared" ref="P163:P194" si="11">O163*H163</f>
        <v>0</v>
      </c>
      <c r="Q163" s="149">
        <v>0</v>
      </c>
      <c r="R163" s="149">
        <f t="shared" ref="R163:R194" si="12">Q163*H163</f>
        <v>0</v>
      </c>
      <c r="S163" s="149">
        <v>0</v>
      </c>
      <c r="T163" s="150">
        <f t="shared" ref="T163:T194" si="13">S163*H163</f>
        <v>0</v>
      </c>
      <c r="AR163" s="151" t="s">
        <v>187</v>
      </c>
      <c r="AT163" s="151" t="s">
        <v>273</v>
      </c>
      <c r="AU163" s="151" t="s">
        <v>83</v>
      </c>
      <c r="AY163" s="13" t="s">
        <v>149</v>
      </c>
      <c r="BE163" s="152">
        <f t="shared" ref="BE163:BE196" si="14">IF(N163="základná",J163,0)</f>
        <v>0</v>
      </c>
      <c r="BF163" s="152">
        <f t="shared" ref="BF163:BF196" si="15">IF(N163="znížená",J163,0)</f>
        <v>0</v>
      </c>
      <c r="BG163" s="152">
        <f t="shared" ref="BG163:BG196" si="16">IF(N163="zákl. prenesená",J163,0)</f>
        <v>0</v>
      </c>
      <c r="BH163" s="152">
        <f t="shared" ref="BH163:BH196" si="17">IF(N163="zníž. prenesená",J163,0)</f>
        <v>0</v>
      </c>
      <c r="BI163" s="152">
        <f t="shared" ref="BI163:BI196" si="18">IF(N163="nulová",J163,0)</f>
        <v>0</v>
      </c>
      <c r="BJ163" s="13" t="s">
        <v>91</v>
      </c>
      <c r="BK163" s="152">
        <f t="shared" ref="BK163:BK196" si="19">ROUND(I163*H163,2)</f>
        <v>0</v>
      </c>
      <c r="BL163" s="13" t="s">
        <v>155</v>
      </c>
      <c r="BM163" s="151" t="s">
        <v>975</v>
      </c>
    </row>
    <row r="164" spans="2:65" s="1" customFormat="1" ht="16.5" customHeight="1">
      <c r="B164" s="138"/>
      <c r="C164" s="158" t="s">
        <v>294</v>
      </c>
      <c r="D164" s="158" t="s">
        <v>273</v>
      </c>
      <c r="E164" s="159" t="s">
        <v>976</v>
      </c>
      <c r="F164" s="160" t="s">
        <v>977</v>
      </c>
      <c r="G164" s="161" t="s">
        <v>280</v>
      </c>
      <c r="H164" s="162">
        <v>24</v>
      </c>
      <c r="I164" s="163"/>
      <c r="J164" s="164">
        <f t="shared" si="10"/>
        <v>0</v>
      </c>
      <c r="K164" s="165"/>
      <c r="L164" s="166"/>
      <c r="M164" s="167" t="s">
        <v>1</v>
      </c>
      <c r="N164" s="168" t="s">
        <v>41</v>
      </c>
      <c r="P164" s="149">
        <f t="shared" si="11"/>
        <v>0</v>
      </c>
      <c r="Q164" s="149">
        <v>1.6000000000000001E-4</v>
      </c>
      <c r="R164" s="149">
        <f t="shared" si="12"/>
        <v>3.8400000000000005E-3</v>
      </c>
      <c r="S164" s="149">
        <v>0</v>
      </c>
      <c r="T164" s="150">
        <f t="shared" si="13"/>
        <v>0</v>
      </c>
      <c r="AR164" s="151" t="s">
        <v>187</v>
      </c>
      <c r="AT164" s="151" t="s">
        <v>273</v>
      </c>
      <c r="AU164" s="151" t="s">
        <v>83</v>
      </c>
      <c r="AY164" s="13" t="s">
        <v>149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91</v>
      </c>
      <c r="BK164" s="152">
        <f t="shared" si="19"/>
        <v>0</v>
      </c>
      <c r="BL164" s="13" t="s">
        <v>155</v>
      </c>
      <c r="BM164" s="151" t="s">
        <v>978</v>
      </c>
    </row>
    <row r="165" spans="2:65" s="1" customFormat="1" ht="16.5" customHeight="1">
      <c r="B165" s="138"/>
      <c r="C165" s="158" t="s">
        <v>299</v>
      </c>
      <c r="D165" s="158" t="s">
        <v>273</v>
      </c>
      <c r="E165" s="159" t="s">
        <v>979</v>
      </c>
      <c r="F165" s="160" t="s">
        <v>980</v>
      </c>
      <c r="G165" s="161" t="s">
        <v>280</v>
      </c>
      <c r="H165" s="162">
        <v>1</v>
      </c>
      <c r="I165" s="163"/>
      <c r="J165" s="164">
        <f t="shared" si="10"/>
        <v>0</v>
      </c>
      <c r="K165" s="165"/>
      <c r="L165" s="166"/>
      <c r="M165" s="167" t="s">
        <v>1</v>
      </c>
      <c r="N165" s="168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187</v>
      </c>
      <c r="AT165" s="151" t="s">
        <v>273</v>
      </c>
      <c r="AU165" s="151" t="s">
        <v>83</v>
      </c>
      <c r="AY165" s="13" t="s">
        <v>149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91</v>
      </c>
      <c r="BK165" s="152">
        <f t="shared" si="19"/>
        <v>0</v>
      </c>
      <c r="BL165" s="13" t="s">
        <v>155</v>
      </c>
      <c r="BM165" s="151" t="s">
        <v>981</v>
      </c>
    </row>
    <row r="166" spans="2:65" s="1" customFormat="1" ht="16.5" customHeight="1">
      <c r="B166" s="138"/>
      <c r="C166" s="158" t="s">
        <v>303</v>
      </c>
      <c r="D166" s="158" t="s">
        <v>273</v>
      </c>
      <c r="E166" s="159" t="s">
        <v>982</v>
      </c>
      <c r="F166" s="160" t="s">
        <v>983</v>
      </c>
      <c r="G166" s="161" t="s">
        <v>280</v>
      </c>
      <c r="H166" s="162">
        <v>30</v>
      </c>
      <c r="I166" s="163"/>
      <c r="J166" s="164">
        <f t="shared" si="10"/>
        <v>0</v>
      </c>
      <c r="K166" s="165"/>
      <c r="L166" s="166"/>
      <c r="M166" s="167" t="s">
        <v>1</v>
      </c>
      <c r="N166" s="16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187</v>
      </c>
      <c r="AT166" s="151" t="s">
        <v>273</v>
      </c>
      <c r="AU166" s="151" t="s">
        <v>83</v>
      </c>
      <c r="AY166" s="13" t="s">
        <v>149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91</v>
      </c>
      <c r="BK166" s="152">
        <f t="shared" si="19"/>
        <v>0</v>
      </c>
      <c r="BL166" s="13" t="s">
        <v>155</v>
      </c>
      <c r="BM166" s="151" t="s">
        <v>984</v>
      </c>
    </row>
    <row r="167" spans="2:65" s="1" customFormat="1" ht="16.5" customHeight="1">
      <c r="B167" s="138"/>
      <c r="C167" s="158" t="s">
        <v>307</v>
      </c>
      <c r="D167" s="158" t="s">
        <v>273</v>
      </c>
      <c r="E167" s="159" t="s">
        <v>985</v>
      </c>
      <c r="F167" s="160" t="s">
        <v>986</v>
      </c>
      <c r="G167" s="161" t="s">
        <v>280</v>
      </c>
      <c r="H167" s="162">
        <v>10</v>
      </c>
      <c r="I167" s="163"/>
      <c r="J167" s="164">
        <f t="shared" si="10"/>
        <v>0</v>
      </c>
      <c r="K167" s="165"/>
      <c r="L167" s="166"/>
      <c r="M167" s="167" t="s">
        <v>1</v>
      </c>
      <c r="N167" s="16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187</v>
      </c>
      <c r="AT167" s="151" t="s">
        <v>273</v>
      </c>
      <c r="AU167" s="151" t="s">
        <v>83</v>
      </c>
      <c r="AY167" s="13" t="s">
        <v>149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91</v>
      </c>
      <c r="BK167" s="152">
        <f t="shared" si="19"/>
        <v>0</v>
      </c>
      <c r="BL167" s="13" t="s">
        <v>155</v>
      </c>
      <c r="BM167" s="151" t="s">
        <v>987</v>
      </c>
    </row>
    <row r="168" spans="2:65" s="1" customFormat="1" ht="21.75" customHeight="1">
      <c r="B168" s="138"/>
      <c r="C168" s="158" t="s">
        <v>446</v>
      </c>
      <c r="D168" s="158" t="s">
        <v>273</v>
      </c>
      <c r="E168" s="159" t="s">
        <v>988</v>
      </c>
      <c r="F168" s="160" t="s">
        <v>989</v>
      </c>
      <c r="G168" s="161" t="s">
        <v>280</v>
      </c>
      <c r="H168" s="162">
        <v>20</v>
      </c>
      <c r="I168" s="163"/>
      <c r="J168" s="164">
        <f t="shared" si="10"/>
        <v>0</v>
      </c>
      <c r="K168" s="165"/>
      <c r="L168" s="166"/>
      <c r="M168" s="167" t="s">
        <v>1</v>
      </c>
      <c r="N168" s="168" t="s">
        <v>41</v>
      </c>
      <c r="P168" s="149">
        <f t="shared" si="11"/>
        <v>0</v>
      </c>
      <c r="Q168" s="149">
        <v>6.0000000000000002E-5</v>
      </c>
      <c r="R168" s="149">
        <f t="shared" si="12"/>
        <v>1.2000000000000001E-3</v>
      </c>
      <c r="S168" s="149">
        <v>0</v>
      </c>
      <c r="T168" s="150">
        <f t="shared" si="13"/>
        <v>0</v>
      </c>
      <c r="AR168" s="151" t="s">
        <v>187</v>
      </c>
      <c r="AT168" s="151" t="s">
        <v>273</v>
      </c>
      <c r="AU168" s="151" t="s">
        <v>83</v>
      </c>
      <c r="AY168" s="13" t="s">
        <v>149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91</v>
      </c>
      <c r="BK168" s="152">
        <f t="shared" si="19"/>
        <v>0</v>
      </c>
      <c r="BL168" s="13" t="s">
        <v>155</v>
      </c>
      <c r="BM168" s="151" t="s">
        <v>990</v>
      </c>
    </row>
    <row r="169" spans="2:65" s="1" customFormat="1" ht="16.5" customHeight="1">
      <c r="B169" s="138"/>
      <c r="C169" s="158" t="s">
        <v>163</v>
      </c>
      <c r="D169" s="158" t="s">
        <v>273</v>
      </c>
      <c r="E169" s="159" t="s">
        <v>991</v>
      </c>
      <c r="F169" s="160" t="s">
        <v>992</v>
      </c>
      <c r="G169" s="161" t="s">
        <v>280</v>
      </c>
      <c r="H169" s="162">
        <v>10</v>
      </c>
      <c r="I169" s="163"/>
      <c r="J169" s="164">
        <f t="shared" si="10"/>
        <v>0</v>
      </c>
      <c r="K169" s="165"/>
      <c r="L169" s="166"/>
      <c r="M169" s="167" t="s">
        <v>1</v>
      </c>
      <c r="N169" s="168" t="s">
        <v>41</v>
      </c>
      <c r="P169" s="149">
        <f t="shared" si="11"/>
        <v>0</v>
      </c>
      <c r="Q169" s="149">
        <v>1.0000000000000001E-5</v>
      </c>
      <c r="R169" s="149">
        <f t="shared" si="12"/>
        <v>1E-4</v>
      </c>
      <c r="S169" s="149">
        <v>0</v>
      </c>
      <c r="T169" s="150">
        <f t="shared" si="13"/>
        <v>0</v>
      </c>
      <c r="AR169" s="151" t="s">
        <v>187</v>
      </c>
      <c r="AT169" s="151" t="s">
        <v>273</v>
      </c>
      <c r="AU169" s="151" t="s">
        <v>83</v>
      </c>
      <c r="AY169" s="13" t="s">
        <v>149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91</v>
      </c>
      <c r="BK169" s="152">
        <f t="shared" si="19"/>
        <v>0</v>
      </c>
      <c r="BL169" s="13" t="s">
        <v>155</v>
      </c>
      <c r="BM169" s="151" t="s">
        <v>993</v>
      </c>
    </row>
    <row r="170" spans="2:65" s="1" customFormat="1" ht="16.5" customHeight="1">
      <c r="B170" s="138"/>
      <c r="C170" s="158" t="s">
        <v>455</v>
      </c>
      <c r="D170" s="158" t="s">
        <v>273</v>
      </c>
      <c r="E170" s="159" t="s">
        <v>994</v>
      </c>
      <c r="F170" s="160" t="s">
        <v>995</v>
      </c>
      <c r="G170" s="161" t="s">
        <v>280</v>
      </c>
      <c r="H170" s="162">
        <v>3</v>
      </c>
      <c r="I170" s="163"/>
      <c r="J170" s="164">
        <f t="shared" si="10"/>
        <v>0</v>
      </c>
      <c r="K170" s="165"/>
      <c r="L170" s="166"/>
      <c r="M170" s="167" t="s">
        <v>1</v>
      </c>
      <c r="N170" s="168" t="s">
        <v>41</v>
      </c>
      <c r="P170" s="149">
        <f t="shared" si="11"/>
        <v>0</v>
      </c>
      <c r="Q170" s="149">
        <v>2.3000000000000001E-4</v>
      </c>
      <c r="R170" s="149">
        <f t="shared" si="12"/>
        <v>6.9000000000000008E-4</v>
      </c>
      <c r="S170" s="149">
        <v>0</v>
      </c>
      <c r="T170" s="150">
        <f t="shared" si="13"/>
        <v>0</v>
      </c>
      <c r="AR170" s="151" t="s">
        <v>187</v>
      </c>
      <c r="AT170" s="151" t="s">
        <v>273</v>
      </c>
      <c r="AU170" s="151" t="s">
        <v>83</v>
      </c>
      <c r="AY170" s="13" t="s">
        <v>149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91</v>
      </c>
      <c r="BK170" s="152">
        <f t="shared" si="19"/>
        <v>0</v>
      </c>
      <c r="BL170" s="13" t="s">
        <v>155</v>
      </c>
      <c r="BM170" s="151" t="s">
        <v>996</v>
      </c>
    </row>
    <row r="171" spans="2:65" s="1" customFormat="1" ht="16.5" customHeight="1">
      <c r="B171" s="138"/>
      <c r="C171" s="158" t="s">
        <v>459</v>
      </c>
      <c r="D171" s="158" t="s">
        <v>273</v>
      </c>
      <c r="E171" s="159" t="s">
        <v>997</v>
      </c>
      <c r="F171" s="160" t="s">
        <v>998</v>
      </c>
      <c r="G171" s="161" t="s">
        <v>271</v>
      </c>
      <c r="H171" s="162">
        <v>1</v>
      </c>
      <c r="I171" s="163"/>
      <c r="J171" s="164">
        <f t="shared" si="10"/>
        <v>0</v>
      </c>
      <c r="K171" s="165"/>
      <c r="L171" s="166"/>
      <c r="M171" s="167" t="s">
        <v>1</v>
      </c>
      <c r="N171" s="168" t="s">
        <v>41</v>
      </c>
      <c r="P171" s="149">
        <f t="shared" si="11"/>
        <v>0</v>
      </c>
      <c r="Q171" s="149">
        <v>2.3000000000000001E-4</v>
      </c>
      <c r="R171" s="149">
        <f t="shared" si="12"/>
        <v>2.3000000000000001E-4</v>
      </c>
      <c r="S171" s="149">
        <v>0</v>
      </c>
      <c r="T171" s="150">
        <f t="shared" si="13"/>
        <v>0</v>
      </c>
      <c r="AR171" s="151" t="s">
        <v>187</v>
      </c>
      <c r="AT171" s="151" t="s">
        <v>273</v>
      </c>
      <c r="AU171" s="151" t="s">
        <v>83</v>
      </c>
      <c r="AY171" s="13" t="s">
        <v>149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91</v>
      </c>
      <c r="BK171" s="152">
        <f t="shared" si="19"/>
        <v>0</v>
      </c>
      <c r="BL171" s="13" t="s">
        <v>155</v>
      </c>
      <c r="BM171" s="151" t="s">
        <v>999</v>
      </c>
    </row>
    <row r="172" spans="2:65" s="1" customFormat="1" ht="24.2" customHeight="1">
      <c r="B172" s="138"/>
      <c r="C172" s="158" t="s">
        <v>463</v>
      </c>
      <c r="D172" s="158" t="s">
        <v>273</v>
      </c>
      <c r="E172" s="159" t="s">
        <v>1000</v>
      </c>
      <c r="F172" s="160" t="s">
        <v>1001</v>
      </c>
      <c r="G172" s="161" t="s">
        <v>280</v>
      </c>
      <c r="H172" s="162">
        <v>4</v>
      </c>
      <c r="I172" s="163"/>
      <c r="J172" s="164">
        <f t="shared" si="10"/>
        <v>0</v>
      </c>
      <c r="K172" s="165"/>
      <c r="L172" s="166"/>
      <c r="M172" s="167" t="s">
        <v>1</v>
      </c>
      <c r="N172" s="168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187</v>
      </c>
      <c r="AT172" s="151" t="s">
        <v>273</v>
      </c>
      <c r="AU172" s="151" t="s">
        <v>83</v>
      </c>
      <c r="AY172" s="13" t="s">
        <v>149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91</v>
      </c>
      <c r="BK172" s="152">
        <f t="shared" si="19"/>
        <v>0</v>
      </c>
      <c r="BL172" s="13" t="s">
        <v>155</v>
      </c>
      <c r="BM172" s="151" t="s">
        <v>1002</v>
      </c>
    </row>
    <row r="173" spans="2:65" s="1" customFormat="1" ht="16.5" customHeight="1">
      <c r="B173" s="138"/>
      <c r="C173" s="158" t="s">
        <v>469</v>
      </c>
      <c r="D173" s="158" t="s">
        <v>273</v>
      </c>
      <c r="E173" s="159" t="s">
        <v>1003</v>
      </c>
      <c r="F173" s="160" t="s">
        <v>1004</v>
      </c>
      <c r="G173" s="161" t="s">
        <v>280</v>
      </c>
      <c r="H173" s="162">
        <v>10</v>
      </c>
      <c r="I173" s="163"/>
      <c r="J173" s="164">
        <f t="shared" si="10"/>
        <v>0</v>
      </c>
      <c r="K173" s="165"/>
      <c r="L173" s="166"/>
      <c r="M173" s="167" t="s">
        <v>1</v>
      </c>
      <c r="N173" s="16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187</v>
      </c>
      <c r="AT173" s="151" t="s">
        <v>273</v>
      </c>
      <c r="AU173" s="151" t="s">
        <v>83</v>
      </c>
      <c r="AY173" s="13" t="s">
        <v>149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91</v>
      </c>
      <c r="BK173" s="152">
        <f t="shared" si="19"/>
        <v>0</v>
      </c>
      <c r="BL173" s="13" t="s">
        <v>155</v>
      </c>
      <c r="BM173" s="151" t="s">
        <v>1005</v>
      </c>
    </row>
    <row r="174" spans="2:65" s="1" customFormat="1" ht="16.5" customHeight="1">
      <c r="B174" s="138"/>
      <c r="C174" s="158" t="s">
        <v>475</v>
      </c>
      <c r="D174" s="158" t="s">
        <v>273</v>
      </c>
      <c r="E174" s="159" t="s">
        <v>1006</v>
      </c>
      <c r="F174" s="160" t="s">
        <v>1007</v>
      </c>
      <c r="G174" s="161" t="s">
        <v>280</v>
      </c>
      <c r="H174" s="162">
        <v>10</v>
      </c>
      <c r="I174" s="163"/>
      <c r="J174" s="164">
        <f t="shared" si="10"/>
        <v>0</v>
      </c>
      <c r="K174" s="165"/>
      <c r="L174" s="166"/>
      <c r="M174" s="167" t="s">
        <v>1</v>
      </c>
      <c r="N174" s="168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187</v>
      </c>
      <c r="AT174" s="151" t="s">
        <v>273</v>
      </c>
      <c r="AU174" s="151" t="s">
        <v>83</v>
      </c>
      <c r="AY174" s="13" t="s">
        <v>149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91</v>
      </c>
      <c r="BK174" s="152">
        <f t="shared" si="19"/>
        <v>0</v>
      </c>
      <c r="BL174" s="13" t="s">
        <v>155</v>
      </c>
      <c r="BM174" s="151" t="s">
        <v>1008</v>
      </c>
    </row>
    <row r="175" spans="2:65" s="1" customFormat="1" ht="16.5" customHeight="1">
      <c r="B175" s="138"/>
      <c r="C175" s="158" t="s">
        <v>479</v>
      </c>
      <c r="D175" s="158" t="s">
        <v>273</v>
      </c>
      <c r="E175" s="159" t="s">
        <v>1009</v>
      </c>
      <c r="F175" s="160" t="s">
        <v>1010</v>
      </c>
      <c r="G175" s="161" t="s">
        <v>631</v>
      </c>
      <c r="H175" s="162">
        <v>150</v>
      </c>
      <c r="I175" s="163"/>
      <c r="J175" s="164">
        <f t="shared" si="10"/>
        <v>0</v>
      </c>
      <c r="K175" s="165"/>
      <c r="L175" s="166"/>
      <c r="M175" s="167" t="s">
        <v>1</v>
      </c>
      <c r="N175" s="168" t="s">
        <v>41</v>
      </c>
      <c r="P175" s="149">
        <f t="shared" si="11"/>
        <v>0</v>
      </c>
      <c r="Q175" s="149">
        <v>1E-3</v>
      </c>
      <c r="R175" s="149">
        <f t="shared" si="12"/>
        <v>0.15</v>
      </c>
      <c r="S175" s="149">
        <v>0</v>
      </c>
      <c r="T175" s="150">
        <f t="shared" si="13"/>
        <v>0</v>
      </c>
      <c r="AR175" s="151" t="s">
        <v>187</v>
      </c>
      <c r="AT175" s="151" t="s">
        <v>273</v>
      </c>
      <c r="AU175" s="151" t="s">
        <v>83</v>
      </c>
      <c r="AY175" s="13" t="s">
        <v>149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91</v>
      </c>
      <c r="BK175" s="152">
        <f t="shared" si="19"/>
        <v>0</v>
      </c>
      <c r="BL175" s="13" t="s">
        <v>155</v>
      </c>
      <c r="BM175" s="151" t="s">
        <v>1011</v>
      </c>
    </row>
    <row r="176" spans="2:65" s="1" customFormat="1" ht="16.5" customHeight="1">
      <c r="B176" s="138"/>
      <c r="C176" s="158" t="s">
        <v>483</v>
      </c>
      <c r="D176" s="158" t="s">
        <v>273</v>
      </c>
      <c r="E176" s="159" t="s">
        <v>1012</v>
      </c>
      <c r="F176" s="160" t="s">
        <v>1013</v>
      </c>
      <c r="G176" s="161" t="s">
        <v>631</v>
      </c>
      <c r="H176" s="162">
        <v>16</v>
      </c>
      <c r="I176" s="163"/>
      <c r="J176" s="164">
        <f t="shared" si="10"/>
        <v>0</v>
      </c>
      <c r="K176" s="165"/>
      <c r="L176" s="166"/>
      <c r="M176" s="167" t="s">
        <v>1</v>
      </c>
      <c r="N176" s="168" t="s">
        <v>41</v>
      </c>
      <c r="P176" s="149">
        <f t="shared" si="11"/>
        <v>0</v>
      </c>
      <c r="Q176" s="149">
        <v>1E-3</v>
      </c>
      <c r="R176" s="149">
        <f t="shared" si="12"/>
        <v>1.6E-2</v>
      </c>
      <c r="S176" s="149">
        <v>0</v>
      </c>
      <c r="T176" s="150">
        <f t="shared" si="13"/>
        <v>0</v>
      </c>
      <c r="AR176" s="151" t="s">
        <v>187</v>
      </c>
      <c r="AT176" s="151" t="s">
        <v>273</v>
      </c>
      <c r="AU176" s="151" t="s">
        <v>83</v>
      </c>
      <c r="AY176" s="13" t="s">
        <v>149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91</v>
      </c>
      <c r="BK176" s="152">
        <f t="shared" si="19"/>
        <v>0</v>
      </c>
      <c r="BL176" s="13" t="s">
        <v>155</v>
      </c>
      <c r="BM176" s="151" t="s">
        <v>1014</v>
      </c>
    </row>
    <row r="177" spans="2:65" s="1" customFormat="1" ht="16.5" customHeight="1">
      <c r="B177" s="138"/>
      <c r="C177" s="158" t="s">
        <v>487</v>
      </c>
      <c r="D177" s="158" t="s">
        <v>273</v>
      </c>
      <c r="E177" s="159" t="s">
        <v>1015</v>
      </c>
      <c r="F177" s="160" t="s">
        <v>1016</v>
      </c>
      <c r="G177" s="161" t="s">
        <v>631</v>
      </c>
      <c r="H177" s="162">
        <v>24.8</v>
      </c>
      <c r="I177" s="163"/>
      <c r="J177" s="164">
        <f t="shared" si="10"/>
        <v>0</v>
      </c>
      <c r="K177" s="165"/>
      <c r="L177" s="166"/>
      <c r="M177" s="167" t="s">
        <v>1</v>
      </c>
      <c r="N177" s="168" t="s">
        <v>41</v>
      </c>
      <c r="P177" s="149">
        <f t="shared" si="11"/>
        <v>0</v>
      </c>
      <c r="Q177" s="149">
        <v>1E-3</v>
      </c>
      <c r="R177" s="149">
        <f t="shared" si="12"/>
        <v>2.4800000000000003E-2</v>
      </c>
      <c r="S177" s="149">
        <v>0</v>
      </c>
      <c r="T177" s="150">
        <f t="shared" si="13"/>
        <v>0</v>
      </c>
      <c r="AR177" s="151" t="s">
        <v>187</v>
      </c>
      <c r="AT177" s="151" t="s">
        <v>273</v>
      </c>
      <c r="AU177" s="151" t="s">
        <v>83</v>
      </c>
      <c r="AY177" s="13" t="s">
        <v>149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91</v>
      </c>
      <c r="BK177" s="152">
        <f t="shared" si="19"/>
        <v>0</v>
      </c>
      <c r="BL177" s="13" t="s">
        <v>155</v>
      </c>
      <c r="BM177" s="151" t="s">
        <v>1017</v>
      </c>
    </row>
    <row r="178" spans="2:65" s="1" customFormat="1" ht="16.5" customHeight="1">
      <c r="B178" s="138"/>
      <c r="C178" s="158" t="s">
        <v>491</v>
      </c>
      <c r="D178" s="158" t="s">
        <v>273</v>
      </c>
      <c r="E178" s="159" t="s">
        <v>1018</v>
      </c>
      <c r="F178" s="160" t="s">
        <v>1019</v>
      </c>
      <c r="G178" s="161" t="s">
        <v>631</v>
      </c>
      <c r="H178" s="162">
        <v>20</v>
      </c>
      <c r="I178" s="163"/>
      <c r="J178" s="164">
        <f t="shared" si="10"/>
        <v>0</v>
      </c>
      <c r="K178" s="165"/>
      <c r="L178" s="166"/>
      <c r="M178" s="167" t="s">
        <v>1</v>
      </c>
      <c r="N178" s="168" t="s">
        <v>41</v>
      </c>
      <c r="P178" s="149">
        <f t="shared" si="11"/>
        <v>0</v>
      </c>
      <c r="Q178" s="149">
        <v>1E-3</v>
      </c>
      <c r="R178" s="149">
        <f t="shared" si="12"/>
        <v>0.02</v>
      </c>
      <c r="S178" s="149">
        <v>0</v>
      </c>
      <c r="T178" s="150">
        <f t="shared" si="13"/>
        <v>0</v>
      </c>
      <c r="AR178" s="151" t="s">
        <v>187</v>
      </c>
      <c r="AT178" s="151" t="s">
        <v>273</v>
      </c>
      <c r="AU178" s="151" t="s">
        <v>83</v>
      </c>
      <c r="AY178" s="13" t="s">
        <v>149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91</v>
      </c>
      <c r="BK178" s="152">
        <f t="shared" si="19"/>
        <v>0</v>
      </c>
      <c r="BL178" s="13" t="s">
        <v>155</v>
      </c>
      <c r="BM178" s="151" t="s">
        <v>1020</v>
      </c>
    </row>
    <row r="179" spans="2:65" s="1" customFormat="1" ht="24.2" customHeight="1">
      <c r="B179" s="138"/>
      <c r="C179" s="158" t="s">
        <v>495</v>
      </c>
      <c r="D179" s="158" t="s">
        <v>273</v>
      </c>
      <c r="E179" s="159" t="s">
        <v>1021</v>
      </c>
      <c r="F179" s="160" t="s">
        <v>1022</v>
      </c>
      <c r="G179" s="161" t="s">
        <v>280</v>
      </c>
      <c r="H179" s="162">
        <v>170</v>
      </c>
      <c r="I179" s="163"/>
      <c r="J179" s="164">
        <f t="shared" si="10"/>
        <v>0</v>
      </c>
      <c r="K179" s="165"/>
      <c r="L179" s="166"/>
      <c r="M179" s="167" t="s">
        <v>1</v>
      </c>
      <c r="N179" s="168" t="s">
        <v>41</v>
      </c>
      <c r="P179" s="149">
        <f t="shared" si="11"/>
        <v>0</v>
      </c>
      <c r="Q179" s="149">
        <v>1.09E-3</v>
      </c>
      <c r="R179" s="149">
        <f t="shared" si="12"/>
        <v>0.18530000000000002</v>
      </c>
      <c r="S179" s="149">
        <v>0</v>
      </c>
      <c r="T179" s="150">
        <f t="shared" si="13"/>
        <v>0</v>
      </c>
      <c r="AR179" s="151" t="s">
        <v>187</v>
      </c>
      <c r="AT179" s="151" t="s">
        <v>273</v>
      </c>
      <c r="AU179" s="151" t="s">
        <v>83</v>
      </c>
      <c r="AY179" s="13" t="s">
        <v>149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91</v>
      </c>
      <c r="BK179" s="152">
        <f t="shared" si="19"/>
        <v>0</v>
      </c>
      <c r="BL179" s="13" t="s">
        <v>155</v>
      </c>
      <c r="BM179" s="151" t="s">
        <v>1023</v>
      </c>
    </row>
    <row r="180" spans="2:65" s="1" customFormat="1" ht="16.5" customHeight="1">
      <c r="B180" s="138"/>
      <c r="C180" s="158" t="s">
        <v>499</v>
      </c>
      <c r="D180" s="158" t="s">
        <v>273</v>
      </c>
      <c r="E180" s="159" t="s">
        <v>1024</v>
      </c>
      <c r="F180" s="160" t="s">
        <v>1025</v>
      </c>
      <c r="G180" s="161" t="s">
        <v>280</v>
      </c>
      <c r="H180" s="162">
        <v>14</v>
      </c>
      <c r="I180" s="163"/>
      <c r="J180" s="164">
        <f t="shared" si="10"/>
        <v>0</v>
      </c>
      <c r="K180" s="165"/>
      <c r="L180" s="166"/>
      <c r="M180" s="167" t="s">
        <v>1</v>
      </c>
      <c r="N180" s="168" t="s">
        <v>41</v>
      </c>
      <c r="P180" s="149">
        <f t="shared" si="11"/>
        <v>0</v>
      </c>
      <c r="Q180" s="149">
        <v>2.9E-4</v>
      </c>
      <c r="R180" s="149">
        <f t="shared" si="12"/>
        <v>4.0600000000000002E-3</v>
      </c>
      <c r="S180" s="149">
        <v>0</v>
      </c>
      <c r="T180" s="150">
        <f t="shared" si="13"/>
        <v>0</v>
      </c>
      <c r="AR180" s="151" t="s">
        <v>187</v>
      </c>
      <c r="AT180" s="151" t="s">
        <v>273</v>
      </c>
      <c r="AU180" s="151" t="s">
        <v>83</v>
      </c>
      <c r="AY180" s="13" t="s">
        <v>149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91</v>
      </c>
      <c r="BK180" s="152">
        <f t="shared" si="19"/>
        <v>0</v>
      </c>
      <c r="BL180" s="13" t="s">
        <v>155</v>
      </c>
      <c r="BM180" s="151" t="s">
        <v>1026</v>
      </c>
    </row>
    <row r="181" spans="2:65" s="1" customFormat="1" ht="16.5" customHeight="1">
      <c r="B181" s="138"/>
      <c r="C181" s="158" t="s">
        <v>505</v>
      </c>
      <c r="D181" s="158" t="s">
        <v>273</v>
      </c>
      <c r="E181" s="159" t="s">
        <v>1027</v>
      </c>
      <c r="F181" s="160" t="s">
        <v>1028</v>
      </c>
      <c r="G181" s="161" t="s">
        <v>280</v>
      </c>
      <c r="H181" s="162">
        <v>4</v>
      </c>
      <c r="I181" s="163"/>
      <c r="J181" s="164">
        <f t="shared" si="10"/>
        <v>0</v>
      </c>
      <c r="K181" s="165"/>
      <c r="L181" s="166"/>
      <c r="M181" s="167" t="s">
        <v>1</v>
      </c>
      <c r="N181" s="168" t="s">
        <v>41</v>
      </c>
      <c r="P181" s="149">
        <f t="shared" si="11"/>
        <v>0</v>
      </c>
      <c r="Q181" s="149">
        <v>1.6000000000000001E-4</v>
      </c>
      <c r="R181" s="149">
        <f t="shared" si="12"/>
        <v>6.4000000000000005E-4</v>
      </c>
      <c r="S181" s="149">
        <v>0</v>
      </c>
      <c r="T181" s="150">
        <f t="shared" si="13"/>
        <v>0</v>
      </c>
      <c r="AR181" s="151" t="s">
        <v>187</v>
      </c>
      <c r="AT181" s="151" t="s">
        <v>273</v>
      </c>
      <c r="AU181" s="151" t="s">
        <v>83</v>
      </c>
      <c r="AY181" s="13" t="s">
        <v>149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91</v>
      </c>
      <c r="BK181" s="152">
        <f t="shared" si="19"/>
        <v>0</v>
      </c>
      <c r="BL181" s="13" t="s">
        <v>155</v>
      </c>
      <c r="BM181" s="151" t="s">
        <v>1029</v>
      </c>
    </row>
    <row r="182" spans="2:65" s="1" customFormat="1" ht="16.5" customHeight="1">
      <c r="B182" s="138"/>
      <c r="C182" s="158" t="s">
        <v>509</v>
      </c>
      <c r="D182" s="158" t="s">
        <v>273</v>
      </c>
      <c r="E182" s="159" t="s">
        <v>1030</v>
      </c>
      <c r="F182" s="160" t="s">
        <v>1031</v>
      </c>
      <c r="G182" s="161" t="s">
        <v>280</v>
      </c>
      <c r="H182" s="162">
        <v>12</v>
      </c>
      <c r="I182" s="163"/>
      <c r="J182" s="164">
        <f t="shared" si="10"/>
        <v>0</v>
      </c>
      <c r="K182" s="165"/>
      <c r="L182" s="166"/>
      <c r="M182" s="167" t="s">
        <v>1</v>
      </c>
      <c r="N182" s="168" t="s">
        <v>41</v>
      </c>
      <c r="P182" s="149">
        <f t="shared" si="11"/>
        <v>0</v>
      </c>
      <c r="Q182" s="149">
        <v>2.2000000000000001E-4</v>
      </c>
      <c r="R182" s="149">
        <f t="shared" si="12"/>
        <v>2.64E-3</v>
      </c>
      <c r="S182" s="149">
        <v>0</v>
      </c>
      <c r="T182" s="150">
        <f t="shared" si="13"/>
        <v>0</v>
      </c>
      <c r="AR182" s="151" t="s">
        <v>187</v>
      </c>
      <c r="AT182" s="151" t="s">
        <v>273</v>
      </c>
      <c r="AU182" s="151" t="s">
        <v>83</v>
      </c>
      <c r="AY182" s="13" t="s">
        <v>149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91</v>
      </c>
      <c r="BK182" s="152">
        <f t="shared" si="19"/>
        <v>0</v>
      </c>
      <c r="BL182" s="13" t="s">
        <v>155</v>
      </c>
      <c r="BM182" s="151" t="s">
        <v>1032</v>
      </c>
    </row>
    <row r="183" spans="2:65" s="1" customFormat="1" ht="24.2" customHeight="1">
      <c r="B183" s="138"/>
      <c r="C183" s="158" t="s">
        <v>513</v>
      </c>
      <c r="D183" s="158" t="s">
        <v>273</v>
      </c>
      <c r="E183" s="159" t="s">
        <v>1033</v>
      </c>
      <c r="F183" s="160" t="s">
        <v>1034</v>
      </c>
      <c r="G183" s="161" t="s">
        <v>280</v>
      </c>
      <c r="H183" s="162">
        <v>12</v>
      </c>
      <c r="I183" s="163"/>
      <c r="J183" s="164">
        <f t="shared" si="10"/>
        <v>0</v>
      </c>
      <c r="K183" s="165"/>
      <c r="L183" s="166"/>
      <c r="M183" s="167" t="s">
        <v>1</v>
      </c>
      <c r="N183" s="168" t="s">
        <v>41</v>
      </c>
      <c r="P183" s="149">
        <f t="shared" si="11"/>
        <v>0</v>
      </c>
      <c r="Q183" s="149">
        <v>2.2000000000000001E-4</v>
      </c>
      <c r="R183" s="149">
        <f t="shared" si="12"/>
        <v>2.64E-3</v>
      </c>
      <c r="S183" s="149">
        <v>0</v>
      </c>
      <c r="T183" s="150">
        <f t="shared" si="13"/>
        <v>0</v>
      </c>
      <c r="AR183" s="151" t="s">
        <v>187</v>
      </c>
      <c r="AT183" s="151" t="s">
        <v>273</v>
      </c>
      <c r="AU183" s="151" t="s">
        <v>83</v>
      </c>
      <c r="AY183" s="13" t="s">
        <v>149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91</v>
      </c>
      <c r="BK183" s="152">
        <f t="shared" si="19"/>
        <v>0</v>
      </c>
      <c r="BL183" s="13" t="s">
        <v>155</v>
      </c>
      <c r="BM183" s="151" t="s">
        <v>1035</v>
      </c>
    </row>
    <row r="184" spans="2:65" s="1" customFormat="1" ht="24.2" customHeight="1">
      <c r="B184" s="138"/>
      <c r="C184" s="158" t="s">
        <v>517</v>
      </c>
      <c r="D184" s="158" t="s">
        <v>273</v>
      </c>
      <c r="E184" s="159" t="s">
        <v>1036</v>
      </c>
      <c r="F184" s="160" t="s">
        <v>1037</v>
      </c>
      <c r="G184" s="161" t="s">
        <v>280</v>
      </c>
      <c r="H184" s="162">
        <v>4</v>
      </c>
      <c r="I184" s="163"/>
      <c r="J184" s="164">
        <f t="shared" si="10"/>
        <v>0</v>
      </c>
      <c r="K184" s="165"/>
      <c r="L184" s="166"/>
      <c r="M184" s="167" t="s">
        <v>1</v>
      </c>
      <c r="N184" s="168" t="s">
        <v>41</v>
      </c>
      <c r="P184" s="149">
        <f t="shared" si="11"/>
        <v>0</v>
      </c>
      <c r="Q184" s="149">
        <v>3.1199999999999999E-3</v>
      </c>
      <c r="R184" s="149">
        <f t="shared" si="12"/>
        <v>1.248E-2</v>
      </c>
      <c r="S184" s="149">
        <v>0</v>
      </c>
      <c r="T184" s="150">
        <f t="shared" si="13"/>
        <v>0</v>
      </c>
      <c r="AR184" s="151" t="s">
        <v>187</v>
      </c>
      <c r="AT184" s="151" t="s">
        <v>273</v>
      </c>
      <c r="AU184" s="151" t="s">
        <v>83</v>
      </c>
      <c r="AY184" s="13" t="s">
        <v>149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91</v>
      </c>
      <c r="BK184" s="152">
        <f t="shared" si="19"/>
        <v>0</v>
      </c>
      <c r="BL184" s="13" t="s">
        <v>155</v>
      </c>
      <c r="BM184" s="151" t="s">
        <v>1038</v>
      </c>
    </row>
    <row r="185" spans="2:65" s="1" customFormat="1" ht="16.5" customHeight="1">
      <c r="B185" s="138"/>
      <c r="C185" s="158" t="s">
        <v>521</v>
      </c>
      <c r="D185" s="158" t="s">
        <v>273</v>
      </c>
      <c r="E185" s="159" t="s">
        <v>1039</v>
      </c>
      <c r="F185" s="160" t="s">
        <v>1040</v>
      </c>
      <c r="G185" s="161" t="s">
        <v>280</v>
      </c>
      <c r="H185" s="162">
        <v>4</v>
      </c>
      <c r="I185" s="163"/>
      <c r="J185" s="164">
        <f t="shared" si="10"/>
        <v>0</v>
      </c>
      <c r="K185" s="165"/>
      <c r="L185" s="166"/>
      <c r="M185" s="167" t="s">
        <v>1</v>
      </c>
      <c r="N185" s="168" t="s">
        <v>41</v>
      </c>
      <c r="P185" s="149">
        <f t="shared" si="11"/>
        <v>0</v>
      </c>
      <c r="Q185" s="149">
        <v>3.1199999999999999E-3</v>
      </c>
      <c r="R185" s="149">
        <f t="shared" si="12"/>
        <v>1.248E-2</v>
      </c>
      <c r="S185" s="149">
        <v>0</v>
      </c>
      <c r="T185" s="150">
        <f t="shared" si="13"/>
        <v>0</v>
      </c>
      <c r="AR185" s="151" t="s">
        <v>187</v>
      </c>
      <c r="AT185" s="151" t="s">
        <v>273</v>
      </c>
      <c r="AU185" s="151" t="s">
        <v>83</v>
      </c>
      <c r="AY185" s="13" t="s">
        <v>149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91</v>
      </c>
      <c r="BK185" s="152">
        <f t="shared" si="19"/>
        <v>0</v>
      </c>
      <c r="BL185" s="13" t="s">
        <v>155</v>
      </c>
      <c r="BM185" s="151" t="s">
        <v>1041</v>
      </c>
    </row>
    <row r="186" spans="2:65" s="1" customFormat="1" ht="16.5" customHeight="1">
      <c r="B186" s="138"/>
      <c r="C186" s="158" t="s">
        <v>523</v>
      </c>
      <c r="D186" s="158" t="s">
        <v>273</v>
      </c>
      <c r="E186" s="159" t="s">
        <v>1042</v>
      </c>
      <c r="F186" s="160" t="s">
        <v>1043</v>
      </c>
      <c r="G186" s="161" t="s">
        <v>280</v>
      </c>
      <c r="H186" s="162">
        <v>4</v>
      </c>
      <c r="I186" s="163"/>
      <c r="J186" s="164">
        <f t="shared" si="10"/>
        <v>0</v>
      </c>
      <c r="K186" s="165"/>
      <c r="L186" s="166"/>
      <c r="M186" s="167" t="s">
        <v>1</v>
      </c>
      <c r="N186" s="168" t="s">
        <v>41</v>
      </c>
      <c r="P186" s="149">
        <f t="shared" si="11"/>
        <v>0</v>
      </c>
      <c r="Q186" s="149">
        <v>3.1199999999999999E-3</v>
      </c>
      <c r="R186" s="149">
        <f t="shared" si="12"/>
        <v>1.248E-2</v>
      </c>
      <c r="S186" s="149">
        <v>0</v>
      </c>
      <c r="T186" s="150">
        <f t="shared" si="13"/>
        <v>0</v>
      </c>
      <c r="AR186" s="151" t="s">
        <v>187</v>
      </c>
      <c r="AT186" s="151" t="s">
        <v>273</v>
      </c>
      <c r="AU186" s="151" t="s">
        <v>83</v>
      </c>
      <c r="AY186" s="13" t="s">
        <v>149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91</v>
      </c>
      <c r="BK186" s="152">
        <f t="shared" si="19"/>
        <v>0</v>
      </c>
      <c r="BL186" s="13" t="s">
        <v>155</v>
      </c>
      <c r="BM186" s="151" t="s">
        <v>1044</v>
      </c>
    </row>
    <row r="187" spans="2:65" s="1" customFormat="1" ht="16.5" customHeight="1">
      <c r="B187" s="138"/>
      <c r="C187" s="158" t="s">
        <v>529</v>
      </c>
      <c r="D187" s="158" t="s">
        <v>273</v>
      </c>
      <c r="E187" s="159" t="s">
        <v>1045</v>
      </c>
      <c r="F187" s="160" t="s">
        <v>1046</v>
      </c>
      <c r="G187" s="161" t="s">
        <v>280</v>
      </c>
      <c r="H187" s="162">
        <v>80</v>
      </c>
      <c r="I187" s="163"/>
      <c r="J187" s="164">
        <f t="shared" si="10"/>
        <v>0</v>
      </c>
      <c r="K187" s="165"/>
      <c r="L187" s="166"/>
      <c r="M187" s="167" t="s">
        <v>1</v>
      </c>
      <c r="N187" s="168" t="s">
        <v>41</v>
      </c>
      <c r="P187" s="149">
        <f t="shared" si="11"/>
        <v>0</v>
      </c>
      <c r="Q187" s="149">
        <v>1.0000000000000001E-5</v>
      </c>
      <c r="R187" s="149">
        <f t="shared" si="12"/>
        <v>8.0000000000000004E-4</v>
      </c>
      <c r="S187" s="149">
        <v>0</v>
      </c>
      <c r="T187" s="150">
        <f t="shared" si="13"/>
        <v>0</v>
      </c>
      <c r="AR187" s="151" t="s">
        <v>187</v>
      </c>
      <c r="AT187" s="151" t="s">
        <v>273</v>
      </c>
      <c r="AU187" s="151" t="s">
        <v>83</v>
      </c>
      <c r="AY187" s="13" t="s">
        <v>149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91</v>
      </c>
      <c r="BK187" s="152">
        <f t="shared" si="19"/>
        <v>0</v>
      </c>
      <c r="BL187" s="13" t="s">
        <v>155</v>
      </c>
      <c r="BM187" s="151" t="s">
        <v>1047</v>
      </c>
    </row>
    <row r="188" spans="2:65" s="1" customFormat="1" ht="16.5" customHeight="1">
      <c r="B188" s="138"/>
      <c r="C188" s="158" t="s">
        <v>533</v>
      </c>
      <c r="D188" s="158" t="s">
        <v>273</v>
      </c>
      <c r="E188" s="159" t="s">
        <v>1048</v>
      </c>
      <c r="F188" s="160" t="s">
        <v>1049</v>
      </c>
      <c r="G188" s="161" t="s">
        <v>280</v>
      </c>
      <c r="H188" s="162">
        <v>100</v>
      </c>
      <c r="I188" s="163"/>
      <c r="J188" s="164">
        <f t="shared" si="10"/>
        <v>0</v>
      </c>
      <c r="K188" s="165"/>
      <c r="L188" s="166"/>
      <c r="M188" s="167" t="s">
        <v>1</v>
      </c>
      <c r="N188" s="168" t="s">
        <v>41</v>
      </c>
      <c r="P188" s="149">
        <f t="shared" si="11"/>
        <v>0</v>
      </c>
      <c r="Q188" s="149">
        <v>1.0000000000000001E-5</v>
      </c>
      <c r="R188" s="149">
        <f t="shared" si="12"/>
        <v>1E-3</v>
      </c>
      <c r="S188" s="149">
        <v>0</v>
      </c>
      <c r="T188" s="150">
        <f t="shared" si="13"/>
        <v>0</v>
      </c>
      <c r="AR188" s="151" t="s">
        <v>187</v>
      </c>
      <c r="AT188" s="151" t="s">
        <v>273</v>
      </c>
      <c r="AU188" s="151" t="s">
        <v>83</v>
      </c>
      <c r="AY188" s="13" t="s">
        <v>149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91</v>
      </c>
      <c r="BK188" s="152">
        <f t="shared" si="19"/>
        <v>0</v>
      </c>
      <c r="BL188" s="13" t="s">
        <v>155</v>
      </c>
      <c r="BM188" s="151" t="s">
        <v>1050</v>
      </c>
    </row>
    <row r="189" spans="2:65" s="1" customFormat="1" ht="16.5" customHeight="1">
      <c r="B189" s="138"/>
      <c r="C189" s="158" t="s">
        <v>856</v>
      </c>
      <c r="D189" s="158" t="s">
        <v>273</v>
      </c>
      <c r="E189" s="159" t="s">
        <v>1051</v>
      </c>
      <c r="F189" s="160" t="s">
        <v>1052</v>
      </c>
      <c r="G189" s="161" t="s">
        <v>280</v>
      </c>
      <c r="H189" s="162">
        <v>20</v>
      </c>
      <c r="I189" s="163"/>
      <c r="J189" s="164">
        <f t="shared" si="10"/>
        <v>0</v>
      </c>
      <c r="K189" s="165"/>
      <c r="L189" s="166"/>
      <c r="M189" s="167" t="s">
        <v>1</v>
      </c>
      <c r="N189" s="168" t="s">
        <v>41</v>
      </c>
      <c r="P189" s="149">
        <f t="shared" si="11"/>
        <v>0</v>
      </c>
      <c r="Q189" s="149">
        <v>1.0000000000000001E-5</v>
      </c>
      <c r="R189" s="149">
        <f t="shared" si="12"/>
        <v>2.0000000000000001E-4</v>
      </c>
      <c r="S189" s="149">
        <v>0</v>
      </c>
      <c r="T189" s="150">
        <f t="shared" si="13"/>
        <v>0</v>
      </c>
      <c r="AR189" s="151" t="s">
        <v>187</v>
      </c>
      <c r="AT189" s="151" t="s">
        <v>273</v>
      </c>
      <c r="AU189" s="151" t="s">
        <v>83</v>
      </c>
      <c r="AY189" s="13" t="s">
        <v>149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91</v>
      </c>
      <c r="BK189" s="152">
        <f t="shared" si="19"/>
        <v>0</v>
      </c>
      <c r="BL189" s="13" t="s">
        <v>155</v>
      </c>
      <c r="BM189" s="151" t="s">
        <v>1053</v>
      </c>
    </row>
    <row r="190" spans="2:65" s="1" customFormat="1" ht="16.5" customHeight="1">
      <c r="B190" s="138"/>
      <c r="C190" s="158" t="s">
        <v>1054</v>
      </c>
      <c r="D190" s="158" t="s">
        <v>273</v>
      </c>
      <c r="E190" s="159" t="s">
        <v>1055</v>
      </c>
      <c r="F190" s="160" t="s">
        <v>1056</v>
      </c>
      <c r="G190" s="161" t="s">
        <v>280</v>
      </c>
      <c r="H190" s="162">
        <v>1</v>
      </c>
      <c r="I190" s="163"/>
      <c r="J190" s="164">
        <f t="shared" si="10"/>
        <v>0</v>
      </c>
      <c r="K190" s="165"/>
      <c r="L190" s="166"/>
      <c r="M190" s="167" t="s">
        <v>1</v>
      </c>
      <c r="N190" s="168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187</v>
      </c>
      <c r="AT190" s="151" t="s">
        <v>273</v>
      </c>
      <c r="AU190" s="151" t="s">
        <v>83</v>
      </c>
      <c r="AY190" s="13" t="s">
        <v>149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91</v>
      </c>
      <c r="BK190" s="152">
        <f t="shared" si="19"/>
        <v>0</v>
      </c>
      <c r="BL190" s="13" t="s">
        <v>155</v>
      </c>
      <c r="BM190" s="151" t="s">
        <v>1057</v>
      </c>
    </row>
    <row r="191" spans="2:65" s="1" customFormat="1" ht="16.5" customHeight="1">
      <c r="B191" s="138"/>
      <c r="C191" s="158" t="s">
        <v>537</v>
      </c>
      <c r="D191" s="158" t="s">
        <v>273</v>
      </c>
      <c r="E191" s="159" t="s">
        <v>1058</v>
      </c>
      <c r="F191" s="160" t="s">
        <v>1059</v>
      </c>
      <c r="G191" s="161" t="s">
        <v>280</v>
      </c>
      <c r="H191" s="162">
        <v>30</v>
      </c>
      <c r="I191" s="163"/>
      <c r="J191" s="164">
        <f t="shared" si="10"/>
        <v>0</v>
      </c>
      <c r="K191" s="165"/>
      <c r="L191" s="166"/>
      <c r="M191" s="167" t="s">
        <v>1</v>
      </c>
      <c r="N191" s="168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187</v>
      </c>
      <c r="AT191" s="151" t="s">
        <v>273</v>
      </c>
      <c r="AU191" s="151" t="s">
        <v>83</v>
      </c>
      <c r="AY191" s="13" t="s">
        <v>149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91</v>
      </c>
      <c r="BK191" s="152">
        <f t="shared" si="19"/>
        <v>0</v>
      </c>
      <c r="BL191" s="13" t="s">
        <v>155</v>
      </c>
      <c r="BM191" s="151" t="s">
        <v>1060</v>
      </c>
    </row>
    <row r="192" spans="2:65" s="1" customFormat="1" ht="16.5" customHeight="1">
      <c r="B192" s="138"/>
      <c r="C192" s="158" t="s">
        <v>543</v>
      </c>
      <c r="D192" s="158" t="s">
        <v>273</v>
      </c>
      <c r="E192" s="159" t="s">
        <v>1061</v>
      </c>
      <c r="F192" s="160" t="s">
        <v>1062</v>
      </c>
      <c r="G192" s="161" t="s">
        <v>280</v>
      </c>
      <c r="H192" s="162">
        <v>10</v>
      </c>
      <c r="I192" s="163"/>
      <c r="J192" s="164">
        <f t="shared" si="10"/>
        <v>0</v>
      </c>
      <c r="K192" s="165"/>
      <c r="L192" s="166"/>
      <c r="M192" s="167" t="s">
        <v>1</v>
      </c>
      <c r="N192" s="168" t="s">
        <v>41</v>
      </c>
      <c r="P192" s="149">
        <f t="shared" si="11"/>
        <v>0</v>
      </c>
      <c r="Q192" s="149">
        <v>1.0000000000000001E-5</v>
      </c>
      <c r="R192" s="149">
        <f t="shared" si="12"/>
        <v>1E-4</v>
      </c>
      <c r="S192" s="149">
        <v>0</v>
      </c>
      <c r="T192" s="150">
        <f t="shared" si="13"/>
        <v>0</v>
      </c>
      <c r="AR192" s="151" t="s">
        <v>187</v>
      </c>
      <c r="AT192" s="151" t="s">
        <v>273</v>
      </c>
      <c r="AU192" s="151" t="s">
        <v>83</v>
      </c>
      <c r="AY192" s="13" t="s">
        <v>149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91</v>
      </c>
      <c r="BK192" s="152">
        <f t="shared" si="19"/>
        <v>0</v>
      </c>
      <c r="BL192" s="13" t="s">
        <v>155</v>
      </c>
      <c r="BM192" s="151" t="s">
        <v>1063</v>
      </c>
    </row>
    <row r="193" spans="2:65" s="1" customFormat="1" ht="16.5" customHeight="1">
      <c r="B193" s="138"/>
      <c r="C193" s="158" t="s">
        <v>547</v>
      </c>
      <c r="D193" s="158" t="s">
        <v>273</v>
      </c>
      <c r="E193" s="159" t="s">
        <v>1064</v>
      </c>
      <c r="F193" s="160" t="s">
        <v>1065</v>
      </c>
      <c r="G193" s="161" t="s">
        <v>280</v>
      </c>
      <c r="H193" s="162">
        <v>800</v>
      </c>
      <c r="I193" s="163"/>
      <c r="J193" s="164">
        <f t="shared" si="10"/>
        <v>0</v>
      </c>
      <c r="K193" s="165"/>
      <c r="L193" s="166"/>
      <c r="M193" s="167" t="s">
        <v>1</v>
      </c>
      <c r="N193" s="168" t="s">
        <v>41</v>
      </c>
      <c r="P193" s="149">
        <f t="shared" si="11"/>
        <v>0</v>
      </c>
      <c r="Q193" s="149">
        <v>1E-4</v>
      </c>
      <c r="R193" s="149">
        <f t="shared" si="12"/>
        <v>0.08</v>
      </c>
      <c r="S193" s="149">
        <v>0</v>
      </c>
      <c r="T193" s="150">
        <f t="shared" si="13"/>
        <v>0</v>
      </c>
      <c r="AR193" s="151" t="s">
        <v>187</v>
      </c>
      <c r="AT193" s="151" t="s">
        <v>273</v>
      </c>
      <c r="AU193" s="151" t="s">
        <v>83</v>
      </c>
      <c r="AY193" s="13" t="s">
        <v>149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91</v>
      </c>
      <c r="BK193" s="152">
        <f t="shared" si="19"/>
        <v>0</v>
      </c>
      <c r="BL193" s="13" t="s">
        <v>155</v>
      </c>
      <c r="BM193" s="151" t="s">
        <v>1066</v>
      </c>
    </row>
    <row r="194" spans="2:65" s="1" customFormat="1" ht="24.2" customHeight="1">
      <c r="B194" s="138"/>
      <c r="C194" s="158" t="s">
        <v>281</v>
      </c>
      <c r="D194" s="158" t="s">
        <v>273</v>
      </c>
      <c r="E194" s="159" t="s">
        <v>1067</v>
      </c>
      <c r="F194" s="160" t="s">
        <v>1068</v>
      </c>
      <c r="G194" s="161" t="s">
        <v>271</v>
      </c>
      <c r="H194" s="162">
        <v>1</v>
      </c>
      <c r="I194" s="163"/>
      <c r="J194" s="164">
        <f t="shared" si="10"/>
        <v>0</v>
      </c>
      <c r="K194" s="165"/>
      <c r="L194" s="166"/>
      <c r="M194" s="167" t="s">
        <v>1</v>
      </c>
      <c r="N194" s="168" t="s">
        <v>41</v>
      </c>
      <c r="P194" s="149">
        <f t="shared" si="11"/>
        <v>0</v>
      </c>
      <c r="Q194" s="149">
        <v>0</v>
      </c>
      <c r="R194" s="149">
        <f t="shared" si="12"/>
        <v>0</v>
      </c>
      <c r="S194" s="149">
        <v>0</v>
      </c>
      <c r="T194" s="150">
        <f t="shared" si="13"/>
        <v>0</v>
      </c>
      <c r="AR194" s="151" t="s">
        <v>187</v>
      </c>
      <c r="AT194" s="151" t="s">
        <v>273</v>
      </c>
      <c r="AU194" s="151" t="s">
        <v>83</v>
      </c>
      <c r="AY194" s="13" t="s">
        <v>149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91</v>
      </c>
      <c r="BK194" s="152">
        <f t="shared" si="19"/>
        <v>0</v>
      </c>
      <c r="BL194" s="13" t="s">
        <v>155</v>
      </c>
      <c r="BM194" s="151" t="s">
        <v>1069</v>
      </c>
    </row>
    <row r="195" spans="2:65" s="1" customFormat="1" ht="16.5" customHeight="1">
      <c r="B195" s="138"/>
      <c r="C195" s="139" t="s">
        <v>554</v>
      </c>
      <c r="D195" s="139" t="s">
        <v>151</v>
      </c>
      <c r="E195" s="140" t="s">
        <v>1070</v>
      </c>
      <c r="F195" s="141" t="s">
        <v>1071</v>
      </c>
      <c r="G195" s="142" t="s">
        <v>795</v>
      </c>
      <c r="H195" s="169"/>
      <c r="I195" s="144"/>
      <c r="J195" s="145">
        <f t="shared" ref="J195:J196" si="20">ROUND(I195*H195,2)</f>
        <v>0</v>
      </c>
      <c r="K195" s="146"/>
      <c r="L195" s="27"/>
      <c r="M195" s="147" t="s">
        <v>1</v>
      </c>
      <c r="N195" s="148" t="s">
        <v>41</v>
      </c>
      <c r="P195" s="149">
        <f t="shared" ref="P195:P196" si="21">O195*H195</f>
        <v>0</v>
      </c>
      <c r="Q195" s="149">
        <v>0</v>
      </c>
      <c r="R195" s="149">
        <f t="shared" ref="R195:R196" si="22">Q195*H195</f>
        <v>0</v>
      </c>
      <c r="S195" s="149">
        <v>0</v>
      </c>
      <c r="T195" s="150">
        <f t="shared" ref="T195:T196" si="23">S195*H195</f>
        <v>0</v>
      </c>
      <c r="AR195" s="151" t="s">
        <v>155</v>
      </c>
      <c r="AT195" s="151" t="s">
        <v>151</v>
      </c>
      <c r="AU195" s="151" t="s">
        <v>83</v>
      </c>
      <c r="AY195" s="13" t="s">
        <v>149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91</v>
      </c>
      <c r="BK195" s="152">
        <f t="shared" si="19"/>
        <v>0</v>
      </c>
      <c r="BL195" s="13" t="s">
        <v>155</v>
      </c>
      <c r="BM195" s="151" t="s">
        <v>1072</v>
      </c>
    </row>
    <row r="196" spans="2:65" s="1" customFormat="1" ht="16.5" customHeight="1">
      <c r="B196" s="138"/>
      <c r="C196" s="139" t="s">
        <v>558</v>
      </c>
      <c r="D196" s="139" t="s">
        <v>151</v>
      </c>
      <c r="E196" s="140" t="s">
        <v>1073</v>
      </c>
      <c r="F196" s="141" t="s">
        <v>1074</v>
      </c>
      <c r="G196" s="142" t="s">
        <v>795</v>
      </c>
      <c r="H196" s="169"/>
      <c r="I196" s="144"/>
      <c r="J196" s="145">
        <f t="shared" si="20"/>
        <v>0</v>
      </c>
      <c r="K196" s="146"/>
      <c r="L196" s="27"/>
      <c r="M196" s="147" t="s">
        <v>1</v>
      </c>
      <c r="N196" s="148" t="s">
        <v>41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155</v>
      </c>
      <c r="AT196" s="151" t="s">
        <v>151</v>
      </c>
      <c r="AU196" s="151" t="s">
        <v>83</v>
      </c>
      <c r="AY196" s="13" t="s">
        <v>149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91</v>
      </c>
      <c r="BK196" s="152">
        <f t="shared" si="19"/>
        <v>0</v>
      </c>
      <c r="BL196" s="13" t="s">
        <v>155</v>
      </c>
      <c r="BM196" s="151" t="s">
        <v>1075</v>
      </c>
    </row>
    <row r="197" spans="2:65" s="11" customFormat="1" ht="25.9" customHeight="1">
      <c r="B197" s="126"/>
      <c r="D197" s="127" t="s">
        <v>74</v>
      </c>
      <c r="E197" s="128" t="s">
        <v>1076</v>
      </c>
      <c r="F197" s="128" t="s">
        <v>1077</v>
      </c>
      <c r="I197" s="129"/>
      <c r="J197" s="130">
        <f>BK197</f>
        <v>0</v>
      </c>
      <c r="L197" s="126"/>
      <c r="M197" s="131"/>
      <c r="P197" s="132">
        <f>P198</f>
        <v>0</v>
      </c>
      <c r="R197" s="132">
        <f>R198</f>
        <v>1.2E-4</v>
      </c>
      <c r="T197" s="133">
        <f>T198</f>
        <v>0</v>
      </c>
      <c r="AR197" s="127" t="s">
        <v>83</v>
      </c>
      <c r="AT197" s="134" t="s">
        <v>74</v>
      </c>
      <c r="AU197" s="134" t="s">
        <v>75</v>
      </c>
      <c r="AY197" s="127" t="s">
        <v>149</v>
      </c>
      <c r="BK197" s="135">
        <f>BK198</f>
        <v>0</v>
      </c>
    </row>
    <row r="198" spans="2:65" s="1" customFormat="1" ht="16.5" customHeight="1">
      <c r="B198" s="138"/>
      <c r="C198" s="158" t="s">
        <v>562</v>
      </c>
      <c r="D198" s="158" t="s">
        <v>273</v>
      </c>
      <c r="E198" s="159" t="s">
        <v>1078</v>
      </c>
      <c r="F198" s="160" t="s">
        <v>1079</v>
      </c>
      <c r="G198" s="161" t="s">
        <v>280</v>
      </c>
      <c r="H198" s="162">
        <v>1</v>
      </c>
      <c r="I198" s="163"/>
      <c r="J198" s="164">
        <f>ROUND(I198*H198,2)</f>
        <v>0</v>
      </c>
      <c r="K198" s="165"/>
      <c r="L198" s="166"/>
      <c r="M198" s="167" t="s">
        <v>1</v>
      </c>
      <c r="N198" s="168" t="s">
        <v>41</v>
      </c>
      <c r="P198" s="149">
        <f>O198*H198</f>
        <v>0</v>
      </c>
      <c r="Q198" s="149">
        <v>1.2E-4</v>
      </c>
      <c r="R198" s="149">
        <f>Q198*H198</f>
        <v>1.2E-4</v>
      </c>
      <c r="S198" s="149">
        <v>0</v>
      </c>
      <c r="T198" s="150">
        <f>S198*H198</f>
        <v>0</v>
      </c>
      <c r="AR198" s="151" t="s">
        <v>187</v>
      </c>
      <c r="AT198" s="151" t="s">
        <v>273</v>
      </c>
      <c r="AU198" s="151" t="s">
        <v>83</v>
      </c>
      <c r="AY198" s="13" t="s">
        <v>149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3" t="s">
        <v>91</v>
      </c>
      <c r="BK198" s="152">
        <f>ROUND(I198*H198,2)</f>
        <v>0</v>
      </c>
      <c r="BL198" s="13" t="s">
        <v>155</v>
      </c>
      <c r="BM198" s="151" t="s">
        <v>1080</v>
      </c>
    </row>
    <row r="199" spans="2:65" s="11" customFormat="1" ht="25.9" customHeight="1">
      <c r="B199" s="126"/>
      <c r="D199" s="127" t="s">
        <v>74</v>
      </c>
      <c r="E199" s="128" t="s">
        <v>273</v>
      </c>
      <c r="F199" s="128" t="s">
        <v>1081</v>
      </c>
      <c r="I199" s="129"/>
      <c r="J199" s="130">
        <f>BK199</f>
        <v>0</v>
      </c>
      <c r="L199" s="126"/>
      <c r="M199" s="131"/>
      <c r="P199" s="132">
        <f>P200</f>
        <v>0</v>
      </c>
      <c r="R199" s="132">
        <f>R200</f>
        <v>0</v>
      </c>
      <c r="T199" s="133">
        <f>T200</f>
        <v>0</v>
      </c>
      <c r="AR199" s="127" t="s">
        <v>96</v>
      </c>
      <c r="AT199" s="134" t="s">
        <v>74</v>
      </c>
      <c r="AU199" s="134" t="s">
        <v>75</v>
      </c>
      <c r="AY199" s="127" t="s">
        <v>149</v>
      </c>
      <c r="BK199" s="135">
        <f>BK200</f>
        <v>0</v>
      </c>
    </row>
    <row r="200" spans="2:65" s="11" customFormat="1" ht="22.9" customHeight="1">
      <c r="B200" s="126"/>
      <c r="D200" s="127" t="s">
        <v>74</v>
      </c>
      <c r="E200" s="136" t="s">
        <v>275</v>
      </c>
      <c r="F200" s="136" t="s">
        <v>276</v>
      </c>
      <c r="I200" s="129"/>
      <c r="J200" s="137">
        <f>BK200</f>
        <v>0</v>
      </c>
      <c r="L200" s="126"/>
      <c r="M200" s="131"/>
      <c r="P200" s="132">
        <f>SUM(P201:P257)</f>
        <v>0</v>
      </c>
      <c r="R200" s="132">
        <f>SUM(R201:R257)</f>
        <v>0</v>
      </c>
      <c r="T200" s="133">
        <f>SUM(T201:T257)</f>
        <v>0</v>
      </c>
      <c r="AR200" s="127" t="s">
        <v>96</v>
      </c>
      <c r="AT200" s="134" t="s">
        <v>74</v>
      </c>
      <c r="AU200" s="134" t="s">
        <v>83</v>
      </c>
      <c r="AY200" s="127" t="s">
        <v>149</v>
      </c>
      <c r="BK200" s="135">
        <f>SUM(BK201:BK257)</f>
        <v>0</v>
      </c>
    </row>
    <row r="201" spans="2:65" s="1" customFormat="1" ht="24.2" customHeight="1">
      <c r="B201" s="138"/>
      <c r="C201" s="139" t="s">
        <v>566</v>
      </c>
      <c r="D201" s="139" t="s">
        <v>151</v>
      </c>
      <c r="E201" s="140" t="s">
        <v>1082</v>
      </c>
      <c r="F201" s="141" t="s">
        <v>1083</v>
      </c>
      <c r="G201" s="142" t="s">
        <v>161</v>
      </c>
      <c r="H201" s="143">
        <v>30</v>
      </c>
      <c r="I201" s="144"/>
      <c r="J201" s="145">
        <f t="shared" ref="J201:J232" si="24">ROUND(I201*H201,2)</f>
        <v>0</v>
      </c>
      <c r="K201" s="146"/>
      <c r="L201" s="27"/>
      <c r="M201" s="147" t="s">
        <v>1</v>
      </c>
      <c r="N201" s="148" t="s">
        <v>41</v>
      </c>
      <c r="P201" s="149">
        <f t="shared" ref="P201:P232" si="25">O201*H201</f>
        <v>0</v>
      </c>
      <c r="Q201" s="149">
        <v>0</v>
      </c>
      <c r="R201" s="149">
        <f t="shared" ref="R201:R232" si="26">Q201*H201</f>
        <v>0</v>
      </c>
      <c r="S201" s="149">
        <v>0</v>
      </c>
      <c r="T201" s="150">
        <f t="shared" ref="T201:T232" si="27">S201*H201</f>
        <v>0</v>
      </c>
      <c r="AR201" s="151" t="s">
        <v>281</v>
      </c>
      <c r="AT201" s="151" t="s">
        <v>151</v>
      </c>
      <c r="AU201" s="151" t="s">
        <v>91</v>
      </c>
      <c r="AY201" s="13" t="s">
        <v>149</v>
      </c>
      <c r="BE201" s="152">
        <f t="shared" ref="BE201:BE232" si="28">IF(N201="základná",J201,0)</f>
        <v>0</v>
      </c>
      <c r="BF201" s="152">
        <f t="shared" ref="BF201:BF232" si="29">IF(N201="znížená",J201,0)</f>
        <v>0</v>
      </c>
      <c r="BG201" s="152">
        <f t="shared" ref="BG201:BG232" si="30">IF(N201="zákl. prenesená",J201,0)</f>
        <v>0</v>
      </c>
      <c r="BH201" s="152">
        <f t="shared" ref="BH201:BH232" si="31">IF(N201="zníž. prenesená",J201,0)</f>
        <v>0</v>
      </c>
      <c r="BI201" s="152">
        <f t="shared" ref="BI201:BI232" si="32">IF(N201="nulová",J201,0)</f>
        <v>0</v>
      </c>
      <c r="BJ201" s="13" t="s">
        <v>91</v>
      </c>
      <c r="BK201" s="152">
        <f t="shared" ref="BK201:BK232" si="33">ROUND(I201*H201,2)</f>
        <v>0</v>
      </c>
      <c r="BL201" s="13" t="s">
        <v>281</v>
      </c>
      <c r="BM201" s="151" t="s">
        <v>1084</v>
      </c>
    </row>
    <row r="202" spans="2:65" s="1" customFormat="1" ht="37.9" customHeight="1">
      <c r="B202" s="138"/>
      <c r="C202" s="139" t="s">
        <v>570</v>
      </c>
      <c r="D202" s="139" t="s">
        <v>151</v>
      </c>
      <c r="E202" s="140" t="s">
        <v>1085</v>
      </c>
      <c r="F202" s="141" t="s">
        <v>1086</v>
      </c>
      <c r="G202" s="142" t="s">
        <v>280</v>
      </c>
      <c r="H202" s="143">
        <v>24</v>
      </c>
      <c r="I202" s="144"/>
      <c r="J202" s="145">
        <f t="shared" si="24"/>
        <v>0</v>
      </c>
      <c r="K202" s="146"/>
      <c r="L202" s="27"/>
      <c r="M202" s="147" t="s">
        <v>1</v>
      </c>
      <c r="N202" s="148" t="s">
        <v>41</v>
      </c>
      <c r="P202" s="149">
        <f t="shared" si="25"/>
        <v>0</v>
      </c>
      <c r="Q202" s="149">
        <v>0</v>
      </c>
      <c r="R202" s="149">
        <f t="shared" si="26"/>
        <v>0</v>
      </c>
      <c r="S202" s="149">
        <v>0</v>
      </c>
      <c r="T202" s="150">
        <f t="shared" si="27"/>
        <v>0</v>
      </c>
      <c r="AR202" s="151" t="s">
        <v>281</v>
      </c>
      <c r="AT202" s="151" t="s">
        <v>151</v>
      </c>
      <c r="AU202" s="151" t="s">
        <v>91</v>
      </c>
      <c r="AY202" s="13" t="s">
        <v>149</v>
      </c>
      <c r="BE202" s="152">
        <f t="shared" si="28"/>
        <v>0</v>
      </c>
      <c r="BF202" s="152">
        <f t="shared" si="29"/>
        <v>0</v>
      </c>
      <c r="BG202" s="152">
        <f t="shared" si="30"/>
        <v>0</v>
      </c>
      <c r="BH202" s="152">
        <f t="shared" si="31"/>
        <v>0</v>
      </c>
      <c r="BI202" s="152">
        <f t="shared" si="32"/>
        <v>0</v>
      </c>
      <c r="BJ202" s="13" t="s">
        <v>91</v>
      </c>
      <c r="BK202" s="152">
        <f t="shared" si="33"/>
        <v>0</v>
      </c>
      <c r="BL202" s="13" t="s">
        <v>281</v>
      </c>
      <c r="BM202" s="151" t="s">
        <v>1087</v>
      </c>
    </row>
    <row r="203" spans="2:65" s="1" customFormat="1" ht="37.9" customHeight="1">
      <c r="B203" s="138"/>
      <c r="C203" s="139" t="s">
        <v>574</v>
      </c>
      <c r="D203" s="139" t="s">
        <v>151</v>
      </c>
      <c r="E203" s="140" t="s">
        <v>1088</v>
      </c>
      <c r="F203" s="141" t="s">
        <v>1089</v>
      </c>
      <c r="G203" s="142" t="s">
        <v>280</v>
      </c>
      <c r="H203" s="143">
        <v>1</v>
      </c>
      <c r="I203" s="144"/>
      <c r="J203" s="145">
        <f t="shared" si="24"/>
        <v>0</v>
      </c>
      <c r="K203" s="146"/>
      <c r="L203" s="27"/>
      <c r="M203" s="147" t="s">
        <v>1</v>
      </c>
      <c r="N203" s="148" t="s">
        <v>41</v>
      </c>
      <c r="P203" s="149">
        <f t="shared" si="25"/>
        <v>0</v>
      </c>
      <c r="Q203" s="149">
        <v>0</v>
      </c>
      <c r="R203" s="149">
        <f t="shared" si="26"/>
        <v>0</v>
      </c>
      <c r="S203" s="149">
        <v>0</v>
      </c>
      <c r="T203" s="150">
        <f t="shared" si="27"/>
        <v>0</v>
      </c>
      <c r="AR203" s="151" t="s">
        <v>281</v>
      </c>
      <c r="AT203" s="151" t="s">
        <v>151</v>
      </c>
      <c r="AU203" s="151" t="s">
        <v>91</v>
      </c>
      <c r="AY203" s="13" t="s">
        <v>149</v>
      </c>
      <c r="BE203" s="152">
        <f t="shared" si="28"/>
        <v>0</v>
      </c>
      <c r="BF203" s="152">
        <f t="shared" si="29"/>
        <v>0</v>
      </c>
      <c r="BG203" s="152">
        <f t="shared" si="30"/>
        <v>0</v>
      </c>
      <c r="BH203" s="152">
        <f t="shared" si="31"/>
        <v>0</v>
      </c>
      <c r="BI203" s="152">
        <f t="shared" si="32"/>
        <v>0</v>
      </c>
      <c r="BJ203" s="13" t="s">
        <v>91</v>
      </c>
      <c r="BK203" s="152">
        <f t="shared" si="33"/>
        <v>0</v>
      </c>
      <c r="BL203" s="13" t="s">
        <v>281</v>
      </c>
      <c r="BM203" s="151" t="s">
        <v>1090</v>
      </c>
    </row>
    <row r="204" spans="2:65" s="1" customFormat="1" ht="33" customHeight="1">
      <c r="B204" s="138"/>
      <c r="C204" s="139" t="s">
        <v>578</v>
      </c>
      <c r="D204" s="139" t="s">
        <v>151</v>
      </c>
      <c r="E204" s="140" t="s">
        <v>1091</v>
      </c>
      <c r="F204" s="141" t="s">
        <v>1092</v>
      </c>
      <c r="G204" s="142" t="s">
        <v>280</v>
      </c>
      <c r="H204" s="143">
        <v>100</v>
      </c>
      <c r="I204" s="144"/>
      <c r="J204" s="145">
        <f t="shared" si="24"/>
        <v>0</v>
      </c>
      <c r="K204" s="146"/>
      <c r="L204" s="27"/>
      <c r="M204" s="147" t="s">
        <v>1</v>
      </c>
      <c r="N204" s="148" t="s">
        <v>41</v>
      </c>
      <c r="P204" s="149">
        <f t="shared" si="25"/>
        <v>0</v>
      </c>
      <c r="Q204" s="149">
        <v>0</v>
      </c>
      <c r="R204" s="149">
        <f t="shared" si="26"/>
        <v>0</v>
      </c>
      <c r="S204" s="149">
        <v>0</v>
      </c>
      <c r="T204" s="150">
        <f t="shared" si="27"/>
        <v>0</v>
      </c>
      <c r="AR204" s="151" t="s">
        <v>281</v>
      </c>
      <c r="AT204" s="151" t="s">
        <v>151</v>
      </c>
      <c r="AU204" s="151" t="s">
        <v>91</v>
      </c>
      <c r="AY204" s="13" t="s">
        <v>149</v>
      </c>
      <c r="BE204" s="152">
        <f t="shared" si="28"/>
        <v>0</v>
      </c>
      <c r="BF204" s="152">
        <f t="shared" si="29"/>
        <v>0</v>
      </c>
      <c r="BG204" s="152">
        <f t="shared" si="30"/>
        <v>0</v>
      </c>
      <c r="BH204" s="152">
        <f t="shared" si="31"/>
        <v>0</v>
      </c>
      <c r="BI204" s="152">
        <f t="shared" si="32"/>
        <v>0</v>
      </c>
      <c r="BJ204" s="13" t="s">
        <v>91</v>
      </c>
      <c r="BK204" s="152">
        <f t="shared" si="33"/>
        <v>0</v>
      </c>
      <c r="BL204" s="13" t="s">
        <v>281</v>
      </c>
      <c r="BM204" s="151" t="s">
        <v>1093</v>
      </c>
    </row>
    <row r="205" spans="2:65" s="1" customFormat="1" ht="16.5" customHeight="1">
      <c r="B205" s="138"/>
      <c r="C205" s="139" t="s">
        <v>582</v>
      </c>
      <c r="D205" s="139" t="s">
        <v>151</v>
      </c>
      <c r="E205" s="140" t="s">
        <v>1094</v>
      </c>
      <c r="F205" s="141" t="s">
        <v>1095</v>
      </c>
      <c r="G205" s="142" t="s">
        <v>280</v>
      </c>
      <c r="H205" s="143">
        <v>290</v>
      </c>
      <c r="I205" s="144"/>
      <c r="J205" s="145">
        <f t="shared" si="24"/>
        <v>0</v>
      </c>
      <c r="K205" s="146"/>
      <c r="L205" s="27"/>
      <c r="M205" s="147" t="s">
        <v>1</v>
      </c>
      <c r="N205" s="148" t="s">
        <v>41</v>
      </c>
      <c r="P205" s="149">
        <f t="shared" si="25"/>
        <v>0</v>
      </c>
      <c r="Q205" s="149">
        <v>0</v>
      </c>
      <c r="R205" s="149">
        <f t="shared" si="26"/>
        <v>0</v>
      </c>
      <c r="S205" s="149">
        <v>0</v>
      </c>
      <c r="T205" s="150">
        <f t="shared" si="27"/>
        <v>0</v>
      </c>
      <c r="AR205" s="151" t="s">
        <v>281</v>
      </c>
      <c r="AT205" s="151" t="s">
        <v>151</v>
      </c>
      <c r="AU205" s="151" t="s">
        <v>91</v>
      </c>
      <c r="AY205" s="13" t="s">
        <v>149</v>
      </c>
      <c r="BE205" s="152">
        <f t="shared" si="28"/>
        <v>0</v>
      </c>
      <c r="BF205" s="152">
        <f t="shared" si="29"/>
        <v>0</v>
      </c>
      <c r="BG205" s="152">
        <f t="shared" si="30"/>
        <v>0</v>
      </c>
      <c r="BH205" s="152">
        <f t="shared" si="31"/>
        <v>0</v>
      </c>
      <c r="BI205" s="152">
        <f t="shared" si="32"/>
        <v>0</v>
      </c>
      <c r="BJ205" s="13" t="s">
        <v>91</v>
      </c>
      <c r="BK205" s="152">
        <f t="shared" si="33"/>
        <v>0</v>
      </c>
      <c r="BL205" s="13" t="s">
        <v>281</v>
      </c>
      <c r="BM205" s="151" t="s">
        <v>1096</v>
      </c>
    </row>
    <row r="206" spans="2:65" s="1" customFormat="1" ht="33" customHeight="1">
      <c r="B206" s="138"/>
      <c r="C206" s="139" t="s">
        <v>586</v>
      </c>
      <c r="D206" s="139" t="s">
        <v>151</v>
      </c>
      <c r="E206" s="140" t="s">
        <v>1097</v>
      </c>
      <c r="F206" s="141" t="s">
        <v>1098</v>
      </c>
      <c r="G206" s="142" t="s">
        <v>161</v>
      </c>
      <c r="H206" s="143">
        <v>10</v>
      </c>
      <c r="I206" s="144"/>
      <c r="J206" s="145">
        <f t="shared" si="24"/>
        <v>0</v>
      </c>
      <c r="K206" s="146"/>
      <c r="L206" s="27"/>
      <c r="M206" s="147" t="s">
        <v>1</v>
      </c>
      <c r="N206" s="148" t="s">
        <v>41</v>
      </c>
      <c r="P206" s="149">
        <f t="shared" si="25"/>
        <v>0</v>
      </c>
      <c r="Q206" s="149">
        <v>0</v>
      </c>
      <c r="R206" s="149">
        <f t="shared" si="26"/>
        <v>0</v>
      </c>
      <c r="S206" s="149">
        <v>0</v>
      </c>
      <c r="T206" s="150">
        <f t="shared" si="27"/>
        <v>0</v>
      </c>
      <c r="AR206" s="151" t="s">
        <v>281</v>
      </c>
      <c r="AT206" s="151" t="s">
        <v>151</v>
      </c>
      <c r="AU206" s="151" t="s">
        <v>91</v>
      </c>
      <c r="AY206" s="13" t="s">
        <v>149</v>
      </c>
      <c r="BE206" s="152">
        <f t="shared" si="28"/>
        <v>0</v>
      </c>
      <c r="BF206" s="152">
        <f t="shared" si="29"/>
        <v>0</v>
      </c>
      <c r="BG206" s="152">
        <f t="shared" si="30"/>
        <v>0</v>
      </c>
      <c r="BH206" s="152">
        <f t="shared" si="31"/>
        <v>0</v>
      </c>
      <c r="BI206" s="152">
        <f t="shared" si="32"/>
        <v>0</v>
      </c>
      <c r="BJ206" s="13" t="s">
        <v>91</v>
      </c>
      <c r="BK206" s="152">
        <f t="shared" si="33"/>
        <v>0</v>
      </c>
      <c r="BL206" s="13" t="s">
        <v>281</v>
      </c>
      <c r="BM206" s="151" t="s">
        <v>1099</v>
      </c>
    </row>
    <row r="207" spans="2:65" s="1" customFormat="1" ht="33" customHeight="1">
      <c r="B207" s="138"/>
      <c r="C207" s="139" t="s">
        <v>592</v>
      </c>
      <c r="D207" s="139" t="s">
        <v>151</v>
      </c>
      <c r="E207" s="140" t="s">
        <v>1100</v>
      </c>
      <c r="F207" s="141" t="s">
        <v>1101</v>
      </c>
      <c r="G207" s="142" t="s">
        <v>161</v>
      </c>
      <c r="H207" s="143">
        <v>195</v>
      </c>
      <c r="I207" s="144"/>
      <c r="J207" s="145">
        <f t="shared" si="24"/>
        <v>0</v>
      </c>
      <c r="K207" s="146"/>
      <c r="L207" s="27"/>
      <c r="M207" s="147" t="s">
        <v>1</v>
      </c>
      <c r="N207" s="148" t="s">
        <v>41</v>
      </c>
      <c r="P207" s="149">
        <f t="shared" si="25"/>
        <v>0</v>
      </c>
      <c r="Q207" s="149">
        <v>0</v>
      </c>
      <c r="R207" s="149">
        <f t="shared" si="26"/>
        <v>0</v>
      </c>
      <c r="S207" s="149">
        <v>0</v>
      </c>
      <c r="T207" s="150">
        <f t="shared" si="27"/>
        <v>0</v>
      </c>
      <c r="AR207" s="151" t="s">
        <v>281</v>
      </c>
      <c r="AT207" s="151" t="s">
        <v>151</v>
      </c>
      <c r="AU207" s="151" t="s">
        <v>91</v>
      </c>
      <c r="AY207" s="13" t="s">
        <v>149</v>
      </c>
      <c r="BE207" s="152">
        <f t="shared" si="28"/>
        <v>0</v>
      </c>
      <c r="BF207" s="152">
        <f t="shared" si="29"/>
        <v>0</v>
      </c>
      <c r="BG207" s="152">
        <f t="shared" si="30"/>
        <v>0</v>
      </c>
      <c r="BH207" s="152">
        <f t="shared" si="31"/>
        <v>0</v>
      </c>
      <c r="BI207" s="152">
        <f t="shared" si="32"/>
        <v>0</v>
      </c>
      <c r="BJ207" s="13" t="s">
        <v>91</v>
      </c>
      <c r="BK207" s="152">
        <f t="shared" si="33"/>
        <v>0</v>
      </c>
      <c r="BL207" s="13" t="s">
        <v>281</v>
      </c>
      <c r="BM207" s="151" t="s">
        <v>1102</v>
      </c>
    </row>
    <row r="208" spans="2:65" s="1" customFormat="1" ht="24.2" customHeight="1">
      <c r="B208" s="138"/>
      <c r="C208" s="139" t="s">
        <v>596</v>
      </c>
      <c r="D208" s="139" t="s">
        <v>151</v>
      </c>
      <c r="E208" s="140" t="s">
        <v>1103</v>
      </c>
      <c r="F208" s="141" t="s">
        <v>1104</v>
      </c>
      <c r="G208" s="142" t="s">
        <v>280</v>
      </c>
      <c r="H208" s="143">
        <v>1025</v>
      </c>
      <c r="I208" s="144"/>
      <c r="J208" s="145">
        <f t="shared" si="24"/>
        <v>0</v>
      </c>
      <c r="K208" s="146"/>
      <c r="L208" s="27"/>
      <c r="M208" s="147" t="s">
        <v>1</v>
      </c>
      <c r="N208" s="148" t="s">
        <v>41</v>
      </c>
      <c r="P208" s="149">
        <f t="shared" si="25"/>
        <v>0</v>
      </c>
      <c r="Q208" s="149">
        <v>0</v>
      </c>
      <c r="R208" s="149">
        <f t="shared" si="26"/>
        <v>0</v>
      </c>
      <c r="S208" s="149">
        <v>0</v>
      </c>
      <c r="T208" s="150">
        <f t="shared" si="27"/>
        <v>0</v>
      </c>
      <c r="AR208" s="151" t="s">
        <v>281</v>
      </c>
      <c r="AT208" s="151" t="s">
        <v>151</v>
      </c>
      <c r="AU208" s="151" t="s">
        <v>91</v>
      </c>
      <c r="AY208" s="13" t="s">
        <v>149</v>
      </c>
      <c r="BE208" s="152">
        <f t="shared" si="28"/>
        <v>0</v>
      </c>
      <c r="BF208" s="152">
        <f t="shared" si="29"/>
        <v>0</v>
      </c>
      <c r="BG208" s="152">
        <f t="shared" si="30"/>
        <v>0</v>
      </c>
      <c r="BH208" s="152">
        <f t="shared" si="31"/>
        <v>0</v>
      </c>
      <c r="BI208" s="152">
        <f t="shared" si="32"/>
        <v>0</v>
      </c>
      <c r="BJ208" s="13" t="s">
        <v>91</v>
      </c>
      <c r="BK208" s="152">
        <f t="shared" si="33"/>
        <v>0</v>
      </c>
      <c r="BL208" s="13" t="s">
        <v>281</v>
      </c>
      <c r="BM208" s="151" t="s">
        <v>1105</v>
      </c>
    </row>
    <row r="209" spans="2:65" s="1" customFormat="1" ht="24.2" customHeight="1">
      <c r="B209" s="138"/>
      <c r="C209" s="139" t="s">
        <v>600</v>
      </c>
      <c r="D209" s="139" t="s">
        <v>151</v>
      </c>
      <c r="E209" s="140" t="s">
        <v>1106</v>
      </c>
      <c r="F209" s="141" t="s">
        <v>1107</v>
      </c>
      <c r="G209" s="142" t="s">
        <v>280</v>
      </c>
      <c r="H209" s="143">
        <v>74</v>
      </c>
      <c r="I209" s="144"/>
      <c r="J209" s="145">
        <f t="shared" si="24"/>
        <v>0</v>
      </c>
      <c r="K209" s="146"/>
      <c r="L209" s="27"/>
      <c r="M209" s="147" t="s">
        <v>1</v>
      </c>
      <c r="N209" s="148" t="s">
        <v>41</v>
      </c>
      <c r="P209" s="149">
        <f t="shared" si="25"/>
        <v>0</v>
      </c>
      <c r="Q209" s="149">
        <v>0</v>
      </c>
      <c r="R209" s="149">
        <f t="shared" si="26"/>
        <v>0</v>
      </c>
      <c r="S209" s="149">
        <v>0</v>
      </c>
      <c r="T209" s="150">
        <f t="shared" si="27"/>
        <v>0</v>
      </c>
      <c r="AR209" s="151" t="s">
        <v>281</v>
      </c>
      <c r="AT209" s="151" t="s">
        <v>151</v>
      </c>
      <c r="AU209" s="151" t="s">
        <v>91</v>
      </c>
      <c r="AY209" s="13" t="s">
        <v>149</v>
      </c>
      <c r="BE209" s="152">
        <f t="shared" si="28"/>
        <v>0</v>
      </c>
      <c r="BF209" s="152">
        <f t="shared" si="29"/>
        <v>0</v>
      </c>
      <c r="BG209" s="152">
        <f t="shared" si="30"/>
        <v>0</v>
      </c>
      <c r="BH209" s="152">
        <f t="shared" si="31"/>
        <v>0</v>
      </c>
      <c r="BI209" s="152">
        <f t="shared" si="32"/>
        <v>0</v>
      </c>
      <c r="BJ209" s="13" t="s">
        <v>91</v>
      </c>
      <c r="BK209" s="152">
        <f t="shared" si="33"/>
        <v>0</v>
      </c>
      <c r="BL209" s="13" t="s">
        <v>281</v>
      </c>
      <c r="BM209" s="151" t="s">
        <v>1108</v>
      </c>
    </row>
    <row r="210" spans="2:65" s="1" customFormat="1" ht="24.2" customHeight="1">
      <c r="B210" s="138"/>
      <c r="C210" s="139" t="s">
        <v>612</v>
      </c>
      <c r="D210" s="139" t="s">
        <v>151</v>
      </c>
      <c r="E210" s="140" t="s">
        <v>1109</v>
      </c>
      <c r="F210" s="141" t="s">
        <v>1110</v>
      </c>
      <c r="G210" s="142" t="s">
        <v>280</v>
      </c>
      <c r="H210" s="143">
        <v>22</v>
      </c>
      <c r="I210" s="144"/>
      <c r="J210" s="145">
        <f t="shared" si="24"/>
        <v>0</v>
      </c>
      <c r="K210" s="146"/>
      <c r="L210" s="27"/>
      <c r="M210" s="147" t="s">
        <v>1</v>
      </c>
      <c r="N210" s="148" t="s">
        <v>41</v>
      </c>
      <c r="P210" s="149">
        <f t="shared" si="25"/>
        <v>0</v>
      </c>
      <c r="Q210" s="149">
        <v>0</v>
      </c>
      <c r="R210" s="149">
        <f t="shared" si="26"/>
        <v>0</v>
      </c>
      <c r="S210" s="149">
        <v>0</v>
      </c>
      <c r="T210" s="150">
        <f t="shared" si="27"/>
        <v>0</v>
      </c>
      <c r="AR210" s="151" t="s">
        <v>281</v>
      </c>
      <c r="AT210" s="151" t="s">
        <v>151</v>
      </c>
      <c r="AU210" s="151" t="s">
        <v>91</v>
      </c>
      <c r="AY210" s="13" t="s">
        <v>149</v>
      </c>
      <c r="BE210" s="152">
        <f t="shared" si="28"/>
        <v>0</v>
      </c>
      <c r="BF210" s="152">
        <f t="shared" si="29"/>
        <v>0</v>
      </c>
      <c r="BG210" s="152">
        <f t="shared" si="30"/>
        <v>0</v>
      </c>
      <c r="BH210" s="152">
        <f t="shared" si="31"/>
        <v>0</v>
      </c>
      <c r="BI210" s="152">
        <f t="shared" si="32"/>
        <v>0</v>
      </c>
      <c r="BJ210" s="13" t="s">
        <v>91</v>
      </c>
      <c r="BK210" s="152">
        <f t="shared" si="33"/>
        <v>0</v>
      </c>
      <c r="BL210" s="13" t="s">
        <v>281</v>
      </c>
      <c r="BM210" s="151" t="s">
        <v>1111</v>
      </c>
    </row>
    <row r="211" spans="2:65" s="1" customFormat="1" ht="24.2" customHeight="1">
      <c r="B211" s="138"/>
      <c r="C211" s="139" t="s">
        <v>616</v>
      </c>
      <c r="D211" s="139" t="s">
        <v>151</v>
      </c>
      <c r="E211" s="140" t="s">
        <v>1112</v>
      </c>
      <c r="F211" s="141" t="s">
        <v>1113</v>
      </c>
      <c r="G211" s="142" t="s">
        <v>280</v>
      </c>
      <c r="H211" s="143">
        <v>18</v>
      </c>
      <c r="I211" s="144"/>
      <c r="J211" s="145">
        <f t="shared" si="24"/>
        <v>0</v>
      </c>
      <c r="K211" s="146"/>
      <c r="L211" s="27"/>
      <c r="M211" s="147" t="s">
        <v>1</v>
      </c>
      <c r="N211" s="148" t="s">
        <v>41</v>
      </c>
      <c r="P211" s="149">
        <f t="shared" si="25"/>
        <v>0</v>
      </c>
      <c r="Q211" s="149">
        <v>0</v>
      </c>
      <c r="R211" s="149">
        <f t="shared" si="26"/>
        <v>0</v>
      </c>
      <c r="S211" s="149">
        <v>0</v>
      </c>
      <c r="T211" s="150">
        <f t="shared" si="27"/>
        <v>0</v>
      </c>
      <c r="AR211" s="151" t="s">
        <v>281</v>
      </c>
      <c r="AT211" s="151" t="s">
        <v>151</v>
      </c>
      <c r="AU211" s="151" t="s">
        <v>91</v>
      </c>
      <c r="AY211" s="13" t="s">
        <v>149</v>
      </c>
      <c r="BE211" s="152">
        <f t="shared" si="28"/>
        <v>0</v>
      </c>
      <c r="BF211" s="152">
        <f t="shared" si="29"/>
        <v>0</v>
      </c>
      <c r="BG211" s="152">
        <f t="shared" si="30"/>
        <v>0</v>
      </c>
      <c r="BH211" s="152">
        <f t="shared" si="31"/>
        <v>0</v>
      </c>
      <c r="BI211" s="152">
        <f t="shared" si="32"/>
        <v>0</v>
      </c>
      <c r="BJ211" s="13" t="s">
        <v>91</v>
      </c>
      <c r="BK211" s="152">
        <f t="shared" si="33"/>
        <v>0</v>
      </c>
      <c r="BL211" s="13" t="s">
        <v>281</v>
      </c>
      <c r="BM211" s="151" t="s">
        <v>1114</v>
      </c>
    </row>
    <row r="212" spans="2:65" s="1" customFormat="1" ht="24.2" customHeight="1">
      <c r="B212" s="138"/>
      <c r="C212" s="139" t="s">
        <v>620</v>
      </c>
      <c r="D212" s="139" t="s">
        <v>151</v>
      </c>
      <c r="E212" s="140" t="s">
        <v>1115</v>
      </c>
      <c r="F212" s="141" t="s">
        <v>1116</v>
      </c>
      <c r="G212" s="142" t="s">
        <v>280</v>
      </c>
      <c r="H212" s="143">
        <v>10</v>
      </c>
      <c r="I212" s="144"/>
      <c r="J212" s="145">
        <f t="shared" si="24"/>
        <v>0</v>
      </c>
      <c r="K212" s="146"/>
      <c r="L212" s="27"/>
      <c r="M212" s="147" t="s">
        <v>1</v>
      </c>
      <c r="N212" s="148" t="s">
        <v>41</v>
      </c>
      <c r="P212" s="149">
        <f t="shared" si="25"/>
        <v>0</v>
      </c>
      <c r="Q212" s="149">
        <v>0</v>
      </c>
      <c r="R212" s="149">
        <f t="shared" si="26"/>
        <v>0</v>
      </c>
      <c r="S212" s="149">
        <v>0</v>
      </c>
      <c r="T212" s="150">
        <f t="shared" si="27"/>
        <v>0</v>
      </c>
      <c r="AR212" s="151" t="s">
        <v>281</v>
      </c>
      <c r="AT212" s="151" t="s">
        <v>151</v>
      </c>
      <c r="AU212" s="151" t="s">
        <v>91</v>
      </c>
      <c r="AY212" s="13" t="s">
        <v>149</v>
      </c>
      <c r="BE212" s="152">
        <f t="shared" si="28"/>
        <v>0</v>
      </c>
      <c r="BF212" s="152">
        <f t="shared" si="29"/>
        <v>0</v>
      </c>
      <c r="BG212" s="152">
        <f t="shared" si="30"/>
        <v>0</v>
      </c>
      <c r="BH212" s="152">
        <f t="shared" si="31"/>
        <v>0</v>
      </c>
      <c r="BI212" s="152">
        <f t="shared" si="32"/>
        <v>0</v>
      </c>
      <c r="BJ212" s="13" t="s">
        <v>91</v>
      </c>
      <c r="BK212" s="152">
        <f t="shared" si="33"/>
        <v>0</v>
      </c>
      <c r="BL212" s="13" t="s">
        <v>281</v>
      </c>
      <c r="BM212" s="151" t="s">
        <v>1117</v>
      </c>
    </row>
    <row r="213" spans="2:65" s="1" customFormat="1" ht="24.2" customHeight="1">
      <c r="B213" s="138"/>
      <c r="C213" s="139" t="s">
        <v>624</v>
      </c>
      <c r="D213" s="139" t="s">
        <v>151</v>
      </c>
      <c r="E213" s="140" t="s">
        <v>1118</v>
      </c>
      <c r="F213" s="141" t="s">
        <v>1119</v>
      </c>
      <c r="G213" s="142" t="s">
        <v>280</v>
      </c>
      <c r="H213" s="143">
        <v>20</v>
      </c>
      <c r="I213" s="144"/>
      <c r="J213" s="145">
        <f t="shared" si="24"/>
        <v>0</v>
      </c>
      <c r="K213" s="146"/>
      <c r="L213" s="27"/>
      <c r="M213" s="147" t="s">
        <v>1</v>
      </c>
      <c r="N213" s="148" t="s">
        <v>41</v>
      </c>
      <c r="P213" s="149">
        <f t="shared" si="25"/>
        <v>0</v>
      </c>
      <c r="Q213" s="149">
        <v>0</v>
      </c>
      <c r="R213" s="149">
        <f t="shared" si="26"/>
        <v>0</v>
      </c>
      <c r="S213" s="149">
        <v>0</v>
      </c>
      <c r="T213" s="150">
        <f t="shared" si="27"/>
        <v>0</v>
      </c>
      <c r="AR213" s="151" t="s">
        <v>281</v>
      </c>
      <c r="AT213" s="151" t="s">
        <v>151</v>
      </c>
      <c r="AU213" s="151" t="s">
        <v>91</v>
      </c>
      <c r="AY213" s="13" t="s">
        <v>149</v>
      </c>
      <c r="BE213" s="152">
        <f t="shared" si="28"/>
        <v>0</v>
      </c>
      <c r="BF213" s="152">
        <f t="shared" si="29"/>
        <v>0</v>
      </c>
      <c r="BG213" s="152">
        <f t="shared" si="30"/>
        <v>0</v>
      </c>
      <c r="BH213" s="152">
        <f t="shared" si="31"/>
        <v>0</v>
      </c>
      <c r="BI213" s="152">
        <f t="shared" si="32"/>
        <v>0</v>
      </c>
      <c r="BJ213" s="13" t="s">
        <v>91</v>
      </c>
      <c r="BK213" s="152">
        <f t="shared" si="33"/>
        <v>0</v>
      </c>
      <c r="BL213" s="13" t="s">
        <v>281</v>
      </c>
      <c r="BM213" s="151" t="s">
        <v>1120</v>
      </c>
    </row>
    <row r="214" spans="2:65" s="1" customFormat="1" ht="24.2" customHeight="1">
      <c r="B214" s="138"/>
      <c r="C214" s="139" t="s">
        <v>628</v>
      </c>
      <c r="D214" s="139" t="s">
        <v>151</v>
      </c>
      <c r="E214" s="140" t="s">
        <v>1121</v>
      </c>
      <c r="F214" s="141" t="s">
        <v>1122</v>
      </c>
      <c r="G214" s="142" t="s">
        <v>280</v>
      </c>
      <c r="H214" s="143">
        <v>10</v>
      </c>
      <c r="I214" s="144"/>
      <c r="J214" s="145">
        <f t="shared" si="24"/>
        <v>0</v>
      </c>
      <c r="K214" s="146"/>
      <c r="L214" s="27"/>
      <c r="M214" s="147" t="s">
        <v>1</v>
      </c>
      <c r="N214" s="148" t="s">
        <v>41</v>
      </c>
      <c r="P214" s="149">
        <f t="shared" si="25"/>
        <v>0</v>
      </c>
      <c r="Q214" s="149">
        <v>0</v>
      </c>
      <c r="R214" s="149">
        <f t="shared" si="26"/>
        <v>0</v>
      </c>
      <c r="S214" s="149">
        <v>0</v>
      </c>
      <c r="T214" s="150">
        <f t="shared" si="27"/>
        <v>0</v>
      </c>
      <c r="AR214" s="151" t="s">
        <v>281</v>
      </c>
      <c r="AT214" s="151" t="s">
        <v>151</v>
      </c>
      <c r="AU214" s="151" t="s">
        <v>91</v>
      </c>
      <c r="AY214" s="13" t="s">
        <v>149</v>
      </c>
      <c r="BE214" s="152">
        <f t="shared" si="28"/>
        <v>0</v>
      </c>
      <c r="BF214" s="152">
        <f t="shared" si="29"/>
        <v>0</v>
      </c>
      <c r="BG214" s="152">
        <f t="shared" si="30"/>
        <v>0</v>
      </c>
      <c r="BH214" s="152">
        <f t="shared" si="31"/>
        <v>0</v>
      </c>
      <c r="BI214" s="152">
        <f t="shared" si="32"/>
        <v>0</v>
      </c>
      <c r="BJ214" s="13" t="s">
        <v>91</v>
      </c>
      <c r="BK214" s="152">
        <f t="shared" si="33"/>
        <v>0</v>
      </c>
      <c r="BL214" s="13" t="s">
        <v>281</v>
      </c>
      <c r="BM214" s="151" t="s">
        <v>1123</v>
      </c>
    </row>
    <row r="215" spans="2:65" s="1" customFormat="1" ht="21.75" customHeight="1">
      <c r="B215" s="138"/>
      <c r="C215" s="139" t="s">
        <v>633</v>
      </c>
      <c r="D215" s="139" t="s">
        <v>151</v>
      </c>
      <c r="E215" s="140" t="s">
        <v>1124</v>
      </c>
      <c r="F215" s="141" t="s">
        <v>1125</v>
      </c>
      <c r="G215" s="142" t="s">
        <v>280</v>
      </c>
      <c r="H215" s="143">
        <v>10</v>
      </c>
      <c r="I215" s="144"/>
      <c r="J215" s="145">
        <f t="shared" si="24"/>
        <v>0</v>
      </c>
      <c r="K215" s="146"/>
      <c r="L215" s="27"/>
      <c r="M215" s="147" t="s">
        <v>1</v>
      </c>
      <c r="N215" s="148" t="s">
        <v>41</v>
      </c>
      <c r="P215" s="149">
        <f t="shared" si="25"/>
        <v>0</v>
      </c>
      <c r="Q215" s="149">
        <v>0</v>
      </c>
      <c r="R215" s="149">
        <f t="shared" si="26"/>
        <v>0</v>
      </c>
      <c r="S215" s="149">
        <v>0</v>
      </c>
      <c r="T215" s="150">
        <f t="shared" si="27"/>
        <v>0</v>
      </c>
      <c r="AR215" s="151" t="s">
        <v>281</v>
      </c>
      <c r="AT215" s="151" t="s">
        <v>151</v>
      </c>
      <c r="AU215" s="151" t="s">
        <v>91</v>
      </c>
      <c r="AY215" s="13" t="s">
        <v>149</v>
      </c>
      <c r="BE215" s="152">
        <f t="shared" si="28"/>
        <v>0</v>
      </c>
      <c r="BF215" s="152">
        <f t="shared" si="29"/>
        <v>0</v>
      </c>
      <c r="BG215" s="152">
        <f t="shared" si="30"/>
        <v>0</v>
      </c>
      <c r="BH215" s="152">
        <f t="shared" si="31"/>
        <v>0</v>
      </c>
      <c r="BI215" s="152">
        <f t="shared" si="32"/>
        <v>0</v>
      </c>
      <c r="BJ215" s="13" t="s">
        <v>91</v>
      </c>
      <c r="BK215" s="152">
        <f t="shared" si="33"/>
        <v>0</v>
      </c>
      <c r="BL215" s="13" t="s">
        <v>281</v>
      </c>
      <c r="BM215" s="151" t="s">
        <v>1126</v>
      </c>
    </row>
    <row r="216" spans="2:65" s="1" customFormat="1" ht="24.2" customHeight="1">
      <c r="B216" s="138"/>
      <c r="C216" s="139" t="s">
        <v>637</v>
      </c>
      <c r="D216" s="139" t="s">
        <v>151</v>
      </c>
      <c r="E216" s="140" t="s">
        <v>1127</v>
      </c>
      <c r="F216" s="141" t="s">
        <v>1128</v>
      </c>
      <c r="G216" s="142" t="s">
        <v>280</v>
      </c>
      <c r="H216" s="143">
        <v>1</v>
      </c>
      <c r="I216" s="144"/>
      <c r="J216" s="145">
        <f t="shared" si="24"/>
        <v>0</v>
      </c>
      <c r="K216" s="146"/>
      <c r="L216" s="27"/>
      <c r="M216" s="147" t="s">
        <v>1</v>
      </c>
      <c r="N216" s="148" t="s">
        <v>41</v>
      </c>
      <c r="P216" s="149">
        <f t="shared" si="25"/>
        <v>0</v>
      </c>
      <c r="Q216" s="149">
        <v>0</v>
      </c>
      <c r="R216" s="149">
        <f t="shared" si="26"/>
        <v>0</v>
      </c>
      <c r="S216" s="149">
        <v>0</v>
      </c>
      <c r="T216" s="150">
        <f t="shared" si="27"/>
        <v>0</v>
      </c>
      <c r="AR216" s="151" t="s">
        <v>281</v>
      </c>
      <c r="AT216" s="151" t="s">
        <v>151</v>
      </c>
      <c r="AU216" s="151" t="s">
        <v>91</v>
      </c>
      <c r="AY216" s="13" t="s">
        <v>149</v>
      </c>
      <c r="BE216" s="152">
        <f t="shared" si="28"/>
        <v>0</v>
      </c>
      <c r="BF216" s="152">
        <f t="shared" si="29"/>
        <v>0</v>
      </c>
      <c r="BG216" s="152">
        <f t="shared" si="30"/>
        <v>0</v>
      </c>
      <c r="BH216" s="152">
        <f t="shared" si="31"/>
        <v>0</v>
      </c>
      <c r="BI216" s="152">
        <f t="shared" si="32"/>
        <v>0</v>
      </c>
      <c r="BJ216" s="13" t="s">
        <v>91</v>
      </c>
      <c r="BK216" s="152">
        <f t="shared" si="33"/>
        <v>0</v>
      </c>
      <c r="BL216" s="13" t="s">
        <v>281</v>
      </c>
      <c r="BM216" s="151" t="s">
        <v>1129</v>
      </c>
    </row>
    <row r="217" spans="2:65" s="1" customFormat="1" ht="16.5" customHeight="1">
      <c r="B217" s="138"/>
      <c r="C217" s="139" t="s">
        <v>643</v>
      </c>
      <c r="D217" s="139" t="s">
        <v>151</v>
      </c>
      <c r="E217" s="140" t="s">
        <v>1130</v>
      </c>
      <c r="F217" s="141" t="s">
        <v>1131</v>
      </c>
      <c r="G217" s="142" t="s">
        <v>280</v>
      </c>
      <c r="H217" s="143">
        <v>3</v>
      </c>
      <c r="I217" s="144"/>
      <c r="J217" s="145">
        <f t="shared" si="24"/>
        <v>0</v>
      </c>
      <c r="K217" s="146"/>
      <c r="L217" s="27"/>
      <c r="M217" s="147" t="s">
        <v>1</v>
      </c>
      <c r="N217" s="148" t="s">
        <v>41</v>
      </c>
      <c r="P217" s="149">
        <f t="shared" si="25"/>
        <v>0</v>
      </c>
      <c r="Q217" s="149">
        <v>0</v>
      </c>
      <c r="R217" s="149">
        <f t="shared" si="26"/>
        <v>0</v>
      </c>
      <c r="S217" s="149">
        <v>0</v>
      </c>
      <c r="T217" s="150">
        <f t="shared" si="27"/>
        <v>0</v>
      </c>
      <c r="AR217" s="151" t="s">
        <v>281</v>
      </c>
      <c r="AT217" s="151" t="s">
        <v>151</v>
      </c>
      <c r="AU217" s="151" t="s">
        <v>91</v>
      </c>
      <c r="AY217" s="13" t="s">
        <v>149</v>
      </c>
      <c r="BE217" s="152">
        <f t="shared" si="28"/>
        <v>0</v>
      </c>
      <c r="BF217" s="152">
        <f t="shared" si="29"/>
        <v>0</v>
      </c>
      <c r="BG217" s="152">
        <f t="shared" si="30"/>
        <v>0</v>
      </c>
      <c r="BH217" s="152">
        <f t="shared" si="31"/>
        <v>0</v>
      </c>
      <c r="BI217" s="152">
        <f t="shared" si="32"/>
        <v>0</v>
      </c>
      <c r="BJ217" s="13" t="s">
        <v>91</v>
      </c>
      <c r="BK217" s="152">
        <f t="shared" si="33"/>
        <v>0</v>
      </c>
      <c r="BL217" s="13" t="s">
        <v>281</v>
      </c>
      <c r="BM217" s="151" t="s">
        <v>1132</v>
      </c>
    </row>
    <row r="218" spans="2:65" s="1" customFormat="1" ht="16.5" customHeight="1">
      <c r="B218" s="138"/>
      <c r="C218" s="139" t="s">
        <v>647</v>
      </c>
      <c r="D218" s="139" t="s">
        <v>151</v>
      </c>
      <c r="E218" s="140" t="s">
        <v>1133</v>
      </c>
      <c r="F218" s="141" t="s">
        <v>1134</v>
      </c>
      <c r="G218" s="142" t="s">
        <v>280</v>
      </c>
      <c r="H218" s="143">
        <v>1</v>
      </c>
      <c r="I218" s="144"/>
      <c r="J218" s="145">
        <f t="shared" si="24"/>
        <v>0</v>
      </c>
      <c r="K218" s="146"/>
      <c r="L218" s="27"/>
      <c r="M218" s="147" t="s">
        <v>1</v>
      </c>
      <c r="N218" s="148" t="s">
        <v>41</v>
      </c>
      <c r="P218" s="149">
        <f t="shared" si="25"/>
        <v>0</v>
      </c>
      <c r="Q218" s="149">
        <v>0</v>
      </c>
      <c r="R218" s="149">
        <f t="shared" si="26"/>
        <v>0</v>
      </c>
      <c r="S218" s="149">
        <v>0</v>
      </c>
      <c r="T218" s="150">
        <f t="shared" si="27"/>
        <v>0</v>
      </c>
      <c r="AR218" s="151" t="s">
        <v>281</v>
      </c>
      <c r="AT218" s="151" t="s">
        <v>151</v>
      </c>
      <c r="AU218" s="151" t="s">
        <v>91</v>
      </c>
      <c r="AY218" s="13" t="s">
        <v>149</v>
      </c>
      <c r="BE218" s="152">
        <f t="shared" si="28"/>
        <v>0</v>
      </c>
      <c r="BF218" s="152">
        <f t="shared" si="29"/>
        <v>0</v>
      </c>
      <c r="BG218" s="152">
        <f t="shared" si="30"/>
        <v>0</v>
      </c>
      <c r="BH218" s="152">
        <f t="shared" si="31"/>
        <v>0</v>
      </c>
      <c r="BI218" s="152">
        <f t="shared" si="32"/>
        <v>0</v>
      </c>
      <c r="BJ218" s="13" t="s">
        <v>91</v>
      </c>
      <c r="BK218" s="152">
        <f t="shared" si="33"/>
        <v>0</v>
      </c>
      <c r="BL218" s="13" t="s">
        <v>281</v>
      </c>
      <c r="BM218" s="151" t="s">
        <v>1135</v>
      </c>
    </row>
    <row r="219" spans="2:65" s="1" customFormat="1" ht="21.75" customHeight="1">
      <c r="B219" s="138"/>
      <c r="C219" s="139" t="s">
        <v>1136</v>
      </c>
      <c r="D219" s="139" t="s">
        <v>151</v>
      </c>
      <c r="E219" s="140" t="s">
        <v>1137</v>
      </c>
      <c r="F219" s="141" t="s">
        <v>1138</v>
      </c>
      <c r="G219" s="142" t="s">
        <v>280</v>
      </c>
      <c r="H219" s="143">
        <v>1</v>
      </c>
      <c r="I219" s="144"/>
      <c r="J219" s="145">
        <f t="shared" si="24"/>
        <v>0</v>
      </c>
      <c r="K219" s="146"/>
      <c r="L219" s="27"/>
      <c r="M219" s="147" t="s">
        <v>1</v>
      </c>
      <c r="N219" s="148" t="s">
        <v>41</v>
      </c>
      <c r="P219" s="149">
        <f t="shared" si="25"/>
        <v>0</v>
      </c>
      <c r="Q219" s="149">
        <v>0</v>
      </c>
      <c r="R219" s="149">
        <f t="shared" si="26"/>
        <v>0</v>
      </c>
      <c r="S219" s="149">
        <v>0</v>
      </c>
      <c r="T219" s="150">
        <f t="shared" si="27"/>
        <v>0</v>
      </c>
      <c r="AR219" s="151" t="s">
        <v>281</v>
      </c>
      <c r="AT219" s="151" t="s">
        <v>151</v>
      </c>
      <c r="AU219" s="151" t="s">
        <v>91</v>
      </c>
      <c r="AY219" s="13" t="s">
        <v>149</v>
      </c>
      <c r="BE219" s="152">
        <f t="shared" si="28"/>
        <v>0</v>
      </c>
      <c r="BF219" s="152">
        <f t="shared" si="29"/>
        <v>0</v>
      </c>
      <c r="BG219" s="152">
        <f t="shared" si="30"/>
        <v>0</v>
      </c>
      <c r="BH219" s="152">
        <f t="shared" si="31"/>
        <v>0</v>
      </c>
      <c r="BI219" s="152">
        <f t="shared" si="32"/>
        <v>0</v>
      </c>
      <c r="BJ219" s="13" t="s">
        <v>91</v>
      </c>
      <c r="BK219" s="152">
        <f t="shared" si="33"/>
        <v>0</v>
      </c>
      <c r="BL219" s="13" t="s">
        <v>281</v>
      </c>
      <c r="BM219" s="151" t="s">
        <v>1139</v>
      </c>
    </row>
    <row r="220" spans="2:65" s="1" customFormat="1" ht="21.75" customHeight="1">
      <c r="B220" s="138"/>
      <c r="C220" s="139" t="s">
        <v>651</v>
      </c>
      <c r="D220" s="139" t="s">
        <v>151</v>
      </c>
      <c r="E220" s="140" t="s">
        <v>1140</v>
      </c>
      <c r="F220" s="141" t="s">
        <v>1141</v>
      </c>
      <c r="G220" s="142" t="s">
        <v>280</v>
      </c>
      <c r="H220" s="143">
        <v>18</v>
      </c>
      <c r="I220" s="144"/>
      <c r="J220" s="145">
        <f t="shared" si="24"/>
        <v>0</v>
      </c>
      <c r="K220" s="146"/>
      <c r="L220" s="27"/>
      <c r="M220" s="147" t="s">
        <v>1</v>
      </c>
      <c r="N220" s="148" t="s">
        <v>41</v>
      </c>
      <c r="P220" s="149">
        <f t="shared" si="25"/>
        <v>0</v>
      </c>
      <c r="Q220" s="149">
        <v>0</v>
      </c>
      <c r="R220" s="149">
        <f t="shared" si="26"/>
        <v>0</v>
      </c>
      <c r="S220" s="149">
        <v>0</v>
      </c>
      <c r="T220" s="150">
        <f t="shared" si="27"/>
        <v>0</v>
      </c>
      <c r="AR220" s="151" t="s">
        <v>281</v>
      </c>
      <c r="AT220" s="151" t="s">
        <v>151</v>
      </c>
      <c r="AU220" s="151" t="s">
        <v>91</v>
      </c>
      <c r="AY220" s="13" t="s">
        <v>149</v>
      </c>
      <c r="BE220" s="152">
        <f t="shared" si="28"/>
        <v>0</v>
      </c>
      <c r="BF220" s="152">
        <f t="shared" si="29"/>
        <v>0</v>
      </c>
      <c r="BG220" s="152">
        <f t="shared" si="30"/>
        <v>0</v>
      </c>
      <c r="BH220" s="152">
        <f t="shared" si="31"/>
        <v>0</v>
      </c>
      <c r="BI220" s="152">
        <f t="shared" si="32"/>
        <v>0</v>
      </c>
      <c r="BJ220" s="13" t="s">
        <v>91</v>
      </c>
      <c r="BK220" s="152">
        <f t="shared" si="33"/>
        <v>0</v>
      </c>
      <c r="BL220" s="13" t="s">
        <v>281</v>
      </c>
      <c r="BM220" s="151" t="s">
        <v>1142</v>
      </c>
    </row>
    <row r="221" spans="2:65" s="1" customFormat="1" ht="24.2" customHeight="1">
      <c r="B221" s="138"/>
      <c r="C221" s="139" t="s">
        <v>655</v>
      </c>
      <c r="D221" s="139" t="s">
        <v>151</v>
      </c>
      <c r="E221" s="140" t="s">
        <v>1143</v>
      </c>
      <c r="F221" s="141" t="s">
        <v>1144</v>
      </c>
      <c r="G221" s="142" t="s">
        <v>280</v>
      </c>
      <c r="H221" s="143">
        <v>3</v>
      </c>
      <c r="I221" s="144"/>
      <c r="J221" s="145">
        <f t="shared" si="24"/>
        <v>0</v>
      </c>
      <c r="K221" s="146"/>
      <c r="L221" s="27"/>
      <c r="M221" s="147" t="s">
        <v>1</v>
      </c>
      <c r="N221" s="148" t="s">
        <v>41</v>
      </c>
      <c r="P221" s="149">
        <f t="shared" si="25"/>
        <v>0</v>
      </c>
      <c r="Q221" s="149">
        <v>0</v>
      </c>
      <c r="R221" s="149">
        <f t="shared" si="26"/>
        <v>0</v>
      </c>
      <c r="S221" s="149">
        <v>0</v>
      </c>
      <c r="T221" s="150">
        <f t="shared" si="27"/>
        <v>0</v>
      </c>
      <c r="AR221" s="151" t="s">
        <v>281</v>
      </c>
      <c r="AT221" s="151" t="s">
        <v>151</v>
      </c>
      <c r="AU221" s="151" t="s">
        <v>91</v>
      </c>
      <c r="AY221" s="13" t="s">
        <v>149</v>
      </c>
      <c r="BE221" s="152">
        <f t="shared" si="28"/>
        <v>0</v>
      </c>
      <c r="BF221" s="152">
        <f t="shared" si="29"/>
        <v>0</v>
      </c>
      <c r="BG221" s="152">
        <f t="shared" si="30"/>
        <v>0</v>
      </c>
      <c r="BH221" s="152">
        <f t="shared" si="31"/>
        <v>0</v>
      </c>
      <c r="BI221" s="152">
        <f t="shared" si="32"/>
        <v>0</v>
      </c>
      <c r="BJ221" s="13" t="s">
        <v>91</v>
      </c>
      <c r="BK221" s="152">
        <f t="shared" si="33"/>
        <v>0</v>
      </c>
      <c r="BL221" s="13" t="s">
        <v>281</v>
      </c>
      <c r="BM221" s="151" t="s">
        <v>1145</v>
      </c>
    </row>
    <row r="222" spans="2:65" s="1" customFormat="1" ht="24.2" customHeight="1">
      <c r="B222" s="138"/>
      <c r="C222" s="139" t="s">
        <v>659</v>
      </c>
      <c r="D222" s="139" t="s">
        <v>151</v>
      </c>
      <c r="E222" s="140" t="s">
        <v>1146</v>
      </c>
      <c r="F222" s="141" t="s">
        <v>1147</v>
      </c>
      <c r="G222" s="142" t="s">
        <v>280</v>
      </c>
      <c r="H222" s="143">
        <v>5</v>
      </c>
      <c r="I222" s="144"/>
      <c r="J222" s="145">
        <f t="shared" si="24"/>
        <v>0</v>
      </c>
      <c r="K222" s="146"/>
      <c r="L222" s="27"/>
      <c r="M222" s="147" t="s">
        <v>1</v>
      </c>
      <c r="N222" s="148" t="s">
        <v>41</v>
      </c>
      <c r="P222" s="149">
        <f t="shared" si="25"/>
        <v>0</v>
      </c>
      <c r="Q222" s="149">
        <v>0</v>
      </c>
      <c r="R222" s="149">
        <f t="shared" si="26"/>
        <v>0</v>
      </c>
      <c r="S222" s="149">
        <v>0</v>
      </c>
      <c r="T222" s="150">
        <f t="shared" si="27"/>
        <v>0</v>
      </c>
      <c r="AR222" s="151" t="s">
        <v>281</v>
      </c>
      <c r="AT222" s="151" t="s">
        <v>151</v>
      </c>
      <c r="AU222" s="151" t="s">
        <v>91</v>
      </c>
      <c r="AY222" s="13" t="s">
        <v>149</v>
      </c>
      <c r="BE222" s="152">
        <f t="shared" si="28"/>
        <v>0</v>
      </c>
      <c r="BF222" s="152">
        <f t="shared" si="29"/>
        <v>0</v>
      </c>
      <c r="BG222" s="152">
        <f t="shared" si="30"/>
        <v>0</v>
      </c>
      <c r="BH222" s="152">
        <f t="shared" si="31"/>
        <v>0</v>
      </c>
      <c r="BI222" s="152">
        <f t="shared" si="32"/>
        <v>0</v>
      </c>
      <c r="BJ222" s="13" t="s">
        <v>91</v>
      </c>
      <c r="BK222" s="152">
        <f t="shared" si="33"/>
        <v>0</v>
      </c>
      <c r="BL222" s="13" t="s">
        <v>281</v>
      </c>
      <c r="BM222" s="151" t="s">
        <v>1148</v>
      </c>
    </row>
    <row r="223" spans="2:65" s="1" customFormat="1" ht="21.75" customHeight="1">
      <c r="B223" s="138"/>
      <c r="C223" s="139" t="s">
        <v>663</v>
      </c>
      <c r="D223" s="139" t="s">
        <v>151</v>
      </c>
      <c r="E223" s="140" t="s">
        <v>1149</v>
      </c>
      <c r="F223" s="141" t="s">
        <v>1150</v>
      </c>
      <c r="G223" s="142" t="s">
        <v>280</v>
      </c>
      <c r="H223" s="143">
        <v>3</v>
      </c>
      <c r="I223" s="144"/>
      <c r="J223" s="145">
        <f t="shared" si="24"/>
        <v>0</v>
      </c>
      <c r="K223" s="146"/>
      <c r="L223" s="27"/>
      <c r="M223" s="147" t="s">
        <v>1</v>
      </c>
      <c r="N223" s="148" t="s">
        <v>41</v>
      </c>
      <c r="P223" s="149">
        <f t="shared" si="25"/>
        <v>0</v>
      </c>
      <c r="Q223" s="149">
        <v>0</v>
      </c>
      <c r="R223" s="149">
        <f t="shared" si="26"/>
        <v>0</v>
      </c>
      <c r="S223" s="149">
        <v>0</v>
      </c>
      <c r="T223" s="150">
        <f t="shared" si="27"/>
        <v>0</v>
      </c>
      <c r="AR223" s="151" t="s">
        <v>281</v>
      </c>
      <c r="AT223" s="151" t="s">
        <v>151</v>
      </c>
      <c r="AU223" s="151" t="s">
        <v>91</v>
      </c>
      <c r="AY223" s="13" t="s">
        <v>149</v>
      </c>
      <c r="BE223" s="152">
        <f t="shared" si="28"/>
        <v>0</v>
      </c>
      <c r="BF223" s="152">
        <f t="shared" si="29"/>
        <v>0</v>
      </c>
      <c r="BG223" s="152">
        <f t="shared" si="30"/>
        <v>0</v>
      </c>
      <c r="BH223" s="152">
        <f t="shared" si="31"/>
        <v>0</v>
      </c>
      <c r="BI223" s="152">
        <f t="shared" si="32"/>
        <v>0</v>
      </c>
      <c r="BJ223" s="13" t="s">
        <v>91</v>
      </c>
      <c r="BK223" s="152">
        <f t="shared" si="33"/>
        <v>0</v>
      </c>
      <c r="BL223" s="13" t="s">
        <v>281</v>
      </c>
      <c r="BM223" s="151" t="s">
        <v>1151</v>
      </c>
    </row>
    <row r="224" spans="2:65" s="1" customFormat="1" ht="16.5" customHeight="1">
      <c r="B224" s="138"/>
      <c r="C224" s="139" t="s">
        <v>665</v>
      </c>
      <c r="D224" s="139" t="s">
        <v>151</v>
      </c>
      <c r="E224" s="140" t="s">
        <v>1152</v>
      </c>
      <c r="F224" s="141" t="s">
        <v>1153</v>
      </c>
      <c r="G224" s="142" t="s">
        <v>280</v>
      </c>
      <c r="H224" s="143">
        <v>18</v>
      </c>
      <c r="I224" s="144"/>
      <c r="J224" s="145">
        <f t="shared" si="24"/>
        <v>0</v>
      </c>
      <c r="K224" s="146"/>
      <c r="L224" s="27"/>
      <c r="M224" s="147" t="s">
        <v>1</v>
      </c>
      <c r="N224" s="148" t="s">
        <v>41</v>
      </c>
      <c r="P224" s="149">
        <f t="shared" si="25"/>
        <v>0</v>
      </c>
      <c r="Q224" s="149">
        <v>0</v>
      </c>
      <c r="R224" s="149">
        <f t="shared" si="26"/>
        <v>0</v>
      </c>
      <c r="S224" s="149">
        <v>0</v>
      </c>
      <c r="T224" s="150">
        <f t="shared" si="27"/>
        <v>0</v>
      </c>
      <c r="AR224" s="151" t="s">
        <v>281</v>
      </c>
      <c r="AT224" s="151" t="s">
        <v>151</v>
      </c>
      <c r="AU224" s="151" t="s">
        <v>91</v>
      </c>
      <c r="AY224" s="13" t="s">
        <v>149</v>
      </c>
      <c r="BE224" s="152">
        <f t="shared" si="28"/>
        <v>0</v>
      </c>
      <c r="BF224" s="152">
        <f t="shared" si="29"/>
        <v>0</v>
      </c>
      <c r="BG224" s="152">
        <f t="shared" si="30"/>
        <v>0</v>
      </c>
      <c r="BH224" s="152">
        <f t="shared" si="31"/>
        <v>0</v>
      </c>
      <c r="BI224" s="152">
        <f t="shared" si="32"/>
        <v>0</v>
      </c>
      <c r="BJ224" s="13" t="s">
        <v>91</v>
      </c>
      <c r="BK224" s="152">
        <f t="shared" si="33"/>
        <v>0</v>
      </c>
      <c r="BL224" s="13" t="s">
        <v>281</v>
      </c>
      <c r="BM224" s="151" t="s">
        <v>1154</v>
      </c>
    </row>
    <row r="225" spans="2:65" s="1" customFormat="1" ht="24.2" customHeight="1">
      <c r="B225" s="138"/>
      <c r="C225" s="139" t="s">
        <v>667</v>
      </c>
      <c r="D225" s="139" t="s">
        <v>151</v>
      </c>
      <c r="E225" s="140" t="s">
        <v>1155</v>
      </c>
      <c r="F225" s="141" t="s">
        <v>1156</v>
      </c>
      <c r="G225" s="142" t="s">
        <v>280</v>
      </c>
      <c r="H225" s="143">
        <v>5</v>
      </c>
      <c r="I225" s="144"/>
      <c r="J225" s="145">
        <f t="shared" si="24"/>
        <v>0</v>
      </c>
      <c r="K225" s="146"/>
      <c r="L225" s="27"/>
      <c r="M225" s="147" t="s">
        <v>1</v>
      </c>
      <c r="N225" s="148" t="s">
        <v>41</v>
      </c>
      <c r="P225" s="149">
        <f t="shared" si="25"/>
        <v>0</v>
      </c>
      <c r="Q225" s="149">
        <v>0</v>
      </c>
      <c r="R225" s="149">
        <f t="shared" si="26"/>
        <v>0</v>
      </c>
      <c r="S225" s="149">
        <v>0</v>
      </c>
      <c r="T225" s="150">
        <f t="shared" si="27"/>
        <v>0</v>
      </c>
      <c r="AR225" s="151" t="s">
        <v>281</v>
      </c>
      <c r="AT225" s="151" t="s">
        <v>151</v>
      </c>
      <c r="AU225" s="151" t="s">
        <v>91</v>
      </c>
      <c r="AY225" s="13" t="s">
        <v>149</v>
      </c>
      <c r="BE225" s="152">
        <f t="shared" si="28"/>
        <v>0</v>
      </c>
      <c r="BF225" s="152">
        <f t="shared" si="29"/>
        <v>0</v>
      </c>
      <c r="BG225" s="152">
        <f t="shared" si="30"/>
        <v>0</v>
      </c>
      <c r="BH225" s="152">
        <f t="shared" si="31"/>
        <v>0</v>
      </c>
      <c r="BI225" s="152">
        <f t="shared" si="32"/>
        <v>0</v>
      </c>
      <c r="BJ225" s="13" t="s">
        <v>91</v>
      </c>
      <c r="BK225" s="152">
        <f t="shared" si="33"/>
        <v>0</v>
      </c>
      <c r="BL225" s="13" t="s">
        <v>281</v>
      </c>
      <c r="BM225" s="151" t="s">
        <v>1157</v>
      </c>
    </row>
    <row r="226" spans="2:65" s="1" customFormat="1" ht="24.2" customHeight="1">
      <c r="B226" s="138"/>
      <c r="C226" s="139" t="s">
        <v>671</v>
      </c>
      <c r="D226" s="139" t="s">
        <v>151</v>
      </c>
      <c r="E226" s="140" t="s">
        <v>1158</v>
      </c>
      <c r="F226" s="141" t="s">
        <v>1159</v>
      </c>
      <c r="G226" s="142" t="s">
        <v>161</v>
      </c>
      <c r="H226" s="143">
        <v>80</v>
      </c>
      <c r="I226" s="144"/>
      <c r="J226" s="145">
        <f t="shared" si="24"/>
        <v>0</v>
      </c>
      <c r="K226" s="146"/>
      <c r="L226" s="27"/>
      <c r="M226" s="147" t="s">
        <v>1</v>
      </c>
      <c r="N226" s="148" t="s">
        <v>41</v>
      </c>
      <c r="P226" s="149">
        <f t="shared" si="25"/>
        <v>0</v>
      </c>
      <c r="Q226" s="149">
        <v>0</v>
      </c>
      <c r="R226" s="149">
        <f t="shared" si="26"/>
        <v>0</v>
      </c>
      <c r="S226" s="149">
        <v>0</v>
      </c>
      <c r="T226" s="150">
        <f t="shared" si="27"/>
        <v>0</v>
      </c>
      <c r="AR226" s="151" t="s">
        <v>281</v>
      </c>
      <c r="AT226" s="151" t="s">
        <v>151</v>
      </c>
      <c r="AU226" s="151" t="s">
        <v>91</v>
      </c>
      <c r="AY226" s="13" t="s">
        <v>149</v>
      </c>
      <c r="BE226" s="152">
        <f t="shared" si="28"/>
        <v>0</v>
      </c>
      <c r="BF226" s="152">
        <f t="shared" si="29"/>
        <v>0</v>
      </c>
      <c r="BG226" s="152">
        <f t="shared" si="30"/>
        <v>0</v>
      </c>
      <c r="BH226" s="152">
        <f t="shared" si="31"/>
        <v>0</v>
      </c>
      <c r="BI226" s="152">
        <f t="shared" si="32"/>
        <v>0</v>
      </c>
      <c r="BJ226" s="13" t="s">
        <v>91</v>
      </c>
      <c r="BK226" s="152">
        <f t="shared" si="33"/>
        <v>0</v>
      </c>
      <c r="BL226" s="13" t="s">
        <v>281</v>
      </c>
      <c r="BM226" s="151" t="s">
        <v>1160</v>
      </c>
    </row>
    <row r="227" spans="2:65" s="1" customFormat="1" ht="24.2" customHeight="1">
      <c r="B227" s="138"/>
      <c r="C227" s="139" t="s">
        <v>374</v>
      </c>
      <c r="D227" s="139" t="s">
        <v>151</v>
      </c>
      <c r="E227" s="140" t="s">
        <v>1161</v>
      </c>
      <c r="F227" s="141" t="s">
        <v>1162</v>
      </c>
      <c r="G227" s="142" t="s">
        <v>161</v>
      </c>
      <c r="H227" s="143">
        <v>150</v>
      </c>
      <c r="I227" s="144"/>
      <c r="J227" s="145">
        <f t="shared" si="24"/>
        <v>0</v>
      </c>
      <c r="K227" s="146"/>
      <c r="L227" s="27"/>
      <c r="M227" s="147" t="s">
        <v>1</v>
      </c>
      <c r="N227" s="148" t="s">
        <v>41</v>
      </c>
      <c r="P227" s="149">
        <f t="shared" si="25"/>
        <v>0</v>
      </c>
      <c r="Q227" s="149">
        <v>0</v>
      </c>
      <c r="R227" s="149">
        <f t="shared" si="26"/>
        <v>0</v>
      </c>
      <c r="S227" s="149">
        <v>0</v>
      </c>
      <c r="T227" s="150">
        <f t="shared" si="27"/>
        <v>0</v>
      </c>
      <c r="AR227" s="151" t="s">
        <v>281</v>
      </c>
      <c r="AT227" s="151" t="s">
        <v>151</v>
      </c>
      <c r="AU227" s="151" t="s">
        <v>91</v>
      </c>
      <c r="AY227" s="13" t="s">
        <v>149</v>
      </c>
      <c r="BE227" s="152">
        <f t="shared" si="28"/>
        <v>0</v>
      </c>
      <c r="BF227" s="152">
        <f t="shared" si="29"/>
        <v>0</v>
      </c>
      <c r="BG227" s="152">
        <f t="shared" si="30"/>
        <v>0</v>
      </c>
      <c r="BH227" s="152">
        <f t="shared" si="31"/>
        <v>0</v>
      </c>
      <c r="BI227" s="152">
        <f t="shared" si="32"/>
        <v>0</v>
      </c>
      <c r="BJ227" s="13" t="s">
        <v>91</v>
      </c>
      <c r="BK227" s="152">
        <f t="shared" si="33"/>
        <v>0</v>
      </c>
      <c r="BL227" s="13" t="s">
        <v>281</v>
      </c>
      <c r="BM227" s="151" t="s">
        <v>1163</v>
      </c>
    </row>
    <row r="228" spans="2:65" s="1" customFormat="1" ht="21.75" customHeight="1">
      <c r="B228" s="138"/>
      <c r="C228" s="139" t="s">
        <v>366</v>
      </c>
      <c r="D228" s="139" t="s">
        <v>151</v>
      </c>
      <c r="E228" s="140" t="s">
        <v>1164</v>
      </c>
      <c r="F228" s="141" t="s">
        <v>1165</v>
      </c>
      <c r="G228" s="142" t="s">
        <v>280</v>
      </c>
      <c r="H228" s="143">
        <v>10</v>
      </c>
      <c r="I228" s="144"/>
      <c r="J228" s="145">
        <f t="shared" si="24"/>
        <v>0</v>
      </c>
      <c r="K228" s="146"/>
      <c r="L228" s="27"/>
      <c r="M228" s="147" t="s">
        <v>1</v>
      </c>
      <c r="N228" s="148" t="s">
        <v>41</v>
      </c>
      <c r="P228" s="149">
        <f t="shared" si="25"/>
        <v>0</v>
      </c>
      <c r="Q228" s="149">
        <v>0</v>
      </c>
      <c r="R228" s="149">
        <f t="shared" si="26"/>
        <v>0</v>
      </c>
      <c r="S228" s="149">
        <v>0</v>
      </c>
      <c r="T228" s="150">
        <f t="shared" si="27"/>
        <v>0</v>
      </c>
      <c r="AR228" s="151" t="s">
        <v>281</v>
      </c>
      <c r="AT228" s="151" t="s">
        <v>151</v>
      </c>
      <c r="AU228" s="151" t="s">
        <v>91</v>
      </c>
      <c r="AY228" s="13" t="s">
        <v>149</v>
      </c>
      <c r="BE228" s="152">
        <f t="shared" si="28"/>
        <v>0</v>
      </c>
      <c r="BF228" s="152">
        <f t="shared" si="29"/>
        <v>0</v>
      </c>
      <c r="BG228" s="152">
        <f t="shared" si="30"/>
        <v>0</v>
      </c>
      <c r="BH228" s="152">
        <f t="shared" si="31"/>
        <v>0</v>
      </c>
      <c r="BI228" s="152">
        <f t="shared" si="32"/>
        <v>0</v>
      </c>
      <c r="BJ228" s="13" t="s">
        <v>91</v>
      </c>
      <c r="BK228" s="152">
        <f t="shared" si="33"/>
        <v>0</v>
      </c>
      <c r="BL228" s="13" t="s">
        <v>281</v>
      </c>
      <c r="BM228" s="151" t="s">
        <v>1166</v>
      </c>
    </row>
    <row r="229" spans="2:65" s="1" customFormat="1" ht="16.5" customHeight="1">
      <c r="B229" s="138"/>
      <c r="C229" s="139" t="s">
        <v>1167</v>
      </c>
      <c r="D229" s="139" t="s">
        <v>151</v>
      </c>
      <c r="E229" s="140" t="s">
        <v>1168</v>
      </c>
      <c r="F229" s="141" t="s">
        <v>1169</v>
      </c>
      <c r="G229" s="142" t="s">
        <v>280</v>
      </c>
      <c r="H229" s="143">
        <v>10</v>
      </c>
      <c r="I229" s="144"/>
      <c r="J229" s="145">
        <f t="shared" si="24"/>
        <v>0</v>
      </c>
      <c r="K229" s="146"/>
      <c r="L229" s="27"/>
      <c r="M229" s="147" t="s">
        <v>1</v>
      </c>
      <c r="N229" s="148" t="s">
        <v>41</v>
      </c>
      <c r="P229" s="149">
        <f t="shared" si="25"/>
        <v>0</v>
      </c>
      <c r="Q229" s="149">
        <v>0</v>
      </c>
      <c r="R229" s="149">
        <f t="shared" si="26"/>
        <v>0</v>
      </c>
      <c r="S229" s="149">
        <v>0</v>
      </c>
      <c r="T229" s="150">
        <f t="shared" si="27"/>
        <v>0</v>
      </c>
      <c r="AR229" s="151" t="s">
        <v>281</v>
      </c>
      <c r="AT229" s="151" t="s">
        <v>151</v>
      </c>
      <c r="AU229" s="151" t="s">
        <v>91</v>
      </c>
      <c r="AY229" s="13" t="s">
        <v>149</v>
      </c>
      <c r="BE229" s="152">
        <f t="shared" si="28"/>
        <v>0</v>
      </c>
      <c r="BF229" s="152">
        <f t="shared" si="29"/>
        <v>0</v>
      </c>
      <c r="BG229" s="152">
        <f t="shared" si="30"/>
        <v>0</v>
      </c>
      <c r="BH229" s="152">
        <f t="shared" si="31"/>
        <v>0</v>
      </c>
      <c r="BI229" s="152">
        <f t="shared" si="32"/>
        <v>0</v>
      </c>
      <c r="BJ229" s="13" t="s">
        <v>91</v>
      </c>
      <c r="BK229" s="152">
        <f t="shared" si="33"/>
        <v>0</v>
      </c>
      <c r="BL229" s="13" t="s">
        <v>281</v>
      </c>
      <c r="BM229" s="151" t="s">
        <v>1170</v>
      </c>
    </row>
    <row r="230" spans="2:65" s="1" customFormat="1" ht="16.5" customHeight="1">
      <c r="B230" s="138"/>
      <c r="C230" s="139" t="s">
        <v>1171</v>
      </c>
      <c r="D230" s="139" t="s">
        <v>151</v>
      </c>
      <c r="E230" s="140" t="s">
        <v>1172</v>
      </c>
      <c r="F230" s="141" t="s">
        <v>1173</v>
      </c>
      <c r="G230" s="142" t="s">
        <v>280</v>
      </c>
      <c r="H230" s="143">
        <v>170</v>
      </c>
      <c r="I230" s="144"/>
      <c r="J230" s="145">
        <f t="shared" si="24"/>
        <v>0</v>
      </c>
      <c r="K230" s="146"/>
      <c r="L230" s="27"/>
      <c r="M230" s="147" t="s">
        <v>1</v>
      </c>
      <c r="N230" s="148" t="s">
        <v>41</v>
      </c>
      <c r="P230" s="149">
        <f t="shared" si="25"/>
        <v>0</v>
      </c>
      <c r="Q230" s="149">
        <v>0</v>
      </c>
      <c r="R230" s="149">
        <f t="shared" si="26"/>
        <v>0</v>
      </c>
      <c r="S230" s="149">
        <v>0</v>
      </c>
      <c r="T230" s="150">
        <f t="shared" si="27"/>
        <v>0</v>
      </c>
      <c r="AR230" s="151" t="s">
        <v>281</v>
      </c>
      <c r="AT230" s="151" t="s">
        <v>151</v>
      </c>
      <c r="AU230" s="151" t="s">
        <v>91</v>
      </c>
      <c r="AY230" s="13" t="s">
        <v>149</v>
      </c>
      <c r="BE230" s="152">
        <f t="shared" si="28"/>
        <v>0</v>
      </c>
      <c r="BF230" s="152">
        <f t="shared" si="29"/>
        <v>0</v>
      </c>
      <c r="BG230" s="152">
        <f t="shared" si="30"/>
        <v>0</v>
      </c>
      <c r="BH230" s="152">
        <f t="shared" si="31"/>
        <v>0</v>
      </c>
      <c r="BI230" s="152">
        <f t="shared" si="32"/>
        <v>0</v>
      </c>
      <c r="BJ230" s="13" t="s">
        <v>91</v>
      </c>
      <c r="BK230" s="152">
        <f t="shared" si="33"/>
        <v>0</v>
      </c>
      <c r="BL230" s="13" t="s">
        <v>281</v>
      </c>
      <c r="BM230" s="151" t="s">
        <v>1174</v>
      </c>
    </row>
    <row r="231" spans="2:65" s="1" customFormat="1" ht="24.2" customHeight="1">
      <c r="B231" s="138"/>
      <c r="C231" s="139" t="s">
        <v>1175</v>
      </c>
      <c r="D231" s="139" t="s">
        <v>151</v>
      </c>
      <c r="E231" s="140" t="s">
        <v>1176</v>
      </c>
      <c r="F231" s="141" t="s">
        <v>1177</v>
      </c>
      <c r="G231" s="142" t="s">
        <v>280</v>
      </c>
      <c r="H231" s="143">
        <v>4</v>
      </c>
      <c r="I231" s="144"/>
      <c r="J231" s="145">
        <f t="shared" si="24"/>
        <v>0</v>
      </c>
      <c r="K231" s="146"/>
      <c r="L231" s="27"/>
      <c r="M231" s="147" t="s">
        <v>1</v>
      </c>
      <c r="N231" s="148" t="s">
        <v>41</v>
      </c>
      <c r="P231" s="149">
        <f t="shared" si="25"/>
        <v>0</v>
      </c>
      <c r="Q231" s="149">
        <v>0</v>
      </c>
      <c r="R231" s="149">
        <f t="shared" si="26"/>
        <v>0</v>
      </c>
      <c r="S231" s="149">
        <v>0</v>
      </c>
      <c r="T231" s="150">
        <f t="shared" si="27"/>
        <v>0</v>
      </c>
      <c r="AR231" s="151" t="s">
        <v>281</v>
      </c>
      <c r="AT231" s="151" t="s">
        <v>151</v>
      </c>
      <c r="AU231" s="151" t="s">
        <v>91</v>
      </c>
      <c r="AY231" s="13" t="s">
        <v>149</v>
      </c>
      <c r="BE231" s="152">
        <f t="shared" si="28"/>
        <v>0</v>
      </c>
      <c r="BF231" s="152">
        <f t="shared" si="29"/>
        <v>0</v>
      </c>
      <c r="BG231" s="152">
        <f t="shared" si="30"/>
        <v>0</v>
      </c>
      <c r="BH231" s="152">
        <f t="shared" si="31"/>
        <v>0</v>
      </c>
      <c r="BI231" s="152">
        <f t="shared" si="32"/>
        <v>0</v>
      </c>
      <c r="BJ231" s="13" t="s">
        <v>91</v>
      </c>
      <c r="BK231" s="152">
        <f t="shared" si="33"/>
        <v>0</v>
      </c>
      <c r="BL231" s="13" t="s">
        <v>281</v>
      </c>
      <c r="BM231" s="151" t="s">
        <v>1178</v>
      </c>
    </row>
    <row r="232" spans="2:65" s="1" customFormat="1" ht="16.5" customHeight="1">
      <c r="B232" s="138"/>
      <c r="C232" s="139" t="s">
        <v>467</v>
      </c>
      <c r="D232" s="139" t="s">
        <v>151</v>
      </c>
      <c r="E232" s="140" t="s">
        <v>1179</v>
      </c>
      <c r="F232" s="141" t="s">
        <v>1180</v>
      </c>
      <c r="G232" s="142" t="s">
        <v>280</v>
      </c>
      <c r="H232" s="143">
        <v>4</v>
      </c>
      <c r="I232" s="144"/>
      <c r="J232" s="145">
        <f t="shared" si="24"/>
        <v>0</v>
      </c>
      <c r="K232" s="146"/>
      <c r="L232" s="27"/>
      <c r="M232" s="147" t="s">
        <v>1</v>
      </c>
      <c r="N232" s="148" t="s">
        <v>41</v>
      </c>
      <c r="P232" s="149">
        <f t="shared" si="25"/>
        <v>0</v>
      </c>
      <c r="Q232" s="149">
        <v>0</v>
      </c>
      <c r="R232" s="149">
        <f t="shared" si="26"/>
        <v>0</v>
      </c>
      <c r="S232" s="149">
        <v>0</v>
      </c>
      <c r="T232" s="150">
        <f t="shared" si="27"/>
        <v>0</v>
      </c>
      <c r="AR232" s="151" t="s">
        <v>281</v>
      </c>
      <c r="AT232" s="151" t="s">
        <v>151</v>
      </c>
      <c r="AU232" s="151" t="s">
        <v>91</v>
      </c>
      <c r="AY232" s="13" t="s">
        <v>149</v>
      </c>
      <c r="BE232" s="152">
        <f t="shared" si="28"/>
        <v>0</v>
      </c>
      <c r="BF232" s="152">
        <f t="shared" si="29"/>
        <v>0</v>
      </c>
      <c r="BG232" s="152">
        <f t="shared" si="30"/>
        <v>0</v>
      </c>
      <c r="BH232" s="152">
        <f t="shared" si="31"/>
        <v>0</v>
      </c>
      <c r="BI232" s="152">
        <f t="shared" si="32"/>
        <v>0</v>
      </c>
      <c r="BJ232" s="13" t="s">
        <v>91</v>
      </c>
      <c r="BK232" s="152">
        <f t="shared" si="33"/>
        <v>0</v>
      </c>
      <c r="BL232" s="13" t="s">
        <v>281</v>
      </c>
      <c r="BM232" s="151" t="s">
        <v>1181</v>
      </c>
    </row>
    <row r="233" spans="2:65" s="1" customFormat="1" ht="16.5" customHeight="1">
      <c r="B233" s="138"/>
      <c r="C233" s="139" t="s">
        <v>1182</v>
      </c>
      <c r="D233" s="139" t="s">
        <v>151</v>
      </c>
      <c r="E233" s="140" t="s">
        <v>1183</v>
      </c>
      <c r="F233" s="141" t="s">
        <v>1184</v>
      </c>
      <c r="G233" s="142" t="s">
        <v>280</v>
      </c>
      <c r="H233" s="143">
        <v>4</v>
      </c>
      <c r="I233" s="144"/>
      <c r="J233" s="145">
        <f t="shared" ref="J233:J257" si="34">ROUND(I233*H233,2)</f>
        <v>0</v>
      </c>
      <c r="K233" s="146"/>
      <c r="L233" s="27"/>
      <c r="M233" s="147" t="s">
        <v>1</v>
      </c>
      <c r="N233" s="148" t="s">
        <v>41</v>
      </c>
      <c r="P233" s="149">
        <f t="shared" ref="P233:P257" si="35">O233*H233</f>
        <v>0</v>
      </c>
      <c r="Q233" s="149">
        <v>0</v>
      </c>
      <c r="R233" s="149">
        <f t="shared" ref="R233:R257" si="36">Q233*H233</f>
        <v>0</v>
      </c>
      <c r="S233" s="149">
        <v>0</v>
      </c>
      <c r="T233" s="150">
        <f t="shared" ref="T233:T257" si="37">S233*H233</f>
        <v>0</v>
      </c>
      <c r="AR233" s="151" t="s">
        <v>281</v>
      </c>
      <c r="AT233" s="151" t="s">
        <v>151</v>
      </c>
      <c r="AU233" s="151" t="s">
        <v>91</v>
      </c>
      <c r="AY233" s="13" t="s">
        <v>149</v>
      </c>
      <c r="BE233" s="152">
        <f t="shared" ref="BE233:BE257" si="38">IF(N233="základná",J233,0)</f>
        <v>0</v>
      </c>
      <c r="BF233" s="152">
        <f t="shared" ref="BF233:BF257" si="39">IF(N233="znížená",J233,0)</f>
        <v>0</v>
      </c>
      <c r="BG233" s="152">
        <f t="shared" ref="BG233:BG257" si="40">IF(N233="zákl. prenesená",J233,0)</f>
        <v>0</v>
      </c>
      <c r="BH233" s="152">
        <f t="shared" ref="BH233:BH257" si="41">IF(N233="zníž. prenesená",J233,0)</f>
        <v>0</v>
      </c>
      <c r="BI233" s="152">
        <f t="shared" ref="BI233:BI257" si="42">IF(N233="nulová",J233,0)</f>
        <v>0</v>
      </c>
      <c r="BJ233" s="13" t="s">
        <v>91</v>
      </c>
      <c r="BK233" s="152">
        <f t="shared" ref="BK233:BK257" si="43">ROUND(I233*H233,2)</f>
        <v>0</v>
      </c>
      <c r="BL233" s="13" t="s">
        <v>281</v>
      </c>
      <c r="BM233" s="151" t="s">
        <v>1185</v>
      </c>
    </row>
    <row r="234" spans="2:65" s="1" customFormat="1" ht="21.75" customHeight="1">
      <c r="B234" s="138"/>
      <c r="C234" s="139" t="s">
        <v>419</v>
      </c>
      <c r="D234" s="139" t="s">
        <v>151</v>
      </c>
      <c r="E234" s="140" t="s">
        <v>1186</v>
      </c>
      <c r="F234" s="141" t="s">
        <v>1187</v>
      </c>
      <c r="G234" s="142" t="s">
        <v>280</v>
      </c>
      <c r="H234" s="143">
        <v>12</v>
      </c>
      <c r="I234" s="144"/>
      <c r="J234" s="145">
        <f t="shared" si="34"/>
        <v>0</v>
      </c>
      <c r="K234" s="146"/>
      <c r="L234" s="27"/>
      <c r="M234" s="147" t="s">
        <v>1</v>
      </c>
      <c r="N234" s="148" t="s">
        <v>41</v>
      </c>
      <c r="P234" s="149">
        <f t="shared" si="35"/>
        <v>0</v>
      </c>
      <c r="Q234" s="149">
        <v>0</v>
      </c>
      <c r="R234" s="149">
        <f t="shared" si="36"/>
        <v>0</v>
      </c>
      <c r="S234" s="149">
        <v>0</v>
      </c>
      <c r="T234" s="150">
        <f t="shared" si="37"/>
        <v>0</v>
      </c>
      <c r="AR234" s="151" t="s">
        <v>281</v>
      </c>
      <c r="AT234" s="151" t="s">
        <v>151</v>
      </c>
      <c r="AU234" s="151" t="s">
        <v>91</v>
      </c>
      <c r="AY234" s="13" t="s">
        <v>149</v>
      </c>
      <c r="BE234" s="152">
        <f t="shared" si="38"/>
        <v>0</v>
      </c>
      <c r="BF234" s="152">
        <f t="shared" si="39"/>
        <v>0</v>
      </c>
      <c r="BG234" s="152">
        <f t="shared" si="40"/>
        <v>0</v>
      </c>
      <c r="BH234" s="152">
        <f t="shared" si="41"/>
        <v>0</v>
      </c>
      <c r="BI234" s="152">
        <f t="shared" si="42"/>
        <v>0</v>
      </c>
      <c r="BJ234" s="13" t="s">
        <v>91</v>
      </c>
      <c r="BK234" s="152">
        <f t="shared" si="43"/>
        <v>0</v>
      </c>
      <c r="BL234" s="13" t="s">
        <v>281</v>
      </c>
      <c r="BM234" s="151" t="s">
        <v>1188</v>
      </c>
    </row>
    <row r="235" spans="2:65" s="1" customFormat="1" ht="16.5" customHeight="1">
      <c r="B235" s="138"/>
      <c r="C235" s="139" t="s">
        <v>1189</v>
      </c>
      <c r="D235" s="139" t="s">
        <v>151</v>
      </c>
      <c r="E235" s="140" t="s">
        <v>1190</v>
      </c>
      <c r="F235" s="141" t="s">
        <v>1191</v>
      </c>
      <c r="G235" s="142" t="s">
        <v>280</v>
      </c>
      <c r="H235" s="143">
        <v>50</v>
      </c>
      <c r="I235" s="144"/>
      <c r="J235" s="145">
        <f t="shared" si="34"/>
        <v>0</v>
      </c>
      <c r="K235" s="146"/>
      <c r="L235" s="27"/>
      <c r="M235" s="147" t="s">
        <v>1</v>
      </c>
      <c r="N235" s="148" t="s">
        <v>41</v>
      </c>
      <c r="P235" s="149">
        <f t="shared" si="35"/>
        <v>0</v>
      </c>
      <c r="Q235" s="149">
        <v>0</v>
      </c>
      <c r="R235" s="149">
        <f t="shared" si="36"/>
        <v>0</v>
      </c>
      <c r="S235" s="149">
        <v>0</v>
      </c>
      <c r="T235" s="150">
        <f t="shared" si="37"/>
        <v>0</v>
      </c>
      <c r="AR235" s="151" t="s">
        <v>281</v>
      </c>
      <c r="AT235" s="151" t="s">
        <v>151</v>
      </c>
      <c r="AU235" s="151" t="s">
        <v>91</v>
      </c>
      <c r="AY235" s="13" t="s">
        <v>149</v>
      </c>
      <c r="BE235" s="152">
        <f t="shared" si="38"/>
        <v>0</v>
      </c>
      <c r="BF235" s="152">
        <f t="shared" si="39"/>
        <v>0</v>
      </c>
      <c r="BG235" s="152">
        <f t="shared" si="40"/>
        <v>0</v>
      </c>
      <c r="BH235" s="152">
        <f t="shared" si="41"/>
        <v>0</v>
      </c>
      <c r="BI235" s="152">
        <f t="shared" si="42"/>
        <v>0</v>
      </c>
      <c r="BJ235" s="13" t="s">
        <v>91</v>
      </c>
      <c r="BK235" s="152">
        <f t="shared" si="43"/>
        <v>0</v>
      </c>
      <c r="BL235" s="13" t="s">
        <v>281</v>
      </c>
      <c r="BM235" s="151" t="s">
        <v>1192</v>
      </c>
    </row>
    <row r="236" spans="2:65" s="1" customFormat="1" ht="16.5" customHeight="1">
      <c r="B236" s="138"/>
      <c r="C236" s="139" t="s">
        <v>355</v>
      </c>
      <c r="D236" s="139" t="s">
        <v>151</v>
      </c>
      <c r="E236" s="140" t="s">
        <v>1193</v>
      </c>
      <c r="F236" s="141" t="s">
        <v>1194</v>
      </c>
      <c r="G236" s="142" t="s">
        <v>280</v>
      </c>
      <c r="H236" s="143">
        <v>14</v>
      </c>
      <c r="I236" s="144"/>
      <c r="J236" s="145">
        <f t="shared" si="34"/>
        <v>0</v>
      </c>
      <c r="K236" s="146"/>
      <c r="L236" s="27"/>
      <c r="M236" s="147" t="s">
        <v>1</v>
      </c>
      <c r="N236" s="148" t="s">
        <v>41</v>
      </c>
      <c r="P236" s="149">
        <f t="shared" si="35"/>
        <v>0</v>
      </c>
      <c r="Q236" s="149">
        <v>0</v>
      </c>
      <c r="R236" s="149">
        <f t="shared" si="36"/>
        <v>0</v>
      </c>
      <c r="S236" s="149">
        <v>0</v>
      </c>
      <c r="T236" s="150">
        <f t="shared" si="37"/>
        <v>0</v>
      </c>
      <c r="AR236" s="151" t="s">
        <v>281</v>
      </c>
      <c r="AT236" s="151" t="s">
        <v>151</v>
      </c>
      <c r="AU236" s="151" t="s">
        <v>91</v>
      </c>
      <c r="AY236" s="13" t="s">
        <v>149</v>
      </c>
      <c r="BE236" s="152">
        <f t="shared" si="38"/>
        <v>0</v>
      </c>
      <c r="BF236" s="152">
        <f t="shared" si="39"/>
        <v>0</v>
      </c>
      <c r="BG236" s="152">
        <f t="shared" si="40"/>
        <v>0</v>
      </c>
      <c r="BH236" s="152">
        <f t="shared" si="41"/>
        <v>0</v>
      </c>
      <c r="BI236" s="152">
        <f t="shared" si="42"/>
        <v>0</v>
      </c>
      <c r="BJ236" s="13" t="s">
        <v>91</v>
      </c>
      <c r="BK236" s="152">
        <f t="shared" si="43"/>
        <v>0</v>
      </c>
      <c r="BL236" s="13" t="s">
        <v>281</v>
      </c>
      <c r="BM236" s="151" t="s">
        <v>1195</v>
      </c>
    </row>
    <row r="237" spans="2:65" s="1" customFormat="1" ht="24.2" customHeight="1">
      <c r="B237" s="138"/>
      <c r="C237" s="139" t="s">
        <v>604</v>
      </c>
      <c r="D237" s="139" t="s">
        <v>151</v>
      </c>
      <c r="E237" s="140" t="s">
        <v>1196</v>
      </c>
      <c r="F237" s="141" t="s">
        <v>1197</v>
      </c>
      <c r="G237" s="142" t="s">
        <v>280</v>
      </c>
      <c r="H237" s="143">
        <v>12</v>
      </c>
      <c r="I237" s="144"/>
      <c r="J237" s="145">
        <f t="shared" si="34"/>
        <v>0</v>
      </c>
      <c r="K237" s="146"/>
      <c r="L237" s="27"/>
      <c r="M237" s="147" t="s">
        <v>1</v>
      </c>
      <c r="N237" s="148" t="s">
        <v>41</v>
      </c>
      <c r="P237" s="149">
        <f t="shared" si="35"/>
        <v>0</v>
      </c>
      <c r="Q237" s="149">
        <v>0</v>
      </c>
      <c r="R237" s="149">
        <f t="shared" si="36"/>
        <v>0</v>
      </c>
      <c r="S237" s="149">
        <v>0</v>
      </c>
      <c r="T237" s="150">
        <f t="shared" si="37"/>
        <v>0</v>
      </c>
      <c r="AR237" s="151" t="s">
        <v>281</v>
      </c>
      <c r="AT237" s="151" t="s">
        <v>151</v>
      </c>
      <c r="AU237" s="151" t="s">
        <v>91</v>
      </c>
      <c r="AY237" s="13" t="s">
        <v>149</v>
      </c>
      <c r="BE237" s="152">
        <f t="shared" si="38"/>
        <v>0</v>
      </c>
      <c r="BF237" s="152">
        <f t="shared" si="39"/>
        <v>0</v>
      </c>
      <c r="BG237" s="152">
        <f t="shared" si="40"/>
        <v>0</v>
      </c>
      <c r="BH237" s="152">
        <f t="shared" si="41"/>
        <v>0</v>
      </c>
      <c r="BI237" s="152">
        <f t="shared" si="42"/>
        <v>0</v>
      </c>
      <c r="BJ237" s="13" t="s">
        <v>91</v>
      </c>
      <c r="BK237" s="152">
        <f t="shared" si="43"/>
        <v>0</v>
      </c>
      <c r="BL237" s="13" t="s">
        <v>281</v>
      </c>
      <c r="BM237" s="151" t="s">
        <v>1198</v>
      </c>
    </row>
    <row r="238" spans="2:65" s="1" customFormat="1" ht="24.2" customHeight="1">
      <c r="B238" s="138"/>
      <c r="C238" s="139" t="s">
        <v>1199</v>
      </c>
      <c r="D238" s="139" t="s">
        <v>151</v>
      </c>
      <c r="E238" s="140" t="s">
        <v>1200</v>
      </c>
      <c r="F238" s="141" t="s">
        <v>1201</v>
      </c>
      <c r="G238" s="142" t="s">
        <v>161</v>
      </c>
      <c r="H238" s="143">
        <v>140</v>
      </c>
      <c r="I238" s="144"/>
      <c r="J238" s="145">
        <f t="shared" si="34"/>
        <v>0</v>
      </c>
      <c r="K238" s="146"/>
      <c r="L238" s="27"/>
      <c r="M238" s="147" t="s">
        <v>1</v>
      </c>
      <c r="N238" s="148" t="s">
        <v>41</v>
      </c>
      <c r="P238" s="149">
        <f t="shared" si="35"/>
        <v>0</v>
      </c>
      <c r="Q238" s="149">
        <v>0</v>
      </c>
      <c r="R238" s="149">
        <f t="shared" si="36"/>
        <v>0</v>
      </c>
      <c r="S238" s="149">
        <v>0</v>
      </c>
      <c r="T238" s="150">
        <f t="shared" si="37"/>
        <v>0</v>
      </c>
      <c r="AR238" s="151" t="s">
        <v>281</v>
      </c>
      <c r="AT238" s="151" t="s">
        <v>151</v>
      </c>
      <c r="AU238" s="151" t="s">
        <v>91</v>
      </c>
      <c r="AY238" s="13" t="s">
        <v>149</v>
      </c>
      <c r="BE238" s="152">
        <f t="shared" si="38"/>
        <v>0</v>
      </c>
      <c r="BF238" s="152">
        <f t="shared" si="39"/>
        <v>0</v>
      </c>
      <c r="BG238" s="152">
        <f t="shared" si="40"/>
        <v>0</v>
      </c>
      <c r="BH238" s="152">
        <f t="shared" si="41"/>
        <v>0</v>
      </c>
      <c r="BI238" s="152">
        <f t="shared" si="42"/>
        <v>0</v>
      </c>
      <c r="BJ238" s="13" t="s">
        <v>91</v>
      </c>
      <c r="BK238" s="152">
        <f t="shared" si="43"/>
        <v>0</v>
      </c>
      <c r="BL238" s="13" t="s">
        <v>281</v>
      </c>
      <c r="BM238" s="151" t="s">
        <v>1202</v>
      </c>
    </row>
    <row r="239" spans="2:65" s="1" customFormat="1" ht="16.5" customHeight="1">
      <c r="B239" s="138"/>
      <c r="C239" s="139" t="s">
        <v>453</v>
      </c>
      <c r="D239" s="139" t="s">
        <v>151</v>
      </c>
      <c r="E239" s="140" t="s">
        <v>1203</v>
      </c>
      <c r="F239" s="141" t="s">
        <v>1204</v>
      </c>
      <c r="G239" s="142" t="s">
        <v>161</v>
      </c>
      <c r="H239" s="143">
        <v>104</v>
      </c>
      <c r="I239" s="144"/>
      <c r="J239" s="145">
        <f t="shared" si="34"/>
        <v>0</v>
      </c>
      <c r="K239" s="146"/>
      <c r="L239" s="27"/>
      <c r="M239" s="147" t="s">
        <v>1</v>
      </c>
      <c r="N239" s="148" t="s">
        <v>41</v>
      </c>
      <c r="P239" s="149">
        <f t="shared" si="35"/>
        <v>0</v>
      </c>
      <c r="Q239" s="149">
        <v>0</v>
      </c>
      <c r="R239" s="149">
        <f t="shared" si="36"/>
        <v>0</v>
      </c>
      <c r="S239" s="149">
        <v>0</v>
      </c>
      <c r="T239" s="150">
        <f t="shared" si="37"/>
        <v>0</v>
      </c>
      <c r="AR239" s="151" t="s">
        <v>281</v>
      </c>
      <c r="AT239" s="151" t="s">
        <v>151</v>
      </c>
      <c r="AU239" s="151" t="s">
        <v>91</v>
      </c>
      <c r="AY239" s="13" t="s">
        <v>149</v>
      </c>
      <c r="BE239" s="152">
        <f t="shared" si="38"/>
        <v>0</v>
      </c>
      <c r="BF239" s="152">
        <f t="shared" si="39"/>
        <v>0</v>
      </c>
      <c r="BG239" s="152">
        <f t="shared" si="40"/>
        <v>0</v>
      </c>
      <c r="BH239" s="152">
        <f t="shared" si="41"/>
        <v>0</v>
      </c>
      <c r="BI239" s="152">
        <f t="shared" si="42"/>
        <v>0</v>
      </c>
      <c r="BJ239" s="13" t="s">
        <v>91</v>
      </c>
      <c r="BK239" s="152">
        <f t="shared" si="43"/>
        <v>0</v>
      </c>
      <c r="BL239" s="13" t="s">
        <v>281</v>
      </c>
      <c r="BM239" s="151" t="s">
        <v>1205</v>
      </c>
    </row>
    <row r="240" spans="2:65" s="1" customFormat="1" ht="21.75" customHeight="1">
      <c r="B240" s="138"/>
      <c r="C240" s="139" t="s">
        <v>1206</v>
      </c>
      <c r="D240" s="139" t="s">
        <v>151</v>
      </c>
      <c r="E240" s="140" t="s">
        <v>1207</v>
      </c>
      <c r="F240" s="141" t="s">
        <v>1208</v>
      </c>
      <c r="G240" s="142" t="s">
        <v>161</v>
      </c>
      <c r="H240" s="143">
        <v>25</v>
      </c>
      <c r="I240" s="144"/>
      <c r="J240" s="145">
        <f t="shared" si="34"/>
        <v>0</v>
      </c>
      <c r="K240" s="146"/>
      <c r="L240" s="27"/>
      <c r="M240" s="147" t="s">
        <v>1</v>
      </c>
      <c r="N240" s="148" t="s">
        <v>41</v>
      </c>
      <c r="P240" s="149">
        <f t="shared" si="35"/>
        <v>0</v>
      </c>
      <c r="Q240" s="149">
        <v>0</v>
      </c>
      <c r="R240" s="149">
        <f t="shared" si="36"/>
        <v>0</v>
      </c>
      <c r="S240" s="149">
        <v>0</v>
      </c>
      <c r="T240" s="150">
        <f t="shared" si="37"/>
        <v>0</v>
      </c>
      <c r="AR240" s="151" t="s">
        <v>281</v>
      </c>
      <c r="AT240" s="151" t="s">
        <v>151</v>
      </c>
      <c r="AU240" s="151" t="s">
        <v>91</v>
      </c>
      <c r="AY240" s="13" t="s">
        <v>149</v>
      </c>
      <c r="BE240" s="152">
        <f t="shared" si="38"/>
        <v>0</v>
      </c>
      <c r="BF240" s="152">
        <f t="shared" si="39"/>
        <v>0</v>
      </c>
      <c r="BG240" s="152">
        <f t="shared" si="40"/>
        <v>0</v>
      </c>
      <c r="BH240" s="152">
        <f t="shared" si="41"/>
        <v>0</v>
      </c>
      <c r="BI240" s="152">
        <f t="shared" si="42"/>
        <v>0</v>
      </c>
      <c r="BJ240" s="13" t="s">
        <v>91</v>
      </c>
      <c r="BK240" s="152">
        <f t="shared" si="43"/>
        <v>0</v>
      </c>
      <c r="BL240" s="13" t="s">
        <v>281</v>
      </c>
      <c r="BM240" s="151" t="s">
        <v>1209</v>
      </c>
    </row>
    <row r="241" spans="2:65" s="1" customFormat="1" ht="21.75" customHeight="1">
      <c r="B241" s="138"/>
      <c r="C241" s="139" t="s">
        <v>370</v>
      </c>
      <c r="D241" s="139" t="s">
        <v>151</v>
      </c>
      <c r="E241" s="140" t="s">
        <v>1210</v>
      </c>
      <c r="F241" s="141" t="s">
        <v>1211</v>
      </c>
      <c r="G241" s="142" t="s">
        <v>161</v>
      </c>
      <c r="H241" s="143">
        <v>230</v>
      </c>
      <c r="I241" s="144"/>
      <c r="J241" s="145">
        <f t="shared" si="34"/>
        <v>0</v>
      </c>
      <c r="K241" s="146"/>
      <c r="L241" s="27"/>
      <c r="M241" s="147" t="s">
        <v>1</v>
      </c>
      <c r="N241" s="148" t="s">
        <v>41</v>
      </c>
      <c r="P241" s="149">
        <f t="shared" si="35"/>
        <v>0</v>
      </c>
      <c r="Q241" s="149">
        <v>0</v>
      </c>
      <c r="R241" s="149">
        <f t="shared" si="36"/>
        <v>0</v>
      </c>
      <c r="S241" s="149">
        <v>0</v>
      </c>
      <c r="T241" s="150">
        <f t="shared" si="37"/>
        <v>0</v>
      </c>
      <c r="AR241" s="151" t="s">
        <v>281</v>
      </c>
      <c r="AT241" s="151" t="s">
        <v>151</v>
      </c>
      <c r="AU241" s="151" t="s">
        <v>91</v>
      </c>
      <c r="AY241" s="13" t="s">
        <v>149</v>
      </c>
      <c r="BE241" s="152">
        <f t="shared" si="38"/>
        <v>0</v>
      </c>
      <c r="BF241" s="152">
        <f t="shared" si="39"/>
        <v>0</v>
      </c>
      <c r="BG241" s="152">
        <f t="shared" si="40"/>
        <v>0</v>
      </c>
      <c r="BH241" s="152">
        <f t="shared" si="41"/>
        <v>0</v>
      </c>
      <c r="BI241" s="152">
        <f t="shared" si="42"/>
        <v>0</v>
      </c>
      <c r="BJ241" s="13" t="s">
        <v>91</v>
      </c>
      <c r="BK241" s="152">
        <f t="shared" si="43"/>
        <v>0</v>
      </c>
      <c r="BL241" s="13" t="s">
        <v>281</v>
      </c>
      <c r="BM241" s="151" t="s">
        <v>1212</v>
      </c>
    </row>
    <row r="242" spans="2:65" s="1" customFormat="1" ht="21.75" customHeight="1">
      <c r="B242" s="138"/>
      <c r="C242" s="139" t="s">
        <v>608</v>
      </c>
      <c r="D242" s="139" t="s">
        <v>151</v>
      </c>
      <c r="E242" s="140" t="s">
        <v>1213</v>
      </c>
      <c r="F242" s="141" t="s">
        <v>1214</v>
      </c>
      <c r="G242" s="142" t="s">
        <v>161</v>
      </c>
      <c r="H242" s="143">
        <v>100</v>
      </c>
      <c r="I242" s="144"/>
      <c r="J242" s="145">
        <f t="shared" si="34"/>
        <v>0</v>
      </c>
      <c r="K242" s="146"/>
      <c r="L242" s="27"/>
      <c r="M242" s="147" t="s">
        <v>1</v>
      </c>
      <c r="N242" s="148" t="s">
        <v>41</v>
      </c>
      <c r="P242" s="149">
        <f t="shared" si="35"/>
        <v>0</v>
      </c>
      <c r="Q242" s="149">
        <v>0</v>
      </c>
      <c r="R242" s="149">
        <f t="shared" si="36"/>
        <v>0</v>
      </c>
      <c r="S242" s="149">
        <v>0</v>
      </c>
      <c r="T242" s="150">
        <f t="shared" si="37"/>
        <v>0</v>
      </c>
      <c r="AR242" s="151" t="s">
        <v>281</v>
      </c>
      <c r="AT242" s="151" t="s">
        <v>151</v>
      </c>
      <c r="AU242" s="151" t="s">
        <v>91</v>
      </c>
      <c r="AY242" s="13" t="s">
        <v>149</v>
      </c>
      <c r="BE242" s="152">
        <f t="shared" si="38"/>
        <v>0</v>
      </c>
      <c r="BF242" s="152">
        <f t="shared" si="39"/>
        <v>0</v>
      </c>
      <c r="BG242" s="152">
        <f t="shared" si="40"/>
        <v>0</v>
      </c>
      <c r="BH242" s="152">
        <f t="shared" si="41"/>
        <v>0</v>
      </c>
      <c r="BI242" s="152">
        <f t="shared" si="42"/>
        <v>0</v>
      </c>
      <c r="BJ242" s="13" t="s">
        <v>91</v>
      </c>
      <c r="BK242" s="152">
        <f t="shared" si="43"/>
        <v>0</v>
      </c>
      <c r="BL242" s="13" t="s">
        <v>281</v>
      </c>
      <c r="BM242" s="151" t="s">
        <v>1215</v>
      </c>
    </row>
    <row r="243" spans="2:65" s="1" customFormat="1" ht="21.75" customHeight="1">
      <c r="B243" s="138"/>
      <c r="C243" s="139" t="s">
        <v>1216</v>
      </c>
      <c r="D243" s="139" t="s">
        <v>151</v>
      </c>
      <c r="E243" s="140" t="s">
        <v>1217</v>
      </c>
      <c r="F243" s="141" t="s">
        <v>1218</v>
      </c>
      <c r="G243" s="142" t="s">
        <v>161</v>
      </c>
      <c r="H243" s="143">
        <v>18</v>
      </c>
      <c r="I243" s="144"/>
      <c r="J243" s="145">
        <f t="shared" si="34"/>
        <v>0</v>
      </c>
      <c r="K243" s="146"/>
      <c r="L243" s="27"/>
      <c r="M243" s="147" t="s">
        <v>1</v>
      </c>
      <c r="N243" s="148" t="s">
        <v>41</v>
      </c>
      <c r="P243" s="149">
        <f t="shared" si="35"/>
        <v>0</v>
      </c>
      <c r="Q243" s="149">
        <v>0</v>
      </c>
      <c r="R243" s="149">
        <f t="shared" si="36"/>
        <v>0</v>
      </c>
      <c r="S243" s="149">
        <v>0</v>
      </c>
      <c r="T243" s="150">
        <f t="shared" si="37"/>
        <v>0</v>
      </c>
      <c r="AR243" s="151" t="s">
        <v>281</v>
      </c>
      <c r="AT243" s="151" t="s">
        <v>151</v>
      </c>
      <c r="AU243" s="151" t="s">
        <v>91</v>
      </c>
      <c r="AY243" s="13" t="s">
        <v>149</v>
      </c>
      <c r="BE243" s="152">
        <f t="shared" si="38"/>
        <v>0</v>
      </c>
      <c r="BF243" s="152">
        <f t="shared" si="39"/>
        <v>0</v>
      </c>
      <c r="BG243" s="152">
        <f t="shared" si="40"/>
        <v>0</v>
      </c>
      <c r="BH243" s="152">
        <f t="shared" si="41"/>
        <v>0</v>
      </c>
      <c r="BI243" s="152">
        <f t="shared" si="42"/>
        <v>0</v>
      </c>
      <c r="BJ243" s="13" t="s">
        <v>91</v>
      </c>
      <c r="BK243" s="152">
        <f t="shared" si="43"/>
        <v>0</v>
      </c>
      <c r="BL243" s="13" t="s">
        <v>281</v>
      </c>
      <c r="BM243" s="151" t="s">
        <v>1219</v>
      </c>
    </row>
    <row r="244" spans="2:65" s="1" customFormat="1" ht="21.75" customHeight="1">
      <c r="B244" s="138"/>
      <c r="C244" s="139" t="s">
        <v>1220</v>
      </c>
      <c r="D244" s="139" t="s">
        <v>151</v>
      </c>
      <c r="E244" s="140" t="s">
        <v>1221</v>
      </c>
      <c r="F244" s="141" t="s">
        <v>1222</v>
      </c>
      <c r="G244" s="142" t="s">
        <v>161</v>
      </c>
      <c r="H244" s="143">
        <v>80</v>
      </c>
      <c r="I244" s="144"/>
      <c r="J244" s="145">
        <f t="shared" si="34"/>
        <v>0</v>
      </c>
      <c r="K244" s="146"/>
      <c r="L244" s="27"/>
      <c r="M244" s="147" t="s">
        <v>1</v>
      </c>
      <c r="N244" s="148" t="s">
        <v>41</v>
      </c>
      <c r="P244" s="149">
        <f t="shared" si="35"/>
        <v>0</v>
      </c>
      <c r="Q244" s="149">
        <v>0</v>
      </c>
      <c r="R244" s="149">
        <f t="shared" si="36"/>
        <v>0</v>
      </c>
      <c r="S244" s="149">
        <v>0</v>
      </c>
      <c r="T244" s="150">
        <f t="shared" si="37"/>
        <v>0</v>
      </c>
      <c r="AR244" s="151" t="s">
        <v>281</v>
      </c>
      <c r="AT244" s="151" t="s">
        <v>151</v>
      </c>
      <c r="AU244" s="151" t="s">
        <v>91</v>
      </c>
      <c r="AY244" s="13" t="s">
        <v>149</v>
      </c>
      <c r="BE244" s="152">
        <f t="shared" si="38"/>
        <v>0</v>
      </c>
      <c r="BF244" s="152">
        <f t="shared" si="39"/>
        <v>0</v>
      </c>
      <c r="BG244" s="152">
        <f t="shared" si="40"/>
        <v>0</v>
      </c>
      <c r="BH244" s="152">
        <f t="shared" si="41"/>
        <v>0</v>
      </c>
      <c r="BI244" s="152">
        <f t="shared" si="42"/>
        <v>0</v>
      </c>
      <c r="BJ244" s="13" t="s">
        <v>91</v>
      </c>
      <c r="BK244" s="152">
        <f t="shared" si="43"/>
        <v>0</v>
      </c>
      <c r="BL244" s="13" t="s">
        <v>281</v>
      </c>
      <c r="BM244" s="151" t="s">
        <v>1223</v>
      </c>
    </row>
    <row r="245" spans="2:65" s="1" customFormat="1" ht="21.75" customHeight="1">
      <c r="B245" s="138"/>
      <c r="C245" s="139" t="s">
        <v>1224</v>
      </c>
      <c r="D245" s="139" t="s">
        <v>151</v>
      </c>
      <c r="E245" s="140" t="s">
        <v>1225</v>
      </c>
      <c r="F245" s="141" t="s">
        <v>1226</v>
      </c>
      <c r="G245" s="142" t="s">
        <v>161</v>
      </c>
      <c r="H245" s="143">
        <v>25</v>
      </c>
      <c r="I245" s="144"/>
      <c r="J245" s="145">
        <f t="shared" si="34"/>
        <v>0</v>
      </c>
      <c r="K245" s="146"/>
      <c r="L245" s="27"/>
      <c r="M245" s="147" t="s">
        <v>1</v>
      </c>
      <c r="N245" s="148" t="s">
        <v>41</v>
      </c>
      <c r="P245" s="149">
        <f t="shared" si="35"/>
        <v>0</v>
      </c>
      <c r="Q245" s="149">
        <v>0</v>
      </c>
      <c r="R245" s="149">
        <f t="shared" si="36"/>
        <v>0</v>
      </c>
      <c r="S245" s="149">
        <v>0</v>
      </c>
      <c r="T245" s="150">
        <f t="shared" si="37"/>
        <v>0</v>
      </c>
      <c r="AR245" s="151" t="s">
        <v>281</v>
      </c>
      <c r="AT245" s="151" t="s">
        <v>151</v>
      </c>
      <c r="AU245" s="151" t="s">
        <v>91</v>
      </c>
      <c r="AY245" s="13" t="s">
        <v>149</v>
      </c>
      <c r="BE245" s="152">
        <f t="shared" si="38"/>
        <v>0</v>
      </c>
      <c r="BF245" s="152">
        <f t="shared" si="39"/>
        <v>0</v>
      </c>
      <c r="BG245" s="152">
        <f t="shared" si="40"/>
        <v>0</v>
      </c>
      <c r="BH245" s="152">
        <f t="shared" si="41"/>
        <v>0</v>
      </c>
      <c r="BI245" s="152">
        <f t="shared" si="42"/>
        <v>0</v>
      </c>
      <c r="BJ245" s="13" t="s">
        <v>91</v>
      </c>
      <c r="BK245" s="152">
        <f t="shared" si="43"/>
        <v>0</v>
      </c>
      <c r="BL245" s="13" t="s">
        <v>281</v>
      </c>
      <c r="BM245" s="151" t="s">
        <v>1227</v>
      </c>
    </row>
    <row r="246" spans="2:65" s="1" customFormat="1" ht="24.2" customHeight="1">
      <c r="B246" s="138"/>
      <c r="C246" s="139" t="s">
        <v>1228</v>
      </c>
      <c r="D246" s="139" t="s">
        <v>151</v>
      </c>
      <c r="E246" s="140" t="s">
        <v>1229</v>
      </c>
      <c r="F246" s="141" t="s">
        <v>1230</v>
      </c>
      <c r="G246" s="142" t="s">
        <v>161</v>
      </c>
      <c r="H246" s="143">
        <v>60</v>
      </c>
      <c r="I246" s="144"/>
      <c r="J246" s="145">
        <f t="shared" si="34"/>
        <v>0</v>
      </c>
      <c r="K246" s="146"/>
      <c r="L246" s="27"/>
      <c r="M246" s="147" t="s">
        <v>1</v>
      </c>
      <c r="N246" s="148" t="s">
        <v>41</v>
      </c>
      <c r="P246" s="149">
        <f t="shared" si="35"/>
        <v>0</v>
      </c>
      <c r="Q246" s="149">
        <v>0</v>
      </c>
      <c r="R246" s="149">
        <f t="shared" si="36"/>
        <v>0</v>
      </c>
      <c r="S246" s="149">
        <v>0</v>
      </c>
      <c r="T246" s="150">
        <f t="shared" si="37"/>
        <v>0</v>
      </c>
      <c r="AR246" s="151" t="s">
        <v>281</v>
      </c>
      <c r="AT246" s="151" t="s">
        <v>151</v>
      </c>
      <c r="AU246" s="151" t="s">
        <v>91</v>
      </c>
      <c r="AY246" s="13" t="s">
        <v>149</v>
      </c>
      <c r="BE246" s="152">
        <f t="shared" si="38"/>
        <v>0</v>
      </c>
      <c r="BF246" s="152">
        <f t="shared" si="39"/>
        <v>0</v>
      </c>
      <c r="BG246" s="152">
        <f t="shared" si="40"/>
        <v>0</v>
      </c>
      <c r="BH246" s="152">
        <f t="shared" si="41"/>
        <v>0</v>
      </c>
      <c r="BI246" s="152">
        <f t="shared" si="42"/>
        <v>0</v>
      </c>
      <c r="BJ246" s="13" t="s">
        <v>91</v>
      </c>
      <c r="BK246" s="152">
        <f t="shared" si="43"/>
        <v>0</v>
      </c>
      <c r="BL246" s="13" t="s">
        <v>281</v>
      </c>
      <c r="BM246" s="151" t="s">
        <v>1231</v>
      </c>
    </row>
    <row r="247" spans="2:65" s="1" customFormat="1" ht="24.2" customHeight="1">
      <c r="B247" s="138"/>
      <c r="C247" s="139" t="s">
        <v>1232</v>
      </c>
      <c r="D247" s="139" t="s">
        <v>151</v>
      </c>
      <c r="E247" s="140" t="s">
        <v>1233</v>
      </c>
      <c r="F247" s="141" t="s">
        <v>1234</v>
      </c>
      <c r="G247" s="142" t="s">
        <v>161</v>
      </c>
      <c r="H247" s="143">
        <v>20</v>
      </c>
      <c r="I247" s="144"/>
      <c r="J247" s="145">
        <f t="shared" si="34"/>
        <v>0</v>
      </c>
      <c r="K247" s="146"/>
      <c r="L247" s="27"/>
      <c r="M247" s="147" t="s">
        <v>1</v>
      </c>
      <c r="N247" s="148" t="s">
        <v>41</v>
      </c>
      <c r="P247" s="149">
        <f t="shared" si="35"/>
        <v>0</v>
      </c>
      <c r="Q247" s="149">
        <v>0</v>
      </c>
      <c r="R247" s="149">
        <f t="shared" si="36"/>
        <v>0</v>
      </c>
      <c r="S247" s="149">
        <v>0</v>
      </c>
      <c r="T247" s="150">
        <f t="shared" si="37"/>
        <v>0</v>
      </c>
      <c r="AR247" s="151" t="s">
        <v>281</v>
      </c>
      <c r="AT247" s="151" t="s">
        <v>151</v>
      </c>
      <c r="AU247" s="151" t="s">
        <v>91</v>
      </c>
      <c r="AY247" s="13" t="s">
        <v>149</v>
      </c>
      <c r="BE247" s="152">
        <f t="shared" si="38"/>
        <v>0</v>
      </c>
      <c r="BF247" s="152">
        <f t="shared" si="39"/>
        <v>0</v>
      </c>
      <c r="BG247" s="152">
        <f t="shared" si="40"/>
        <v>0</v>
      </c>
      <c r="BH247" s="152">
        <f t="shared" si="41"/>
        <v>0</v>
      </c>
      <c r="BI247" s="152">
        <f t="shared" si="42"/>
        <v>0</v>
      </c>
      <c r="BJ247" s="13" t="s">
        <v>91</v>
      </c>
      <c r="BK247" s="152">
        <f t="shared" si="43"/>
        <v>0</v>
      </c>
      <c r="BL247" s="13" t="s">
        <v>281</v>
      </c>
      <c r="BM247" s="151" t="s">
        <v>1235</v>
      </c>
    </row>
    <row r="248" spans="2:65" s="1" customFormat="1" ht="16.5" customHeight="1">
      <c r="B248" s="138"/>
      <c r="C248" s="139" t="s">
        <v>1236</v>
      </c>
      <c r="D248" s="139" t="s">
        <v>151</v>
      </c>
      <c r="E248" s="140" t="s">
        <v>1237</v>
      </c>
      <c r="F248" s="141" t="s">
        <v>1238</v>
      </c>
      <c r="G248" s="142" t="s">
        <v>280</v>
      </c>
      <c r="H248" s="143">
        <v>1</v>
      </c>
      <c r="I248" s="144"/>
      <c r="J248" s="145">
        <f t="shared" si="34"/>
        <v>0</v>
      </c>
      <c r="K248" s="146"/>
      <c r="L248" s="27"/>
      <c r="M248" s="147" t="s">
        <v>1</v>
      </c>
      <c r="N248" s="148" t="s">
        <v>41</v>
      </c>
      <c r="P248" s="149">
        <f t="shared" si="35"/>
        <v>0</v>
      </c>
      <c r="Q248" s="149">
        <v>0</v>
      </c>
      <c r="R248" s="149">
        <f t="shared" si="36"/>
        <v>0</v>
      </c>
      <c r="S248" s="149">
        <v>0</v>
      </c>
      <c r="T248" s="150">
        <f t="shared" si="37"/>
        <v>0</v>
      </c>
      <c r="AR248" s="151" t="s">
        <v>281</v>
      </c>
      <c r="AT248" s="151" t="s">
        <v>151</v>
      </c>
      <c r="AU248" s="151" t="s">
        <v>91</v>
      </c>
      <c r="AY248" s="13" t="s">
        <v>149</v>
      </c>
      <c r="BE248" s="152">
        <f t="shared" si="38"/>
        <v>0</v>
      </c>
      <c r="BF248" s="152">
        <f t="shared" si="39"/>
        <v>0</v>
      </c>
      <c r="BG248" s="152">
        <f t="shared" si="40"/>
        <v>0</v>
      </c>
      <c r="BH248" s="152">
        <f t="shared" si="41"/>
        <v>0</v>
      </c>
      <c r="BI248" s="152">
        <f t="shared" si="42"/>
        <v>0</v>
      </c>
      <c r="BJ248" s="13" t="s">
        <v>91</v>
      </c>
      <c r="BK248" s="152">
        <f t="shared" si="43"/>
        <v>0</v>
      </c>
      <c r="BL248" s="13" t="s">
        <v>281</v>
      </c>
      <c r="BM248" s="151" t="s">
        <v>1239</v>
      </c>
    </row>
    <row r="249" spans="2:65" s="1" customFormat="1" ht="16.5" customHeight="1">
      <c r="B249" s="138"/>
      <c r="C249" s="139" t="s">
        <v>1240</v>
      </c>
      <c r="D249" s="139" t="s">
        <v>151</v>
      </c>
      <c r="E249" s="140" t="s">
        <v>1241</v>
      </c>
      <c r="F249" s="141" t="s">
        <v>1242</v>
      </c>
      <c r="G249" s="142" t="s">
        <v>280</v>
      </c>
      <c r="H249" s="143">
        <v>1</v>
      </c>
      <c r="I249" s="144"/>
      <c r="J249" s="145">
        <f t="shared" si="34"/>
        <v>0</v>
      </c>
      <c r="K249" s="146"/>
      <c r="L249" s="27"/>
      <c r="M249" s="147" t="s">
        <v>1</v>
      </c>
      <c r="N249" s="148" t="s">
        <v>41</v>
      </c>
      <c r="P249" s="149">
        <f t="shared" si="35"/>
        <v>0</v>
      </c>
      <c r="Q249" s="149">
        <v>0</v>
      </c>
      <c r="R249" s="149">
        <f t="shared" si="36"/>
        <v>0</v>
      </c>
      <c r="S249" s="149">
        <v>0</v>
      </c>
      <c r="T249" s="150">
        <f t="shared" si="37"/>
        <v>0</v>
      </c>
      <c r="AR249" s="151" t="s">
        <v>281</v>
      </c>
      <c r="AT249" s="151" t="s">
        <v>151</v>
      </c>
      <c r="AU249" s="151" t="s">
        <v>91</v>
      </c>
      <c r="AY249" s="13" t="s">
        <v>149</v>
      </c>
      <c r="BE249" s="152">
        <f t="shared" si="38"/>
        <v>0</v>
      </c>
      <c r="BF249" s="152">
        <f t="shared" si="39"/>
        <v>0</v>
      </c>
      <c r="BG249" s="152">
        <f t="shared" si="40"/>
        <v>0</v>
      </c>
      <c r="BH249" s="152">
        <f t="shared" si="41"/>
        <v>0</v>
      </c>
      <c r="BI249" s="152">
        <f t="shared" si="42"/>
        <v>0</v>
      </c>
      <c r="BJ249" s="13" t="s">
        <v>91</v>
      </c>
      <c r="BK249" s="152">
        <f t="shared" si="43"/>
        <v>0</v>
      </c>
      <c r="BL249" s="13" t="s">
        <v>281</v>
      </c>
      <c r="BM249" s="151" t="s">
        <v>1243</v>
      </c>
    </row>
    <row r="250" spans="2:65" s="1" customFormat="1" ht="16.5" customHeight="1">
      <c r="B250" s="138"/>
      <c r="C250" s="139" t="s">
        <v>1244</v>
      </c>
      <c r="D250" s="139" t="s">
        <v>151</v>
      </c>
      <c r="E250" s="140" t="s">
        <v>1245</v>
      </c>
      <c r="F250" s="141" t="s">
        <v>1246</v>
      </c>
      <c r="G250" s="142" t="s">
        <v>280</v>
      </c>
      <c r="H250" s="143">
        <v>2</v>
      </c>
      <c r="I250" s="144"/>
      <c r="J250" s="145">
        <f t="shared" si="34"/>
        <v>0</v>
      </c>
      <c r="K250" s="146"/>
      <c r="L250" s="27"/>
      <c r="M250" s="147" t="s">
        <v>1</v>
      </c>
      <c r="N250" s="148" t="s">
        <v>41</v>
      </c>
      <c r="P250" s="149">
        <f t="shared" si="35"/>
        <v>0</v>
      </c>
      <c r="Q250" s="149">
        <v>0</v>
      </c>
      <c r="R250" s="149">
        <f t="shared" si="36"/>
        <v>0</v>
      </c>
      <c r="S250" s="149">
        <v>0</v>
      </c>
      <c r="T250" s="150">
        <f t="shared" si="37"/>
        <v>0</v>
      </c>
      <c r="AR250" s="151" t="s">
        <v>281</v>
      </c>
      <c r="AT250" s="151" t="s">
        <v>151</v>
      </c>
      <c r="AU250" s="151" t="s">
        <v>91</v>
      </c>
      <c r="AY250" s="13" t="s">
        <v>149</v>
      </c>
      <c r="BE250" s="152">
        <f t="shared" si="38"/>
        <v>0</v>
      </c>
      <c r="BF250" s="152">
        <f t="shared" si="39"/>
        <v>0</v>
      </c>
      <c r="BG250" s="152">
        <f t="shared" si="40"/>
        <v>0</v>
      </c>
      <c r="BH250" s="152">
        <f t="shared" si="41"/>
        <v>0</v>
      </c>
      <c r="BI250" s="152">
        <f t="shared" si="42"/>
        <v>0</v>
      </c>
      <c r="BJ250" s="13" t="s">
        <v>91</v>
      </c>
      <c r="BK250" s="152">
        <f t="shared" si="43"/>
        <v>0</v>
      </c>
      <c r="BL250" s="13" t="s">
        <v>281</v>
      </c>
      <c r="BM250" s="151" t="s">
        <v>1247</v>
      </c>
    </row>
    <row r="251" spans="2:65" s="1" customFormat="1" ht="21.75" customHeight="1">
      <c r="B251" s="138"/>
      <c r="C251" s="139" t="s">
        <v>1248</v>
      </c>
      <c r="D251" s="139" t="s">
        <v>151</v>
      </c>
      <c r="E251" s="140" t="s">
        <v>1249</v>
      </c>
      <c r="F251" s="141" t="s">
        <v>1250</v>
      </c>
      <c r="G251" s="142" t="s">
        <v>161</v>
      </c>
      <c r="H251" s="143">
        <v>125</v>
      </c>
      <c r="I251" s="144"/>
      <c r="J251" s="145">
        <f t="shared" si="34"/>
        <v>0</v>
      </c>
      <c r="K251" s="146"/>
      <c r="L251" s="27"/>
      <c r="M251" s="147" t="s">
        <v>1</v>
      </c>
      <c r="N251" s="148" t="s">
        <v>41</v>
      </c>
      <c r="P251" s="149">
        <f t="shared" si="35"/>
        <v>0</v>
      </c>
      <c r="Q251" s="149">
        <v>0</v>
      </c>
      <c r="R251" s="149">
        <f t="shared" si="36"/>
        <v>0</v>
      </c>
      <c r="S251" s="149">
        <v>0</v>
      </c>
      <c r="T251" s="150">
        <f t="shared" si="37"/>
        <v>0</v>
      </c>
      <c r="AR251" s="151" t="s">
        <v>281</v>
      </c>
      <c r="AT251" s="151" t="s">
        <v>151</v>
      </c>
      <c r="AU251" s="151" t="s">
        <v>91</v>
      </c>
      <c r="AY251" s="13" t="s">
        <v>149</v>
      </c>
      <c r="BE251" s="152">
        <f t="shared" si="38"/>
        <v>0</v>
      </c>
      <c r="BF251" s="152">
        <f t="shared" si="39"/>
        <v>0</v>
      </c>
      <c r="BG251" s="152">
        <f t="shared" si="40"/>
        <v>0</v>
      </c>
      <c r="BH251" s="152">
        <f t="shared" si="41"/>
        <v>0</v>
      </c>
      <c r="BI251" s="152">
        <f t="shared" si="42"/>
        <v>0</v>
      </c>
      <c r="BJ251" s="13" t="s">
        <v>91</v>
      </c>
      <c r="BK251" s="152">
        <f t="shared" si="43"/>
        <v>0</v>
      </c>
      <c r="BL251" s="13" t="s">
        <v>281</v>
      </c>
      <c r="BM251" s="151" t="s">
        <v>1251</v>
      </c>
    </row>
    <row r="252" spans="2:65" s="1" customFormat="1" ht="16.5" customHeight="1">
      <c r="B252" s="138"/>
      <c r="C252" s="139" t="s">
        <v>1252</v>
      </c>
      <c r="D252" s="139" t="s">
        <v>151</v>
      </c>
      <c r="E252" s="140" t="s">
        <v>1253</v>
      </c>
      <c r="F252" s="141" t="s">
        <v>1254</v>
      </c>
      <c r="G252" s="142" t="s">
        <v>853</v>
      </c>
      <c r="H252" s="143">
        <v>20</v>
      </c>
      <c r="I252" s="144"/>
      <c r="J252" s="145">
        <f t="shared" si="34"/>
        <v>0</v>
      </c>
      <c r="K252" s="146"/>
      <c r="L252" s="27"/>
      <c r="M252" s="147" t="s">
        <v>1</v>
      </c>
      <c r="N252" s="148" t="s">
        <v>41</v>
      </c>
      <c r="P252" s="149">
        <f t="shared" si="35"/>
        <v>0</v>
      </c>
      <c r="Q252" s="149">
        <v>0</v>
      </c>
      <c r="R252" s="149">
        <f t="shared" si="36"/>
        <v>0</v>
      </c>
      <c r="S252" s="149">
        <v>0</v>
      </c>
      <c r="T252" s="150">
        <f t="shared" si="37"/>
        <v>0</v>
      </c>
      <c r="AR252" s="151" t="s">
        <v>281</v>
      </c>
      <c r="AT252" s="151" t="s">
        <v>151</v>
      </c>
      <c r="AU252" s="151" t="s">
        <v>91</v>
      </c>
      <c r="AY252" s="13" t="s">
        <v>149</v>
      </c>
      <c r="BE252" s="152">
        <f t="shared" si="38"/>
        <v>0</v>
      </c>
      <c r="BF252" s="152">
        <f t="shared" si="39"/>
        <v>0</v>
      </c>
      <c r="BG252" s="152">
        <f t="shared" si="40"/>
        <v>0</v>
      </c>
      <c r="BH252" s="152">
        <f t="shared" si="41"/>
        <v>0</v>
      </c>
      <c r="BI252" s="152">
        <f t="shared" si="42"/>
        <v>0</v>
      </c>
      <c r="BJ252" s="13" t="s">
        <v>91</v>
      </c>
      <c r="BK252" s="152">
        <f t="shared" si="43"/>
        <v>0</v>
      </c>
      <c r="BL252" s="13" t="s">
        <v>281</v>
      </c>
      <c r="BM252" s="151" t="s">
        <v>1255</v>
      </c>
    </row>
    <row r="253" spans="2:65" s="1" customFormat="1" ht="16.5" customHeight="1">
      <c r="B253" s="138"/>
      <c r="C253" s="139" t="s">
        <v>1256</v>
      </c>
      <c r="D253" s="139" t="s">
        <v>151</v>
      </c>
      <c r="E253" s="140" t="s">
        <v>1257</v>
      </c>
      <c r="F253" s="141" t="s">
        <v>1258</v>
      </c>
      <c r="G253" s="142" t="s">
        <v>795</v>
      </c>
      <c r="H253" s="169"/>
      <c r="I253" s="144"/>
      <c r="J253" s="145">
        <f t="shared" si="34"/>
        <v>0</v>
      </c>
      <c r="K253" s="146"/>
      <c r="L253" s="27"/>
      <c r="M253" s="147" t="s">
        <v>1</v>
      </c>
      <c r="N253" s="148" t="s">
        <v>41</v>
      </c>
      <c r="P253" s="149">
        <f t="shared" si="35"/>
        <v>0</v>
      </c>
      <c r="Q253" s="149">
        <v>0</v>
      </c>
      <c r="R253" s="149">
        <f t="shared" si="36"/>
        <v>0</v>
      </c>
      <c r="S253" s="149">
        <v>0</v>
      </c>
      <c r="T253" s="150">
        <f t="shared" si="37"/>
        <v>0</v>
      </c>
      <c r="AR253" s="151" t="s">
        <v>281</v>
      </c>
      <c r="AT253" s="151" t="s">
        <v>151</v>
      </c>
      <c r="AU253" s="151" t="s">
        <v>91</v>
      </c>
      <c r="AY253" s="13" t="s">
        <v>149</v>
      </c>
      <c r="BE253" s="152">
        <f t="shared" si="38"/>
        <v>0</v>
      </c>
      <c r="BF253" s="152">
        <f t="shared" si="39"/>
        <v>0</v>
      </c>
      <c r="BG253" s="152">
        <f t="shared" si="40"/>
        <v>0</v>
      </c>
      <c r="BH253" s="152">
        <f t="shared" si="41"/>
        <v>0</v>
      </c>
      <c r="BI253" s="152">
        <f t="shared" si="42"/>
        <v>0</v>
      </c>
      <c r="BJ253" s="13" t="s">
        <v>91</v>
      </c>
      <c r="BK253" s="152">
        <f t="shared" si="43"/>
        <v>0</v>
      </c>
      <c r="BL253" s="13" t="s">
        <v>281</v>
      </c>
      <c r="BM253" s="151" t="s">
        <v>1259</v>
      </c>
    </row>
    <row r="254" spans="2:65" s="1" customFormat="1" ht="21.75" customHeight="1">
      <c r="B254" s="138"/>
      <c r="C254" s="139" t="s">
        <v>1260</v>
      </c>
      <c r="D254" s="139" t="s">
        <v>151</v>
      </c>
      <c r="E254" s="140" t="s">
        <v>1261</v>
      </c>
      <c r="F254" s="141" t="s">
        <v>1262</v>
      </c>
      <c r="G254" s="142" t="s">
        <v>280</v>
      </c>
      <c r="H254" s="143">
        <v>36</v>
      </c>
      <c r="I254" s="144"/>
      <c r="J254" s="145">
        <f t="shared" si="34"/>
        <v>0</v>
      </c>
      <c r="K254" s="146"/>
      <c r="L254" s="27"/>
      <c r="M254" s="147" t="s">
        <v>1</v>
      </c>
      <c r="N254" s="148" t="s">
        <v>41</v>
      </c>
      <c r="P254" s="149">
        <f t="shared" si="35"/>
        <v>0</v>
      </c>
      <c r="Q254" s="149">
        <v>0</v>
      </c>
      <c r="R254" s="149">
        <f t="shared" si="36"/>
        <v>0</v>
      </c>
      <c r="S254" s="149">
        <v>0</v>
      </c>
      <c r="T254" s="150">
        <f t="shared" si="37"/>
        <v>0</v>
      </c>
      <c r="AR254" s="151" t="s">
        <v>281</v>
      </c>
      <c r="AT254" s="151" t="s">
        <v>151</v>
      </c>
      <c r="AU254" s="151" t="s">
        <v>91</v>
      </c>
      <c r="AY254" s="13" t="s">
        <v>149</v>
      </c>
      <c r="BE254" s="152">
        <f t="shared" si="38"/>
        <v>0</v>
      </c>
      <c r="BF254" s="152">
        <f t="shared" si="39"/>
        <v>0</v>
      </c>
      <c r="BG254" s="152">
        <f t="shared" si="40"/>
        <v>0</v>
      </c>
      <c r="BH254" s="152">
        <f t="shared" si="41"/>
        <v>0</v>
      </c>
      <c r="BI254" s="152">
        <f t="shared" si="42"/>
        <v>0</v>
      </c>
      <c r="BJ254" s="13" t="s">
        <v>91</v>
      </c>
      <c r="BK254" s="152">
        <f t="shared" si="43"/>
        <v>0</v>
      </c>
      <c r="BL254" s="13" t="s">
        <v>281</v>
      </c>
      <c r="BM254" s="151" t="s">
        <v>1263</v>
      </c>
    </row>
    <row r="255" spans="2:65" s="1" customFormat="1" ht="16.5" customHeight="1">
      <c r="B255" s="138"/>
      <c r="C255" s="139" t="s">
        <v>1264</v>
      </c>
      <c r="D255" s="139" t="s">
        <v>151</v>
      </c>
      <c r="E255" s="140" t="s">
        <v>1265</v>
      </c>
      <c r="F255" s="141" t="s">
        <v>1266</v>
      </c>
      <c r="G255" s="142" t="s">
        <v>853</v>
      </c>
      <c r="H255" s="143">
        <v>12</v>
      </c>
      <c r="I255" s="144"/>
      <c r="J255" s="145">
        <f t="shared" si="34"/>
        <v>0</v>
      </c>
      <c r="K255" s="146"/>
      <c r="L255" s="27"/>
      <c r="M255" s="147" t="s">
        <v>1</v>
      </c>
      <c r="N255" s="148" t="s">
        <v>41</v>
      </c>
      <c r="P255" s="149">
        <f t="shared" si="35"/>
        <v>0</v>
      </c>
      <c r="Q255" s="149">
        <v>0</v>
      </c>
      <c r="R255" s="149">
        <f t="shared" si="36"/>
        <v>0</v>
      </c>
      <c r="S255" s="149">
        <v>0</v>
      </c>
      <c r="T255" s="150">
        <f t="shared" si="37"/>
        <v>0</v>
      </c>
      <c r="AR255" s="151" t="s">
        <v>281</v>
      </c>
      <c r="AT255" s="151" t="s">
        <v>151</v>
      </c>
      <c r="AU255" s="151" t="s">
        <v>91</v>
      </c>
      <c r="AY255" s="13" t="s">
        <v>149</v>
      </c>
      <c r="BE255" s="152">
        <f t="shared" si="38"/>
        <v>0</v>
      </c>
      <c r="BF255" s="152">
        <f t="shared" si="39"/>
        <v>0</v>
      </c>
      <c r="BG255" s="152">
        <f t="shared" si="40"/>
        <v>0</v>
      </c>
      <c r="BH255" s="152">
        <f t="shared" si="41"/>
        <v>0</v>
      </c>
      <c r="BI255" s="152">
        <f t="shared" si="42"/>
        <v>0</v>
      </c>
      <c r="BJ255" s="13" t="s">
        <v>91</v>
      </c>
      <c r="BK255" s="152">
        <f t="shared" si="43"/>
        <v>0</v>
      </c>
      <c r="BL255" s="13" t="s">
        <v>281</v>
      </c>
      <c r="BM255" s="151" t="s">
        <v>1267</v>
      </c>
    </row>
    <row r="256" spans="2:65" s="1" customFormat="1" ht="16.5" customHeight="1">
      <c r="B256" s="138"/>
      <c r="C256" s="139" t="s">
        <v>1268</v>
      </c>
      <c r="D256" s="139" t="s">
        <v>151</v>
      </c>
      <c r="E256" s="140" t="s">
        <v>1269</v>
      </c>
      <c r="F256" s="141" t="s">
        <v>1270</v>
      </c>
      <c r="G256" s="142" t="s">
        <v>853</v>
      </c>
      <c r="H256" s="143">
        <v>8</v>
      </c>
      <c r="I256" s="144"/>
      <c r="J256" s="145">
        <f t="shared" si="34"/>
        <v>0</v>
      </c>
      <c r="K256" s="146"/>
      <c r="L256" s="27"/>
      <c r="M256" s="147" t="s">
        <v>1</v>
      </c>
      <c r="N256" s="148" t="s">
        <v>41</v>
      </c>
      <c r="P256" s="149">
        <f t="shared" si="35"/>
        <v>0</v>
      </c>
      <c r="Q256" s="149">
        <v>0</v>
      </c>
      <c r="R256" s="149">
        <f t="shared" si="36"/>
        <v>0</v>
      </c>
      <c r="S256" s="149">
        <v>0</v>
      </c>
      <c r="T256" s="150">
        <f t="shared" si="37"/>
        <v>0</v>
      </c>
      <c r="AR256" s="151" t="s">
        <v>281</v>
      </c>
      <c r="AT256" s="151" t="s">
        <v>151</v>
      </c>
      <c r="AU256" s="151" t="s">
        <v>91</v>
      </c>
      <c r="AY256" s="13" t="s">
        <v>149</v>
      </c>
      <c r="BE256" s="152">
        <f t="shared" si="38"/>
        <v>0</v>
      </c>
      <c r="BF256" s="152">
        <f t="shared" si="39"/>
        <v>0</v>
      </c>
      <c r="BG256" s="152">
        <f t="shared" si="40"/>
        <v>0</v>
      </c>
      <c r="BH256" s="152">
        <f t="shared" si="41"/>
        <v>0</v>
      </c>
      <c r="BI256" s="152">
        <f t="shared" si="42"/>
        <v>0</v>
      </c>
      <c r="BJ256" s="13" t="s">
        <v>91</v>
      </c>
      <c r="BK256" s="152">
        <f t="shared" si="43"/>
        <v>0</v>
      </c>
      <c r="BL256" s="13" t="s">
        <v>281</v>
      </c>
      <c r="BM256" s="151" t="s">
        <v>1271</v>
      </c>
    </row>
    <row r="257" spans="2:65" s="1" customFormat="1" ht="16.5" customHeight="1">
      <c r="B257" s="138"/>
      <c r="C257" s="139" t="s">
        <v>1272</v>
      </c>
      <c r="D257" s="139" t="s">
        <v>151</v>
      </c>
      <c r="E257" s="140" t="s">
        <v>1273</v>
      </c>
      <c r="F257" s="141" t="s">
        <v>1274</v>
      </c>
      <c r="G257" s="142" t="s">
        <v>271</v>
      </c>
      <c r="H257" s="143">
        <v>1</v>
      </c>
      <c r="I257" s="144"/>
      <c r="J257" s="145">
        <f t="shared" si="34"/>
        <v>0</v>
      </c>
      <c r="K257" s="146"/>
      <c r="L257" s="27"/>
      <c r="M257" s="147" t="s">
        <v>1</v>
      </c>
      <c r="N257" s="148" t="s">
        <v>41</v>
      </c>
      <c r="P257" s="149">
        <f t="shared" si="35"/>
        <v>0</v>
      </c>
      <c r="Q257" s="149">
        <v>0</v>
      </c>
      <c r="R257" s="149">
        <f t="shared" si="36"/>
        <v>0</v>
      </c>
      <c r="S257" s="149">
        <v>0</v>
      </c>
      <c r="T257" s="150">
        <f t="shared" si="37"/>
        <v>0</v>
      </c>
      <c r="AR257" s="151" t="s">
        <v>281</v>
      </c>
      <c r="AT257" s="151" t="s">
        <v>151</v>
      </c>
      <c r="AU257" s="151" t="s">
        <v>91</v>
      </c>
      <c r="AY257" s="13" t="s">
        <v>149</v>
      </c>
      <c r="BE257" s="152">
        <f t="shared" si="38"/>
        <v>0</v>
      </c>
      <c r="BF257" s="152">
        <f t="shared" si="39"/>
        <v>0</v>
      </c>
      <c r="BG257" s="152">
        <f t="shared" si="40"/>
        <v>0</v>
      </c>
      <c r="BH257" s="152">
        <f t="shared" si="41"/>
        <v>0</v>
      </c>
      <c r="BI257" s="152">
        <f t="shared" si="42"/>
        <v>0</v>
      </c>
      <c r="BJ257" s="13" t="s">
        <v>91</v>
      </c>
      <c r="BK257" s="152">
        <f t="shared" si="43"/>
        <v>0</v>
      </c>
      <c r="BL257" s="13" t="s">
        <v>281</v>
      </c>
      <c r="BM257" s="151" t="s">
        <v>1275</v>
      </c>
    </row>
    <row r="258" spans="2:65" s="11" customFormat="1" ht="25.9" customHeight="1">
      <c r="B258" s="126"/>
      <c r="D258" s="127" t="s">
        <v>74</v>
      </c>
      <c r="E258" s="128" t="s">
        <v>849</v>
      </c>
      <c r="F258" s="128" t="s">
        <v>850</v>
      </c>
      <c r="I258" s="129"/>
      <c r="J258" s="130">
        <f>BK258</f>
        <v>0</v>
      </c>
      <c r="L258" s="126"/>
      <c r="M258" s="131"/>
      <c r="P258" s="132">
        <f>SUM(P259:P265)</f>
        <v>0</v>
      </c>
      <c r="R258" s="132">
        <f>SUM(R259:R265)</f>
        <v>0</v>
      </c>
      <c r="T258" s="133">
        <f>SUM(T259:T265)</f>
        <v>0</v>
      </c>
      <c r="AR258" s="127" t="s">
        <v>155</v>
      </c>
      <c r="AT258" s="134" t="s">
        <v>74</v>
      </c>
      <c r="AU258" s="134" t="s">
        <v>75</v>
      </c>
      <c r="AY258" s="127" t="s">
        <v>149</v>
      </c>
      <c r="BK258" s="135">
        <f>SUM(BK259:BK265)</f>
        <v>0</v>
      </c>
    </row>
    <row r="259" spans="2:65" s="1" customFormat="1" ht="16.5" customHeight="1">
      <c r="B259" s="138"/>
      <c r="C259" s="139" t="s">
        <v>1276</v>
      </c>
      <c r="D259" s="139" t="s">
        <v>151</v>
      </c>
      <c r="E259" s="140" t="s">
        <v>1277</v>
      </c>
      <c r="F259" s="141" t="s">
        <v>1278</v>
      </c>
      <c r="G259" s="142" t="s">
        <v>853</v>
      </c>
      <c r="H259" s="143">
        <v>35</v>
      </c>
      <c r="I259" s="144"/>
      <c r="J259" s="145">
        <f t="shared" ref="J259:J265" si="44">ROUND(I259*H259,2)</f>
        <v>0</v>
      </c>
      <c r="K259" s="146"/>
      <c r="L259" s="27"/>
      <c r="M259" s="147" t="s">
        <v>1</v>
      </c>
      <c r="N259" s="148" t="s">
        <v>41</v>
      </c>
      <c r="P259" s="149">
        <f t="shared" ref="P259:P265" si="45">O259*H259</f>
        <v>0</v>
      </c>
      <c r="Q259" s="149">
        <v>0</v>
      </c>
      <c r="R259" s="149">
        <f t="shared" ref="R259:R265" si="46">Q259*H259</f>
        <v>0</v>
      </c>
      <c r="S259" s="149">
        <v>0</v>
      </c>
      <c r="T259" s="150">
        <f t="shared" ref="T259:T265" si="47">S259*H259</f>
        <v>0</v>
      </c>
      <c r="AR259" s="151" t="s">
        <v>854</v>
      </c>
      <c r="AT259" s="151" t="s">
        <v>151</v>
      </c>
      <c r="AU259" s="151" t="s">
        <v>83</v>
      </c>
      <c r="AY259" s="13" t="s">
        <v>149</v>
      </c>
      <c r="BE259" s="152">
        <f t="shared" ref="BE259:BE265" si="48">IF(N259="základná",J259,0)</f>
        <v>0</v>
      </c>
      <c r="BF259" s="152">
        <f t="shared" ref="BF259:BF265" si="49">IF(N259="znížená",J259,0)</f>
        <v>0</v>
      </c>
      <c r="BG259" s="152">
        <f t="shared" ref="BG259:BG265" si="50">IF(N259="zákl. prenesená",J259,0)</f>
        <v>0</v>
      </c>
      <c r="BH259" s="152">
        <f t="shared" ref="BH259:BH265" si="51">IF(N259="zníž. prenesená",J259,0)</f>
        <v>0</v>
      </c>
      <c r="BI259" s="152">
        <f t="shared" ref="BI259:BI265" si="52">IF(N259="nulová",J259,0)</f>
        <v>0</v>
      </c>
      <c r="BJ259" s="13" t="s">
        <v>91</v>
      </c>
      <c r="BK259" s="152">
        <f t="shared" ref="BK259:BK265" si="53">ROUND(I259*H259,2)</f>
        <v>0</v>
      </c>
      <c r="BL259" s="13" t="s">
        <v>854</v>
      </c>
      <c r="BM259" s="151" t="s">
        <v>1279</v>
      </c>
    </row>
    <row r="260" spans="2:65" s="1" customFormat="1" ht="16.5" customHeight="1">
      <c r="B260" s="138"/>
      <c r="C260" s="139" t="s">
        <v>1280</v>
      </c>
      <c r="D260" s="139" t="s">
        <v>151</v>
      </c>
      <c r="E260" s="140" t="s">
        <v>1281</v>
      </c>
      <c r="F260" s="141" t="s">
        <v>1282</v>
      </c>
      <c r="G260" s="142" t="s">
        <v>271</v>
      </c>
      <c r="H260" s="143">
        <v>1</v>
      </c>
      <c r="I260" s="144"/>
      <c r="J260" s="145">
        <f t="shared" si="44"/>
        <v>0</v>
      </c>
      <c r="K260" s="146"/>
      <c r="L260" s="27"/>
      <c r="M260" s="147" t="s">
        <v>1</v>
      </c>
      <c r="N260" s="148" t="s">
        <v>41</v>
      </c>
      <c r="P260" s="149">
        <f t="shared" si="45"/>
        <v>0</v>
      </c>
      <c r="Q260" s="149">
        <v>0</v>
      </c>
      <c r="R260" s="149">
        <f t="shared" si="46"/>
        <v>0</v>
      </c>
      <c r="S260" s="149">
        <v>0</v>
      </c>
      <c r="T260" s="150">
        <f t="shared" si="47"/>
        <v>0</v>
      </c>
      <c r="AR260" s="151" t="s">
        <v>854</v>
      </c>
      <c r="AT260" s="151" t="s">
        <v>151</v>
      </c>
      <c r="AU260" s="151" t="s">
        <v>83</v>
      </c>
      <c r="AY260" s="13" t="s">
        <v>149</v>
      </c>
      <c r="BE260" s="152">
        <f t="shared" si="48"/>
        <v>0</v>
      </c>
      <c r="BF260" s="152">
        <f t="shared" si="49"/>
        <v>0</v>
      </c>
      <c r="BG260" s="152">
        <f t="shared" si="50"/>
        <v>0</v>
      </c>
      <c r="BH260" s="152">
        <f t="shared" si="51"/>
        <v>0</v>
      </c>
      <c r="BI260" s="152">
        <f t="shared" si="52"/>
        <v>0</v>
      </c>
      <c r="BJ260" s="13" t="s">
        <v>91</v>
      </c>
      <c r="BK260" s="152">
        <f t="shared" si="53"/>
        <v>0</v>
      </c>
      <c r="BL260" s="13" t="s">
        <v>854</v>
      </c>
      <c r="BM260" s="151" t="s">
        <v>1283</v>
      </c>
    </row>
    <row r="261" spans="2:65" s="1" customFormat="1" ht="16.5" customHeight="1">
      <c r="B261" s="138"/>
      <c r="C261" s="139" t="s">
        <v>1284</v>
      </c>
      <c r="D261" s="139" t="s">
        <v>151</v>
      </c>
      <c r="E261" s="140" t="s">
        <v>1285</v>
      </c>
      <c r="F261" s="141" t="s">
        <v>1286</v>
      </c>
      <c r="G261" s="142" t="s">
        <v>1287</v>
      </c>
      <c r="H261" s="143">
        <v>1</v>
      </c>
      <c r="I261" s="144"/>
      <c r="J261" s="145">
        <f t="shared" si="44"/>
        <v>0</v>
      </c>
      <c r="K261" s="146"/>
      <c r="L261" s="27"/>
      <c r="M261" s="147" t="s">
        <v>1</v>
      </c>
      <c r="N261" s="148" t="s">
        <v>41</v>
      </c>
      <c r="P261" s="149">
        <f t="shared" si="45"/>
        <v>0</v>
      </c>
      <c r="Q261" s="149">
        <v>0</v>
      </c>
      <c r="R261" s="149">
        <f t="shared" si="46"/>
        <v>0</v>
      </c>
      <c r="S261" s="149">
        <v>0</v>
      </c>
      <c r="T261" s="150">
        <f t="shared" si="47"/>
        <v>0</v>
      </c>
      <c r="AR261" s="151" t="s">
        <v>854</v>
      </c>
      <c r="AT261" s="151" t="s">
        <v>151</v>
      </c>
      <c r="AU261" s="151" t="s">
        <v>83</v>
      </c>
      <c r="AY261" s="13" t="s">
        <v>149</v>
      </c>
      <c r="BE261" s="152">
        <f t="shared" si="48"/>
        <v>0</v>
      </c>
      <c r="BF261" s="152">
        <f t="shared" si="49"/>
        <v>0</v>
      </c>
      <c r="BG261" s="152">
        <f t="shared" si="50"/>
        <v>0</v>
      </c>
      <c r="BH261" s="152">
        <f t="shared" si="51"/>
        <v>0</v>
      </c>
      <c r="BI261" s="152">
        <f t="shared" si="52"/>
        <v>0</v>
      </c>
      <c r="BJ261" s="13" t="s">
        <v>91</v>
      </c>
      <c r="BK261" s="152">
        <f t="shared" si="53"/>
        <v>0</v>
      </c>
      <c r="BL261" s="13" t="s">
        <v>854</v>
      </c>
      <c r="BM261" s="151" t="s">
        <v>1288</v>
      </c>
    </row>
    <row r="262" spans="2:65" s="1" customFormat="1" ht="16.5" customHeight="1">
      <c r="B262" s="138"/>
      <c r="C262" s="139" t="s">
        <v>1289</v>
      </c>
      <c r="D262" s="139" t="s">
        <v>151</v>
      </c>
      <c r="E262" s="140" t="s">
        <v>1290</v>
      </c>
      <c r="F262" s="141" t="s">
        <v>1291</v>
      </c>
      <c r="G262" s="142" t="s">
        <v>280</v>
      </c>
      <c r="H262" s="143">
        <v>1</v>
      </c>
      <c r="I262" s="144"/>
      <c r="J262" s="145">
        <f t="shared" si="44"/>
        <v>0</v>
      </c>
      <c r="K262" s="146"/>
      <c r="L262" s="27"/>
      <c r="M262" s="147" t="s">
        <v>1</v>
      </c>
      <c r="N262" s="148" t="s">
        <v>41</v>
      </c>
      <c r="P262" s="149">
        <f t="shared" si="45"/>
        <v>0</v>
      </c>
      <c r="Q262" s="149">
        <v>0</v>
      </c>
      <c r="R262" s="149">
        <f t="shared" si="46"/>
        <v>0</v>
      </c>
      <c r="S262" s="149">
        <v>0</v>
      </c>
      <c r="T262" s="150">
        <f t="shared" si="47"/>
        <v>0</v>
      </c>
      <c r="AR262" s="151" t="s">
        <v>854</v>
      </c>
      <c r="AT262" s="151" t="s">
        <v>151</v>
      </c>
      <c r="AU262" s="151" t="s">
        <v>83</v>
      </c>
      <c r="AY262" s="13" t="s">
        <v>149</v>
      </c>
      <c r="BE262" s="152">
        <f t="shared" si="48"/>
        <v>0</v>
      </c>
      <c r="BF262" s="152">
        <f t="shared" si="49"/>
        <v>0</v>
      </c>
      <c r="BG262" s="152">
        <f t="shared" si="50"/>
        <v>0</v>
      </c>
      <c r="BH262" s="152">
        <f t="shared" si="51"/>
        <v>0</v>
      </c>
      <c r="BI262" s="152">
        <f t="shared" si="52"/>
        <v>0</v>
      </c>
      <c r="BJ262" s="13" t="s">
        <v>91</v>
      </c>
      <c r="BK262" s="152">
        <f t="shared" si="53"/>
        <v>0</v>
      </c>
      <c r="BL262" s="13" t="s">
        <v>854</v>
      </c>
      <c r="BM262" s="151" t="s">
        <v>1292</v>
      </c>
    </row>
    <row r="263" spans="2:65" s="1" customFormat="1" ht="16.5" customHeight="1">
      <c r="B263" s="138"/>
      <c r="C263" s="139" t="s">
        <v>1293</v>
      </c>
      <c r="D263" s="139" t="s">
        <v>151</v>
      </c>
      <c r="E263" s="140" t="s">
        <v>1294</v>
      </c>
      <c r="F263" s="141" t="s">
        <v>1295</v>
      </c>
      <c r="G263" s="142" t="s">
        <v>853</v>
      </c>
      <c r="H263" s="143">
        <v>96</v>
      </c>
      <c r="I263" s="144"/>
      <c r="J263" s="145">
        <f t="shared" si="44"/>
        <v>0</v>
      </c>
      <c r="K263" s="146"/>
      <c r="L263" s="27"/>
      <c r="M263" s="147" t="s">
        <v>1</v>
      </c>
      <c r="N263" s="148" t="s">
        <v>41</v>
      </c>
      <c r="P263" s="149">
        <f t="shared" si="45"/>
        <v>0</v>
      </c>
      <c r="Q263" s="149">
        <v>0</v>
      </c>
      <c r="R263" s="149">
        <f t="shared" si="46"/>
        <v>0</v>
      </c>
      <c r="S263" s="149">
        <v>0</v>
      </c>
      <c r="T263" s="150">
        <f t="shared" si="47"/>
        <v>0</v>
      </c>
      <c r="AR263" s="151" t="s">
        <v>854</v>
      </c>
      <c r="AT263" s="151" t="s">
        <v>151</v>
      </c>
      <c r="AU263" s="151" t="s">
        <v>83</v>
      </c>
      <c r="AY263" s="13" t="s">
        <v>149</v>
      </c>
      <c r="BE263" s="152">
        <f t="shared" si="48"/>
        <v>0</v>
      </c>
      <c r="BF263" s="152">
        <f t="shared" si="49"/>
        <v>0</v>
      </c>
      <c r="BG263" s="152">
        <f t="shared" si="50"/>
        <v>0</v>
      </c>
      <c r="BH263" s="152">
        <f t="shared" si="51"/>
        <v>0</v>
      </c>
      <c r="BI263" s="152">
        <f t="shared" si="52"/>
        <v>0</v>
      </c>
      <c r="BJ263" s="13" t="s">
        <v>91</v>
      </c>
      <c r="BK263" s="152">
        <f t="shared" si="53"/>
        <v>0</v>
      </c>
      <c r="BL263" s="13" t="s">
        <v>854</v>
      </c>
      <c r="BM263" s="151" t="s">
        <v>1296</v>
      </c>
    </row>
    <row r="264" spans="2:65" s="1" customFormat="1" ht="16.5" customHeight="1">
      <c r="B264" s="138"/>
      <c r="C264" s="139" t="s">
        <v>1297</v>
      </c>
      <c r="D264" s="139" t="s">
        <v>151</v>
      </c>
      <c r="E264" s="140" t="s">
        <v>1298</v>
      </c>
      <c r="F264" s="141" t="s">
        <v>1299</v>
      </c>
      <c r="G264" s="142" t="s">
        <v>853</v>
      </c>
      <c r="H264" s="143">
        <v>8</v>
      </c>
      <c r="I264" s="144"/>
      <c r="J264" s="145">
        <f t="shared" si="44"/>
        <v>0</v>
      </c>
      <c r="K264" s="146"/>
      <c r="L264" s="27"/>
      <c r="M264" s="147" t="s">
        <v>1</v>
      </c>
      <c r="N264" s="148" t="s">
        <v>41</v>
      </c>
      <c r="P264" s="149">
        <f t="shared" si="45"/>
        <v>0</v>
      </c>
      <c r="Q264" s="149">
        <v>0</v>
      </c>
      <c r="R264" s="149">
        <f t="shared" si="46"/>
        <v>0</v>
      </c>
      <c r="S264" s="149">
        <v>0</v>
      </c>
      <c r="T264" s="150">
        <f t="shared" si="47"/>
        <v>0</v>
      </c>
      <c r="AR264" s="151" t="s">
        <v>854</v>
      </c>
      <c r="AT264" s="151" t="s">
        <v>151</v>
      </c>
      <c r="AU264" s="151" t="s">
        <v>83</v>
      </c>
      <c r="AY264" s="13" t="s">
        <v>149</v>
      </c>
      <c r="BE264" s="152">
        <f t="shared" si="48"/>
        <v>0</v>
      </c>
      <c r="BF264" s="152">
        <f t="shared" si="49"/>
        <v>0</v>
      </c>
      <c r="BG264" s="152">
        <f t="shared" si="50"/>
        <v>0</v>
      </c>
      <c r="BH264" s="152">
        <f t="shared" si="51"/>
        <v>0</v>
      </c>
      <c r="BI264" s="152">
        <f t="shared" si="52"/>
        <v>0</v>
      </c>
      <c r="BJ264" s="13" t="s">
        <v>91</v>
      </c>
      <c r="BK264" s="152">
        <f t="shared" si="53"/>
        <v>0</v>
      </c>
      <c r="BL264" s="13" t="s">
        <v>854</v>
      </c>
      <c r="BM264" s="151" t="s">
        <v>1300</v>
      </c>
    </row>
    <row r="265" spans="2:65" s="1" customFormat="1" ht="16.5" customHeight="1">
      <c r="B265" s="138"/>
      <c r="C265" s="139" t="s">
        <v>1301</v>
      </c>
      <c r="D265" s="139" t="s">
        <v>151</v>
      </c>
      <c r="E265" s="140" t="s">
        <v>1302</v>
      </c>
      <c r="F265" s="141" t="s">
        <v>1303</v>
      </c>
      <c r="G265" s="142" t="s">
        <v>853</v>
      </c>
      <c r="H265" s="143">
        <v>16</v>
      </c>
      <c r="I265" s="144"/>
      <c r="J265" s="145">
        <f t="shared" si="44"/>
        <v>0</v>
      </c>
      <c r="K265" s="146"/>
      <c r="L265" s="27"/>
      <c r="M265" s="153" t="s">
        <v>1</v>
      </c>
      <c r="N265" s="154" t="s">
        <v>41</v>
      </c>
      <c r="O265" s="155"/>
      <c r="P265" s="156">
        <f t="shared" si="45"/>
        <v>0</v>
      </c>
      <c r="Q265" s="156">
        <v>0</v>
      </c>
      <c r="R265" s="156">
        <f t="shared" si="46"/>
        <v>0</v>
      </c>
      <c r="S265" s="156">
        <v>0</v>
      </c>
      <c r="T265" s="157">
        <f t="shared" si="47"/>
        <v>0</v>
      </c>
      <c r="AR265" s="151" t="s">
        <v>854</v>
      </c>
      <c r="AT265" s="151" t="s">
        <v>151</v>
      </c>
      <c r="AU265" s="151" t="s">
        <v>83</v>
      </c>
      <c r="AY265" s="13" t="s">
        <v>149</v>
      </c>
      <c r="BE265" s="152">
        <f t="shared" si="48"/>
        <v>0</v>
      </c>
      <c r="BF265" s="152">
        <f t="shared" si="49"/>
        <v>0</v>
      </c>
      <c r="BG265" s="152">
        <f t="shared" si="50"/>
        <v>0</v>
      </c>
      <c r="BH265" s="152">
        <f t="shared" si="51"/>
        <v>0</v>
      </c>
      <c r="BI265" s="152">
        <f t="shared" si="52"/>
        <v>0</v>
      </c>
      <c r="BJ265" s="13" t="s">
        <v>91</v>
      </c>
      <c r="BK265" s="152">
        <f t="shared" si="53"/>
        <v>0</v>
      </c>
      <c r="BL265" s="13" t="s">
        <v>854</v>
      </c>
      <c r="BM265" s="151" t="s">
        <v>1304</v>
      </c>
    </row>
    <row r="266" spans="2:65" s="1" customFormat="1" ht="6.95" customHeight="1"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27"/>
    </row>
  </sheetData>
  <autoFilter ref="C128:K265" xr:uid="{00000000-0009-0000-0000-000005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2"/>
  <sheetViews>
    <sheetView showGridLines="0" topLeftCell="A132" workbookViewId="0">
      <selection activeCell="F151" sqref="F15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111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.75" hidden="1">
      <c r="B8" s="16"/>
      <c r="D8" s="23" t="s">
        <v>119</v>
      </c>
      <c r="L8" s="16"/>
    </row>
    <row r="9" spans="2:46" ht="16.5" hidden="1" customHeight="1">
      <c r="B9" s="16"/>
      <c r="E9" s="218" t="s">
        <v>311</v>
      </c>
      <c r="F9" s="189"/>
      <c r="G9" s="189"/>
      <c r="H9" s="189"/>
      <c r="L9" s="16"/>
    </row>
    <row r="10" spans="2:46" ht="12" hidden="1" customHeight="1">
      <c r="B10" s="16"/>
      <c r="D10" s="23" t="s">
        <v>312</v>
      </c>
      <c r="L10" s="16"/>
    </row>
    <row r="11" spans="2:46" s="1" customFormat="1" ht="16.5" hidden="1" customHeight="1">
      <c r="B11" s="27"/>
      <c r="E11" s="216" t="s">
        <v>870</v>
      </c>
      <c r="F11" s="217"/>
      <c r="G11" s="217"/>
      <c r="H11" s="217"/>
      <c r="L11" s="27"/>
    </row>
    <row r="12" spans="2:46" s="1" customFormat="1" ht="12" hidden="1" customHeight="1">
      <c r="B12" s="27"/>
      <c r="D12" s="23" t="s">
        <v>674</v>
      </c>
      <c r="L12" s="27"/>
    </row>
    <row r="13" spans="2:46" s="1" customFormat="1" ht="16.5" hidden="1" customHeight="1">
      <c r="B13" s="27"/>
      <c r="E13" s="177" t="s">
        <v>1305</v>
      </c>
      <c r="F13" s="217"/>
      <c r="G13" s="217"/>
      <c r="H13" s="217"/>
      <c r="L13" s="27"/>
    </row>
    <row r="14" spans="2:46" s="1" customFormat="1" hidden="1">
      <c r="B14" s="27"/>
      <c r="L14" s="27"/>
    </row>
    <row r="15" spans="2:46" s="1" customFormat="1" ht="12" hidden="1" customHeight="1">
      <c r="B15" s="27"/>
      <c r="D15" s="23" t="s">
        <v>17</v>
      </c>
      <c r="F15" s="21" t="s">
        <v>1</v>
      </c>
      <c r="I15" s="23" t="s">
        <v>18</v>
      </c>
      <c r="J15" s="21" t="s">
        <v>1</v>
      </c>
      <c r="L15" s="27"/>
    </row>
    <row r="16" spans="2:46" s="1" customFormat="1" ht="12" hidden="1" customHeight="1">
      <c r="B16" s="27"/>
      <c r="D16" s="23" t="s">
        <v>19</v>
      </c>
      <c r="F16" s="21" t="s">
        <v>20</v>
      </c>
      <c r="I16" s="23" t="s">
        <v>21</v>
      </c>
      <c r="J16" s="50" t="str">
        <f>'Rekapitulácia stavby'!AN8</f>
        <v>13. 1. 2023</v>
      </c>
      <c r="L16" s="27"/>
    </row>
    <row r="17" spans="2:12" s="1" customFormat="1" ht="10.9" hidden="1" customHeight="1">
      <c r="B17" s="27"/>
      <c r="L17" s="27"/>
    </row>
    <row r="18" spans="2:12" s="1" customFormat="1" ht="12" hidden="1" customHeight="1">
      <c r="B18" s="27"/>
      <c r="D18" s="23" t="s">
        <v>23</v>
      </c>
      <c r="I18" s="23" t="s">
        <v>24</v>
      </c>
      <c r="J18" s="21" t="s">
        <v>25</v>
      </c>
      <c r="L18" s="27"/>
    </row>
    <row r="19" spans="2:12" s="1" customFormat="1" ht="18" hidden="1" customHeight="1">
      <c r="B19" s="27"/>
      <c r="E19" s="21" t="s">
        <v>26</v>
      </c>
      <c r="I19" s="23" t="s">
        <v>27</v>
      </c>
      <c r="J19" s="21" t="s">
        <v>28</v>
      </c>
      <c r="L19" s="27"/>
    </row>
    <row r="20" spans="2:12" s="1" customFormat="1" ht="6.95" hidden="1" customHeight="1">
      <c r="B20" s="27"/>
      <c r="L20" s="27"/>
    </row>
    <row r="21" spans="2:12" s="1" customFormat="1" ht="12" hidden="1" customHeight="1">
      <c r="B21" s="27"/>
      <c r="D21" s="23" t="s">
        <v>29</v>
      </c>
      <c r="I21" s="23" t="s">
        <v>24</v>
      </c>
      <c r="J21" s="24">
        <f>'Rekapitulácia stavby'!AN13</f>
        <v>0</v>
      </c>
      <c r="L21" s="27"/>
    </row>
    <row r="22" spans="2:12" s="1" customFormat="1" ht="18" hidden="1" customHeight="1">
      <c r="B22" s="27"/>
      <c r="E22" s="220">
        <f>'Rekapitulácia stavby'!E14</f>
        <v>0</v>
      </c>
      <c r="F22" s="211"/>
      <c r="G22" s="211"/>
      <c r="H22" s="211"/>
      <c r="I22" s="23" t="s">
        <v>27</v>
      </c>
      <c r="J22" s="24">
        <f>'Rekapitulácia stavby'!AN14</f>
        <v>0</v>
      </c>
      <c r="L22" s="27"/>
    </row>
    <row r="23" spans="2:12" s="1" customFormat="1" ht="6.95" hidden="1" customHeight="1">
      <c r="B23" s="27"/>
      <c r="L23" s="27"/>
    </row>
    <row r="24" spans="2:12" s="1" customFormat="1" ht="12" hidden="1" customHeight="1">
      <c r="B24" s="27"/>
      <c r="D24" s="23" t="s">
        <v>30</v>
      </c>
      <c r="I24" s="23" t="s">
        <v>24</v>
      </c>
      <c r="J24" s="21" t="s">
        <v>1</v>
      </c>
      <c r="L24" s="27"/>
    </row>
    <row r="25" spans="2:12" s="1" customFormat="1" ht="18" hidden="1" customHeight="1">
      <c r="B25" s="27"/>
      <c r="E25" s="21" t="s">
        <v>31</v>
      </c>
      <c r="I25" s="23" t="s">
        <v>27</v>
      </c>
      <c r="J25" s="21" t="s">
        <v>1</v>
      </c>
      <c r="L25" s="27"/>
    </row>
    <row r="26" spans="2:12" s="1" customFormat="1" ht="6.95" hidden="1" customHeight="1">
      <c r="B26" s="27"/>
      <c r="L26" s="27"/>
    </row>
    <row r="27" spans="2:12" s="1" customFormat="1" ht="12" hidden="1" customHeight="1">
      <c r="B27" s="27"/>
      <c r="D27" s="23" t="s">
        <v>33</v>
      </c>
      <c r="I27" s="23" t="s">
        <v>24</v>
      </c>
      <c r="J27" s="21">
        <f>IF('Rekapitulácia stavby'!AN19="","",'Rekapitulácia stavby'!AN19)</f>
        <v>42139759</v>
      </c>
      <c r="L27" s="27"/>
    </row>
    <row r="28" spans="2:12" s="1" customFormat="1" ht="18" hidden="1" customHeight="1">
      <c r="B28" s="27"/>
      <c r="E28" s="21" t="str">
        <f>IF('Rekapitulácia stavby'!E20="","",'Rekapitulácia stavby'!E20)</f>
        <v xml:space="preserve">Ing. Ivan Leitmann </v>
      </c>
      <c r="I28" s="23" t="s">
        <v>27</v>
      </c>
      <c r="J28" s="21" t="str">
        <f>IF('Rekapitulácia stavby'!AN20="","",'Rekapitulácia stavby'!AN20)</f>
        <v/>
      </c>
      <c r="L28" s="27"/>
    </row>
    <row r="29" spans="2:12" s="1" customFormat="1" ht="6.95" hidden="1" customHeight="1">
      <c r="B29" s="27"/>
      <c r="L29" s="27"/>
    </row>
    <row r="30" spans="2:12" s="1" customFormat="1" ht="12" hidden="1" customHeight="1">
      <c r="B30" s="27"/>
      <c r="D30" s="23" t="s">
        <v>34</v>
      </c>
      <c r="L30" s="27"/>
    </row>
    <row r="31" spans="2:12" s="7" customFormat="1" ht="16.5" hidden="1" customHeight="1">
      <c r="B31" s="92"/>
      <c r="E31" s="190" t="s">
        <v>1</v>
      </c>
      <c r="F31" s="190"/>
      <c r="G31" s="190"/>
      <c r="H31" s="190"/>
      <c r="L31" s="92"/>
    </row>
    <row r="32" spans="2:12" s="1" customFormat="1" ht="6.95" hidden="1" customHeight="1">
      <c r="B32" s="27"/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25.35" hidden="1" customHeight="1">
      <c r="B34" s="27"/>
      <c r="D34" s="93" t="s">
        <v>35</v>
      </c>
      <c r="J34" s="64">
        <f>ROUND(J126, 2)</f>
        <v>0</v>
      </c>
      <c r="L34" s="27"/>
    </row>
    <row r="35" spans="2:12" s="1" customFormat="1" ht="6.95" hidden="1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45" hidden="1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45" hidden="1" customHeight="1">
      <c r="B37" s="27"/>
      <c r="D37" s="53" t="s">
        <v>39</v>
      </c>
      <c r="E37" s="32" t="s">
        <v>40</v>
      </c>
      <c r="F37" s="94">
        <f>ROUND((SUM(BE126:BE151)),  2)</f>
        <v>0</v>
      </c>
      <c r="G37" s="95"/>
      <c r="H37" s="95"/>
      <c r="I37" s="96">
        <v>0.2</v>
      </c>
      <c r="J37" s="94">
        <f>ROUND(((SUM(BE126:BE151))*I37),  2)</f>
        <v>0</v>
      </c>
      <c r="L37" s="27"/>
    </row>
    <row r="38" spans="2:12" s="1" customFormat="1" ht="14.45" hidden="1" customHeight="1">
      <c r="B38" s="27"/>
      <c r="E38" s="32" t="s">
        <v>41</v>
      </c>
      <c r="F38" s="94">
        <f>ROUND((SUM(BF126:BF151)),  2)</f>
        <v>0</v>
      </c>
      <c r="G38" s="95"/>
      <c r="H38" s="95"/>
      <c r="I38" s="96">
        <v>0.2</v>
      </c>
      <c r="J38" s="94">
        <f>ROUND(((SUM(BF126:BF151))*I38),  2)</f>
        <v>0</v>
      </c>
      <c r="L38" s="27"/>
    </row>
    <row r="39" spans="2:12" s="1" customFormat="1" ht="14.45" hidden="1" customHeight="1">
      <c r="B39" s="27"/>
      <c r="E39" s="23" t="s">
        <v>42</v>
      </c>
      <c r="F39" s="84">
        <f>ROUND((SUM(BG126:BG151)),  2)</f>
        <v>0</v>
      </c>
      <c r="I39" s="97">
        <v>0.2</v>
      </c>
      <c r="J39" s="84">
        <f>0</f>
        <v>0</v>
      </c>
      <c r="L39" s="27"/>
    </row>
    <row r="40" spans="2:12" s="1" customFormat="1" ht="14.45" hidden="1" customHeight="1">
      <c r="B40" s="27"/>
      <c r="E40" s="23" t="s">
        <v>43</v>
      </c>
      <c r="F40" s="84">
        <f>ROUND((SUM(BH126:BH151)),  2)</f>
        <v>0</v>
      </c>
      <c r="I40" s="97">
        <v>0.2</v>
      </c>
      <c r="J40" s="84">
        <f>0</f>
        <v>0</v>
      </c>
      <c r="L40" s="27"/>
    </row>
    <row r="41" spans="2:12" s="1" customFormat="1" ht="14.45" hidden="1" customHeight="1">
      <c r="B41" s="27"/>
      <c r="E41" s="32" t="s">
        <v>44</v>
      </c>
      <c r="F41" s="94">
        <f>ROUND((SUM(BI126:BI151)),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6.95" hidden="1" customHeight="1">
      <c r="B42" s="27"/>
      <c r="L42" s="27"/>
    </row>
    <row r="43" spans="2:12" s="1" customFormat="1" ht="25.35" hidden="1" customHeight="1">
      <c r="B43" s="27"/>
      <c r="C43" s="98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0</v>
      </c>
      <c r="K43" s="103"/>
      <c r="L43" s="27"/>
    </row>
    <row r="44" spans="2:12" s="1" customFormat="1" ht="14.45" hidden="1" customHeight="1">
      <c r="B44" s="27"/>
      <c r="L44" s="27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ht="16.5" hidden="1" customHeight="1">
      <c r="B87" s="16"/>
      <c r="E87" s="218" t="s">
        <v>311</v>
      </c>
      <c r="F87" s="189"/>
      <c r="G87" s="189"/>
      <c r="H87" s="189"/>
      <c r="L87" s="16"/>
    </row>
    <row r="88" spans="2:12" ht="12" hidden="1" customHeight="1">
      <c r="B88" s="16"/>
      <c r="C88" s="23" t="s">
        <v>312</v>
      </c>
      <c r="L88" s="16"/>
    </row>
    <row r="89" spans="2:12" s="1" customFormat="1" ht="16.5" hidden="1" customHeight="1">
      <c r="B89" s="27"/>
      <c r="E89" s="216" t="s">
        <v>870</v>
      </c>
      <c r="F89" s="217"/>
      <c r="G89" s="217"/>
      <c r="H89" s="217"/>
      <c r="L89" s="27"/>
    </row>
    <row r="90" spans="2:12" s="1" customFormat="1" ht="12" hidden="1" customHeight="1">
      <c r="B90" s="27"/>
      <c r="C90" s="23" t="s">
        <v>674</v>
      </c>
      <c r="L90" s="27"/>
    </row>
    <row r="91" spans="2:12" s="1" customFormat="1" ht="16.5" hidden="1" customHeight="1">
      <c r="B91" s="27"/>
      <c r="E91" s="177" t="str">
        <f>E13</f>
        <v xml:space="preserve">2023-01232 - Ohrev nájazdu pred bránou </v>
      </c>
      <c r="F91" s="217"/>
      <c r="G91" s="217"/>
      <c r="H91" s="217"/>
      <c r="L91" s="27"/>
    </row>
    <row r="92" spans="2:12" s="1" customFormat="1" ht="6.95" hidden="1" customHeight="1">
      <c r="B92" s="27"/>
      <c r="L92" s="27"/>
    </row>
    <row r="93" spans="2:12" s="1" customFormat="1" ht="12" hidden="1" customHeight="1">
      <c r="B93" s="27"/>
      <c r="C93" s="23" t="s">
        <v>19</v>
      </c>
      <c r="F93" s="21" t="str">
        <f>F16</f>
        <v xml:space="preserve"> </v>
      </c>
      <c r="I93" s="23" t="s">
        <v>21</v>
      </c>
      <c r="J93" s="50" t="str">
        <f>IF(J16="","",J16)</f>
        <v>13. 1. 2023</v>
      </c>
      <c r="L93" s="27"/>
    </row>
    <row r="94" spans="2:12" s="1" customFormat="1" ht="6.95" hidden="1" customHeight="1">
      <c r="B94" s="27"/>
      <c r="L94" s="27"/>
    </row>
    <row r="95" spans="2:12" s="1" customFormat="1" ht="15.2" hidden="1" customHeight="1">
      <c r="B95" s="27"/>
      <c r="C95" s="23" t="s">
        <v>23</v>
      </c>
      <c r="F95" s="21" t="str">
        <f>E19</f>
        <v>MILSY a.s.</v>
      </c>
      <c r="I95" s="23" t="s">
        <v>30</v>
      </c>
      <c r="J95" s="25" t="str">
        <f>E25</f>
        <v xml:space="preserve">Ing. Ivan Leitmann </v>
      </c>
      <c r="L95" s="27"/>
    </row>
    <row r="96" spans="2:12" s="1" customFormat="1" ht="15.2" hidden="1" customHeight="1">
      <c r="B96" s="27"/>
      <c r="C96" s="23" t="s">
        <v>29</v>
      </c>
      <c r="F96" s="21">
        <f>IF(E22="","",E22)</f>
        <v>0</v>
      </c>
      <c r="I96" s="23" t="s">
        <v>33</v>
      </c>
      <c r="J96" s="25" t="str">
        <f>E28</f>
        <v xml:space="preserve">Ing. Ivan Leitmann </v>
      </c>
      <c r="L96" s="27"/>
    </row>
    <row r="97" spans="2:47" s="1" customFormat="1" ht="10.35" hidden="1" customHeight="1">
      <c r="B97" s="27"/>
      <c r="L97" s="27"/>
    </row>
    <row r="98" spans="2:47" s="1" customFormat="1" ht="29.25" hidden="1" customHeight="1">
      <c r="B98" s="27"/>
      <c r="C98" s="106" t="s">
        <v>122</v>
      </c>
      <c r="D98" s="98"/>
      <c r="E98" s="98"/>
      <c r="F98" s="98"/>
      <c r="G98" s="98"/>
      <c r="H98" s="98"/>
      <c r="I98" s="98"/>
      <c r="J98" s="107" t="s">
        <v>123</v>
      </c>
      <c r="K98" s="98"/>
      <c r="L98" s="27"/>
    </row>
    <row r="99" spans="2:47" s="1" customFormat="1" ht="10.35" hidden="1" customHeight="1">
      <c r="B99" s="27"/>
      <c r="L99" s="27"/>
    </row>
    <row r="100" spans="2:47" s="1" customFormat="1" ht="22.9" hidden="1" customHeight="1">
      <c r="B100" s="27"/>
      <c r="C100" s="108" t="s">
        <v>124</v>
      </c>
      <c r="J100" s="64">
        <f>J126</f>
        <v>0</v>
      </c>
      <c r="L100" s="27"/>
      <c r="AU100" s="13" t="s">
        <v>125</v>
      </c>
    </row>
    <row r="101" spans="2:47" s="8" customFormat="1" ht="24.95" hidden="1" customHeight="1">
      <c r="B101" s="109"/>
      <c r="D101" s="110" t="s">
        <v>1306</v>
      </c>
      <c r="E101" s="111"/>
      <c r="F101" s="111"/>
      <c r="G101" s="111"/>
      <c r="H101" s="111"/>
      <c r="I101" s="111"/>
      <c r="J101" s="112">
        <f>J127</f>
        <v>0</v>
      </c>
      <c r="L101" s="109"/>
    </row>
    <row r="102" spans="2:47" s="8" customFormat="1" ht="24.95" hidden="1" customHeight="1">
      <c r="B102" s="109"/>
      <c r="D102" s="110" t="s">
        <v>1307</v>
      </c>
      <c r="E102" s="111"/>
      <c r="F102" s="111"/>
      <c r="G102" s="111"/>
      <c r="H102" s="111"/>
      <c r="I102" s="111"/>
      <c r="J102" s="112">
        <f>J150</f>
        <v>0</v>
      </c>
      <c r="L102" s="109"/>
    </row>
    <row r="103" spans="2:47" s="1" customFormat="1" ht="21.75" hidden="1" customHeight="1">
      <c r="B103" s="27"/>
      <c r="L103" s="27"/>
    </row>
    <row r="104" spans="2:47" s="1" customFormat="1" ht="6.95" hidden="1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7"/>
    </row>
    <row r="105" spans="2:47" hidden="1"/>
    <row r="106" spans="2:47" hidden="1"/>
    <row r="107" spans="2:47" hidden="1"/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7"/>
    </row>
    <row r="109" spans="2:47" s="1" customFormat="1" ht="24.95" customHeight="1">
      <c r="B109" s="27"/>
      <c r="C109" s="17" t="s">
        <v>135</v>
      </c>
      <c r="L109" s="27"/>
    </row>
    <row r="110" spans="2:47" s="1" customFormat="1" ht="6.95" customHeight="1">
      <c r="B110" s="27"/>
      <c r="L110" s="27"/>
    </row>
    <row r="111" spans="2:47" s="1" customFormat="1" ht="12" customHeight="1">
      <c r="B111" s="27"/>
      <c r="C111" s="23" t="s">
        <v>15</v>
      </c>
      <c r="L111" s="27"/>
    </row>
    <row r="112" spans="2:47" s="1" customFormat="1" ht="16.5" customHeight="1">
      <c r="B112" s="27"/>
      <c r="E112" s="218" t="str">
        <f>E7</f>
        <v>Prístavba a prestavbu skladu MTZ II. - zmenové riešie 1</v>
      </c>
      <c r="F112" s="219"/>
      <c r="G112" s="219"/>
      <c r="H112" s="219"/>
      <c r="L112" s="27"/>
    </row>
    <row r="113" spans="2:65" ht="12" customHeight="1">
      <c r="B113" s="16"/>
      <c r="C113" s="23" t="s">
        <v>119</v>
      </c>
      <c r="L113" s="16"/>
    </row>
    <row r="114" spans="2:65" ht="16.5" customHeight="1">
      <c r="B114" s="16"/>
      <c r="E114" s="218" t="s">
        <v>311</v>
      </c>
      <c r="F114" s="189"/>
      <c r="G114" s="189"/>
      <c r="H114" s="189"/>
      <c r="L114" s="16"/>
    </row>
    <row r="115" spans="2:65" ht="12" customHeight="1">
      <c r="B115" s="16"/>
      <c r="C115" s="23" t="s">
        <v>312</v>
      </c>
      <c r="L115" s="16"/>
    </row>
    <row r="116" spans="2:65" s="1" customFormat="1" ht="16.5" customHeight="1">
      <c r="B116" s="27"/>
      <c r="E116" s="216" t="s">
        <v>870</v>
      </c>
      <c r="F116" s="217"/>
      <c r="G116" s="217"/>
      <c r="H116" s="217"/>
      <c r="L116" s="27"/>
    </row>
    <row r="117" spans="2:65" s="1" customFormat="1" ht="12" customHeight="1">
      <c r="B117" s="27"/>
      <c r="C117" s="23" t="s">
        <v>674</v>
      </c>
      <c r="L117" s="27"/>
    </row>
    <row r="118" spans="2:65" s="1" customFormat="1" ht="16.5" customHeight="1">
      <c r="B118" s="27"/>
      <c r="E118" s="177" t="str">
        <f>E13</f>
        <v xml:space="preserve">2023-01232 - Ohrev nájazdu pred bránou </v>
      </c>
      <c r="F118" s="217"/>
      <c r="G118" s="217"/>
      <c r="H118" s="217"/>
      <c r="L118" s="27"/>
    </row>
    <row r="119" spans="2:65" s="1" customFormat="1" ht="6.95" customHeight="1">
      <c r="B119" s="27"/>
      <c r="L119" s="27"/>
    </row>
    <row r="120" spans="2:65" s="1" customFormat="1" ht="12" customHeight="1">
      <c r="B120" s="27"/>
      <c r="C120" s="23" t="s">
        <v>19</v>
      </c>
      <c r="F120" s="21" t="str">
        <f>F16</f>
        <v xml:space="preserve"> </v>
      </c>
      <c r="I120" s="23" t="s">
        <v>21</v>
      </c>
      <c r="J120" s="50" t="str">
        <f>IF(J16="","",J16)</f>
        <v>13. 1. 2023</v>
      </c>
      <c r="L120" s="27"/>
    </row>
    <row r="121" spans="2:65" s="1" customFormat="1" ht="6.95" customHeight="1">
      <c r="B121" s="27"/>
      <c r="L121" s="27"/>
    </row>
    <row r="122" spans="2:65" s="1" customFormat="1" ht="15.2" customHeight="1">
      <c r="B122" s="27"/>
      <c r="C122" s="23" t="s">
        <v>23</v>
      </c>
      <c r="F122" s="21" t="str">
        <f>E19</f>
        <v>MILSY a.s.</v>
      </c>
      <c r="I122" s="23" t="s">
        <v>30</v>
      </c>
      <c r="J122" s="25" t="str">
        <f>E25</f>
        <v xml:space="preserve">Ing. Ivan Leitmann </v>
      </c>
      <c r="L122" s="27"/>
    </row>
    <row r="123" spans="2:65" s="1" customFormat="1" ht="15.2" customHeight="1">
      <c r="B123" s="27"/>
      <c r="C123" s="23" t="s">
        <v>29</v>
      </c>
      <c r="F123" s="21">
        <f>IF(E22="","",E22)</f>
        <v>0</v>
      </c>
      <c r="I123" s="23" t="s">
        <v>33</v>
      </c>
      <c r="J123" s="25" t="str">
        <f>E28</f>
        <v xml:space="preserve">Ing. Ivan Leitmann </v>
      </c>
      <c r="L123" s="27"/>
    </row>
    <row r="124" spans="2:65" s="1" customFormat="1" ht="10.35" customHeight="1">
      <c r="B124" s="27"/>
      <c r="L124" s="27"/>
    </row>
    <row r="125" spans="2:65" s="10" customFormat="1" ht="29.25" customHeight="1">
      <c r="B125" s="117"/>
      <c r="C125" s="118" t="s">
        <v>136</v>
      </c>
      <c r="D125" s="119" t="s">
        <v>60</v>
      </c>
      <c r="E125" s="119" t="s">
        <v>56</v>
      </c>
      <c r="F125" s="119" t="s">
        <v>57</v>
      </c>
      <c r="G125" s="119" t="s">
        <v>137</v>
      </c>
      <c r="H125" s="119" t="s">
        <v>138</v>
      </c>
      <c r="I125" s="119" t="s">
        <v>139</v>
      </c>
      <c r="J125" s="120" t="s">
        <v>123</v>
      </c>
      <c r="K125" s="121" t="s">
        <v>140</v>
      </c>
      <c r="L125" s="117"/>
      <c r="M125" s="57" t="s">
        <v>1</v>
      </c>
      <c r="N125" s="58" t="s">
        <v>39</v>
      </c>
      <c r="O125" s="58" t="s">
        <v>141</v>
      </c>
      <c r="P125" s="58" t="s">
        <v>142</v>
      </c>
      <c r="Q125" s="58" t="s">
        <v>143</v>
      </c>
      <c r="R125" s="58" t="s">
        <v>144</v>
      </c>
      <c r="S125" s="58" t="s">
        <v>145</v>
      </c>
      <c r="T125" s="59" t="s">
        <v>146</v>
      </c>
    </row>
    <row r="126" spans="2:65" s="1" customFormat="1" ht="22.9" customHeight="1">
      <c r="B126" s="27"/>
      <c r="C126" s="62" t="s">
        <v>124</v>
      </c>
      <c r="J126" s="122">
        <f>BK126</f>
        <v>0</v>
      </c>
      <c r="L126" s="27"/>
      <c r="M126" s="60"/>
      <c r="N126" s="51"/>
      <c r="O126" s="51"/>
      <c r="P126" s="123">
        <f>P127+P150</f>
        <v>0</v>
      </c>
      <c r="Q126" s="51"/>
      <c r="R126" s="123">
        <f>R127+R150</f>
        <v>3.2000000000000003E-4</v>
      </c>
      <c r="S126" s="51"/>
      <c r="T126" s="124">
        <f>T127+T150</f>
        <v>0</v>
      </c>
      <c r="AT126" s="13" t="s">
        <v>74</v>
      </c>
      <c r="AU126" s="13" t="s">
        <v>125</v>
      </c>
      <c r="BK126" s="125">
        <f>BK127+BK150</f>
        <v>0</v>
      </c>
    </row>
    <row r="127" spans="2:65" s="11" customFormat="1" ht="25.9" customHeight="1">
      <c r="B127" s="126"/>
      <c r="D127" s="127" t="s">
        <v>74</v>
      </c>
      <c r="E127" s="128" t="s">
        <v>1308</v>
      </c>
      <c r="F127" s="128" t="s">
        <v>1309</v>
      </c>
      <c r="I127" s="129"/>
      <c r="J127" s="130">
        <f>BK127</f>
        <v>0</v>
      </c>
      <c r="L127" s="126"/>
      <c r="M127" s="131"/>
      <c r="P127" s="132">
        <f>SUM(P128:P149)</f>
        <v>0</v>
      </c>
      <c r="R127" s="132">
        <f>SUM(R128:R149)</f>
        <v>3.2000000000000003E-4</v>
      </c>
      <c r="T127" s="133">
        <f>SUM(T128:T149)</f>
        <v>0</v>
      </c>
      <c r="AR127" s="127" t="s">
        <v>83</v>
      </c>
      <c r="AT127" s="134" t="s">
        <v>74</v>
      </c>
      <c r="AU127" s="134" t="s">
        <v>75</v>
      </c>
      <c r="AY127" s="127" t="s">
        <v>149</v>
      </c>
      <c r="BK127" s="135">
        <f>SUM(BK128:BK149)</f>
        <v>0</v>
      </c>
    </row>
    <row r="128" spans="2:65" s="1" customFormat="1" ht="16.5" customHeight="1">
      <c r="B128" s="138"/>
      <c r="C128" s="158" t="s">
        <v>83</v>
      </c>
      <c r="D128" s="158" t="s">
        <v>273</v>
      </c>
      <c r="E128" s="159" t="s">
        <v>1310</v>
      </c>
      <c r="F128" s="160" t="s">
        <v>1311</v>
      </c>
      <c r="G128" s="161" t="s">
        <v>161</v>
      </c>
      <c r="H128" s="162">
        <v>10</v>
      </c>
      <c r="I128" s="163"/>
      <c r="J128" s="164">
        <f t="shared" ref="J128:J149" si="0">ROUND(I128*H128,2)</f>
        <v>0</v>
      </c>
      <c r="K128" s="165"/>
      <c r="L128" s="166"/>
      <c r="M128" s="167" t="s">
        <v>1</v>
      </c>
      <c r="N128" s="168" t="s">
        <v>41</v>
      </c>
      <c r="P128" s="149">
        <f t="shared" ref="P128:P149" si="1">O128*H128</f>
        <v>0</v>
      </c>
      <c r="Q128" s="149">
        <v>0</v>
      </c>
      <c r="R128" s="149">
        <f t="shared" ref="R128:R149" si="2">Q128*H128</f>
        <v>0</v>
      </c>
      <c r="S128" s="149">
        <v>0</v>
      </c>
      <c r="T128" s="150">
        <f t="shared" ref="T128:T149" si="3">S128*H128</f>
        <v>0</v>
      </c>
      <c r="AR128" s="151" t="s">
        <v>187</v>
      </c>
      <c r="AT128" s="151" t="s">
        <v>273</v>
      </c>
      <c r="AU128" s="151" t="s">
        <v>83</v>
      </c>
      <c r="AY128" s="13" t="s">
        <v>149</v>
      </c>
      <c r="BE128" s="152">
        <f t="shared" ref="BE128:BE149" si="4">IF(N128="základná",J128,0)</f>
        <v>0</v>
      </c>
      <c r="BF128" s="152">
        <f t="shared" ref="BF128:BF149" si="5">IF(N128="znížená",J128,0)</f>
        <v>0</v>
      </c>
      <c r="BG128" s="152">
        <f t="shared" ref="BG128:BG149" si="6">IF(N128="zákl. prenesená",J128,0)</f>
        <v>0</v>
      </c>
      <c r="BH128" s="152">
        <f t="shared" ref="BH128:BH149" si="7">IF(N128="zníž. prenesená",J128,0)</f>
        <v>0</v>
      </c>
      <c r="BI128" s="152">
        <f t="shared" ref="BI128:BI149" si="8">IF(N128="nulová",J128,0)</f>
        <v>0</v>
      </c>
      <c r="BJ128" s="13" t="s">
        <v>91</v>
      </c>
      <c r="BK128" s="152">
        <f t="shared" ref="BK128:BK149" si="9">ROUND(I128*H128,2)</f>
        <v>0</v>
      </c>
      <c r="BL128" s="13" t="s">
        <v>155</v>
      </c>
      <c r="BM128" s="151" t="s">
        <v>1312</v>
      </c>
    </row>
    <row r="129" spans="2:65" s="1" customFormat="1" ht="16.5" customHeight="1">
      <c r="B129" s="138"/>
      <c r="C129" s="158" t="s">
        <v>91</v>
      </c>
      <c r="D129" s="158" t="s">
        <v>273</v>
      </c>
      <c r="E129" s="159" t="s">
        <v>1313</v>
      </c>
      <c r="F129" s="160" t="s">
        <v>1314</v>
      </c>
      <c r="G129" s="161" t="s">
        <v>161</v>
      </c>
      <c r="H129" s="162">
        <v>10</v>
      </c>
      <c r="I129" s="163"/>
      <c r="J129" s="164">
        <f t="shared" si="0"/>
        <v>0</v>
      </c>
      <c r="K129" s="165"/>
      <c r="L129" s="166"/>
      <c r="M129" s="167" t="s">
        <v>1</v>
      </c>
      <c r="N129" s="16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187</v>
      </c>
      <c r="AT129" s="151" t="s">
        <v>273</v>
      </c>
      <c r="AU129" s="151" t="s">
        <v>83</v>
      </c>
      <c r="AY129" s="13" t="s">
        <v>149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91</v>
      </c>
      <c r="BK129" s="152">
        <f t="shared" si="9"/>
        <v>0</v>
      </c>
      <c r="BL129" s="13" t="s">
        <v>155</v>
      </c>
      <c r="BM129" s="151" t="s">
        <v>1315</v>
      </c>
    </row>
    <row r="130" spans="2:65" s="1" customFormat="1" ht="21.75" customHeight="1">
      <c r="B130" s="138"/>
      <c r="C130" s="158" t="s">
        <v>96</v>
      </c>
      <c r="D130" s="158" t="s">
        <v>273</v>
      </c>
      <c r="E130" s="159" t="s">
        <v>1316</v>
      </c>
      <c r="F130" s="160" t="s">
        <v>1317</v>
      </c>
      <c r="G130" s="161" t="s">
        <v>161</v>
      </c>
      <c r="H130" s="162">
        <v>15</v>
      </c>
      <c r="I130" s="163"/>
      <c r="J130" s="164">
        <f t="shared" si="0"/>
        <v>0</v>
      </c>
      <c r="K130" s="165"/>
      <c r="L130" s="166"/>
      <c r="M130" s="167" t="s">
        <v>1</v>
      </c>
      <c r="N130" s="16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187</v>
      </c>
      <c r="AT130" s="151" t="s">
        <v>273</v>
      </c>
      <c r="AU130" s="151" t="s">
        <v>83</v>
      </c>
      <c r="AY130" s="13" t="s">
        <v>149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91</v>
      </c>
      <c r="BK130" s="152">
        <f t="shared" si="9"/>
        <v>0</v>
      </c>
      <c r="BL130" s="13" t="s">
        <v>155</v>
      </c>
      <c r="BM130" s="151" t="s">
        <v>1318</v>
      </c>
    </row>
    <row r="131" spans="2:65" s="1" customFormat="1" ht="16.5" customHeight="1">
      <c r="B131" s="138"/>
      <c r="C131" s="158" t="s">
        <v>155</v>
      </c>
      <c r="D131" s="158" t="s">
        <v>273</v>
      </c>
      <c r="E131" s="159" t="s">
        <v>1319</v>
      </c>
      <c r="F131" s="160" t="s">
        <v>1320</v>
      </c>
      <c r="G131" s="161" t="s">
        <v>280</v>
      </c>
      <c r="H131" s="162">
        <v>1</v>
      </c>
      <c r="I131" s="163"/>
      <c r="J131" s="164">
        <f t="shared" si="0"/>
        <v>0</v>
      </c>
      <c r="K131" s="165"/>
      <c r="L131" s="166"/>
      <c r="M131" s="167" t="s">
        <v>1</v>
      </c>
      <c r="N131" s="16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187</v>
      </c>
      <c r="AT131" s="151" t="s">
        <v>273</v>
      </c>
      <c r="AU131" s="151" t="s">
        <v>83</v>
      </c>
      <c r="AY131" s="13" t="s">
        <v>149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91</v>
      </c>
      <c r="BK131" s="152">
        <f t="shared" si="9"/>
        <v>0</v>
      </c>
      <c r="BL131" s="13" t="s">
        <v>155</v>
      </c>
      <c r="BM131" s="151" t="s">
        <v>1321</v>
      </c>
    </row>
    <row r="132" spans="2:65" s="1" customFormat="1" ht="16.5" customHeight="1">
      <c r="B132" s="138"/>
      <c r="C132" s="158" t="s">
        <v>175</v>
      </c>
      <c r="D132" s="158" t="s">
        <v>273</v>
      </c>
      <c r="E132" s="159" t="s">
        <v>1322</v>
      </c>
      <c r="F132" s="160" t="s">
        <v>1323</v>
      </c>
      <c r="G132" s="161" t="s">
        <v>1324</v>
      </c>
      <c r="H132" s="162">
        <v>1</v>
      </c>
      <c r="I132" s="163"/>
      <c r="J132" s="164">
        <f t="shared" si="0"/>
        <v>0</v>
      </c>
      <c r="K132" s="165"/>
      <c r="L132" s="166"/>
      <c r="M132" s="167" t="s">
        <v>1</v>
      </c>
      <c r="N132" s="16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187</v>
      </c>
      <c r="AT132" s="151" t="s">
        <v>273</v>
      </c>
      <c r="AU132" s="151" t="s">
        <v>83</v>
      </c>
      <c r="AY132" s="13" t="s">
        <v>149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91</v>
      </c>
      <c r="BK132" s="152">
        <f t="shared" si="9"/>
        <v>0</v>
      </c>
      <c r="BL132" s="13" t="s">
        <v>155</v>
      </c>
      <c r="BM132" s="151" t="s">
        <v>1325</v>
      </c>
    </row>
    <row r="133" spans="2:65" s="1" customFormat="1" ht="16.5" customHeight="1">
      <c r="B133" s="138"/>
      <c r="C133" s="158" t="s">
        <v>179</v>
      </c>
      <c r="D133" s="158" t="s">
        <v>273</v>
      </c>
      <c r="E133" s="159" t="s">
        <v>1326</v>
      </c>
      <c r="F133" s="160" t="s">
        <v>1327</v>
      </c>
      <c r="G133" s="161" t="s">
        <v>280</v>
      </c>
      <c r="H133" s="162">
        <v>1</v>
      </c>
      <c r="I133" s="163"/>
      <c r="J133" s="164">
        <f t="shared" si="0"/>
        <v>0</v>
      </c>
      <c r="K133" s="165"/>
      <c r="L133" s="166"/>
      <c r="M133" s="167" t="s">
        <v>1</v>
      </c>
      <c r="N133" s="16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187</v>
      </c>
      <c r="AT133" s="151" t="s">
        <v>273</v>
      </c>
      <c r="AU133" s="151" t="s">
        <v>83</v>
      </c>
      <c r="AY133" s="13" t="s">
        <v>149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91</v>
      </c>
      <c r="BK133" s="152">
        <f t="shared" si="9"/>
        <v>0</v>
      </c>
      <c r="BL133" s="13" t="s">
        <v>155</v>
      </c>
      <c r="BM133" s="151" t="s">
        <v>1328</v>
      </c>
    </row>
    <row r="134" spans="2:65" s="1" customFormat="1" ht="16.5" customHeight="1">
      <c r="B134" s="138"/>
      <c r="C134" s="158" t="s">
        <v>183</v>
      </c>
      <c r="D134" s="158" t="s">
        <v>273</v>
      </c>
      <c r="E134" s="159" t="s">
        <v>976</v>
      </c>
      <c r="F134" s="160" t="s">
        <v>977</v>
      </c>
      <c r="G134" s="161" t="s">
        <v>280</v>
      </c>
      <c r="H134" s="162">
        <v>2</v>
      </c>
      <c r="I134" s="163"/>
      <c r="J134" s="164">
        <f t="shared" si="0"/>
        <v>0</v>
      </c>
      <c r="K134" s="165"/>
      <c r="L134" s="166"/>
      <c r="M134" s="167" t="s">
        <v>1</v>
      </c>
      <c r="N134" s="168" t="s">
        <v>41</v>
      </c>
      <c r="P134" s="149">
        <f t="shared" si="1"/>
        <v>0</v>
      </c>
      <c r="Q134" s="149">
        <v>1.6000000000000001E-4</v>
      </c>
      <c r="R134" s="149">
        <f t="shared" si="2"/>
        <v>3.2000000000000003E-4</v>
      </c>
      <c r="S134" s="149">
        <v>0</v>
      </c>
      <c r="T134" s="150">
        <f t="shared" si="3"/>
        <v>0</v>
      </c>
      <c r="AR134" s="151" t="s">
        <v>187</v>
      </c>
      <c r="AT134" s="151" t="s">
        <v>273</v>
      </c>
      <c r="AU134" s="151" t="s">
        <v>83</v>
      </c>
      <c r="AY134" s="13" t="s">
        <v>149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91</v>
      </c>
      <c r="BK134" s="152">
        <f t="shared" si="9"/>
        <v>0</v>
      </c>
      <c r="BL134" s="13" t="s">
        <v>155</v>
      </c>
      <c r="BM134" s="151" t="s">
        <v>1329</v>
      </c>
    </row>
    <row r="135" spans="2:65" s="1" customFormat="1" ht="16.5" customHeight="1">
      <c r="B135" s="138"/>
      <c r="C135" s="158" t="s">
        <v>187</v>
      </c>
      <c r="D135" s="158" t="s">
        <v>273</v>
      </c>
      <c r="E135" s="159" t="s">
        <v>1055</v>
      </c>
      <c r="F135" s="160" t="s">
        <v>1056</v>
      </c>
      <c r="G135" s="161" t="s">
        <v>280</v>
      </c>
      <c r="H135" s="162">
        <v>1</v>
      </c>
      <c r="I135" s="163"/>
      <c r="J135" s="164">
        <f t="shared" si="0"/>
        <v>0</v>
      </c>
      <c r="K135" s="165"/>
      <c r="L135" s="166"/>
      <c r="M135" s="167" t="s">
        <v>1</v>
      </c>
      <c r="N135" s="16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187</v>
      </c>
      <c r="AT135" s="151" t="s">
        <v>273</v>
      </c>
      <c r="AU135" s="151" t="s">
        <v>83</v>
      </c>
      <c r="AY135" s="13" t="s">
        <v>149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91</v>
      </c>
      <c r="BK135" s="152">
        <f t="shared" si="9"/>
        <v>0</v>
      </c>
      <c r="BL135" s="13" t="s">
        <v>155</v>
      </c>
      <c r="BM135" s="151" t="s">
        <v>1330</v>
      </c>
    </row>
    <row r="136" spans="2:65" s="1" customFormat="1" ht="24.2" customHeight="1">
      <c r="B136" s="138"/>
      <c r="C136" s="139" t="s">
        <v>157</v>
      </c>
      <c r="D136" s="139" t="s">
        <v>151</v>
      </c>
      <c r="E136" s="140" t="s">
        <v>1331</v>
      </c>
      <c r="F136" s="141" t="s">
        <v>1332</v>
      </c>
      <c r="G136" s="142" t="s">
        <v>161</v>
      </c>
      <c r="H136" s="143">
        <v>15</v>
      </c>
      <c r="I136" s="144"/>
      <c r="J136" s="145">
        <f t="shared" si="0"/>
        <v>0</v>
      </c>
      <c r="K136" s="146"/>
      <c r="L136" s="27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155</v>
      </c>
      <c r="AT136" s="151" t="s">
        <v>151</v>
      </c>
      <c r="AU136" s="151" t="s">
        <v>83</v>
      </c>
      <c r="AY136" s="13" t="s">
        <v>149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91</v>
      </c>
      <c r="BK136" s="152">
        <f t="shared" si="9"/>
        <v>0</v>
      </c>
      <c r="BL136" s="13" t="s">
        <v>155</v>
      </c>
      <c r="BM136" s="151" t="s">
        <v>1333</v>
      </c>
    </row>
    <row r="137" spans="2:65" s="1" customFormat="1" ht="37.9" customHeight="1">
      <c r="B137" s="138"/>
      <c r="C137" s="139" t="s">
        <v>194</v>
      </c>
      <c r="D137" s="139" t="s">
        <v>151</v>
      </c>
      <c r="E137" s="140" t="s">
        <v>1085</v>
      </c>
      <c r="F137" s="141" t="s">
        <v>1086</v>
      </c>
      <c r="G137" s="142" t="s">
        <v>280</v>
      </c>
      <c r="H137" s="143">
        <v>2</v>
      </c>
      <c r="I137" s="144"/>
      <c r="J137" s="145">
        <f t="shared" si="0"/>
        <v>0</v>
      </c>
      <c r="K137" s="146"/>
      <c r="L137" s="27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155</v>
      </c>
      <c r="AT137" s="151" t="s">
        <v>151</v>
      </c>
      <c r="AU137" s="151" t="s">
        <v>83</v>
      </c>
      <c r="AY137" s="13" t="s">
        <v>149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91</v>
      </c>
      <c r="BK137" s="152">
        <f t="shared" si="9"/>
        <v>0</v>
      </c>
      <c r="BL137" s="13" t="s">
        <v>155</v>
      </c>
      <c r="BM137" s="151" t="s">
        <v>1334</v>
      </c>
    </row>
    <row r="138" spans="2:65" s="1" customFormat="1" ht="24.2" customHeight="1">
      <c r="B138" s="138"/>
      <c r="C138" s="139" t="s">
        <v>199</v>
      </c>
      <c r="D138" s="139" t="s">
        <v>151</v>
      </c>
      <c r="E138" s="140" t="s">
        <v>1106</v>
      </c>
      <c r="F138" s="141" t="s">
        <v>1107</v>
      </c>
      <c r="G138" s="142" t="s">
        <v>280</v>
      </c>
      <c r="H138" s="143">
        <v>10</v>
      </c>
      <c r="I138" s="144"/>
      <c r="J138" s="145">
        <f t="shared" si="0"/>
        <v>0</v>
      </c>
      <c r="K138" s="146"/>
      <c r="L138" s="27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155</v>
      </c>
      <c r="AT138" s="151" t="s">
        <v>151</v>
      </c>
      <c r="AU138" s="151" t="s">
        <v>83</v>
      </c>
      <c r="AY138" s="13" t="s">
        <v>149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91</v>
      </c>
      <c r="BK138" s="152">
        <f t="shared" si="9"/>
        <v>0</v>
      </c>
      <c r="BL138" s="13" t="s">
        <v>155</v>
      </c>
      <c r="BM138" s="151" t="s">
        <v>1335</v>
      </c>
    </row>
    <row r="139" spans="2:65" s="1" customFormat="1" ht="24.2" customHeight="1">
      <c r="B139" s="138"/>
      <c r="C139" s="139" t="s">
        <v>203</v>
      </c>
      <c r="D139" s="139" t="s">
        <v>151</v>
      </c>
      <c r="E139" s="140" t="s">
        <v>1109</v>
      </c>
      <c r="F139" s="141" t="s">
        <v>1110</v>
      </c>
      <c r="G139" s="142" t="s">
        <v>280</v>
      </c>
      <c r="H139" s="143">
        <v>6</v>
      </c>
      <c r="I139" s="144"/>
      <c r="J139" s="145">
        <f t="shared" si="0"/>
        <v>0</v>
      </c>
      <c r="K139" s="146"/>
      <c r="L139" s="27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155</v>
      </c>
      <c r="AT139" s="151" t="s">
        <v>151</v>
      </c>
      <c r="AU139" s="151" t="s">
        <v>83</v>
      </c>
      <c r="AY139" s="13" t="s">
        <v>149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91</v>
      </c>
      <c r="BK139" s="152">
        <f t="shared" si="9"/>
        <v>0</v>
      </c>
      <c r="BL139" s="13" t="s">
        <v>155</v>
      </c>
      <c r="BM139" s="151" t="s">
        <v>1336</v>
      </c>
    </row>
    <row r="140" spans="2:65" s="1" customFormat="1" ht="24.2" customHeight="1">
      <c r="B140" s="138"/>
      <c r="C140" s="139" t="s">
        <v>207</v>
      </c>
      <c r="D140" s="139" t="s">
        <v>151</v>
      </c>
      <c r="E140" s="140" t="s">
        <v>1118</v>
      </c>
      <c r="F140" s="141" t="s">
        <v>1119</v>
      </c>
      <c r="G140" s="142" t="s">
        <v>280</v>
      </c>
      <c r="H140" s="143">
        <v>4</v>
      </c>
      <c r="I140" s="144"/>
      <c r="J140" s="145">
        <f t="shared" si="0"/>
        <v>0</v>
      </c>
      <c r="K140" s="146"/>
      <c r="L140" s="27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155</v>
      </c>
      <c r="AT140" s="151" t="s">
        <v>151</v>
      </c>
      <c r="AU140" s="151" t="s">
        <v>83</v>
      </c>
      <c r="AY140" s="13" t="s">
        <v>149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91</v>
      </c>
      <c r="BK140" s="152">
        <f t="shared" si="9"/>
        <v>0</v>
      </c>
      <c r="BL140" s="13" t="s">
        <v>155</v>
      </c>
      <c r="BM140" s="151" t="s">
        <v>1337</v>
      </c>
    </row>
    <row r="141" spans="2:65" s="1" customFormat="1" ht="24.2" customHeight="1">
      <c r="B141" s="138"/>
      <c r="C141" s="139" t="s">
        <v>211</v>
      </c>
      <c r="D141" s="139" t="s">
        <v>151</v>
      </c>
      <c r="E141" s="140" t="s">
        <v>1338</v>
      </c>
      <c r="F141" s="141" t="s">
        <v>1339</v>
      </c>
      <c r="G141" s="142" t="s">
        <v>154</v>
      </c>
      <c r="H141" s="143">
        <v>12</v>
      </c>
      <c r="I141" s="144"/>
      <c r="J141" s="145">
        <f t="shared" si="0"/>
        <v>0</v>
      </c>
      <c r="K141" s="146"/>
      <c r="L141" s="27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155</v>
      </c>
      <c r="AT141" s="151" t="s">
        <v>151</v>
      </c>
      <c r="AU141" s="151" t="s">
        <v>83</v>
      </c>
      <c r="AY141" s="13" t="s">
        <v>149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91</v>
      </c>
      <c r="BK141" s="152">
        <f t="shared" si="9"/>
        <v>0</v>
      </c>
      <c r="BL141" s="13" t="s">
        <v>155</v>
      </c>
      <c r="BM141" s="151" t="s">
        <v>1340</v>
      </c>
    </row>
    <row r="142" spans="2:65" s="1" customFormat="1" ht="24.2" customHeight="1">
      <c r="B142" s="138"/>
      <c r="C142" s="139" t="s">
        <v>219</v>
      </c>
      <c r="D142" s="139" t="s">
        <v>151</v>
      </c>
      <c r="E142" s="140" t="s">
        <v>1341</v>
      </c>
      <c r="F142" s="141" t="s">
        <v>1342</v>
      </c>
      <c r="G142" s="142" t="s">
        <v>280</v>
      </c>
      <c r="H142" s="143">
        <v>1</v>
      </c>
      <c r="I142" s="144"/>
      <c r="J142" s="145">
        <f t="shared" si="0"/>
        <v>0</v>
      </c>
      <c r="K142" s="146"/>
      <c r="L142" s="27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155</v>
      </c>
      <c r="AT142" s="151" t="s">
        <v>151</v>
      </c>
      <c r="AU142" s="151" t="s">
        <v>83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1343</v>
      </c>
    </row>
    <row r="143" spans="2:65" s="1" customFormat="1" ht="24.2" customHeight="1">
      <c r="B143" s="138"/>
      <c r="C143" s="139" t="s">
        <v>222</v>
      </c>
      <c r="D143" s="139" t="s">
        <v>151</v>
      </c>
      <c r="E143" s="140" t="s">
        <v>1344</v>
      </c>
      <c r="F143" s="141" t="s">
        <v>1345</v>
      </c>
      <c r="G143" s="142" t="s">
        <v>280</v>
      </c>
      <c r="H143" s="143">
        <v>1</v>
      </c>
      <c r="I143" s="144"/>
      <c r="J143" s="145">
        <f t="shared" si="0"/>
        <v>0</v>
      </c>
      <c r="K143" s="146"/>
      <c r="L143" s="27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155</v>
      </c>
      <c r="AT143" s="151" t="s">
        <v>151</v>
      </c>
      <c r="AU143" s="151" t="s">
        <v>83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1346</v>
      </c>
    </row>
    <row r="144" spans="2:65" s="1" customFormat="1" ht="21.75" customHeight="1">
      <c r="B144" s="138"/>
      <c r="C144" s="139" t="s">
        <v>227</v>
      </c>
      <c r="D144" s="139" t="s">
        <v>151</v>
      </c>
      <c r="E144" s="140" t="s">
        <v>1347</v>
      </c>
      <c r="F144" s="141" t="s">
        <v>1348</v>
      </c>
      <c r="G144" s="142" t="s">
        <v>161</v>
      </c>
      <c r="H144" s="143">
        <v>10</v>
      </c>
      <c r="I144" s="144"/>
      <c r="J144" s="145">
        <f t="shared" si="0"/>
        <v>0</v>
      </c>
      <c r="K144" s="146"/>
      <c r="L144" s="27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155</v>
      </c>
      <c r="AT144" s="151" t="s">
        <v>151</v>
      </c>
      <c r="AU144" s="151" t="s">
        <v>83</v>
      </c>
      <c r="AY144" s="13" t="s">
        <v>149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91</v>
      </c>
      <c r="BK144" s="152">
        <f t="shared" si="9"/>
        <v>0</v>
      </c>
      <c r="BL144" s="13" t="s">
        <v>155</v>
      </c>
      <c r="BM144" s="151" t="s">
        <v>1349</v>
      </c>
    </row>
    <row r="145" spans="2:65" s="1" customFormat="1" ht="21.75" customHeight="1">
      <c r="B145" s="138"/>
      <c r="C145" s="139" t="s">
        <v>230</v>
      </c>
      <c r="D145" s="139" t="s">
        <v>151</v>
      </c>
      <c r="E145" s="140" t="s">
        <v>1350</v>
      </c>
      <c r="F145" s="141" t="s">
        <v>1351</v>
      </c>
      <c r="G145" s="142" t="s">
        <v>161</v>
      </c>
      <c r="H145" s="143">
        <v>10</v>
      </c>
      <c r="I145" s="144"/>
      <c r="J145" s="145">
        <f t="shared" si="0"/>
        <v>0</v>
      </c>
      <c r="K145" s="146"/>
      <c r="L145" s="27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155</v>
      </c>
      <c r="AT145" s="151" t="s">
        <v>151</v>
      </c>
      <c r="AU145" s="151" t="s">
        <v>83</v>
      </c>
      <c r="AY145" s="13" t="s">
        <v>149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91</v>
      </c>
      <c r="BK145" s="152">
        <f t="shared" si="9"/>
        <v>0</v>
      </c>
      <c r="BL145" s="13" t="s">
        <v>155</v>
      </c>
      <c r="BM145" s="151" t="s">
        <v>1352</v>
      </c>
    </row>
    <row r="146" spans="2:65" s="1" customFormat="1" ht="16.5" customHeight="1">
      <c r="B146" s="138"/>
      <c r="C146" s="139" t="s">
        <v>233</v>
      </c>
      <c r="D146" s="139" t="s">
        <v>151</v>
      </c>
      <c r="E146" s="140" t="s">
        <v>1070</v>
      </c>
      <c r="F146" s="141" t="s">
        <v>1071</v>
      </c>
      <c r="G146" s="142" t="s">
        <v>795</v>
      </c>
      <c r="H146" s="169"/>
      <c r="I146" s="144"/>
      <c r="J146" s="145">
        <f t="shared" si="0"/>
        <v>0</v>
      </c>
      <c r="K146" s="146"/>
      <c r="L146" s="27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155</v>
      </c>
      <c r="AT146" s="151" t="s">
        <v>151</v>
      </c>
      <c r="AU146" s="151" t="s">
        <v>83</v>
      </c>
      <c r="AY146" s="13" t="s">
        <v>149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91</v>
      </c>
      <c r="BK146" s="152">
        <f t="shared" si="9"/>
        <v>0</v>
      </c>
      <c r="BL146" s="13" t="s">
        <v>155</v>
      </c>
      <c r="BM146" s="151" t="s">
        <v>1353</v>
      </c>
    </row>
    <row r="147" spans="2:65" s="1" customFormat="1" ht="16.5" customHeight="1">
      <c r="B147" s="138"/>
      <c r="C147" s="139" t="s">
        <v>7</v>
      </c>
      <c r="D147" s="139" t="s">
        <v>151</v>
      </c>
      <c r="E147" s="140" t="s">
        <v>1073</v>
      </c>
      <c r="F147" s="141" t="s">
        <v>1074</v>
      </c>
      <c r="G147" s="142" t="s">
        <v>795</v>
      </c>
      <c r="H147" s="169"/>
      <c r="I147" s="144"/>
      <c r="J147" s="145">
        <f t="shared" si="0"/>
        <v>0</v>
      </c>
      <c r="K147" s="146"/>
      <c r="L147" s="27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155</v>
      </c>
      <c r="AT147" s="151" t="s">
        <v>151</v>
      </c>
      <c r="AU147" s="151" t="s">
        <v>83</v>
      </c>
      <c r="AY147" s="13" t="s">
        <v>149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91</v>
      </c>
      <c r="BK147" s="152">
        <f t="shared" si="9"/>
        <v>0</v>
      </c>
      <c r="BL147" s="13" t="s">
        <v>155</v>
      </c>
      <c r="BM147" s="151" t="s">
        <v>1354</v>
      </c>
    </row>
    <row r="148" spans="2:65" s="1" customFormat="1" ht="16.5" customHeight="1">
      <c r="B148" s="138"/>
      <c r="C148" s="139" t="s">
        <v>238</v>
      </c>
      <c r="D148" s="139" t="s">
        <v>151</v>
      </c>
      <c r="E148" s="140" t="s">
        <v>1257</v>
      </c>
      <c r="F148" s="141" t="s">
        <v>1258</v>
      </c>
      <c r="G148" s="142" t="s">
        <v>795</v>
      </c>
      <c r="H148" s="169"/>
      <c r="I148" s="144"/>
      <c r="J148" s="145">
        <f t="shared" si="0"/>
        <v>0</v>
      </c>
      <c r="K148" s="146"/>
      <c r="L148" s="27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155</v>
      </c>
      <c r="AT148" s="151" t="s">
        <v>151</v>
      </c>
      <c r="AU148" s="151" t="s">
        <v>83</v>
      </c>
      <c r="AY148" s="13" t="s">
        <v>149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91</v>
      </c>
      <c r="BK148" s="152">
        <f t="shared" si="9"/>
        <v>0</v>
      </c>
      <c r="BL148" s="13" t="s">
        <v>155</v>
      </c>
      <c r="BM148" s="151" t="s">
        <v>1355</v>
      </c>
    </row>
    <row r="149" spans="2:65" s="1" customFormat="1" ht="16.5" customHeight="1">
      <c r="B149" s="138"/>
      <c r="C149" s="139" t="s">
        <v>244</v>
      </c>
      <c r="D149" s="139" t="s">
        <v>151</v>
      </c>
      <c r="E149" s="140" t="s">
        <v>1356</v>
      </c>
      <c r="F149" s="141" t="s">
        <v>1357</v>
      </c>
      <c r="G149" s="142" t="s">
        <v>271</v>
      </c>
      <c r="H149" s="143">
        <v>1</v>
      </c>
      <c r="I149" s="144"/>
      <c r="J149" s="145">
        <f t="shared" si="0"/>
        <v>0</v>
      </c>
      <c r="K149" s="146"/>
      <c r="L149" s="27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155</v>
      </c>
      <c r="AT149" s="151" t="s">
        <v>151</v>
      </c>
      <c r="AU149" s="151" t="s">
        <v>83</v>
      </c>
      <c r="AY149" s="13" t="s">
        <v>149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91</v>
      </c>
      <c r="BK149" s="152">
        <f t="shared" si="9"/>
        <v>0</v>
      </c>
      <c r="BL149" s="13" t="s">
        <v>155</v>
      </c>
      <c r="BM149" s="151" t="s">
        <v>1358</v>
      </c>
    </row>
    <row r="150" spans="2:65" s="11" customFormat="1" ht="25.9" customHeight="1">
      <c r="B150" s="126"/>
      <c r="D150" s="127" t="s">
        <v>74</v>
      </c>
      <c r="E150" s="128" t="s">
        <v>1359</v>
      </c>
      <c r="F150" s="128" t="s">
        <v>1360</v>
      </c>
      <c r="I150" s="129"/>
      <c r="J150" s="130">
        <f>BK150</f>
        <v>0</v>
      </c>
      <c r="L150" s="126"/>
      <c r="M150" s="131"/>
      <c r="P150" s="132">
        <f>P151</f>
        <v>0</v>
      </c>
      <c r="R150" s="132">
        <f>R151</f>
        <v>0</v>
      </c>
      <c r="T150" s="133">
        <f>T151</f>
        <v>0</v>
      </c>
      <c r="AR150" s="127" t="s">
        <v>83</v>
      </c>
      <c r="AT150" s="134" t="s">
        <v>74</v>
      </c>
      <c r="AU150" s="134" t="s">
        <v>75</v>
      </c>
      <c r="AY150" s="127" t="s">
        <v>149</v>
      </c>
      <c r="BK150" s="135">
        <f>BK151</f>
        <v>0</v>
      </c>
    </row>
    <row r="151" spans="2:65" s="1" customFormat="1" ht="16.5" customHeight="1">
      <c r="B151" s="138"/>
      <c r="C151" s="158" t="s">
        <v>248</v>
      </c>
      <c r="D151" s="158" t="s">
        <v>273</v>
      </c>
      <c r="E151" s="159" t="s">
        <v>1361</v>
      </c>
      <c r="F151" s="160" t="s">
        <v>1362</v>
      </c>
      <c r="G151" s="161" t="s">
        <v>280</v>
      </c>
      <c r="H151" s="162">
        <v>1</v>
      </c>
      <c r="I151" s="163"/>
      <c r="J151" s="164">
        <f>ROUND(I151*H151,2)</f>
        <v>0</v>
      </c>
      <c r="K151" s="165"/>
      <c r="L151" s="166"/>
      <c r="M151" s="170" t="s">
        <v>1</v>
      </c>
      <c r="N151" s="171" t="s">
        <v>41</v>
      </c>
      <c r="O151" s="155"/>
      <c r="P151" s="156">
        <f>O151*H151</f>
        <v>0</v>
      </c>
      <c r="Q151" s="156">
        <v>0</v>
      </c>
      <c r="R151" s="156">
        <f>Q151*H151</f>
        <v>0</v>
      </c>
      <c r="S151" s="156">
        <v>0</v>
      </c>
      <c r="T151" s="157">
        <f>S151*H151</f>
        <v>0</v>
      </c>
      <c r="AR151" s="151" t="s">
        <v>187</v>
      </c>
      <c r="AT151" s="151" t="s">
        <v>273</v>
      </c>
      <c r="AU151" s="151" t="s">
        <v>83</v>
      </c>
      <c r="AY151" s="13" t="s">
        <v>149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91</v>
      </c>
      <c r="BK151" s="152">
        <f>ROUND(I151*H151,2)</f>
        <v>0</v>
      </c>
      <c r="BL151" s="13" t="s">
        <v>155</v>
      </c>
      <c r="BM151" s="151" t="s">
        <v>1363</v>
      </c>
    </row>
    <row r="152" spans="2:65" s="1" customFormat="1" ht="6.95" customHeight="1"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27"/>
    </row>
  </sheetData>
  <autoFilter ref="C125:K151" xr:uid="{00000000-0009-0000-0000-000006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8"/>
  <sheetViews>
    <sheetView showGridLines="0" topLeftCell="A152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114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ht="12.75" hidden="1">
      <c r="B8" s="16"/>
      <c r="D8" s="23" t="s">
        <v>119</v>
      </c>
      <c r="L8" s="16"/>
    </row>
    <row r="9" spans="2:46" ht="16.5" hidden="1" customHeight="1">
      <c r="B9" s="16"/>
      <c r="E9" s="218" t="s">
        <v>311</v>
      </c>
      <c r="F9" s="189"/>
      <c r="G9" s="189"/>
      <c r="H9" s="189"/>
      <c r="L9" s="16"/>
    </row>
    <row r="10" spans="2:46" ht="12" hidden="1" customHeight="1">
      <c r="B10" s="16"/>
      <c r="D10" s="23" t="s">
        <v>312</v>
      </c>
      <c r="L10" s="16"/>
    </row>
    <row r="11" spans="2:46" s="1" customFormat="1" ht="16.5" hidden="1" customHeight="1">
      <c r="B11" s="27"/>
      <c r="E11" s="216" t="s">
        <v>870</v>
      </c>
      <c r="F11" s="217"/>
      <c r="G11" s="217"/>
      <c r="H11" s="217"/>
      <c r="L11" s="27"/>
    </row>
    <row r="12" spans="2:46" s="1" customFormat="1" ht="12" hidden="1" customHeight="1">
      <c r="B12" s="27"/>
      <c r="D12" s="23" t="s">
        <v>674</v>
      </c>
      <c r="L12" s="27"/>
    </row>
    <row r="13" spans="2:46" s="1" customFormat="1" ht="16.5" hidden="1" customHeight="1">
      <c r="B13" s="27"/>
      <c r="E13" s="177" t="s">
        <v>1364</v>
      </c>
      <c r="F13" s="217"/>
      <c r="G13" s="217"/>
      <c r="H13" s="217"/>
      <c r="L13" s="27"/>
    </row>
    <row r="14" spans="2:46" s="1" customFormat="1" hidden="1">
      <c r="B14" s="27"/>
      <c r="L14" s="27"/>
    </row>
    <row r="15" spans="2:46" s="1" customFormat="1" ht="12" hidden="1" customHeight="1">
      <c r="B15" s="27"/>
      <c r="D15" s="23" t="s">
        <v>17</v>
      </c>
      <c r="F15" s="21" t="s">
        <v>1</v>
      </c>
      <c r="I15" s="23" t="s">
        <v>18</v>
      </c>
      <c r="J15" s="21" t="s">
        <v>1</v>
      </c>
      <c r="L15" s="27"/>
    </row>
    <row r="16" spans="2:46" s="1" customFormat="1" ht="12" hidden="1" customHeight="1">
      <c r="B16" s="27"/>
      <c r="D16" s="23" t="s">
        <v>19</v>
      </c>
      <c r="F16" s="21" t="s">
        <v>20</v>
      </c>
      <c r="I16" s="23" t="s">
        <v>21</v>
      </c>
      <c r="J16" s="50" t="str">
        <f>'Rekapitulácia stavby'!AN8</f>
        <v>13. 1. 2023</v>
      </c>
      <c r="L16" s="27"/>
    </row>
    <row r="17" spans="2:12" s="1" customFormat="1" ht="10.9" hidden="1" customHeight="1">
      <c r="B17" s="27"/>
      <c r="L17" s="27"/>
    </row>
    <row r="18" spans="2:12" s="1" customFormat="1" ht="12" hidden="1" customHeight="1">
      <c r="B18" s="27"/>
      <c r="D18" s="23" t="s">
        <v>23</v>
      </c>
      <c r="I18" s="23" t="s">
        <v>24</v>
      </c>
      <c r="J18" s="21" t="s">
        <v>25</v>
      </c>
      <c r="L18" s="27"/>
    </row>
    <row r="19" spans="2:12" s="1" customFormat="1" ht="18" hidden="1" customHeight="1">
      <c r="B19" s="27"/>
      <c r="E19" s="21" t="s">
        <v>26</v>
      </c>
      <c r="I19" s="23" t="s">
        <v>27</v>
      </c>
      <c r="J19" s="21" t="s">
        <v>28</v>
      </c>
      <c r="L19" s="27"/>
    </row>
    <row r="20" spans="2:12" s="1" customFormat="1" ht="6.95" hidden="1" customHeight="1">
      <c r="B20" s="27"/>
      <c r="L20" s="27"/>
    </row>
    <row r="21" spans="2:12" s="1" customFormat="1" ht="12" hidden="1" customHeight="1">
      <c r="B21" s="27"/>
      <c r="D21" s="23" t="s">
        <v>29</v>
      </c>
      <c r="I21" s="23" t="s">
        <v>24</v>
      </c>
      <c r="J21" s="24">
        <f>'Rekapitulácia stavby'!AN13</f>
        <v>0</v>
      </c>
      <c r="L21" s="27"/>
    </row>
    <row r="22" spans="2:12" s="1" customFormat="1" ht="18" hidden="1" customHeight="1">
      <c r="B22" s="27"/>
      <c r="E22" s="220">
        <f>'Rekapitulácia stavby'!E14</f>
        <v>0</v>
      </c>
      <c r="F22" s="211"/>
      <c r="G22" s="211"/>
      <c r="H22" s="211"/>
      <c r="I22" s="23" t="s">
        <v>27</v>
      </c>
      <c r="J22" s="24">
        <f>'Rekapitulácia stavby'!AN14</f>
        <v>0</v>
      </c>
      <c r="L22" s="27"/>
    </row>
    <row r="23" spans="2:12" s="1" customFormat="1" ht="6.95" hidden="1" customHeight="1">
      <c r="B23" s="27"/>
      <c r="L23" s="27"/>
    </row>
    <row r="24" spans="2:12" s="1" customFormat="1" ht="12" hidden="1" customHeight="1">
      <c r="B24" s="27"/>
      <c r="D24" s="23" t="s">
        <v>30</v>
      </c>
      <c r="I24" s="23" t="s">
        <v>24</v>
      </c>
      <c r="J24" s="21" t="s">
        <v>1</v>
      </c>
      <c r="L24" s="27"/>
    </row>
    <row r="25" spans="2:12" s="1" customFormat="1" ht="18" hidden="1" customHeight="1">
      <c r="B25" s="27"/>
      <c r="E25" s="21" t="s">
        <v>31</v>
      </c>
      <c r="I25" s="23" t="s">
        <v>27</v>
      </c>
      <c r="J25" s="21" t="s">
        <v>1</v>
      </c>
      <c r="L25" s="27"/>
    </row>
    <row r="26" spans="2:12" s="1" customFormat="1" ht="6.95" hidden="1" customHeight="1">
      <c r="B26" s="27"/>
      <c r="L26" s="27"/>
    </row>
    <row r="27" spans="2:12" s="1" customFormat="1" ht="12" hidden="1" customHeight="1">
      <c r="B27" s="27"/>
      <c r="D27" s="23" t="s">
        <v>33</v>
      </c>
      <c r="I27" s="23" t="s">
        <v>24</v>
      </c>
      <c r="J27" s="21">
        <f>IF('Rekapitulácia stavby'!AN19="","",'Rekapitulácia stavby'!AN19)</f>
        <v>42139759</v>
      </c>
      <c r="L27" s="27"/>
    </row>
    <row r="28" spans="2:12" s="1" customFormat="1" ht="18" hidden="1" customHeight="1">
      <c r="B28" s="27"/>
      <c r="E28" s="21" t="str">
        <f>IF('Rekapitulácia stavby'!E20="","",'Rekapitulácia stavby'!E20)</f>
        <v xml:space="preserve">Ing. Ivan Leitmann </v>
      </c>
      <c r="I28" s="23" t="s">
        <v>27</v>
      </c>
      <c r="J28" s="21" t="str">
        <f>IF('Rekapitulácia stavby'!AN20="","",'Rekapitulácia stavby'!AN20)</f>
        <v/>
      </c>
      <c r="L28" s="27"/>
    </row>
    <row r="29" spans="2:12" s="1" customFormat="1" ht="6.95" hidden="1" customHeight="1">
      <c r="B29" s="27"/>
      <c r="L29" s="27"/>
    </row>
    <row r="30" spans="2:12" s="1" customFormat="1" ht="12" hidden="1" customHeight="1">
      <c r="B30" s="27"/>
      <c r="D30" s="23" t="s">
        <v>34</v>
      </c>
      <c r="L30" s="27"/>
    </row>
    <row r="31" spans="2:12" s="7" customFormat="1" ht="16.5" hidden="1" customHeight="1">
      <c r="B31" s="92"/>
      <c r="E31" s="190" t="s">
        <v>1</v>
      </c>
      <c r="F31" s="190"/>
      <c r="G31" s="190"/>
      <c r="H31" s="190"/>
      <c r="L31" s="92"/>
    </row>
    <row r="32" spans="2:12" s="1" customFormat="1" ht="6.95" hidden="1" customHeight="1">
      <c r="B32" s="27"/>
      <c r="L32" s="27"/>
    </row>
    <row r="33" spans="2:12" s="1" customFormat="1" ht="6.95" hidden="1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25.35" hidden="1" customHeight="1">
      <c r="B34" s="27"/>
      <c r="D34" s="93" t="s">
        <v>35</v>
      </c>
      <c r="J34" s="64">
        <f>ROUND(J125, 2)</f>
        <v>0</v>
      </c>
      <c r="L34" s="27"/>
    </row>
    <row r="35" spans="2:12" s="1" customFormat="1" ht="6.95" hidden="1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45" hidden="1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45" hidden="1" customHeight="1">
      <c r="B37" s="27"/>
      <c r="D37" s="53" t="s">
        <v>39</v>
      </c>
      <c r="E37" s="32" t="s">
        <v>40</v>
      </c>
      <c r="F37" s="94">
        <f>ROUND((SUM(BE125:BE167)),  2)</f>
        <v>0</v>
      </c>
      <c r="G37" s="95"/>
      <c r="H37" s="95"/>
      <c r="I37" s="96">
        <v>0.2</v>
      </c>
      <c r="J37" s="94">
        <f>ROUND(((SUM(BE125:BE167))*I37),  2)</f>
        <v>0</v>
      </c>
      <c r="L37" s="27"/>
    </row>
    <row r="38" spans="2:12" s="1" customFormat="1" ht="14.45" hidden="1" customHeight="1">
      <c r="B38" s="27"/>
      <c r="E38" s="32" t="s">
        <v>41</v>
      </c>
      <c r="F38" s="94">
        <f>ROUND((SUM(BF125:BF167)),  2)</f>
        <v>0</v>
      </c>
      <c r="G38" s="95"/>
      <c r="H38" s="95"/>
      <c r="I38" s="96">
        <v>0.2</v>
      </c>
      <c r="J38" s="94">
        <f>ROUND(((SUM(BF125:BF167))*I38),  2)</f>
        <v>0</v>
      </c>
      <c r="L38" s="27"/>
    </row>
    <row r="39" spans="2:12" s="1" customFormat="1" ht="14.45" hidden="1" customHeight="1">
      <c r="B39" s="27"/>
      <c r="E39" s="23" t="s">
        <v>42</v>
      </c>
      <c r="F39" s="84">
        <f>ROUND((SUM(BG125:BG167)),  2)</f>
        <v>0</v>
      </c>
      <c r="I39" s="97">
        <v>0.2</v>
      </c>
      <c r="J39" s="84">
        <f>0</f>
        <v>0</v>
      </c>
      <c r="L39" s="27"/>
    </row>
    <row r="40" spans="2:12" s="1" customFormat="1" ht="14.45" hidden="1" customHeight="1">
      <c r="B40" s="27"/>
      <c r="E40" s="23" t="s">
        <v>43</v>
      </c>
      <c r="F40" s="84">
        <f>ROUND((SUM(BH125:BH167)),  2)</f>
        <v>0</v>
      </c>
      <c r="I40" s="97">
        <v>0.2</v>
      </c>
      <c r="J40" s="84">
        <f>0</f>
        <v>0</v>
      </c>
      <c r="L40" s="27"/>
    </row>
    <row r="41" spans="2:12" s="1" customFormat="1" ht="14.45" hidden="1" customHeight="1">
      <c r="B41" s="27"/>
      <c r="E41" s="32" t="s">
        <v>44</v>
      </c>
      <c r="F41" s="94">
        <f>ROUND((SUM(BI125:BI167)),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6.95" hidden="1" customHeight="1">
      <c r="B42" s="27"/>
      <c r="L42" s="27"/>
    </row>
    <row r="43" spans="2:12" s="1" customFormat="1" ht="25.35" hidden="1" customHeight="1">
      <c r="B43" s="27"/>
      <c r="C43" s="98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0</v>
      </c>
      <c r="K43" s="103"/>
      <c r="L43" s="27"/>
    </row>
    <row r="44" spans="2:12" s="1" customFormat="1" ht="14.45" hidden="1" customHeight="1">
      <c r="B44" s="27"/>
      <c r="L44" s="27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hidden="1" customHeight="1">
      <c r="B82" s="27"/>
      <c r="C82" s="17" t="s">
        <v>121</v>
      </c>
      <c r="L82" s="27"/>
    </row>
    <row r="83" spans="2:12" s="1" customFormat="1" ht="6.95" hidden="1" customHeight="1">
      <c r="B83" s="27"/>
      <c r="L83" s="27"/>
    </row>
    <row r="84" spans="2:12" s="1" customFormat="1" ht="12" hidden="1" customHeight="1">
      <c r="B84" s="27"/>
      <c r="C84" s="23" t="s">
        <v>15</v>
      </c>
      <c r="L84" s="27"/>
    </row>
    <row r="85" spans="2:12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12" ht="12" hidden="1" customHeight="1">
      <c r="B86" s="16"/>
      <c r="C86" s="23" t="s">
        <v>119</v>
      </c>
      <c r="L86" s="16"/>
    </row>
    <row r="87" spans="2:12" ht="16.5" hidden="1" customHeight="1">
      <c r="B87" s="16"/>
      <c r="E87" s="218" t="s">
        <v>311</v>
      </c>
      <c r="F87" s="189"/>
      <c r="G87" s="189"/>
      <c r="H87" s="189"/>
      <c r="L87" s="16"/>
    </row>
    <row r="88" spans="2:12" ht="12" hidden="1" customHeight="1">
      <c r="B88" s="16"/>
      <c r="C88" s="23" t="s">
        <v>312</v>
      </c>
      <c r="L88" s="16"/>
    </row>
    <row r="89" spans="2:12" s="1" customFormat="1" ht="16.5" hidden="1" customHeight="1">
      <c r="B89" s="27"/>
      <c r="E89" s="216" t="s">
        <v>870</v>
      </c>
      <c r="F89" s="217"/>
      <c r="G89" s="217"/>
      <c r="H89" s="217"/>
      <c r="L89" s="27"/>
    </row>
    <row r="90" spans="2:12" s="1" customFormat="1" ht="12" hidden="1" customHeight="1">
      <c r="B90" s="27"/>
      <c r="C90" s="23" t="s">
        <v>674</v>
      </c>
      <c r="L90" s="27"/>
    </row>
    <row r="91" spans="2:12" s="1" customFormat="1" ht="16.5" hidden="1" customHeight="1">
      <c r="B91" s="27"/>
      <c r="E91" s="177" t="str">
        <f>E13</f>
        <v xml:space="preserve">2023-01233 - Prekládka NN </v>
      </c>
      <c r="F91" s="217"/>
      <c r="G91" s="217"/>
      <c r="H91" s="217"/>
      <c r="L91" s="27"/>
    </row>
    <row r="92" spans="2:12" s="1" customFormat="1" ht="6.95" hidden="1" customHeight="1">
      <c r="B92" s="27"/>
      <c r="L92" s="27"/>
    </row>
    <row r="93" spans="2:12" s="1" customFormat="1" ht="12" hidden="1" customHeight="1">
      <c r="B93" s="27"/>
      <c r="C93" s="23" t="s">
        <v>19</v>
      </c>
      <c r="F93" s="21" t="str">
        <f>F16</f>
        <v xml:space="preserve"> </v>
      </c>
      <c r="I93" s="23" t="s">
        <v>21</v>
      </c>
      <c r="J93" s="50" t="str">
        <f>IF(J16="","",J16)</f>
        <v>13. 1. 2023</v>
      </c>
      <c r="L93" s="27"/>
    </row>
    <row r="94" spans="2:12" s="1" customFormat="1" ht="6.95" hidden="1" customHeight="1">
      <c r="B94" s="27"/>
      <c r="L94" s="27"/>
    </row>
    <row r="95" spans="2:12" s="1" customFormat="1" ht="15.2" hidden="1" customHeight="1">
      <c r="B95" s="27"/>
      <c r="C95" s="23" t="s">
        <v>23</v>
      </c>
      <c r="F95" s="21" t="str">
        <f>E19</f>
        <v>MILSY a.s.</v>
      </c>
      <c r="I95" s="23" t="s">
        <v>30</v>
      </c>
      <c r="J95" s="25" t="str">
        <f>E25</f>
        <v xml:space="preserve">Ing. Ivan Leitmann </v>
      </c>
      <c r="L95" s="27"/>
    </row>
    <row r="96" spans="2:12" s="1" customFormat="1" ht="15.2" hidden="1" customHeight="1">
      <c r="B96" s="27"/>
      <c r="C96" s="23" t="s">
        <v>29</v>
      </c>
      <c r="F96" s="21">
        <f>IF(E22="","",E22)</f>
        <v>0</v>
      </c>
      <c r="I96" s="23" t="s">
        <v>33</v>
      </c>
      <c r="J96" s="25" t="str">
        <f>E28</f>
        <v xml:space="preserve">Ing. Ivan Leitmann </v>
      </c>
      <c r="L96" s="27"/>
    </row>
    <row r="97" spans="2:47" s="1" customFormat="1" ht="10.35" hidden="1" customHeight="1">
      <c r="B97" s="27"/>
      <c r="L97" s="27"/>
    </row>
    <row r="98" spans="2:47" s="1" customFormat="1" ht="29.25" hidden="1" customHeight="1">
      <c r="B98" s="27"/>
      <c r="C98" s="106" t="s">
        <v>122</v>
      </c>
      <c r="D98" s="98"/>
      <c r="E98" s="98"/>
      <c r="F98" s="98"/>
      <c r="G98" s="98"/>
      <c r="H98" s="98"/>
      <c r="I98" s="98"/>
      <c r="J98" s="107" t="s">
        <v>123</v>
      </c>
      <c r="K98" s="98"/>
      <c r="L98" s="27"/>
    </row>
    <row r="99" spans="2:47" s="1" customFormat="1" ht="10.35" hidden="1" customHeight="1">
      <c r="B99" s="27"/>
      <c r="L99" s="27"/>
    </row>
    <row r="100" spans="2:47" s="1" customFormat="1" ht="22.9" hidden="1" customHeight="1">
      <c r="B100" s="27"/>
      <c r="C100" s="108" t="s">
        <v>124</v>
      </c>
      <c r="J100" s="64">
        <f>J125</f>
        <v>0</v>
      </c>
      <c r="L100" s="27"/>
      <c r="AU100" s="13" t="s">
        <v>125</v>
      </c>
    </row>
    <row r="101" spans="2:47" s="8" customFormat="1" ht="24.95" hidden="1" customHeight="1">
      <c r="B101" s="109"/>
      <c r="D101" s="110" t="s">
        <v>1365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hidden="1" customHeight="1">
      <c r="B102" s="27"/>
      <c r="L102" s="27"/>
    </row>
    <row r="103" spans="2:47" s="1" customFormat="1" ht="6.95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7"/>
    </row>
    <row r="104" spans="2:47" hidden="1"/>
    <row r="105" spans="2:47" hidden="1"/>
    <row r="106" spans="2:47" hidden="1"/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7"/>
    </row>
    <row r="108" spans="2:47" s="1" customFormat="1" ht="24.95" customHeight="1">
      <c r="B108" s="27"/>
      <c r="C108" s="17" t="s">
        <v>135</v>
      </c>
      <c r="L108" s="27"/>
    </row>
    <row r="109" spans="2:47" s="1" customFormat="1" ht="6.95" customHeight="1">
      <c r="B109" s="27"/>
      <c r="L109" s="27"/>
    </row>
    <row r="110" spans="2:47" s="1" customFormat="1" ht="12" customHeight="1">
      <c r="B110" s="27"/>
      <c r="C110" s="23" t="s">
        <v>15</v>
      </c>
      <c r="L110" s="27"/>
    </row>
    <row r="111" spans="2:47" s="1" customFormat="1" ht="16.5" customHeight="1">
      <c r="B111" s="27"/>
      <c r="E111" s="218" t="str">
        <f>E7</f>
        <v>Prístavba a prestavbu skladu MTZ II. - zmenové riešie 1</v>
      </c>
      <c r="F111" s="219"/>
      <c r="G111" s="219"/>
      <c r="H111" s="219"/>
      <c r="L111" s="27"/>
    </row>
    <row r="112" spans="2:47" ht="12" customHeight="1">
      <c r="B112" s="16"/>
      <c r="C112" s="23" t="s">
        <v>119</v>
      </c>
      <c r="L112" s="16"/>
    </row>
    <row r="113" spans="2:65" ht="16.5" customHeight="1">
      <c r="B113" s="16"/>
      <c r="E113" s="218" t="s">
        <v>311</v>
      </c>
      <c r="F113" s="189"/>
      <c r="G113" s="189"/>
      <c r="H113" s="189"/>
      <c r="L113" s="16"/>
    </row>
    <row r="114" spans="2:65" ht="12" customHeight="1">
      <c r="B114" s="16"/>
      <c r="C114" s="23" t="s">
        <v>312</v>
      </c>
      <c r="L114" s="16"/>
    </row>
    <row r="115" spans="2:65" s="1" customFormat="1" ht="16.5" customHeight="1">
      <c r="B115" s="27"/>
      <c r="E115" s="216" t="s">
        <v>870</v>
      </c>
      <c r="F115" s="217"/>
      <c r="G115" s="217"/>
      <c r="H115" s="217"/>
      <c r="L115" s="27"/>
    </row>
    <row r="116" spans="2:65" s="1" customFormat="1" ht="12" customHeight="1">
      <c r="B116" s="27"/>
      <c r="C116" s="23" t="s">
        <v>674</v>
      </c>
      <c r="L116" s="27"/>
    </row>
    <row r="117" spans="2:65" s="1" customFormat="1" ht="16.5" customHeight="1">
      <c r="B117" s="27"/>
      <c r="E117" s="177" t="str">
        <f>E13</f>
        <v xml:space="preserve">2023-01233 - Prekládka NN </v>
      </c>
      <c r="F117" s="217"/>
      <c r="G117" s="217"/>
      <c r="H117" s="217"/>
      <c r="L117" s="27"/>
    </row>
    <row r="118" spans="2:65" s="1" customFormat="1" ht="6.95" customHeight="1">
      <c r="B118" s="27"/>
      <c r="L118" s="27"/>
    </row>
    <row r="119" spans="2:65" s="1" customFormat="1" ht="12" customHeight="1">
      <c r="B119" s="27"/>
      <c r="C119" s="23" t="s">
        <v>19</v>
      </c>
      <c r="F119" s="21" t="str">
        <f>F16</f>
        <v xml:space="preserve"> </v>
      </c>
      <c r="I119" s="23" t="s">
        <v>21</v>
      </c>
      <c r="J119" s="50" t="str">
        <f>IF(J16="","",J16)</f>
        <v>13. 1. 2023</v>
      </c>
      <c r="L119" s="27"/>
    </row>
    <row r="120" spans="2:65" s="1" customFormat="1" ht="6.95" customHeight="1">
      <c r="B120" s="27"/>
      <c r="L120" s="27"/>
    </row>
    <row r="121" spans="2:65" s="1" customFormat="1" ht="15.2" customHeight="1">
      <c r="B121" s="27"/>
      <c r="C121" s="23" t="s">
        <v>23</v>
      </c>
      <c r="F121" s="21" t="str">
        <f>E19</f>
        <v>MILSY a.s.</v>
      </c>
      <c r="I121" s="23" t="s">
        <v>30</v>
      </c>
      <c r="J121" s="25" t="str">
        <f>E25</f>
        <v xml:space="preserve">Ing. Ivan Leitmann </v>
      </c>
      <c r="L121" s="27"/>
    </row>
    <row r="122" spans="2:65" s="1" customFormat="1" ht="15.2" customHeight="1">
      <c r="B122" s="27"/>
      <c r="C122" s="23" t="s">
        <v>29</v>
      </c>
      <c r="F122" s="21">
        <f>IF(E22="","",E22)</f>
        <v>0</v>
      </c>
      <c r="I122" s="23" t="s">
        <v>33</v>
      </c>
      <c r="J122" s="25" t="str">
        <f>E28</f>
        <v xml:space="preserve">Ing. Ivan Leitmann </v>
      </c>
      <c r="L122" s="27"/>
    </row>
    <row r="123" spans="2:65" s="1" customFormat="1" ht="10.35" customHeight="1">
      <c r="B123" s="27"/>
      <c r="L123" s="27"/>
    </row>
    <row r="124" spans="2:65" s="10" customFormat="1" ht="29.25" customHeight="1">
      <c r="B124" s="117"/>
      <c r="C124" s="118" t="s">
        <v>136</v>
      </c>
      <c r="D124" s="119" t="s">
        <v>60</v>
      </c>
      <c r="E124" s="119" t="s">
        <v>56</v>
      </c>
      <c r="F124" s="119" t="s">
        <v>57</v>
      </c>
      <c r="G124" s="119" t="s">
        <v>137</v>
      </c>
      <c r="H124" s="119" t="s">
        <v>138</v>
      </c>
      <c r="I124" s="119" t="s">
        <v>139</v>
      </c>
      <c r="J124" s="120" t="s">
        <v>123</v>
      </c>
      <c r="K124" s="121" t="s">
        <v>140</v>
      </c>
      <c r="L124" s="117"/>
      <c r="M124" s="57" t="s">
        <v>1</v>
      </c>
      <c r="N124" s="58" t="s">
        <v>39</v>
      </c>
      <c r="O124" s="58" t="s">
        <v>141</v>
      </c>
      <c r="P124" s="58" t="s">
        <v>142</v>
      </c>
      <c r="Q124" s="58" t="s">
        <v>143</v>
      </c>
      <c r="R124" s="58" t="s">
        <v>144</v>
      </c>
      <c r="S124" s="58" t="s">
        <v>145</v>
      </c>
      <c r="T124" s="59" t="s">
        <v>146</v>
      </c>
    </row>
    <row r="125" spans="2:65" s="1" customFormat="1" ht="22.9" customHeight="1">
      <c r="B125" s="27"/>
      <c r="C125" s="62" t="s">
        <v>124</v>
      </c>
      <c r="J125" s="122">
        <f>BK125</f>
        <v>0</v>
      </c>
      <c r="L125" s="27"/>
      <c r="M125" s="60"/>
      <c r="N125" s="51"/>
      <c r="O125" s="51"/>
      <c r="P125" s="123">
        <f>P126</f>
        <v>0</v>
      </c>
      <c r="Q125" s="51"/>
      <c r="R125" s="123">
        <f>R126</f>
        <v>2.4240000000000001E-2</v>
      </c>
      <c r="S125" s="51"/>
      <c r="T125" s="124">
        <f>T126</f>
        <v>0</v>
      </c>
      <c r="AT125" s="13" t="s">
        <v>74</v>
      </c>
      <c r="AU125" s="13" t="s">
        <v>125</v>
      </c>
      <c r="BK125" s="125">
        <f>BK126</f>
        <v>0</v>
      </c>
    </row>
    <row r="126" spans="2:65" s="11" customFormat="1" ht="25.9" customHeight="1">
      <c r="B126" s="126"/>
      <c r="D126" s="127" t="s">
        <v>74</v>
      </c>
      <c r="E126" s="128" t="s">
        <v>1366</v>
      </c>
      <c r="F126" s="128" t="s">
        <v>1367</v>
      </c>
      <c r="I126" s="129"/>
      <c r="J126" s="130">
        <f>BK126</f>
        <v>0</v>
      </c>
      <c r="L126" s="126"/>
      <c r="M126" s="131"/>
      <c r="P126" s="132">
        <f>SUM(P127:P167)</f>
        <v>0</v>
      </c>
      <c r="R126" s="132">
        <f>SUM(R127:R167)</f>
        <v>2.4240000000000001E-2</v>
      </c>
      <c r="T126" s="133">
        <f>SUM(T127:T167)</f>
        <v>0</v>
      </c>
      <c r="AR126" s="127" t="s">
        <v>83</v>
      </c>
      <c r="AT126" s="134" t="s">
        <v>74</v>
      </c>
      <c r="AU126" s="134" t="s">
        <v>75</v>
      </c>
      <c r="AY126" s="127" t="s">
        <v>149</v>
      </c>
      <c r="BK126" s="135">
        <f>SUM(BK127:BK167)</f>
        <v>0</v>
      </c>
    </row>
    <row r="127" spans="2:65" s="1" customFormat="1" ht="16.5" customHeight="1">
      <c r="B127" s="138"/>
      <c r="C127" s="158" t="s">
        <v>83</v>
      </c>
      <c r="D127" s="158" t="s">
        <v>273</v>
      </c>
      <c r="E127" s="159" t="s">
        <v>1368</v>
      </c>
      <c r="F127" s="160" t="s">
        <v>1369</v>
      </c>
      <c r="G127" s="161" t="s">
        <v>161</v>
      </c>
      <c r="H127" s="162">
        <v>38</v>
      </c>
      <c r="I127" s="163"/>
      <c r="J127" s="164">
        <f t="shared" ref="J127:J167" si="0">ROUND(I127*H127,2)</f>
        <v>0</v>
      </c>
      <c r="K127" s="165"/>
      <c r="L127" s="166"/>
      <c r="M127" s="167" t="s">
        <v>1</v>
      </c>
      <c r="N127" s="168" t="s">
        <v>41</v>
      </c>
      <c r="P127" s="149">
        <f t="shared" ref="P127:P167" si="1">O127*H127</f>
        <v>0</v>
      </c>
      <c r="Q127" s="149">
        <v>0</v>
      </c>
      <c r="R127" s="149">
        <f t="shared" ref="R127:R167" si="2">Q127*H127</f>
        <v>0</v>
      </c>
      <c r="S127" s="149">
        <v>0</v>
      </c>
      <c r="T127" s="150">
        <f t="shared" ref="T127:T167" si="3">S127*H127</f>
        <v>0</v>
      </c>
      <c r="AR127" s="151" t="s">
        <v>187</v>
      </c>
      <c r="AT127" s="151" t="s">
        <v>273</v>
      </c>
      <c r="AU127" s="151" t="s">
        <v>83</v>
      </c>
      <c r="AY127" s="13" t="s">
        <v>149</v>
      </c>
      <c r="BE127" s="152">
        <f t="shared" ref="BE127:BE167" si="4">IF(N127="základná",J127,0)</f>
        <v>0</v>
      </c>
      <c r="BF127" s="152">
        <f t="shared" ref="BF127:BF167" si="5">IF(N127="znížená",J127,0)</f>
        <v>0</v>
      </c>
      <c r="BG127" s="152">
        <f t="shared" ref="BG127:BG167" si="6">IF(N127="zákl. prenesená",J127,0)</f>
        <v>0</v>
      </c>
      <c r="BH127" s="152">
        <f t="shared" ref="BH127:BH167" si="7">IF(N127="zníž. prenesená",J127,0)</f>
        <v>0</v>
      </c>
      <c r="BI127" s="152">
        <f t="shared" ref="BI127:BI167" si="8">IF(N127="nulová",J127,0)</f>
        <v>0</v>
      </c>
      <c r="BJ127" s="13" t="s">
        <v>91</v>
      </c>
      <c r="BK127" s="152">
        <f t="shared" ref="BK127:BK167" si="9">ROUND(I127*H127,2)</f>
        <v>0</v>
      </c>
      <c r="BL127" s="13" t="s">
        <v>155</v>
      </c>
      <c r="BM127" s="151" t="s">
        <v>1370</v>
      </c>
    </row>
    <row r="128" spans="2:65" s="1" customFormat="1" ht="16.5" customHeight="1">
      <c r="B128" s="138"/>
      <c r="C128" s="158" t="s">
        <v>91</v>
      </c>
      <c r="D128" s="158" t="s">
        <v>273</v>
      </c>
      <c r="E128" s="159" t="s">
        <v>1371</v>
      </c>
      <c r="F128" s="160" t="s">
        <v>1372</v>
      </c>
      <c r="G128" s="161" t="s">
        <v>161</v>
      </c>
      <c r="H128" s="162">
        <v>30</v>
      </c>
      <c r="I128" s="163"/>
      <c r="J128" s="164">
        <f t="shared" si="0"/>
        <v>0</v>
      </c>
      <c r="K128" s="165"/>
      <c r="L128" s="166"/>
      <c r="M128" s="167" t="s">
        <v>1</v>
      </c>
      <c r="N128" s="16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187</v>
      </c>
      <c r="AT128" s="151" t="s">
        <v>273</v>
      </c>
      <c r="AU128" s="151" t="s">
        <v>83</v>
      </c>
      <c r="AY128" s="13" t="s">
        <v>149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91</v>
      </c>
      <c r="BK128" s="152">
        <f t="shared" si="9"/>
        <v>0</v>
      </c>
      <c r="BL128" s="13" t="s">
        <v>155</v>
      </c>
      <c r="BM128" s="151" t="s">
        <v>1373</v>
      </c>
    </row>
    <row r="129" spans="2:65" s="1" customFormat="1" ht="16.5" customHeight="1">
      <c r="B129" s="138"/>
      <c r="C129" s="158" t="s">
        <v>96</v>
      </c>
      <c r="D129" s="158" t="s">
        <v>273</v>
      </c>
      <c r="E129" s="159" t="s">
        <v>1009</v>
      </c>
      <c r="F129" s="160" t="s">
        <v>1010</v>
      </c>
      <c r="G129" s="161" t="s">
        <v>631</v>
      </c>
      <c r="H129" s="162">
        <v>20</v>
      </c>
      <c r="I129" s="163"/>
      <c r="J129" s="164">
        <f t="shared" si="0"/>
        <v>0</v>
      </c>
      <c r="K129" s="165"/>
      <c r="L129" s="166"/>
      <c r="M129" s="167" t="s">
        <v>1</v>
      </c>
      <c r="N129" s="168" t="s">
        <v>41</v>
      </c>
      <c r="P129" s="149">
        <f t="shared" si="1"/>
        <v>0</v>
      </c>
      <c r="Q129" s="149">
        <v>1E-3</v>
      </c>
      <c r="R129" s="149">
        <f t="shared" si="2"/>
        <v>0.02</v>
      </c>
      <c r="S129" s="149">
        <v>0</v>
      </c>
      <c r="T129" s="150">
        <f t="shared" si="3"/>
        <v>0</v>
      </c>
      <c r="AR129" s="151" t="s">
        <v>187</v>
      </c>
      <c r="AT129" s="151" t="s">
        <v>273</v>
      </c>
      <c r="AU129" s="151" t="s">
        <v>83</v>
      </c>
      <c r="AY129" s="13" t="s">
        <v>149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91</v>
      </c>
      <c r="BK129" s="152">
        <f t="shared" si="9"/>
        <v>0</v>
      </c>
      <c r="BL129" s="13" t="s">
        <v>155</v>
      </c>
      <c r="BM129" s="151" t="s">
        <v>1374</v>
      </c>
    </row>
    <row r="130" spans="2:65" s="1" customFormat="1" ht="16.5" customHeight="1">
      <c r="B130" s="138"/>
      <c r="C130" s="158" t="s">
        <v>155</v>
      </c>
      <c r="D130" s="158" t="s">
        <v>273</v>
      </c>
      <c r="E130" s="159" t="s">
        <v>1015</v>
      </c>
      <c r="F130" s="160" t="s">
        <v>1016</v>
      </c>
      <c r="G130" s="161" t="s">
        <v>631</v>
      </c>
      <c r="H130" s="162">
        <v>3.8</v>
      </c>
      <c r="I130" s="163"/>
      <c r="J130" s="164">
        <f t="shared" si="0"/>
        <v>0</v>
      </c>
      <c r="K130" s="165"/>
      <c r="L130" s="166"/>
      <c r="M130" s="167" t="s">
        <v>1</v>
      </c>
      <c r="N130" s="168" t="s">
        <v>41</v>
      </c>
      <c r="P130" s="149">
        <f t="shared" si="1"/>
        <v>0</v>
      </c>
      <c r="Q130" s="149">
        <v>1E-3</v>
      </c>
      <c r="R130" s="149">
        <f t="shared" si="2"/>
        <v>3.8E-3</v>
      </c>
      <c r="S130" s="149">
        <v>0</v>
      </c>
      <c r="T130" s="150">
        <f t="shared" si="3"/>
        <v>0</v>
      </c>
      <c r="AR130" s="151" t="s">
        <v>187</v>
      </c>
      <c r="AT130" s="151" t="s">
        <v>273</v>
      </c>
      <c r="AU130" s="151" t="s">
        <v>83</v>
      </c>
      <c r="AY130" s="13" t="s">
        <v>149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91</v>
      </c>
      <c r="BK130" s="152">
        <f t="shared" si="9"/>
        <v>0</v>
      </c>
      <c r="BL130" s="13" t="s">
        <v>155</v>
      </c>
      <c r="BM130" s="151" t="s">
        <v>1375</v>
      </c>
    </row>
    <row r="131" spans="2:65" s="1" customFormat="1" ht="24.2" customHeight="1">
      <c r="B131" s="138"/>
      <c r="C131" s="158" t="s">
        <v>175</v>
      </c>
      <c r="D131" s="158" t="s">
        <v>273</v>
      </c>
      <c r="E131" s="159" t="s">
        <v>1033</v>
      </c>
      <c r="F131" s="160" t="s">
        <v>1034</v>
      </c>
      <c r="G131" s="161" t="s">
        <v>280</v>
      </c>
      <c r="H131" s="162">
        <v>2</v>
      </c>
      <c r="I131" s="163"/>
      <c r="J131" s="164">
        <f t="shared" si="0"/>
        <v>0</v>
      </c>
      <c r="K131" s="165"/>
      <c r="L131" s="166"/>
      <c r="M131" s="167" t="s">
        <v>1</v>
      </c>
      <c r="N131" s="168" t="s">
        <v>41</v>
      </c>
      <c r="P131" s="149">
        <f t="shared" si="1"/>
        <v>0</v>
      </c>
      <c r="Q131" s="149">
        <v>2.2000000000000001E-4</v>
      </c>
      <c r="R131" s="149">
        <f t="shared" si="2"/>
        <v>4.4000000000000002E-4</v>
      </c>
      <c r="S131" s="149">
        <v>0</v>
      </c>
      <c r="T131" s="150">
        <f t="shared" si="3"/>
        <v>0</v>
      </c>
      <c r="AR131" s="151" t="s">
        <v>187</v>
      </c>
      <c r="AT131" s="151" t="s">
        <v>273</v>
      </c>
      <c r="AU131" s="151" t="s">
        <v>83</v>
      </c>
      <c r="AY131" s="13" t="s">
        <v>149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91</v>
      </c>
      <c r="BK131" s="152">
        <f t="shared" si="9"/>
        <v>0</v>
      </c>
      <c r="BL131" s="13" t="s">
        <v>155</v>
      </c>
      <c r="BM131" s="151" t="s">
        <v>1376</v>
      </c>
    </row>
    <row r="132" spans="2:65" s="1" customFormat="1" ht="16.5" customHeight="1">
      <c r="B132" s="138"/>
      <c r="C132" s="158" t="s">
        <v>179</v>
      </c>
      <c r="D132" s="158" t="s">
        <v>273</v>
      </c>
      <c r="E132" s="159" t="s">
        <v>1377</v>
      </c>
      <c r="F132" s="160" t="s">
        <v>1378</v>
      </c>
      <c r="G132" s="161" t="s">
        <v>280</v>
      </c>
      <c r="H132" s="162">
        <v>4</v>
      </c>
      <c r="I132" s="163"/>
      <c r="J132" s="164">
        <f t="shared" si="0"/>
        <v>0</v>
      </c>
      <c r="K132" s="165"/>
      <c r="L132" s="166"/>
      <c r="M132" s="167" t="s">
        <v>1</v>
      </c>
      <c r="N132" s="16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187</v>
      </c>
      <c r="AT132" s="151" t="s">
        <v>273</v>
      </c>
      <c r="AU132" s="151" t="s">
        <v>83</v>
      </c>
      <c r="AY132" s="13" t="s">
        <v>149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91</v>
      </c>
      <c r="BK132" s="152">
        <f t="shared" si="9"/>
        <v>0</v>
      </c>
      <c r="BL132" s="13" t="s">
        <v>155</v>
      </c>
      <c r="BM132" s="151" t="s">
        <v>1379</v>
      </c>
    </row>
    <row r="133" spans="2:65" s="1" customFormat="1" ht="21.75" customHeight="1">
      <c r="B133" s="138"/>
      <c r="C133" s="158" t="s">
        <v>183</v>
      </c>
      <c r="D133" s="158" t="s">
        <v>273</v>
      </c>
      <c r="E133" s="159" t="s">
        <v>1380</v>
      </c>
      <c r="F133" s="160" t="s">
        <v>1381</v>
      </c>
      <c r="G133" s="161" t="s">
        <v>280</v>
      </c>
      <c r="H133" s="162">
        <v>1</v>
      </c>
      <c r="I133" s="163"/>
      <c r="J133" s="164">
        <f t="shared" si="0"/>
        <v>0</v>
      </c>
      <c r="K133" s="165"/>
      <c r="L133" s="166"/>
      <c r="M133" s="167" t="s">
        <v>1</v>
      </c>
      <c r="N133" s="16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187</v>
      </c>
      <c r="AT133" s="151" t="s">
        <v>273</v>
      </c>
      <c r="AU133" s="151" t="s">
        <v>83</v>
      </c>
      <c r="AY133" s="13" t="s">
        <v>149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91</v>
      </c>
      <c r="BK133" s="152">
        <f t="shared" si="9"/>
        <v>0</v>
      </c>
      <c r="BL133" s="13" t="s">
        <v>155</v>
      </c>
      <c r="BM133" s="151" t="s">
        <v>1382</v>
      </c>
    </row>
    <row r="134" spans="2:65" s="1" customFormat="1" ht="16.5" customHeight="1">
      <c r="B134" s="138"/>
      <c r="C134" s="158" t="s">
        <v>187</v>
      </c>
      <c r="D134" s="158" t="s">
        <v>273</v>
      </c>
      <c r="E134" s="159" t="s">
        <v>1383</v>
      </c>
      <c r="F134" s="160" t="s">
        <v>1384</v>
      </c>
      <c r="G134" s="161" t="s">
        <v>280</v>
      </c>
      <c r="H134" s="162">
        <v>6</v>
      </c>
      <c r="I134" s="163"/>
      <c r="J134" s="164">
        <f t="shared" si="0"/>
        <v>0</v>
      </c>
      <c r="K134" s="165"/>
      <c r="L134" s="166"/>
      <c r="M134" s="167" t="s">
        <v>1</v>
      </c>
      <c r="N134" s="16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187</v>
      </c>
      <c r="AT134" s="151" t="s">
        <v>273</v>
      </c>
      <c r="AU134" s="151" t="s">
        <v>83</v>
      </c>
      <c r="AY134" s="13" t="s">
        <v>149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91</v>
      </c>
      <c r="BK134" s="152">
        <f t="shared" si="9"/>
        <v>0</v>
      </c>
      <c r="BL134" s="13" t="s">
        <v>155</v>
      </c>
      <c r="BM134" s="151" t="s">
        <v>1385</v>
      </c>
    </row>
    <row r="135" spans="2:65" s="1" customFormat="1" ht="24.2" customHeight="1">
      <c r="B135" s="138"/>
      <c r="C135" s="158" t="s">
        <v>157</v>
      </c>
      <c r="D135" s="158" t="s">
        <v>273</v>
      </c>
      <c r="E135" s="159" t="s">
        <v>1386</v>
      </c>
      <c r="F135" s="160" t="s">
        <v>1387</v>
      </c>
      <c r="G135" s="161" t="s">
        <v>161</v>
      </c>
      <c r="H135" s="162">
        <v>60</v>
      </c>
      <c r="I135" s="163"/>
      <c r="J135" s="164">
        <f t="shared" si="0"/>
        <v>0</v>
      </c>
      <c r="K135" s="165"/>
      <c r="L135" s="166"/>
      <c r="M135" s="167" t="s">
        <v>1</v>
      </c>
      <c r="N135" s="16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187</v>
      </c>
      <c r="AT135" s="151" t="s">
        <v>273</v>
      </c>
      <c r="AU135" s="151" t="s">
        <v>83</v>
      </c>
      <c r="AY135" s="13" t="s">
        <v>149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91</v>
      </c>
      <c r="BK135" s="152">
        <f t="shared" si="9"/>
        <v>0</v>
      </c>
      <c r="BL135" s="13" t="s">
        <v>155</v>
      </c>
      <c r="BM135" s="151" t="s">
        <v>1388</v>
      </c>
    </row>
    <row r="136" spans="2:65" s="1" customFormat="1" ht="24.2" customHeight="1">
      <c r="B136" s="138"/>
      <c r="C136" s="158" t="s">
        <v>194</v>
      </c>
      <c r="D136" s="158" t="s">
        <v>273</v>
      </c>
      <c r="E136" s="159" t="s">
        <v>1389</v>
      </c>
      <c r="F136" s="160" t="s">
        <v>1390</v>
      </c>
      <c r="G136" s="161" t="s">
        <v>280</v>
      </c>
      <c r="H136" s="162">
        <v>3</v>
      </c>
      <c r="I136" s="163"/>
      <c r="J136" s="164">
        <f t="shared" si="0"/>
        <v>0</v>
      </c>
      <c r="K136" s="165"/>
      <c r="L136" s="166"/>
      <c r="M136" s="167" t="s">
        <v>1</v>
      </c>
      <c r="N136" s="16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187</v>
      </c>
      <c r="AT136" s="151" t="s">
        <v>273</v>
      </c>
      <c r="AU136" s="151" t="s">
        <v>83</v>
      </c>
      <c r="AY136" s="13" t="s">
        <v>149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91</v>
      </c>
      <c r="BK136" s="152">
        <f t="shared" si="9"/>
        <v>0</v>
      </c>
      <c r="BL136" s="13" t="s">
        <v>155</v>
      </c>
      <c r="BM136" s="151" t="s">
        <v>1391</v>
      </c>
    </row>
    <row r="137" spans="2:65" s="1" customFormat="1" ht="16.5" customHeight="1">
      <c r="B137" s="138"/>
      <c r="C137" s="158" t="s">
        <v>199</v>
      </c>
      <c r="D137" s="158" t="s">
        <v>273</v>
      </c>
      <c r="E137" s="159" t="s">
        <v>1392</v>
      </c>
      <c r="F137" s="160" t="s">
        <v>1393</v>
      </c>
      <c r="G137" s="161" t="s">
        <v>280</v>
      </c>
      <c r="H137" s="162">
        <v>10</v>
      </c>
      <c r="I137" s="163"/>
      <c r="J137" s="164">
        <f t="shared" si="0"/>
        <v>0</v>
      </c>
      <c r="K137" s="165"/>
      <c r="L137" s="166"/>
      <c r="M137" s="167" t="s">
        <v>1</v>
      </c>
      <c r="N137" s="16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187</v>
      </c>
      <c r="AT137" s="151" t="s">
        <v>273</v>
      </c>
      <c r="AU137" s="151" t="s">
        <v>83</v>
      </c>
      <c r="AY137" s="13" t="s">
        <v>149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91</v>
      </c>
      <c r="BK137" s="152">
        <f t="shared" si="9"/>
        <v>0</v>
      </c>
      <c r="BL137" s="13" t="s">
        <v>155</v>
      </c>
      <c r="BM137" s="151" t="s">
        <v>1394</v>
      </c>
    </row>
    <row r="138" spans="2:65" s="1" customFormat="1" ht="16.5" customHeight="1">
      <c r="B138" s="138"/>
      <c r="C138" s="158" t="s">
        <v>203</v>
      </c>
      <c r="D138" s="158" t="s">
        <v>273</v>
      </c>
      <c r="E138" s="159" t="s">
        <v>1395</v>
      </c>
      <c r="F138" s="160" t="s">
        <v>1396</v>
      </c>
      <c r="G138" s="161" t="s">
        <v>271</v>
      </c>
      <c r="H138" s="162">
        <v>1</v>
      </c>
      <c r="I138" s="163"/>
      <c r="J138" s="164">
        <f t="shared" si="0"/>
        <v>0</v>
      </c>
      <c r="K138" s="165"/>
      <c r="L138" s="166"/>
      <c r="M138" s="167" t="s">
        <v>1</v>
      </c>
      <c r="N138" s="16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187</v>
      </c>
      <c r="AT138" s="151" t="s">
        <v>273</v>
      </c>
      <c r="AU138" s="151" t="s">
        <v>83</v>
      </c>
      <c r="AY138" s="13" t="s">
        <v>149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91</v>
      </c>
      <c r="BK138" s="152">
        <f t="shared" si="9"/>
        <v>0</v>
      </c>
      <c r="BL138" s="13" t="s">
        <v>155</v>
      </c>
      <c r="BM138" s="151" t="s">
        <v>1397</v>
      </c>
    </row>
    <row r="139" spans="2:65" s="1" customFormat="1" ht="16.5" customHeight="1">
      <c r="B139" s="138"/>
      <c r="C139" s="158" t="s">
        <v>207</v>
      </c>
      <c r="D139" s="158" t="s">
        <v>273</v>
      </c>
      <c r="E139" s="159" t="s">
        <v>1398</v>
      </c>
      <c r="F139" s="160" t="s">
        <v>1399</v>
      </c>
      <c r="G139" s="161" t="s">
        <v>280</v>
      </c>
      <c r="H139" s="162">
        <v>1</v>
      </c>
      <c r="I139" s="163"/>
      <c r="J139" s="164">
        <f t="shared" si="0"/>
        <v>0</v>
      </c>
      <c r="K139" s="165"/>
      <c r="L139" s="166"/>
      <c r="M139" s="167" t="s">
        <v>1</v>
      </c>
      <c r="N139" s="16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187</v>
      </c>
      <c r="AT139" s="151" t="s">
        <v>273</v>
      </c>
      <c r="AU139" s="151" t="s">
        <v>83</v>
      </c>
      <c r="AY139" s="13" t="s">
        <v>149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91</v>
      </c>
      <c r="BK139" s="152">
        <f t="shared" si="9"/>
        <v>0</v>
      </c>
      <c r="BL139" s="13" t="s">
        <v>155</v>
      </c>
      <c r="BM139" s="151" t="s">
        <v>1400</v>
      </c>
    </row>
    <row r="140" spans="2:65" s="1" customFormat="1" ht="16.5" customHeight="1">
      <c r="B140" s="138"/>
      <c r="C140" s="158" t="s">
        <v>211</v>
      </c>
      <c r="D140" s="158" t="s">
        <v>273</v>
      </c>
      <c r="E140" s="159" t="s">
        <v>1401</v>
      </c>
      <c r="F140" s="160" t="s">
        <v>1402</v>
      </c>
      <c r="G140" s="161" t="s">
        <v>280</v>
      </c>
      <c r="H140" s="162">
        <v>1</v>
      </c>
      <c r="I140" s="163"/>
      <c r="J140" s="164">
        <f t="shared" si="0"/>
        <v>0</v>
      </c>
      <c r="K140" s="165"/>
      <c r="L140" s="166"/>
      <c r="M140" s="167" t="s">
        <v>1</v>
      </c>
      <c r="N140" s="16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187</v>
      </c>
      <c r="AT140" s="151" t="s">
        <v>273</v>
      </c>
      <c r="AU140" s="151" t="s">
        <v>83</v>
      </c>
      <c r="AY140" s="13" t="s">
        <v>149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91</v>
      </c>
      <c r="BK140" s="152">
        <f t="shared" si="9"/>
        <v>0</v>
      </c>
      <c r="BL140" s="13" t="s">
        <v>155</v>
      </c>
      <c r="BM140" s="151" t="s">
        <v>1403</v>
      </c>
    </row>
    <row r="141" spans="2:65" s="1" customFormat="1" ht="16.5" customHeight="1">
      <c r="B141" s="138"/>
      <c r="C141" s="158" t="s">
        <v>219</v>
      </c>
      <c r="D141" s="158" t="s">
        <v>273</v>
      </c>
      <c r="E141" s="159" t="s">
        <v>1404</v>
      </c>
      <c r="F141" s="160" t="s">
        <v>1405</v>
      </c>
      <c r="G141" s="161" t="s">
        <v>280</v>
      </c>
      <c r="H141" s="162">
        <v>1</v>
      </c>
      <c r="I141" s="163"/>
      <c r="J141" s="164">
        <f t="shared" si="0"/>
        <v>0</v>
      </c>
      <c r="K141" s="165"/>
      <c r="L141" s="166"/>
      <c r="M141" s="167" t="s">
        <v>1</v>
      </c>
      <c r="N141" s="16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187</v>
      </c>
      <c r="AT141" s="151" t="s">
        <v>273</v>
      </c>
      <c r="AU141" s="151" t="s">
        <v>83</v>
      </c>
      <c r="AY141" s="13" t="s">
        <v>149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91</v>
      </c>
      <c r="BK141" s="152">
        <f t="shared" si="9"/>
        <v>0</v>
      </c>
      <c r="BL141" s="13" t="s">
        <v>155</v>
      </c>
      <c r="BM141" s="151" t="s">
        <v>1406</v>
      </c>
    </row>
    <row r="142" spans="2:65" s="1" customFormat="1" ht="24.2" customHeight="1">
      <c r="B142" s="138"/>
      <c r="C142" s="139" t="s">
        <v>222</v>
      </c>
      <c r="D142" s="139" t="s">
        <v>151</v>
      </c>
      <c r="E142" s="140" t="s">
        <v>1407</v>
      </c>
      <c r="F142" s="141" t="s">
        <v>1408</v>
      </c>
      <c r="G142" s="142" t="s">
        <v>161</v>
      </c>
      <c r="H142" s="143">
        <v>30</v>
      </c>
      <c r="I142" s="144"/>
      <c r="J142" s="145">
        <f t="shared" si="0"/>
        <v>0</v>
      </c>
      <c r="K142" s="146"/>
      <c r="L142" s="27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155</v>
      </c>
      <c r="AT142" s="151" t="s">
        <v>151</v>
      </c>
      <c r="AU142" s="151" t="s">
        <v>83</v>
      </c>
      <c r="AY142" s="13" t="s">
        <v>149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91</v>
      </c>
      <c r="BK142" s="152">
        <f t="shared" si="9"/>
        <v>0</v>
      </c>
      <c r="BL142" s="13" t="s">
        <v>155</v>
      </c>
      <c r="BM142" s="151" t="s">
        <v>1409</v>
      </c>
    </row>
    <row r="143" spans="2:65" s="1" customFormat="1" ht="24.2" customHeight="1">
      <c r="B143" s="138"/>
      <c r="C143" s="139" t="s">
        <v>227</v>
      </c>
      <c r="D143" s="139" t="s">
        <v>151</v>
      </c>
      <c r="E143" s="140" t="s">
        <v>1410</v>
      </c>
      <c r="F143" s="141" t="s">
        <v>1411</v>
      </c>
      <c r="G143" s="142" t="s">
        <v>161</v>
      </c>
      <c r="H143" s="143">
        <v>3</v>
      </c>
      <c r="I143" s="144"/>
      <c r="J143" s="145">
        <f t="shared" si="0"/>
        <v>0</v>
      </c>
      <c r="K143" s="146"/>
      <c r="L143" s="27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155</v>
      </c>
      <c r="AT143" s="151" t="s">
        <v>151</v>
      </c>
      <c r="AU143" s="151" t="s">
        <v>83</v>
      </c>
      <c r="AY143" s="13" t="s">
        <v>149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91</v>
      </c>
      <c r="BK143" s="152">
        <f t="shared" si="9"/>
        <v>0</v>
      </c>
      <c r="BL143" s="13" t="s">
        <v>155</v>
      </c>
      <c r="BM143" s="151" t="s">
        <v>1412</v>
      </c>
    </row>
    <row r="144" spans="2:65" s="1" customFormat="1" ht="24.2" customHeight="1">
      <c r="B144" s="138"/>
      <c r="C144" s="139" t="s">
        <v>230</v>
      </c>
      <c r="D144" s="139" t="s">
        <v>151</v>
      </c>
      <c r="E144" s="140" t="s">
        <v>1413</v>
      </c>
      <c r="F144" s="141" t="s">
        <v>1414</v>
      </c>
      <c r="G144" s="142" t="s">
        <v>280</v>
      </c>
      <c r="H144" s="143">
        <v>3</v>
      </c>
      <c r="I144" s="144"/>
      <c r="J144" s="145">
        <f t="shared" si="0"/>
        <v>0</v>
      </c>
      <c r="K144" s="146"/>
      <c r="L144" s="27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155</v>
      </c>
      <c r="AT144" s="151" t="s">
        <v>151</v>
      </c>
      <c r="AU144" s="151" t="s">
        <v>83</v>
      </c>
      <c r="AY144" s="13" t="s">
        <v>149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91</v>
      </c>
      <c r="BK144" s="152">
        <f t="shared" si="9"/>
        <v>0</v>
      </c>
      <c r="BL144" s="13" t="s">
        <v>155</v>
      </c>
      <c r="BM144" s="151" t="s">
        <v>1415</v>
      </c>
    </row>
    <row r="145" spans="2:65" s="1" customFormat="1" ht="24.2" customHeight="1">
      <c r="B145" s="138"/>
      <c r="C145" s="139" t="s">
        <v>233</v>
      </c>
      <c r="D145" s="139" t="s">
        <v>151</v>
      </c>
      <c r="E145" s="140" t="s">
        <v>1416</v>
      </c>
      <c r="F145" s="141" t="s">
        <v>1417</v>
      </c>
      <c r="G145" s="142" t="s">
        <v>280</v>
      </c>
      <c r="H145" s="143">
        <v>9</v>
      </c>
      <c r="I145" s="144"/>
      <c r="J145" s="145">
        <f t="shared" si="0"/>
        <v>0</v>
      </c>
      <c r="K145" s="146"/>
      <c r="L145" s="27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155</v>
      </c>
      <c r="AT145" s="151" t="s">
        <v>151</v>
      </c>
      <c r="AU145" s="151" t="s">
        <v>83</v>
      </c>
      <c r="AY145" s="13" t="s">
        <v>149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91</v>
      </c>
      <c r="BK145" s="152">
        <f t="shared" si="9"/>
        <v>0</v>
      </c>
      <c r="BL145" s="13" t="s">
        <v>155</v>
      </c>
      <c r="BM145" s="151" t="s">
        <v>1418</v>
      </c>
    </row>
    <row r="146" spans="2:65" s="1" customFormat="1" ht="24.2" customHeight="1">
      <c r="B146" s="138"/>
      <c r="C146" s="139" t="s">
        <v>7</v>
      </c>
      <c r="D146" s="139" t="s">
        <v>151</v>
      </c>
      <c r="E146" s="140" t="s">
        <v>1419</v>
      </c>
      <c r="F146" s="141" t="s">
        <v>1420</v>
      </c>
      <c r="G146" s="142" t="s">
        <v>280</v>
      </c>
      <c r="H146" s="143">
        <v>3</v>
      </c>
      <c r="I146" s="144"/>
      <c r="J146" s="145">
        <f t="shared" si="0"/>
        <v>0</v>
      </c>
      <c r="K146" s="146"/>
      <c r="L146" s="27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155</v>
      </c>
      <c r="AT146" s="151" t="s">
        <v>151</v>
      </c>
      <c r="AU146" s="151" t="s">
        <v>83</v>
      </c>
      <c r="AY146" s="13" t="s">
        <v>149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91</v>
      </c>
      <c r="BK146" s="152">
        <f t="shared" si="9"/>
        <v>0</v>
      </c>
      <c r="BL146" s="13" t="s">
        <v>155</v>
      </c>
      <c r="BM146" s="151" t="s">
        <v>1421</v>
      </c>
    </row>
    <row r="147" spans="2:65" s="1" customFormat="1" ht="16.5" customHeight="1">
      <c r="B147" s="138"/>
      <c r="C147" s="139" t="s">
        <v>238</v>
      </c>
      <c r="D147" s="139" t="s">
        <v>151</v>
      </c>
      <c r="E147" s="140" t="s">
        <v>1422</v>
      </c>
      <c r="F147" s="141" t="s">
        <v>1423</v>
      </c>
      <c r="G147" s="142" t="s">
        <v>280</v>
      </c>
      <c r="H147" s="143">
        <v>6</v>
      </c>
      <c r="I147" s="144"/>
      <c r="J147" s="145">
        <f t="shared" si="0"/>
        <v>0</v>
      </c>
      <c r="K147" s="146"/>
      <c r="L147" s="27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155</v>
      </c>
      <c r="AT147" s="151" t="s">
        <v>151</v>
      </c>
      <c r="AU147" s="151" t="s">
        <v>83</v>
      </c>
      <c r="AY147" s="13" t="s">
        <v>149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91</v>
      </c>
      <c r="BK147" s="152">
        <f t="shared" si="9"/>
        <v>0</v>
      </c>
      <c r="BL147" s="13" t="s">
        <v>155</v>
      </c>
      <c r="BM147" s="151" t="s">
        <v>1424</v>
      </c>
    </row>
    <row r="148" spans="2:65" s="1" customFormat="1" ht="21.75" customHeight="1">
      <c r="B148" s="138"/>
      <c r="C148" s="139" t="s">
        <v>244</v>
      </c>
      <c r="D148" s="139" t="s">
        <v>151</v>
      </c>
      <c r="E148" s="140" t="s">
        <v>1425</v>
      </c>
      <c r="F148" s="141" t="s">
        <v>1426</v>
      </c>
      <c r="G148" s="142" t="s">
        <v>280</v>
      </c>
      <c r="H148" s="143">
        <v>1</v>
      </c>
      <c r="I148" s="144"/>
      <c r="J148" s="145">
        <f t="shared" si="0"/>
        <v>0</v>
      </c>
      <c r="K148" s="146"/>
      <c r="L148" s="27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155</v>
      </c>
      <c r="AT148" s="151" t="s">
        <v>151</v>
      </c>
      <c r="AU148" s="151" t="s">
        <v>83</v>
      </c>
      <c r="AY148" s="13" t="s">
        <v>149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91</v>
      </c>
      <c r="BK148" s="152">
        <f t="shared" si="9"/>
        <v>0</v>
      </c>
      <c r="BL148" s="13" t="s">
        <v>155</v>
      </c>
      <c r="BM148" s="151" t="s">
        <v>1427</v>
      </c>
    </row>
    <row r="149" spans="2:65" s="1" customFormat="1" ht="24.2" customHeight="1">
      <c r="B149" s="138"/>
      <c r="C149" s="139" t="s">
        <v>248</v>
      </c>
      <c r="D149" s="139" t="s">
        <v>151</v>
      </c>
      <c r="E149" s="140" t="s">
        <v>1161</v>
      </c>
      <c r="F149" s="141" t="s">
        <v>1162</v>
      </c>
      <c r="G149" s="142" t="s">
        <v>161</v>
      </c>
      <c r="H149" s="143">
        <v>20</v>
      </c>
      <c r="I149" s="144"/>
      <c r="J149" s="145">
        <f t="shared" si="0"/>
        <v>0</v>
      </c>
      <c r="K149" s="146"/>
      <c r="L149" s="27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155</v>
      </c>
      <c r="AT149" s="151" t="s">
        <v>151</v>
      </c>
      <c r="AU149" s="151" t="s">
        <v>83</v>
      </c>
      <c r="AY149" s="13" t="s">
        <v>149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91</v>
      </c>
      <c r="BK149" s="152">
        <f t="shared" si="9"/>
        <v>0</v>
      </c>
      <c r="BL149" s="13" t="s">
        <v>155</v>
      </c>
      <c r="BM149" s="151" t="s">
        <v>1428</v>
      </c>
    </row>
    <row r="150" spans="2:65" s="1" customFormat="1" ht="24.2" customHeight="1">
      <c r="B150" s="138"/>
      <c r="C150" s="139" t="s">
        <v>252</v>
      </c>
      <c r="D150" s="139" t="s">
        <v>151</v>
      </c>
      <c r="E150" s="140" t="s">
        <v>1429</v>
      </c>
      <c r="F150" s="141" t="s">
        <v>1430</v>
      </c>
      <c r="G150" s="142" t="s">
        <v>161</v>
      </c>
      <c r="H150" s="143">
        <v>6</v>
      </c>
      <c r="I150" s="144"/>
      <c r="J150" s="145">
        <f t="shared" si="0"/>
        <v>0</v>
      </c>
      <c r="K150" s="146"/>
      <c r="L150" s="27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155</v>
      </c>
      <c r="AT150" s="151" t="s">
        <v>151</v>
      </c>
      <c r="AU150" s="151" t="s">
        <v>83</v>
      </c>
      <c r="AY150" s="13" t="s">
        <v>149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91</v>
      </c>
      <c r="BK150" s="152">
        <f t="shared" si="9"/>
        <v>0</v>
      </c>
      <c r="BL150" s="13" t="s">
        <v>155</v>
      </c>
      <c r="BM150" s="151" t="s">
        <v>1431</v>
      </c>
    </row>
    <row r="151" spans="2:65" s="1" customFormat="1" ht="24.2" customHeight="1">
      <c r="B151" s="138"/>
      <c r="C151" s="139" t="s">
        <v>256</v>
      </c>
      <c r="D151" s="139" t="s">
        <v>151</v>
      </c>
      <c r="E151" s="140" t="s">
        <v>1196</v>
      </c>
      <c r="F151" s="141" t="s">
        <v>1197</v>
      </c>
      <c r="G151" s="142" t="s">
        <v>280</v>
      </c>
      <c r="H151" s="143">
        <v>2</v>
      </c>
      <c r="I151" s="144"/>
      <c r="J151" s="145">
        <f t="shared" si="0"/>
        <v>0</v>
      </c>
      <c r="K151" s="146"/>
      <c r="L151" s="27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155</v>
      </c>
      <c r="AT151" s="151" t="s">
        <v>151</v>
      </c>
      <c r="AU151" s="151" t="s">
        <v>83</v>
      </c>
      <c r="AY151" s="13" t="s">
        <v>149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91</v>
      </c>
      <c r="BK151" s="152">
        <f t="shared" si="9"/>
        <v>0</v>
      </c>
      <c r="BL151" s="13" t="s">
        <v>155</v>
      </c>
      <c r="BM151" s="151" t="s">
        <v>1432</v>
      </c>
    </row>
    <row r="152" spans="2:65" s="1" customFormat="1" ht="16.5" customHeight="1">
      <c r="B152" s="138"/>
      <c r="C152" s="139" t="s">
        <v>259</v>
      </c>
      <c r="D152" s="139" t="s">
        <v>151</v>
      </c>
      <c r="E152" s="140" t="s">
        <v>1433</v>
      </c>
      <c r="F152" s="141" t="s">
        <v>1434</v>
      </c>
      <c r="G152" s="142" t="s">
        <v>280</v>
      </c>
      <c r="H152" s="143">
        <v>4</v>
      </c>
      <c r="I152" s="144"/>
      <c r="J152" s="145">
        <f t="shared" si="0"/>
        <v>0</v>
      </c>
      <c r="K152" s="146"/>
      <c r="L152" s="27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155</v>
      </c>
      <c r="AT152" s="151" t="s">
        <v>151</v>
      </c>
      <c r="AU152" s="151" t="s">
        <v>83</v>
      </c>
      <c r="AY152" s="13" t="s">
        <v>149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91</v>
      </c>
      <c r="BK152" s="152">
        <f t="shared" si="9"/>
        <v>0</v>
      </c>
      <c r="BL152" s="13" t="s">
        <v>155</v>
      </c>
      <c r="BM152" s="151" t="s">
        <v>1435</v>
      </c>
    </row>
    <row r="153" spans="2:65" s="1" customFormat="1" ht="24.2" customHeight="1">
      <c r="B153" s="138"/>
      <c r="C153" s="139" t="s">
        <v>262</v>
      </c>
      <c r="D153" s="139" t="s">
        <v>151</v>
      </c>
      <c r="E153" s="140" t="s">
        <v>1436</v>
      </c>
      <c r="F153" s="141" t="s">
        <v>1437</v>
      </c>
      <c r="G153" s="142" t="s">
        <v>161</v>
      </c>
      <c r="H153" s="143">
        <v>38</v>
      </c>
      <c r="I153" s="144"/>
      <c r="J153" s="145">
        <f t="shared" si="0"/>
        <v>0</v>
      </c>
      <c r="K153" s="146"/>
      <c r="L153" s="27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155</v>
      </c>
      <c r="AT153" s="151" t="s">
        <v>151</v>
      </c>
      <c r="AU153" s="151" t="s">
        <v>83</v>
      </c>
      <c r="AY153" s="13" t="s">
        <v>149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91</v>
      </c>
      <c r="BK153" s="152">
        <f t="shared" si="9"/>
        <v>0</v>
      </c>
      <c r="BL153" s="13" t="s">
        <v>155</v>
      </c>
      <c r="BM153" s="151" t="s">
        <v>1438</v>
      </c>
    </row>
    <row r="154" spans="2:65" s="1" customFormat="1" ht="21.75" customHeight="1">
      <c r="B154" s="138"/>
      <c r="C154" s="139" t="s">
        <v>265</v>
      </c>
      <c r="D154" s="139" t="s">
        <v>151</v>
      </c>
      <c r="E154" s="140" t="s">
        <v>1439</v>
      </c>
      <c r="F154" s="141" t="s">
        <v>1440</v>
      </c>
      <c r="G154" s="142" t="s">
        <v>161</v>
      </c>
      <c r="H154" s="143">
        <v>38</v>
      </c>
      <c r="I154" s="144"/>
      <c r="J154" s="145">
        <f t="shared" si="0"/>
        <v>0</v>
      </c>
      <c r="K154" s="146"/>
      <c r="L154" s="27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155</v>
      </c>
      <c r="AT154" s="151" t="s">
        <v>151</v>
      </c>
      <c r="AU154" s="151" t="s">
        <v>83</v>
      </c>
      <c r="AY154" s="13" t="s">
        <v>149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91</v>
      </c>
      <c r="BK154" s="152">
        <f t="shared" si="9"/>
        <v>0</v>
      </c>
      <c r="BL154" s="13" t="s">
        <v>155</v>
      </c>
      <c r="BM154" s="151" t="s">
        <v>1441</v>
      </c>
    </row>
    <row r="155" spans="2:65" s="1" customFormat="1" ht="16.5" customHeight="1">
      <c r="B155" s="138"/>
      <c r="C155" s="139" t="s">
        <v>268</v>
      </c>
      <c r="D155" s="139" t="s">
        <v>151</v>
      </c>
      <c r="E155" s="140" t="s">
        <v>1442</v>
      </c>
      <c r="F155" s="141" t="s">
        <v>1443</v>
      </c>
      <c r="G155" s="142" t="s">
        <v>280</v>
      </c>
      <c r="H155" s="143">
        <v>15</v>
      </c>
      <c r="I155" s="144"/>
      <c r="J155" s="145">
        <f t="shared" si="0"/>
        <v>0</v>
      </c>
      <c r="K155" s="146"/>
      <c r="L155" s="27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155</v>
      </c>
      <c r="AT155" s="151" t="s">
        <v>151</v>
      </c>
      <c r="AU155" s="151" t="s">
        <v>83</v>
      </c>
      <c r="AY155" s="13" t="s">
        <v>149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91</v>
      </c>
      <c r="BK155" s="152">
        <f t="shared" si="9"/>
        <v>0</v>
      </c>
      <c r="BL155" s="13" t="s">
        <v>155</v>
      </c>
      <c r="BM155" s="151" t="s">
        <v>1444</v>
      </c>
    </row>
    <row r="156" spans="2:65" s="1" customFormat="1" ht="24.2" customHeight="1">
      <c r="B156" s="138"/>
      <c r="C156" s="139" t="s">
        <v>277</v>
      </c>
      <c r="D156" s="139" t="s">
        <v>151</v>
      </c>
      <c r="E156" s="140" t="s">
        <v>1445</v>
      </c>
      <c r="F156" s="141" t="s">
        <v>1446</v>
      </c>
      <c r="G156" s="142" t="s">
        <v>161</v>
      </c>
      <c r="H156" s="143">
        <v>30</v>
      </c>
      <c r="I156" s="144"/>
      <c r="J156" s="145">
        <f t="shared" si="0"/>
        <v>0</v>
      </c>
      <c r="K156" s="146"/>
      <c r="L156" s="27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155</v>
      </c>
      <c r="AT156" s="151" t="s">
        <v>151</v>
      </c>
      <c r="AU156" s="151" t="s">
        <v>83</v>
      </c>
      <c r="AY156" s="13" t="s">
        <v>149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91</v>
      </c>
      <c r="BK156" s="152">
        <f t="shared" si="9"/>
        <v>0</v>
      </c>
      <c r="BL156" s="13" t="s">
        <v>155</v>
      </c>
      <c r="BM156" s="151" t="s">
        <v>1447</v>
      </c>
    </row>
    <row r="157" spans="2:65" s="1" customFormat="1" ht="24.2" customHeight="1">
      <c r="B157" s="138"/>
      <c r="C157" s="139" t="s">
        <v>429</v>
      </c>
      <c r="D157" s="139" t="s">
        <v>151</v>
      </c>
      <c r="E157" s="140" t="s">
        <v>1448</v>
      </c>
      <c r="F157" s="141" t="s">
        <v>1449</v>
      </c>
      <c r="G157" s="142" t="s">
        <v>170</v>
      </c>
      <c r="H157" s="143">
        <v>30</v>
      </c>
      <c r="I157" s="144"/>
      <c r="J157" s="145">
        <f t="shared" si="0"/>
        <v>0</v>
      </c>
      <c r="K157" s="146"/>
      <c r="L157" s="27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155</v>
      </c>
      <c r="AT157" s="151" t="s">
        <v>151</v>
      </c>
      <c r="AU157" s="151" t="s">
        <v>83</v>
      </c>
      <c r="AY157" s="13" t="s">
        <v>149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91</v>
      </c>
      <c r="BK157" s="152">
        <f t="shared" si="9"/>
        <v>0</v>
      </c>
      <c r="BL157" s="13" t="s">
        <v>155</v>
      </c>
      <c r="BM157" s="151" t="s">
        <v>1450</v>
      </c>
    </row>
    <row r="158" spans="2:65" s="1" customFormat="1" ht="24.2" customHeight="1">
      <c r="B158" s="138"/>
      <c r="C158" s="139" t="s">
        <v>285</v>
      </c>
      <c r="D158" s="139" t="s">
        <v>151</v>
      </c>
      <c r="E158" s="140" t="s">
        <v>1451</v>
      </c>
      <c r="F158" s="141" t="s">
        <v>1452</v>
      </c>
      <c r="G158" s="142" t="s">
        <v>161</v>
      </c>
      <c r="H158" s="143">
        <v>60</v>
      </c>
      <c r="I158" s="144"/>
      <c r="J158" s="145">
        <f t="shared" si="0"/>
        <v>0</v>
      </c>
      <c r="K158" s="146"/>
      <c r="L158" s="27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155</v>
      </c>
      <c r="AT158" s="151" t="s">
        <v>151</v>
      </c>
      <c r="AU158" s="151" t="s">
        <v>83</v>
      </c>
      <c r="AY158" s="13" t="s">
        <v>149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91</v>
      </c>
      <c r="BK158" s="152">
        <f t="shared" si="9"/>
        <v>0</v>
      </c>
      <c r="BL158" s="13" t="s">
        <v>155</v>
      </c>
      <c r="BM158" s="151" t="s">
        <v>1453</v>
      </c>
    </row>
    <row r="159" spans="2:65" s="1" customFormat="1" ht="33" customHeight="1">
      <c r="B159" s="138"/>
      <c r="C159" s="139" t="s">
        <v>290</v>
      </c>
      <c r="D159" s="139" t="s">
        <v>151</v>
      </c>
      <c r="E159" s="140" t="s">
        <v>1454</v>
      </c>
      <c r="F159" s="141" t="s">
        <v>1455</v>
      </c>
      <c r="G159" s="142" t="s">
        <v>161</v>
      </c>
      <c r="H159" s="143">
        <v>30</v>
      </c>
      <c r="I159" s="144"/>
      <c r="J159" s="145">
        <f t="shared" si="0"/>
        <v>0</v>
      </c>
      <c r="K159" s="146"/>
      <c r="L159" s="27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155</v>
      </c>
      <c r="AT159" s="151" t="s">
        <v>151</v>
      </c>
      <c r="AU159" s="151" t="s">
        <v>83</v>
      </c>
      <c r="AY159" s="13" t="s">
        <v>149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91</v>
      </c>
      <c r="BK159" s="152">
        <f t="shared" si="9"/>
        <v>0</v>
      </c>
      <c r="BL159" s="13" t="s">
        <v>155</v>
      </c>
      <c r="BM159" s="151" t="s">
        <v>1456</v>
      </c>
    </row>
    <row r="160" spans="2:65" s="1" customFormat="1" ht="33" customHeight="1">
      <c r="B160" s="138"/>
      <c r="C160" s="139" t="s">
        <v>294</v>
      </c>
      <c r="D160" s="139" t="s">
        <v>151</v>
      </c>
      <c r="E160" s="140" t="s">
        <v>1457</v>
      </c>
      <c r="F160" s="141" t="s">
        <v>1458</v>
      </c>
      <c r="G160" s="142" t="s">
        <v>154</v>
      </c>
      <c r="H160" s="143">
        <v>30</v>
      </c>
      <c r="I160" s="144"/>
      <c r="J160" s="145">
        <f t="shared" si="0"/>
        <v>0</v>
      </c>
      <c r="K160" s="146"/>
      <c r="L160" s="27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155</v>
      </c>
      <c r="AT160" s="151" t="s">
        <v>151</v>
      </c>
      <c r="AU160" s="151" t="s">
        <v>83</v>
      </c>
      <c r="AY160" s="13" t="s">
        <v>149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91</v>
      </c>
      <c r="BK160" s="152">
        <f t="shared" si="9"/>
        <v>0</v>
      </c>
      <c r="BL160" s="13" t="s">
        <v>155</v>
      </c>
      <c r="BM160" s="151" t="s">
        <v>1459</v>
      </c>
    </row>
    <row r="161" spans="2:65" s="1" customFormat="1" ht="16.5" customHeight="1">
      <c r="B161" s="138"/>
      <c r="C161" s="139" t="s">
        <v>299</v>
      </c>
      <c r="D161" s="139" t="s">
        <v>151</v>
      </c>
      <c r="E161" s="140" t="s">
        <v>1460</v>
      </c>
      <c r="F161" s="141" t="s">
        <v>1278</v>
      </c>
      <c r="G161" s="142" t="s">
        <v>853</v>
      </c>
      <c r="H161" s="143">
        <v>12</v>
      </c>
      <c r="I161" s="144"/>
      <c r="J161" s="145">
        <f t="shared" si="0"/>
        <v>0</v>
      </c>
      <c r="K161" s="146"/>
      <c r="L161" s="27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155</v>
      </c>
      <c r="AT161" s="151" t="s">
        <v>151</v>
      </c>
      <c r="AU161" s="151" t="s">
        <v>83</v>
      </c>
      <c r="AY161" s="13" t="s">
        <v>149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91</v>
      </c>
      <c r="BK161" s="152">
        <f t="shared" si="9"/>
        <v>0</v>
      </c>
      <c r="BL161" s="13" t="s">
        <v>155</v>
      </c>
      <c r="BM161" s="151" t="s">
        <v>1461</v>
      </c>
    </row>
    <row r="162" spans="2:65" s="1" customFormat="1" ht="16.5" customHeight="1">
      <c r="B162" s="138"/>
      <c r="C162" s="139" t="s">
        <v>303</v>
      </c>
      <c r="D162" s="139" t="s">
        <v>151</v>
      </c>
      <c r="E162" s="140" t="s">
        <v>1462</v>
      </c>
      <c r="F162" s="141" t="s">
        <v>1463</v>
      </c>
      <c r="G162" s="142" t="s">
        <v>271</v>
      </c>
      <c r="H162" s="143">
        <v>1</v>
      </c>
      <c r="I162" s="144"/>
      <c r="J162" s="145">
        <f t="shared" si="0"/>
        <v>0</v>
      </c>
      <c r="K162" s="146"/>
      <c r="L162" s="27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155</v>
      </c>
      <c r="AT162" s="151" t="s">
        <v>151</v>
      </c>
      <c r="AU162" s="151" t="s">
        <v>83</v>
      </c>
      <c r="AY162" s="13" t="s">
        <v>149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91</v>
      </c>
      <c r="BK162" s="152">
        <f t="shared" si="9"/>
        <v>0</v>
      </c>
      <c r="BL162" s="13" t="s">
        <v>155</v>
      </c>
      <c r="BM162" s="151" t="s">
        <v>1464</v>
      </c>
    </row>
    <row r="163" spans="2:65" s="1" customFormat="1" ht="16.5" customHeight="1">
      <c r="B163" s="138"/>
      <c r="C163" s="139" t="s">
        <v>307</v>
      </c>
      <c r="D163" s="139" t="s">
        <v>151</v>
      </c>
      <c r="E163" s="140" t="s">
        <v>1465</v>
      </c>
      <c r="F163" s="141" t="s">
        <v>1466</v>
      </c>
      <c r="G163" s="142" t="s">
        <v>271</v>
      </c>
      <c r="H163" s="143">
        <v>1</v>
      </c>
      <c r="I163" s="144"/>
      <c r="J163" s="145">
        <f t="shared" si="0"/>
        <v>0</v>
      </c>
      <c r="K163" s="146"/>
      <c r="L163" s="27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155</v>
      </c>
      <c r="AT163" s="151" t="s">
        <v>151</v>
      </c>
      <c r="AU163" s="151" t="s">
        <v>83</v>
      </c>
      <c r="AY163" s="13" t="s">
        <v>149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91</v>
      </c>
      <c r="BK163" s="152">
        <f t="shared" si="9"/>
        <v>0</v>
      </c>
      <c r="BL163" s="13" t="s">
        <v>155</v>
      </c>
      <c r="BM163" s="151" t="s">
        <v>1467</v>
      </c>
    </row>
    <row r="164" spans="2:65" s="1" customFormat="1" ht="16.5" customHeight="1">
      <c r="B164" s="138"/>
      <c r="C164" s="139" t="s">
        <v>446</v>
      </c>
      <c r="D164" s="139" t="s">
        <v>151</v>
      </c>
      <c r="E164" s="140" t="s">
        <v>1468</v>
      </c>
      <c r="F164" s="141" t="s">
        <v>1469</v>
      </c>
      <c r="G164" s="142" t="s">
        <v>271</v>
      </c>
      <c r="H164" s="143">
        <v>1</v>
      </c>
      <c r="I164" s="144"/>
      <c r="J164" s="145">
        <f t="shared" si="0"/>
        <v>0</v>
      </c>
      <c r="K164" s="146"/>
      <c r="L164" s="27"/>
      <c r="M164" s="147" t="s">
        <v>1</v>
      </c>
      <c r="N164" s="148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155</v>
      </c>
      <c r="AT164" s="151" t="s">
        <v>151</v>
      </c>
      <c r="AU164" s="151" t="s">
        <v>83</v>
      </c>
      <c r="AY164" s="13" t="s">
        <v>149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91</v>
      </c>
      <c r="BK164" s="152">
        <f t="shared" si="9"/>
        <v>0</v>
      </c>
      <c r="BL164" s="13" t="s">
        <v>155</v>
      </c>
      <c r="BM164" s="151" t="s">
        <v>1470</v>
      </c>
    </row>
    <row r="165" spans="2:65" s="1" customFormat="1" ht="16.5" customHeight="1">
      <c r="B165" s="138"/>
      <c r="C165" s="139" t="s">
        <v>163</v>
      </c>
      <c r="D165" s="139" t="s">
        <v>151</v>
      </c>
      <c r="E165" s="140" t="s">
        <v>1471</v>
      </c>
      <c r="F165" s="141" t="s">
        <v>1472</v>
      </c>
      <c r="G165" s="142" t="s">
        <v>280</v>
      </c>
      <c r="H165" s="143">
        <v>1</v>
      </c>
      <c r="I165" s="144"/>
      <c r="J165" s="145">
        <f t="shared" si="0"/>
        <v>0</v>
      </c>
      <c r="K165" s="146"/>
      <c r="L165" s="27"/>
      <c r="M165" s="147" t="s">
        <v>1</v>
      </c>
      <c r="N165" s="148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155</v>
      </c>
      <c r="AT165" s="151" t="s">
        <v>151</v>
      </c>
      <c r="AU165" s="151" t="s">
        <v>83</v>
      </c>
      <c r="AY165" s="13" t="s">
        <v>149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91</v>
      </c>
      <c r="BK165" s="152">
        <f t="shared" si="9"/>
        <v>0</v>
      </c>
      <c r="BL165" s="13" t="s">
        <v>155</v>
      </c>
      <c r="BM165" s="151" t="s">
        <v>1473</v>
      </c>
    </row>
    <row r="166" spans="2:65" s="1" customFormat="1" ht="16.5" customHeight="1">
      <c r="B166" s="138"/>
      <c r="C166" s="139" t="s">
        <v>455</v>
      </c>
      <c r="D166" s="139" t="s">
        <v>151</v>
      </c>
      <c r="E166" s="140" t="s">
        <v>1474</v>
      </c>
      <c r="F166" s="141" t="s">
        <v>1475</v>
      </c>
      <c r="G166" s="142" t="s">
        <v>271</v>
      </c>
      <c r="H166" s="143">
        <v>1</v>
      </c>
      <c r="I166" s="144"/>
      <c r="J166" s="145">
        <f t="shared" si="0"/>
        <v>0</v>
      </c>
      <c r="K166" s="146"/>
      <c r="L166" s="27"/>
      <c r="M166" s="147" t="s">
        <v>1</v>
      </c>
      <c r="N166" s="148" t="s">
        <v>41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155</v>
      </c>
      <c r="AT166" s="151" t="s">
        <v>151</v>
      </c>
      <c r="AU166" s="151" t="s">
        <v>83</v>
      </c>
      <c r="AY166" s="13" t="s">
        <v>149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91</v>
      </c>
      <c r="BK166" s="152">
        <f t="shared" si="9"/>
        <v>0</v>
      </c>
      <c r="BL166" s="13" t="s">
        <v>155</v>
      </c>
      <c r="BM166" s="151" t="s">
        <v>1476</v>
      </c>
    </row>
    <row r="167" spans="2:65" s="1" customFormat="1" ht="16.5" customHeight="1">
      <c r="B167" s="138"/>
      <c r="C167" s="139" t="s">
        <v>459</v>
      </c>
      <c r="D167" s="139" t="s">
        <v>151</v>
      </c>
      <c r="E167" s="140" t="s">
        <v>1477</v>
      </c>
      <c r="F167" s="141" t="s">
        <v>1478</v>
      </c>
      <c r="G167" s="142" t="s">
        <v>271</v>
      </c>
      <c r="H167" s="143">
        <v>1</v>
      </c>
      <c r="I167" s="144"/>
      <c r="J167" s="145">
        <f t="shared" si="0"/>
        <v>0</v>
      </c>
      <c r="K167" s="146"/>
      <c r="L167" s="27"/>
      <c r="M167" s="153" t="s">
        <v>1</v>
      </c>
      <c r="N167" s="154" t="s">
        <v>41</v>
      </c>
      <c r="O167" s="155"/>
      <c r="P167" s="156">
        <f t="shared" si="1"/>
        <v>0</v>
      </c>
      <c r="Q167" s="156">
        <v>0</v>
      </c>
      <c r="R167" s="156">
        <f t="shared" si="2"/>
        <v>0</v>
      </c>
      <c r="S167" s="156">
        <v>0</v>
      </c>
      <c r="T167" s="157">
        <f t="shared" si="3"/>
        <v>0</v>
      </c>
      <c r="AR167" s="151" t="s">
        <v>155</v>
      </c>
      <c r="AT167" s="151" t="s">
        <v>151</v>
      </c>
      <c r="AU167" s="151" t="s">
        <v>83</v>
      </c>
      <c r="AY167" s="13" t="s">
        <v>149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91</v>
      </c>
      <c r="BK167" s="152">
        <f t="shared" si="9"/>
        <v>0</v>
      </c>
      <c r="BL167" s="13" t="s">
        <v>155</v>
      </c>
      <c r="BM167" s="151" t="s">
        <v>1479</v>
      </c>
    </row>
    <row r="168" spans="2:65" s="1" customFormat="1" ht="6.95" customHeight="1"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27"/>
    </row>
  </sheetData>
  <autoFilter ref="C124:K167" xr:uid="{00000000-0009-0000-0000-000007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1"/>
  <sheetViews>
    <sheetView showGridLines="0" workbookViewId="0">
      <selection activeCell="F120" sqref="F1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117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118</v>
      </c>
      <c r="L4" s="16"/>
      <c r="M4" s="91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18" t="str">
        <f>'Rekapitulácia stavby'!K6</f>
        <v>Prístavba a prestavbu skladu MTZ II. - zmenové riešie 1</v>
      </c>
      <c r="F7" s="219"/>
      <c r="G7" s="219"/>
      <c r="H7" s="219"/>
      <c r="L7" s="16"/>
    </row>
    <row r="8" spans="2:46" s="1" customFormat="1" ht="12" hidden="1" customHeight="1">
      <c r="B8" s="27"/>
      <c r="D8" s="23" t="s">
        <v>119</v>
      </c>
      <c r="L8" s="27"/>
    </row>
    <row r="9" spans="2:46" s="1" customFormat="1" ht="30" hidden="1" customHeight="1">
      <c r="B9" s="27"/>
      <c r="E9" s="177" t="s">
        <v>1480</v>
      </c>
      <c r="F9" s="217"/>
      <c r="G9" s="217"/>
      <c r="H9" s="217"/>
      <c r="L9" s="27"/>
    </row>
    <row r="10" spans="2:46" s="1" customFormat="1" hidden="1">
      <c r="B10" s="27"/>
      <c r="L10" s="27"/>
    </row>
    <row r="11" spans="2:46" s="1" customFormat="1" ht="12" hidden="1" customHeight="1">
      <c r="B11" s="27"/>
      <c r="D11" s="23" t="s">
        <v>17</v>
      </c>
      <c r="F11" s="21" t="s">
        <v>1</v>
      </c>
      <c r="I11" s="23" t="s">
        <v>18</v>
      </c>
      <c r="J11" s="21" t="s">
        <v>1</v>
      </c>
      <c r="L11" s="27"/>
    </row>
    <row r="12" spans="2:46" s="1" customFormat="1" ht="12" hidden="1" customHeight="1">
      <c r="B12" s="27"/>
      <c r="D12" s="23" t="s">
        <v>19</v>
      </c>
      <c r="F12" s="21" t="s">
        <v>20</v>
      </c>
      <c r="I12" s="23" t="s">
        <v>21</v>
      </c>
      <c r="J12" s="50" t="str">
        <f>'Rekapitulácia stavby'!AN8</f>
        <v>13. 1. 2023</v>
      </c>
      <c r="L12" s="27"/>
    </row>
    <row r="13" spans="2:46" s="1" customFormat="1" ht="10.9" hidden="1" customHeight="1">
      <c r="B13" s="27"/>
      <c r="L13" s="27"/>
    </row>
    <row r="14" spans="2:46" s="1" customFormat="1" ht="12" hidden="1" customHeight="1">
      <c r="B14" s="27"/>
      <c r="D14" s="23" t="s">
        <v>23</v>
      </c>
      <c r="I14" s="23" t="s">
        <v>24</v>
      </c>
      <c r="J14" s="21" t="s">
        <v>25</v>
      </c>
      <c r="L14" s="27"/>
    </row>
    <row r="15" spans="2:46" s="1" customFormat="1" ht="18" hidden="1" customHeight="1">
      <c r="B15" s="27"/>
      <c r="E15" s="21" t="s">
        <v>26</v>
      </c>
      <c r="I15" s="23" t="s">
        <v>27</v>
      </c>
      <c r="J15" s="21" t="s">
        <v>28</v>
      </c>
      <c r="L15" s="27"/>
    </row>
    <row r="16" spans="2:46" s="1" customFormat="1" ht="6.95" hidden="1" customHeight="1">
      <c r="B16" s="27"/>
      <c r="L16" s="27"/>
    </row>
    <row r="17" spans="2:12" s="1" customFormat="1" ht="12" hidden="1" customHeight="1">
      <c r="B17" s="27"/>
      <c r="D17" s="23" t="s">
        <v>29</v>
      </c>
      <c r="I17" s="23" t="s">
        <v>24</v>
      </c>
      <c r="J17" s="24">
        <f>'Rekapitulácia stavby'!AN13</f>
        <v>0</v>
      </c>
      <c r="L17" s="27"/>
    </row>
    <row r="18" spans="2:12" s="1" customFormat="1" ht="18" hidden="1" customHeight="1">
      <c r="B18" s="27"/>
      <c r="E18" s="220">
        <f>'Rekapitulácia stavby'!E14</f>
        <v>0</v>
      </c>
      <c r="F18" s="211"/>
      <c r="G18" s="211"/>
      <c r="H18" s="211"/>
      <c r="I18" s="23" t="s">
        <v>27</v>
      </c>
      <c r="J18" s="24">
        <f>'Rekapitulácia stavby'!AN14</f>
        <v>0</v>
      </c>
      <c r="L18" s="27"/>
    </row>
    <row r="19" spans="2:12" s="1" customFormat="1" ht="6.95" hidden="1" customHeight="1">
      <c r="B19" s="27"/>
      <c r="L19" s="27"/>
    </row>
    <row r="20" spans="2:12" s="1" customFormat="1" ht="12" hidden="1" customHeight="1">
      <c r="B20" s="27"/>
      <c r="D20" s="23" t="s">
        <v>30</v>
      </c>
      <c r="I20" s="23" t="s">
        <v>24</v>
      </c>
      <c r="J20" s="21" t="s">
        <v>1</v>
      </c>
      <c r="L20" s="27"/>
    </row>
    <row r="21" spans="2:12" s="1" customFormat="1" ht="18" hidden="1" customHeight="1">
      <c r="B21" s="27"/>
      <c r="E21" s="21" t="s">
        <v>31</v>
      </c>
      <c r="I21" s="23" t="s">
        <v>27</v>
      </c>
      <c r="J21" s="21" t="s">
        <v>1</v>
      </c>
      <c r="L21" s="27"/>
    </row>
    <row r="22" spans="2:12" s="1" customFormat="1" ht="6.95" hidden="1" customHeight="1">
      <c r="B22" s="27"/>
      <c r="L22" s="27"/>
    </row>
    <row r="23" spans="2:12" s="1" customFormat="1" ht="12" hidden="1" customHeight="1">
      <c r="B23" s="27"/>
      <c r="D23" s="23" t="s">
        <v>33</v>
      </c>
      <c r="I23" s="23" t="s">
        <v>24</v>
      </c>
      <c r="J23" s="21">
        <f>IF('Rekapitulácia stavby'!AN19="","",'Rekapitulácia stavby'!AN19)</f>
        <v>42139759</v>
      </c>
      <c r="L23" s="27"/>
    </row>
    <row r="24" spans="2:12" s="1" customFormat="1" ht="18" hidden="1" customHeight="1">
      <c r="B24" s="27"/>
      <c r="E24" s="21" t="str">
        <f>IF('Rekapitulácia stavby'!E20="","",'Rekapitulácia stavby'!E20)</f>
        <v xml:space="preserve">Ing. Ivan Leitmann </v>
      </c>
      <c r="I24" s="23" t="s">
        <v>27</v>
      </c>
      <c r="J24" s="21" t="str">
        <f>IF('Rekapitulácia stavby'!AN20="","",'Rekapitulácia stavby'!AN20)</f>
        <v/>
      </c>
      <c r="L24" s="27"/>
    </row>
    <row r="25" spans="2:12" s="1" customFormat="1" ht="6.95" hidden="1" customHeight="1">
      <c r="B25" s="27"/>
      <c r="L25" s="27"/>
    </row>
    <row r="26" spans="2:12" s="1" customFormat="1" ht="12" hidden="1" customHeight="1">
      <c r="B26" s="27"/>
      <c r="D26" s="23" t="s">
        <v>34</v>
      </c>
      <c r="L26" s="27"/>
    </row>
    <row r="27" spans="2:12" s="7" customFormat="1" ht="16.5" hidden="1" customHeight="1">
      <c r="B27" s="92"/>
      <c r="E27" s="190" t="s">
        <v>1</v>
      </c>
      <c r="F27" s="190"/>
      <c r="G27" s="190"/>
      <c r="H27" s="190"/>
      <c r="L27" s="92"/>
    </row>
    <row r="28" spans="2:12" s="1" customFormat="1" ht="6.95" hidden="1" customHeight="1">
      <c r="B28" s="27"/>
      <c r="L28" s="27"/>
    </row>
    <row r="29" spans="2:12" s="1" customFormat="1" ht="6.95" hidden="1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35" hidden="1" customHeight="1">
      <c r="B30" s="27"/>
      <c r="D30" s="93" t="s">
        <v>35</v>
      </c>
      <c r="J30" s="64">
        <f>ROUND(J117, 2)</f>
        <v>0</v>
      </c>
      <c r="L30" s="27"/>
    </row>
    <row r="31" spans="2:12" s="1" customFormat="1" ht="6.95" hidden="1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5" hidden="1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5" hidden="1" customHeight="1">
      <c r="B33" s="27"/>
      <c r="D33" s="53" t="s">
        <v>39</v>
      </c>
      <c r="E33" s="32" t="s">
        <v>40</v>
      </c>
      <c r="F33" s="94">
        <f>ROUND((SUM(BE117:BE120)),  2)</f>
        <v>0</v>
      </c>
      <c r="G33" s="95"/>
      <c r="H33" s="95"/>
      <c r="I33" s="96">
        <v>0.2</v>
      </c>
      <c r="J33" s="94">
        <f>ROUND(((SUM(BE117:BE120))*I33),  2)</f>
        <v>0</v>
      </c>
      <c r="L33" s="27"/>
    </row>
    <row r="34" spans="2:12" s="1" customFormat="1" ht="14.45" hidden="1" customHeight="1">
      <c r="B34" s="27"/>
      <c r="E34" s="32" t="s">
        <v>41</v>
      </c>
      <c r="F34" s="94">
        <f>ROUND((SUM(BF117:BF120)),  2)</f>
        <v>0</v>
      </c>
      <c r="G34" s="95"/>
      <c r="H34" s="95"/>
      <c r="I34" s="96">
        <v>0.2</v>
      </c>
      <c r="J34" s="94">
        <f>ROUND(((SUM(BF117:BF120))*I34),  2)</f>
        <v>0</v>
      </c>
      <c r="L34" s="27"/>
    </row>
    <row r="35" spans="2:12" s="1" customFormat="1" ht="14.45" hidden="1" customHeight="1">
      <c r="B35" s="27"/>
      <c r="E35" s="23" t="s">
        <v>42</v>
      </c>
      <c r="F35" s="84">
        <f>ROUND((SUM(BG117:BG120)),  2)</f>
        <v>0</v>
      </c>
      <c r="I35" s="97">
        <v>0.2</v>
      </c>
      <c r="J35" s="84">
        <f>0</f>
        <v>0</v>
      </c>
      <c r="L35" s="27"/>
    </row>
    <row r="36" spans="2:12" s="1" customFormat="1" ht="14.45" hidden="1" customHeight="1">
      <c r="B36" s="27"/>
      <c r="E36" s="23" t="s">
        <v>43</v>
      </c>
      <c r="F36" s="84">
        <f>ROUND((SUM(BH117:BH120)),  2)</f>
        <v>0</v>
      </c>
      <c r="I36" s="97">
        <v>0.2</v>
      </c>
      <c r="J36" s="84">
        <f>0</f>
        <v>0</v>
      </c>
      <c r="L36" s="27"/>
    </row>
    <row r="37" spans="2:12" s="1" customFormat="1" ht="14.45" hidden="1" customHeight="1">
      <c r="B37" s="27"/>
      <c r="E37" s="32" t="s">
        <v>44</v>
      </c>
      <c r="F37" s="94">
        <f>ROUND((SUM(BI117:BI120)),  2)</f>
        <v>0</v>
      </c>
      <c r="G37" s="95"/>
      <c r="H37" s="95"/>
      <c r="I37" s="96">
        <v>0</v>
      </c>
      <c r="J37" s="94">
        <f>0</f>
        <v>0</v>
      </c>
      <c r="L37" s="27"/>
    </row>
    <row r="38" spans="2:12" s="1" customFormat="1" ht="6.95" hidden="1" customHeight="1">
      <c r="B38" s="27"/>
      <c r="L38" s="27"/>
    </row>
    <row r="39" spans="2:12" s="1" customFormat="1" ht="25.35" hidden="1" customHeight="1">
      <c r="B39" s="27"/>
      <c r="C39" s="98"/>
      <c r="D39" s="99" t="s">
        <v>45</v>
      </c>
      <c r="E39" s="55"/>
      <c r="F39" s="55"/>
      <c r="G39" s="100" t="s">
        <v>46</v>
      </c>
      <c r="H39" s="101" t="s">
        <v>47</v>
      </c>
      <c r="I39" s="55"/>
      <c r="J39" s="102">
        <f>SUM(J30:J37)</f>
        <v>0</v>
      </c>
      <c r="K39" s="103"/>
      <c r="L39" s="27"/>
    </row>
    <row r="40" spans="2:12" s="1" customFormat="1" ht="14.45" hidden="1" customHeight="1">
      <c r="B40" s="27"/>
      <c r="L40" s="27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78" spans="2:12" hidden="1"/>
    <row r="79" spans="2:12" hidden="1"/>
    <row r="80" spans="2:12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5" hidden="1" customHeight="1">
      <c r="B82" s="27"/>
      <c r="C82" s="17" t="s">
        <v>121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3" t="s">
        <v>15</v>
      </c>
      <c r="L84" s="27"/>
    </row>
    <row r="85" spans="2:47" s="1" customFormat="1" ht="16.5" hidden="1" customHeight="1">
      <c r="B85" s="27"/>
      <c r="E85" s="218" t="str">
        <f>E7</f>
        <v>Prístavba a prestavbu skladu MTZ II. - zmenové riešie 1</v>
      </c>
      <c r="F85" s="219"/>
      <c r="G85" s="219"/>
      <c r="H85" s="219"/>
      <c r="L85" s="27"/>
    </row>
    <row r="86" spans="2:47" s="1" customFormat="1" ht="12" hidden="1" customHeight="1">
      <c r="B86" s="27"/>
      <c r="C86" s="23" t="s">
        <v>119</v>
      </c>
      <c r="L86" s="27"/>
    </row>
    <row r="87" spans="2:47" s="1" customFormat="1" ht="30" hidden="1" customHeight="1">
      <c r="B87" s="27"/>
      <c r="E87" s="177" t="str">
        <f>E9</f>
        <v xml:space="preserve">2023-013 - SO.XX - Úprava strechy studne a výmena dverí </v>
      </c>
      <c r="F87" s="217"/>
      <c r="G87" s="217"/>
      <c r="H87" s="217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3" t="s">
        <v>19</v>
      </c>
      <c r="F89" s="21" t="str">
        <f>F12</f>
        <v xml:space="preserve"> </v>
      </c>
      <c r="I89" s="23" t="s">
        <v>21</v>
      </c>
      <c r="J89" s="50" t="str">
        <f>IF(J12="","",J12)</f>
        <v>13. 1. 2023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3" t="s">
        <v>23</v>
      </c>
      <c r="F91" s="21" t="str">
        <f>E15</f>
        <v>MILSY a.s.</v>
      </c>
      <c r="I91" s="23" t="s">
        <v>30</v>
      </c>
      <c r="J91" s="25" t="str">
        <f>E21</f>
        <v xml:space="preserve">Ing. Ivan Leitmann </v>
      </c>
      <c r="L91" s="27"/>
    </row>
    <row r="92" spans="2:47" s="1" customFormat="1" ht="15.2" hidden="1" customHeight="1">
      <c r="B92" s="27"/>
      <c r="C92" s="23" t="s">
        <v>29</v>
      </c>
      <c r="F92" s="21">
        <f>IF(E18="","",E18)</f>
        <v>0</v>
      </c>
      <c r="I92" s="23" t="s">
        <v>33</v>
      </c>
      <c r="J92" s="25" t="str">
        <f>E24</f>
        <v xml:space="preserve">Ing. Ivan Leitmann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106" t="s">
        <v>122</v>
      </c>
      <c r="D94" s="98"/>
      <c r="E94" s="98"/>
      <c r="F94" s="98"/>
      <c r="G94" s="98"/>
      <c r="H94" s="98"/>
      <c r="I94" s="98"/>
      <c r="J94" s="107" t="s">
        <v>123</v>
      </c>
      <c r="K94" s="9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108" t="s">
        <v>124</v>
      </c>
      <c r="J96" s="64">
        <f>J117</f>
        <v>0</v>
      </c>
      <c r="L96" s="27"/>
      <c r="AU96" s="13" t="s">
        <v>125</v>
      </c>
    </row>
    <row r="97" spans="2:12" s="8" customFormat="1" ht="24.95" hidden="1" customHeight="1">
      <c r="B97" s="109"/>
      <c r="D97" s="110" t="s">
        <v>681</v>
      </c>
      <c r="E97" s="111"/>
      <c r="F97" s="111"/>
      <c r="G97" s="111"/>
      <c r="H97" s="111"/>
      <c r="I97" s="111"/>
      <c r="J97" s="112">
        <f>J118</f>
        <v>0</v>
      </c>
      <c r="L97" s="109"/>
    </row>
    <row r="98" spans="2:12" s="1" customFormat="1" ht="21.75" hidden="1" customHeight="1">
      <c r="B98" s="27"/>
      <c r="L98" s="27"/>
    </row>
    <row r="99" spans="2:12" s="1" customFormat="1" ht="6.95" hidden="1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27"/>
    </row>
    <row r="100" spans="2:12" hidden="1"/>
    <row r="101" spans="2:12" hidden="1"/>
    <row r="102" spans="2:12" hidden="1"/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27"/>
    </row>
    <row r="104" spans="2:12" s="1" customFormat="1" ht="24.95" customHeight="1">
      <c r="B104" s="27"/>
      <c r="C104" s="17" t="s">
        <v>135</v>
      </c>
      <c r="L104" s="27"/>
    </row>
    <row r="105" spans="2:12" s="1" customFormat="1" ht="6.95" customHeight="1">
      <c r="B105" s="27"/>
      <c r="L105" s="27"/>
    </row>
    <row r="106" spans="2:12" s="1" customFormat="1" ht="12" customHeight="1">
      <c r="B106" s="27"/>
      <c r="C106" s="23" t="s">
        <v>15</v>
      </c>
      <c r="L106" s="27"/>
    </row>
    <row r="107" spans="2:12" s="1" customFormat="1" ht="16.5" customHeight="1">
      <c r="B107" s="27"/>
      <c r="E107" s="218" t="str">
        <f>E7</f>
        <v>Prístavba a prestavbu skladu MTZ II. - zmenové riešie 1</v>
      </c>
      <c r="F107" s="219"/>
      <c r="G107" s="219"/>
      <c r="H107" s="219"/>
      <c r="L107" s="27"/>
    </row>
    <row r="108" spans="2:12" s="1" customFormat="1" ht="12" customHeight="1">
      <c r="B108" s="27"/>
      <c r="C108" s="23" t="s">
        <v>119</v>
      </c>
      <c r="L108" s="27"/>
    </row>
    <row r="109" spans="2:12" s="1" customFormat="1" ht="30" customHeight="1">
      <c r="B109" s="27"/>
      <c r="E109" s="177" t="str">
        <f>E9</f>
        <v xml:space="preserve">2023-013 - SO.XX - Úprava strechy studne a výmena dverí </v>
      </c>
      <c r="F109" s="217"/>
      <c r="G109" s="217"/>
      <c r="H109" s="217"/>
      <c r="L109" s="27"/>
    </row>
    <row r="110" spans="2:12" s="1" customFormat="1" ht="6.95" customHeight="1">
      <c r="B110" s="27"/>
      <c r="L110" s="27"/>
    </row>
    <row r="111" spans="2:12" s="1" customFormat="1" ht="12" customHeight="1">
      <c r="B111" s="27"/>
      <c r="C111" s="23" t="s">
        <v>19</v>
      </c>
      <c r="F111" s="21" t="str">
        <f>F12</f>
        <v xml:space="preserve"> </v>
      </c>
      <c r="I111" s="23" t="s">
        <v>21</v>
      </c>
      <c r="J111" s="50" t="str">
        <f>IF(J12="","",J12)</f>
        <v>13. 1. 2023</v>
      </c>
      <c r="L111" s="27"/>
    </row>
    <row r="112" spans="2:12" s="1" customFormat="1" ht="6.95" customHeight="1">
      <c r="B112" s="27"/>
      <c r="L112" s="27"/>
    </row>
    <row r="113" spans="2:65" s="1" customFormat="1" ht="15.2" customHeight="1">
      <c r="B113" s="27"/>
      <c r="C113" s="23" t="s">
        <v>23</v>
      </c>
      <c r="F113" s="21" t="str">
        <f>E15</f>
        <v>MILSY a.s.</v>
      </c>
      <c r="I113" s="23" t="s">
        <v>30</v>
      </c>
      <c r="J113" s="25" t="str">
        <f>E21</f>
        <v xml:space="preserve">Ing. Ivan Leitmann </v>
      </c>
      <c r="L113" s="27"/>
    </row>
    <row r="114" spans="2:65" s="1" customFormat="1" ht="15.2" customHeight="1">
      <c r="B114" s="27"/>
      <c r="C114" s="23" t="s">
        <v>29</v>
      </c>
      <c r="F114" s="21">
        <f>IF(E18="","",E18)</f>
        <v>0</v>
      </c>
      <c r="I114" s="23" t="s">
        <v>33</v>
      </c>
      <c r="J114" s="25" t="str">
        <f>E24</f>
        <v xml:space="preserve">Ing. Ivan Leitmann </v>
      </c>
      <c r="L114" s="27"/>
    </row>
    <row r="115" spans="2:65" s="1" customFormat="1" ht="10.35" customHeight="1">
      <c r="B115" s="27"/>
      <c r="L115" s="27"/>
    </row>
    <row r="116" spans="2:65" s="10" customFormat="1" ht="29.25" customHeight="1">
      <c r="B116" s="117"/>
      <c r="C116" s="118" t="s">
        <v>136</v>
      </c>
      <c r="D116" s="119" t="s">
        <v>60</v>
      </c>
      <c r="E116" s="119" t="s">
        <v>56</v>
      </c>
      <c r="F116" s="119" t="s">
        <v>57</v>
      </c>
      <c r="G116" s="119" t="s">
        <v>137</v>
      </c>
      <c r="H116" s="119" t="s">
        <v>138</v>
      </c>
      <c r="I116" s="119" t="s">
        <v>139</v>
      </c>
      <c r="J116" s="120" t="s">
        <v>123</v>
      </c>
      <c r="K116" s="121" t="s">
        <v>140</v>
      </c>
      <c r="L116" s="117"/>
      <c r="M116" s="57" t="s">
        <v>1</v>
      </c>
      <c r="N116" s="58" t="s">
        <v>39</v>
      </c>
      <c r="O116" s="58" t="s">
        <v>141</v>
      </c>
      <c r="P116" s="58" t="s">
        <v>142</v>
      </c>
      <c r="Q116" s="58" t="s">
        <v>143</v>
      </c>
      <c r="R116" s="58" t="s">
        <v>144</v>
      </c>
      <c r="S116" s="58" t="s">
        <v>145</v>
      </c>
      <c r="T116" s="59" t="s">
        <v>146</v>
      </c>
    </row>
    <row r="117" spans="2:65" s="1" customFormat="1" ht="22.9" customHeight="1">
      <c r="B117" s="27"/>
      <c r="C117" s="62" t="s">
        <v>124</v>
      </c>
      <c r="J117" s="122">
        <f>BK117</f>
        <v>0</v>
      </c>
      <c r="L117" s="27"/>
      <c r="M117" s="60"/>
      <c r="N117" s="51"/>
      <c r="O117" s="51"/>
      <c r="P117" s="123">
        <f>P118</f>
        <v>0</v>
      </c>
      <c r="Q117" s="51"/>
      <c r="R117" s="123">
        <f>R118</f>
        <v>0</v>
      </c>
      <c r="S117" s="51"/>
      <c r="T117" s="124">
        <f>T118</f>
        <v>0</v>
      </c>
      <c r="AT117" s="13" t="s">
        <v>74</v>
      </c>
      <c r="AU117" s="13" t="s">
        <v>125</v>
      </c>
      <c r="BK117" s="125">
        <f>BK118</f>
        <v>0</v>
      </c>
    </row>
    <row r="118" spans="2:65" s="11" customFormat="1" ht="25.9" customHeight="1">
      <c r="B118" s="126"/>
      <c r="D118" s="127" t="s">
        <v>74</v>
      </c>
      <c r="E118" s="128" t="s">
        <v>849</v>
      </c>
      <c r="F118" s="128" t="s">
        <v>850</v>
      </c>
      <c r="I118" s="129"/>
      <c r="J118" s="130">
        <f>BK118</f>
        <v>0</v>
      </c>
      <c r="L118" s="126"/>
      <c r="M118" s="131"/>
      <c r="P118" s="132">
        <f>SUM(P119:P120)</f>
        <v>0</v>
      </c>
      <c r="R118" s="132">
        <f>SUM(R119:R120)</f>
        <v>0</v>
      </c>
      <c r="T118" s="133">
        <f>SUM(T119:T120)</f>
        <v>0</v>
      </c>
      <c r="AR118" s="127" t="s">
        <v>155</v>
      </c>
      <c r="AT118" s="134" t="s">
        <v>74</v>
      </c>
      <c r="AU118" s="134" t="s">
        <v>75</v>
      </c>
      <c r="AY118" s="127" t="s">
        <v>149</v>
      </c>
      <c r="BK118" s="135">
        <f>SUM(BK119:BK120)</f>
        <v>0</v>
      </c>
    </row>
    <row r="119" spans="2:65" s="1" customFormat="1" ht="16.5" customHeight="1">
      <c r="B119" s="138"/>
      <c r="C119" s="139" t="s">
        <v>83</v>
      </c>
      <c r="D119" s="139" t="s">
        <v>151</v>
      </c>
      <c r="E119" s="140" t="s">
        <v>851</v>
      </c>
      <c r="F119" s="141" t="s">
        <v>1481</v>
      </c>
      <c r="G119" s="142" t="s">
        <v>271</v>
      </c>
      <c r="H119" s="143">
        <v>1</v>
      </c>
      <c r="I119" s="144"/>
      <c r="J119" s="145">
        <f>ROUND(I119*H119,2)</f>
        <v>0</v>
      </c>
      <c r="K119" s="146"/>
      <c r="L119" s="27"/>
      <c r="M119" s="147" t="s">
        <v>1</v>
      </c>
      <c r="N119" s="148" t="s">
        <v>41</v>
      </c>
      <c r="P119" s="149">
        <f>O119*H119</f>
        <v>0</v>
      </c>
      <c r="Q119" s="149">
        <v>0</v>
      </c>
      <c r="R119" s="149">
        <f>Q119*H119</f>
        <v>0</v>
      </c>
      <c r="S119" s="149">
        <v>0</v>
      </c>
      <c r="T119" s="150">
        <f>S119*H119</f>
        <v>0</v>
      </c>
      <c r="AR119" s="151" t="s">
        <v>1482</v>
      </c>
      <c r="AT119" s="151" t="s">
        <v>151</v>
      </c>
      <c r="AU119" s="151" t="s">
        <v>83</v>
      </c>
      <c r="AY119" s="13" t="s">
        <v>149</v>
      </c>
      <c r="BE119" s="152">
        <f>IF(N119="základná",J119,0)</f>
        <v>0</v>
      </c>
      <c r="BF119" s="152">
        <f>IF(N119="znížená",J119,0)</f>
        <v>0</v>
      </c>
      <c r="BG119" s="152">
        <f>IF(N119="zákl. prenesená",J119,0)</f>
        <v>0</v>
      </c>
      <c r="BH119" s="152">
        <f>IF(N119="zníž. prenesená",J119,0)</f>
        <v>0</v>
      </c>
      <c r="BI119" s="152">
        <f>IF(N119="nulová",J119,0)</f>
        <v>0</v>
      </c>
      <c r="BJ119" s="13" t="s">
        <v>91</v>
      </c>
      <c r="BK119" s="152">
        <f>ROUND(I119*H119,2)</f>
        <v>0</v>
      </c>
      <c r="BL119" s="13" t="s">
        <v>1482</v>
      </c>
      <c r="BM119" s="151" t="s">
        <v>1483</v>
      </c>
    </row>
    <row r="120" spans="2:65" s="1" customFormat="1" ht="16.5" customHeight="1">
      <c r="B120" s="138"/>
      <c r="C120" s="139" t="s">
        <v>91</v>
      </c>
      <c r="D120" s="139" t="s">
        <v>151</v>
      </c>
      <c r="E120" s="140" t="s">
        <v>1484</v>
      </c>
      <c r="F120" s="141" t="s">
        <v>1485</v>
      </c>
      <c r="G120" s="142" t="s">
        <v>271</v>
      </c>
      <c r="H120" s="143">
        <v>1</v>
      </c>
      <c r="I120" s="144"/>
      <c r="J120" s="145">
        <f>ROUND(I120*H120,2)</f>
        <v>0</v>
      </c>
      <c r="K120" s="146"/>
      <c r="L120" s="27"/>
      <c r="M120" s="153" t="s">
        <v>1</v>
      </c>
      <c r="N120" s="154" t="s">
        <v>41</v>
      </c>
      <c r="O120" s="155"/>
      <c r="P120" s="156">
        <f>O120*H120</f>
        <v>0</v>
      </c>
      <c r="Q120" s="156">
        <v>0</v>
      </c>
      <c r="R120" s="156">
        <f>Q120*H120</f>
        <v>0</v>
      </c>
      <c r="S120" s="156">
        <v>0</v>
      </c>
      <c r="T120" s="157">
        <f>S120*H120</f>
        <v>0</v>
      </c>
      <c r="AR120" s="151" t="s">
        <v>1482</v>
      </c>
      <c r="AT120" s="151" t="s">
        <v>151</v>
      </c>
      <c r="AU120" s="151" t="s">
        <v>83</v>
      </c>
      <c r="AY120" s="13" t="s">
        <v>149</v>
      </c>
      <c r="BE120" s="152">
        <f>IF(N120="základná",J120,0)</f>
        <v>0</v>
      </c>
      <c r="BF120" s="152">
        <f>IF(N120="znížená",J120,0)</f>
        <v>0</v>
      </c>
      <c r="BG120" s="152">
        <f>IF(N120="zákl. prenesená",J120,0)</f>
        <v>0</v>
      </c>
      <c r="BH120" s="152">
        <f>IF(N120="zníž. prenesená",J120,0)</f>
        <v>0</v>
      </c>
      <c r="BI120" s="152">
        <f>IF(N120="nulová",J120,0)</f>
        <v>0</v>
      </c>
      <c r="BJ120" s="13" t="s">
        <v>91</v>
      </c>
      <c r="BK120" s="152">
        <f>ROUND(I120*H120,2)</f>
        <v>0</v>
      </c>
      <c r="BL120" s="13" t="s">
        <v>1482</v>
      </c>
      <c r="BM120" s="151" t="s">
        <v>1486</v>
      </c>
    </row>
    <row r="121" spans="2:65" s="1" customFormat="1" ht="6.95" customHeight="1"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27"/>
    </row>
  </sheetData>
  <autoFilter ref="C116:K120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2023-011 - SO.01 Búracie ...</vt:lpstr>
      <vt:lpstr>2023-0121 - SO.02 Stavebn...</vt:lpstr>
      <vt:lpstr>2023-01221 - SO.02 Zdravo...</vt:lpstr>
      <vt:lpstr>2023-01222 - Výmena hydra...</vt:lpstr>
      <vt:lpstr>2023-01231 - SO.02 Elektr...</vt:lpstr>
      <vt:lpstr>2023-01232 - Ohrev nájazd...</vt:lpstr>
      <vt:lpstr>2023-01233 - Prekládka NN </vt:lpstr>
      <vt:lpstr>2023-013 - SO.XX - Úprava...</vt:lpstr>
      <vt:lpstr>'2023-011 - SO.01 Búracie ...'!Názvy_tlače</vt:lpstr>
      <vt:lpstr>'2023-0121 - SO.02 Stavebn...'!Názvy_tlače</vt:lpstr>
      <vt:lpstr>'2023-01221 - SO.02 Zdravo...'!Názvy_tlače</vt:lpstr>
      <vt:lpstr>'2023-01222 - Výmena hydra...'!Názvy_tlače</vt:lpstr>
      <vt:lpstr>'2023-01231 - SO.02 Elektr...'!Názvy_tlače</vt:lpstr>
      <vt:lpstr>'2023-01232 - Ohrev nájazd...'!Názvy_tlače</vt:lpstr>
      <vt:lpstr>'2023-01233 - Prekládka NN '!Názvy_tlače</vt:lpstr>
      <vt:lpstr>'2023-013 - SO.XX - Úprava...'!Názvy_tlače</vt:lpstr>
      <vt:lpstr>'Rekapitulácia stavby'!Názvy_tlače</vt:lpstr>
      <vt:lpstr>'2023-011 - SO.01 Búracie ...'!Oblasť_tlače</vt:lpstr>
      <vt:lpstr>'2023-0121 - SO.02 Stavebn...'!Oblasť_tlače</vt:lpstr>
      <vt:lpstr>'2023-01221 - SO.02 Zdravo...'!Oblasť_tlače</vt:lpstr>
      <vt:lpstr>'2023-01222 - Výmena hydra...'!Oblasť_tlače</vt:lpstr>
      <vt:lpstr>'2023-01231 - SO.02 Elektr...'!Oblasť_tlače</vt:lpstr>
      <vt:lpstr>'2023-01232 - Ohrev nájazd...'!Oblasť_tlače</vt:lpstr>
      <vt:lpstr>'2023-01233 - Prekládka NN '!Oblasť_tlače</vt:lpstr>
      <vt:lpstr>'2023-013 - SO.XX - Úprava...'!Oblasť_tlače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2023-01-31T06:05:49Z</cp:lastPrinted>
  <dcterms:created xsi:type="dcterms:W3CDTF">2023-01-30T10:07:43Z</dcterms:created>
  <dcterms:modified xsi:type="dcterms:W3CDTF">2023-01-31T06:05:57Z</dcterms:modified>
</cp:coreProperties>
</file>