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Work PM &amp; PP\BB_TRADE_Interport\VO\Silá\Final\FINAL\Výstavba\"/>
    </mc:Choice>
  </mc:AlternateContent>
  <xr:revisionPtr revIDLastSave="0" documentId="13_ncr:1_{B91AFEE0-1930-4C2B-9AE4-B4007F022085}" xr6:coauthVersionLast="47" xr6:coauthVersionMax="47" xr10:uidLastSave="{00000000-0000-0000-0000-000000000000}"/>
  <bookViews>
    <workbookView xWindow="22488" yWindow="4248" windowWidth="17280" windowHeight="8964" firstSheet="3" activeTab="4" xr2:uid="{00000000-000D-0000-FFFF-FFFF00000000}"/>
  </bookViews>
  <sheets>
    <sheet name="Rekapitulácia stavby" sheetId="1" r:id="rId1"/>
    <sheet name="SO01 - SO 01 - Obilné sil..." sheetId="2" r:id="rId2"/>
    <sheet name="SO02 - SO 02 - Príjem 76 ..." sheetId="3" r:id="rId3"/>
    <sheet name="SO03 - SO 03 - Vyskladňov..." sheetId="4" r:id="rId4"/>
    <sheet name="SO04 - SO 04 - Velín 15 m..." sheetId="5" r:id="rId5"/>
  </sheets>
  <definedNames>
    <definedName name="_xlnm._FilterDatabase" localSheetId="1" hidden="1">'SO01 - SO 01 - Obilné sil...'!$C$132:$K$200</definedName>
    <definedName name="_xlnm._FilterDatabase" localSheetId="2" hidden="1">'SO02 - SO 02 - Príjem 76 ...'!$C$132:$K$183</definedName>
    <definedName name="_xlnm._FilterDatabase" localSheetId="3" hidden="1">'SO03 - SO 03 - Vyskladňov...'!$C$130:$K$166</definedName>
    <definedName name="_xlnm._FilterDatabase" localSheetId="4" hidden="1">'SO04 - SO 04 - Velín 15 m...'!$C$129:$K$146</definedName>
    <definedName name="_xlnm.Print_Titles" localSheetId="0">'Rekapitulácia stavby'!$92:$92</definedName>
    <definedName name="_xlnm.Print_Titles" localSheetId="1">'SO01 - SO 01 - Obilné sil...'!$132:$132</definedName>
    <definedName name="_xlnm.Print_Titles" localSheetId="2">'SO02 - SO 02 - Príjem 76 ...'!$132:$132</definedName>
    <definedName name="_xlnm.Print_Titles" localSheetId="3">'SO03 - SO 03 - Vyskladňov...'!$130:$130</definedName>
    <definedName name="_xlnm.Print_Titles" localSheetId="4">'SO04 - SO 04 - Velín 15 m...'!$129:$129</definedName>
    <definedName name="_xlnm.Print_Area" localSheetId="0">'Rekapitulácia stavby'!$D$4:$AO$76,'Rekapitulácia stavby'!$C$82:$AQ$106</definedName>
    <definedName name="_xlnm.Print_Area" localSheetId="1">'SO01 - SO 01 - Obilné sil...'!$C$4:$J$76,'SO01 - SO 01 - Obilné sil...'!$C$82:$J$114,'SO01 - SO 01 - Obilné sil...'!$C$120:$J$200</definedName>
    <definedName name="_xlnm.Print_Area" localSheetId="2">'SO02 - SO 02 - Príjem 76 ...'!$C$4:$J$76,'SO02 - SO 02 - Príjem 76 ...'!$C$82:$J$114,'SO02 - SO 02 - Príjem 76 ...'!$C$120:$J$183</definedName>
    <definedName name="_xlnm.Print_Area" localSheetId="3">'SO03 - SO 03 - Vyskladňov...'!$C$4:$J$76,'SO03 - SO 03 - Vyskladňov...'!$C$82:$J$112,'SO03 - SO 03 - Vyskladňov...'!$C$118:$J$166</definedName>
    <definedName name="_xlnm.Print_Area" localSheetId="4">'SO04 - SO 04 - Velín 15 m...'!$C$4:$J$76,'SO04 - SO 04 - Velín 15 m...'!$C$82:$J$111,'SO04 - SO 04 - Velín 15 m...'!$C$117:$J$146</definedName>
  </definedNames>
  <calcPr calcId="181029"/>
</workbook>
</file>

<file path=xl/calcChain.xml><?xml version="1.0" encoding="utf-8"?>
<calcChain xmlns="http://schemas.openxmlformats.org/spreadsheetml/2006/main">
  <c r="J39" i="5" l="1"/>
  <c r="J38" i="5"/>
  <c r="AY98" i="1"/>
  <c r="J37" i="5"/>
  <c r="AX98" i="1"/>
  <c r="BI146" i="5"/>
  <c r="BH146" i="5"/>
  <c r="BG146" i="5"/>
  <c r="BE146" i="5"/>
  <c r="T146" i="5"/>
  <c r="T145" i="5"/>
  <c r="R146" i="5"/>
  <c r="R145" i="5"/>
  <c r="P146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J126" i="5"/>
  <c r="F126" i="5"/>
  <c r="F124" i="5"/>
  <c r="E122" i="5"/>
  <c r="BI109" i="5"/>
  <c r="BH109" i="5"/>
  <c r="BG109" i="5"/>
  <c r="BE109" i="5"/>
  <c r="BI108" i="5"/>
  <c r="BH108" i="5"/>
  <c r="BG108" i="5"/>
  <c r="BF108" i="5"/>
  <c r="BE108" i="5"/>
  <c r="BI107" i="5"/>
  <c r="BH107" i="5"/>
  <c r="BG107" i="5"/>
  <c r="BF107" i="5"/>
  <c r="BE107" i="5"/>
  <c r="BI106" i="5"/>
  <c r="BH106" i="5"/>
  <c r="BG106" i="5"/>
  <c r="BF106" i="5"/>
  <c r="BE106" i="5"/>
  <c r="BI105" i="5"/>
  <c r="BH105" i="5"/>
  <c r="BG105" i="5"/>
  <c r="BF105" i="5"/>
  <c r="BE105" i="5"/>
  <c r="BI104" i="5"/>
  <c r="BH104" i="5"/>
  <c r="BG104" i="5"/>
  <c r="BF104" i="5"/>
  <c r="BE104" i="5"/>
  <c r="J91" i="5"/>
  <c r="F91" i="5"/>
  <c r="F89" i="5"/>
  <c r="E87" i="5"/>
  <c r="J24" i="5"/>
  <c r="E24" i="5"/>
  <c r="J127" i="5" s="1"/>
  <c r="J23" i="5"/>
  <c r="J18" i="5"/>
  <c r="E18" i="5"/>
  <c r="F127" i="5" s="1"/>
  <c r="J17" i="5"/>
  <c r="J12" i="5"/>
  <c r="J89" i="5"/>
  <c r="E7" i="5"/>
  <c r="E120" i="5" s="1"/>
  <c r="J39" i="4"/>
  <c r="J38" i="4"/>
  <c r="AY97" i="1" s="1"/>
  <c r="J37" i="4"/>
  <c r="AX97" i="1"/>
  <c r="BI166" i="4"/>
  <c r="BH166" i="4"/>
  <c r="BG166" i="4"/>
  <c r="BE166" i="4"/>
  <c r="T166" i="4"/>
  <c r="T165" i="4" s="1"/>
  <c r="R166" i="4"/>
  <c r="R165" i="4"/>
  <c r="P166" i="4"/>
  <c r="P165" i="4" s="1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J127" i="4"/>
  <c r="F127" i="4"/>
  <c r="F125" i="4"/>
  <c r="E123" i="4"/>
  <c r="BI110" i="4"/>
  <c r="BH110" i="4"/>
  <c r="BG110" i="4"/>
  <c r="BE110" i="4"/>
  <c r="BI109" i="4"/>
  <c r="BH109" i="4"/>
  <c r="BG109" i="4"/>
  <c r="BF109" i="4"/>
  <c r="BE109" i="4"/>
  <c r="BI108" i="4"/>
  <c r="BH108" i="4"/>
  <c r="BG108" i="4"/>
  <c r="BF108" i="4"/>
  <c r="BE108" i="4"/>
  <c r="BI107" i="4"/>
  <c r="BH107" i="4"/>
  <c r="BG107" i="4"/>
  <c r="BF107" i="4"/>
  <c r="BE107" i="4"/>
  <c r="BI106" i="4"/>
  <c r="BH106" i="4"/>
  <c r="BG106" i="4"/>
  <c r="BF106" i="4"/>
  <c r="BE106" i="4"/>
  <c r="BI105" i="4"/>
  <c r="BH105" i="4"/>
  <c r="BG105" i="4"/>
  <c r="BF105" i="4"/>
  <c r="BE105" i="4"/>
  <c r="J91" i="4"/>
  <c r="F91" i="4"/>
  <c r="F89" i="4"/>
  <c r="E87" i="4"/>
  <c r="J24" i="4"/>
  <c r="E24" i="4"/>
  <c r="J92" i="4"/>
  <c r="J23" i="4"/>
  <c r="J18" i="4"/>
  <c r="E18" i="4"/>
  <c r="F128" i="4"/>
  <c r="J17" i="4"/>
  <c r="J12" i="4"/>
  <c r="J125" i="4" s="1"/>
  <c r="E7" i="4"/>
  <c r="E121" i="4"/>
  <c r="J39" i="3"/>
  <c r="J38" i="3"/>
  <c r="AY96" i="1"/>
  <c r="J37" i="3"/>
  <c r="AX96" i="1" s="1"/>
  <c r="BI183" i="3"/>
  <c r="BH183" i="3"/>
  <c r="BG183" i="3"/>
  <c r="BE183" i="3"/>
  <c r="T183" i="3"/>
  <c r="T182" i="3"/>
  <c r="R183" i="3"/>
  <c r="R182" i="3" s="1"/>
  <c r="P183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5" i="3"/>
  <c r="BH175" i="3"/>
  <c r="BG175" i="3"/>
  <c r="BE175" i="3"/>
  <c r="T175" i="3"/>
  <c r="R175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9" i="3"/>
  <c r="BH169" i="3"/>
  <c r="BG169" i="3"/>
  <c r="BE169" i="3"/>
  <c r="T169" i="3"/>
  <c r="R169" i="3"/>
  <c r="P169" i="3"/>
  <c r="BI167" i="3"/>
  <c r="BH167" i="3"/>
  <c r="BG167" i="3"/>
  <c r="BE167" i="3"/>
  <c r="T167" i="3"/>
  <c r="R167" i="3"/>
  <c r="P167" i="3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J129" i="3"/>
  <c r="F129" i="3"/>
  <c r="F127" i="3"/>
  <c r="E125" i="3"/>
  <c r="BI112" i="3"/>
  <c r="BH112" i="3"/>
  <c r="BG112" i="3"/>
  <c r="BE112" i="3"/>
  <c r="BI111" i="3"/>
  <c r="BH111" i="3"/>
  <c r="BG111" i="3"/>
  <c r="BF111" i="3"/>
  <c r="BE111" i="3"/>
  <c r="BI110" i="3"/>
  <c r="BH110" i="3"/>
  <c r="BG110" i="3"/>
  <c r="BF110" i="3"/>
  <c r="BE110" i="3"/>
  <c r="BI109" i="3"/>
  <c r="BH109" i="3"/>
  <c r="BG109" i="3"/>
  <c r="BF109" i="3"/>
  <c r="BE109" i="3"/>
  <c r="BI108" i="3"/>
  <c r="BH108" i="3"/>
  <c r="BG108" i="3"/>
  <c r="BF108" i="3"/>
  <c r="BE108" i="3"/>
  <c r="BI107" i="3"/>
  <c r="BH107" i="3"/>
  <c r="BG107" i="3"/>
  <c r="BF107" i="3"/>
  <c r="BE107" i="3"/>
  <c r="J91" i="3"/>
  <c r="F91" i="3"/>
  <c r="F89" i="3"/>
  <c r="E87" i="3"/>
  <c r="J24" i="3"/>
  <c r="E24" i="3"/>
  <c r="J130" i="3" s="1"/>
  <c r="J23" i="3"/>
  <c r="J18" i="3"/>
  <c r="E18" i="3"/>
  <c r="F130" i="3" s="1"/>
  <c r="J17" i="3"/>
  <c r="J12" i="3"/>
  <c r="J127" i="3" s="1"/>
  <c r="E7" i="3"/>
  <c r="E85" i="3" s="1"/>
  <c r="J39" i="2"/>
  <c r="J38" i="2"/>
  <c r="AY95" i="1" s="1"/>
  <c r="J37" i="2"/>
  <c r="AX95" i="1"/>
  <c r="BI200" i="2"/>
  <c r="BH200" i="2"/>
  <c r="BG200" i="2"/>
  <c r="BE200" i="2"/>
  <c r="T200" i="2"/>
  <c r="T199" i="2" s="1"/>
  <c r="R200" i="2"/>
  <c r="R199" i="2"/>
  <c r="P200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T186" i="2" s="1"/>
  <c r="R187" i="2"/>
  <c r="R186" i="2" s="1"/>
  <c r="P187" i="2"/>
  <c r="P186" i="2" s="1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J129" i="2"/>
  <c r="F129" i="2"/>
  <c r="F127" i="2"/>
  <c r="E125" i="2"/>
  <c r="BI112" i="2"/>
  <c r="BH112" i="2"/>
  <c r="BG112" i="2"/>
  <c r="BE112" i="2"/>
  <c r="BI111" i="2"/>
  <c r="BH111" i="2"/>
  <c r="BG111" i="2"/>
  <c r="BF111" i="2"/>
  <c r="BE111" i="2"/>
  <c r="BI110" i="2"/>
  <c r="BH110" i="2"/>
  <c r="BG110" i="2"/>
  <c r="BF110" i="2"/>
  <c r="BE110" i="2"/>
  <c r="BI109" i="2"/>
  <c r="BH109" i="2"/>
  <c r="BG109" i="2"/>
  <c r="BF109" i="2"/>
  <c r="BE109" i="2"/>
  <c r="BI108" i="2"/>
  <c r="BH108" i="2"/>
  <c r="BG108" i="2"/>
  <c r="BF108" i="2"/>
  <c r="BE108" i="2"/>
  <c r="BI107" i="2"/>
  <c r="BH107" i="2"/>
  <c r="BG107" i="2"/>
  <c r="BF107" i="2"/>
  <c r="BE107" i="2"/>
  <c r="J91" i="2"/>
  <c r="F91" i="2"/>
  <c r="F89" i="2"/>
  <c r="E87" i="2"/>
  <c r="J24" i="2"/>
  <c r="E24" i="2"/>
  <c r="J130" i="2"/>
  <c r="J23" i="2"/>
  <c r="J18" i="2"/>
  <c r="E18" i="2"/>
  <c r="F130" i="2" s="1"/>
  <c r="J17" i="2"/>
  <c r="J12" i="2"/>
  <c r="J127" i="2" s="1"/>
  <c r="E7" i="2"/>
  <c r="E123" i="2" s="1"/>
  <c r="CK104" i="1"/>
  <c r="CJ104" i="1"/>
  <c r="CI104" i="1"/>
  <c r="CH104" i="1"/>
  <c r="CG104" i="1"/>
  <c r="CF104" i="1"/>
  <c r="BZ104" i="1"/>
  <c r="CE104" i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L90" i="1"/>
  <c r="AM90" i="1"/>
  <c r="AM89" i="1"/>
  <c r="L89" i="1"/>
  <c r="AM87" i="1"/>
  <c r="L87" i="1"/>
  <c r="L85" i="1"/>
  <c r="L84" i="1"/>
  <c r="BK197" i="2"/>
  <c r="J195" i="2"/>
  <c r="J191" i="2"/>
  <c r="J185" i="2"/>
  <c r="J183" i="2"/>
  <c r="BK180" i="2"/>
  <c r="BK175" i="2"/>
  <c r="BK172" i="2"/>
  <c r="J170" i="2"/>
  <c r="BK167" i="2"/>
  <c r="J165" i="2"/>
  <c r="J162" i="2"/>
  <c r="BK159" i="2"/>
  <c r="J156" i="2"/>
  <c r="J153" i="2"/>
  <c r="BK149" i="2"/>
  <c r="BK147" i="2"/>
  <c r="BK145" i="2"/>
  <c r="J142" i="2"/>
  <c r="BK136" i="2"/>
  <c r="J180" i="3"/>
  <c r="BK167" i="3"/>
  <c r="J162" i="3"/>
  <c r="J159" i="3"/>
  <c r="BK162" i="3"/>
  <c r="BK137" i="3"/>
  <c r="J160" i="3"/>
  <c r="BK148" i="3"/>
  <c r="BK140" i="3"/>
  <c r="BK151" i="3"/>
  <c r="BK145" i="3"/>
  <c r="BK142" i="3"/>
  <c r="BK139" i="3"/>
  <c r="J164" i="4"/>
  <c r="J162" i="4"/>
  <c r="BK157" i="4"/>
  <c r="BK154" i="4"/>
  <c r="BK147" i="4"/>
  <c r="J138" i="4"/>
  <c r="J158" i="4"/>
  <c r="J146" i="4"/>
  <c r="J137" i="4"/>
  <c r="J156" i="4"/>
  <c r="J148" i="4"/>
  <c r="J134" i="4"/>
  <c r="J163" i="4"/>
  <c r="BK155" i="4"/>
  <c r="J140" i="4"/>
  <c r="J145" i="4"/>
  <c r="BK137" i="5"/>
  <c r="BK138" i="5"/>
  <c r="J138" i="5"/>
  <c r="BK141" i="5"/>
  <c r="BK133" i="5"/>
  <c r="J198" i="2"/>
  <c r="J197" i="2"/>
  <c r="J194" i="2"/>
  <c r="BK190" i="2"/>
  <c r="BK185" i="2"/>
  <c r="BK183" i="2"/>
  <c r="J181" i="2"/>
  <c r="BK178" i="2"/>
  <c r="BK176" i="2"/>
  <c r="J174" i="2"/>
  <c r="J171" i="2"/>
  <c r="BK168" i="2"/>
  <c r="J166" i="2"/>
  <c r="BK163" i="2"/>
  <c r="J161" i="2"/>
  <c r="BK158" i="2"/>
  <c r="BK156" i="2"/>
  <c r="J154" i="2"/>
  <c r="J152" i="2"/>
  <c r="BK148" i="2"/>
  <c r="J145" i="2"/>
  <c r="J143" i="2"/>
  <c r="J140" i="2"/>
  <c r="J138" i="2"/>
  <c r="J136" i="2"/>
  <c r="J176" i="3"/>
  <c r="BK165" i="3"/>
  <c r="BK160" i="3"/>
  <c r="BK178" i="3"/>
  <c r="BK172" i="3"/>
  <c r="J163" i="3"/>
  <c r="J153" i="3"/>
  <c r="J138" i="3"/>
  <c r="J178" i="3"/>
  <c r="BK176" i="3"/>
  <c r="J173" i="3"/>
  <c r="BK170" i="3"/>
  <c r="J164" i="3"/>
  <c r="BK152" i="3"/>
  <c r="J150" i="3"/>
  <c r="J140" i="3"/>
  <c r="BK181" i="3"/>
  <c r="BK173" i="3"/>
  <c r="J167" i="3"/>
  <c r="BK156" i="3"/>
  <c r="BK138" i="3"/>
  <c r="BK161" i="3"/>
  <c r="J135" i="4"/>
  <c r="BK162" i="4"/>
  <c r="BK152" i="4"/>
  <c r="BK138" i="4"/>
  <c r="BK148" i="4"/>
  <c r="BK140" i="4"/>
  <c r="J135" i="5"/>
  <c r="BK139" i="5"/>
  <c r="J140" i="5"/>
  <c r="J134" i="5"/>
  <c r="J200" i="2"/>
  <c r="BK195" i="2"/>
  <c r="J192" i="2"/>
  <c r="J187" i="2"/>
  <c r="J182" i="2"/>
  <c r="J179" i="2"/>
  <c r="BK174" i="2"/>
  <c r="J172" i="2"/>
  <c r="BK169" i="2"/>
  <c r="BK166" i="2"/>
  <c r="J164" i="2"/>
  <c r="BK161" i="2"/>
  <c r="J159" i="2"/>
  <c r="J157" i="2"/>
  <c r="BK154" i="2"/>
  <c r="J150" i="2"/>
  <c r="BK146" i="2"/>
  <c r="J144" i="2"/>
  <c r="BK141" i="2"/>
  <c r="BK139" i="2"/>
  <c r="BK137" i="2"/>
  <c r="BK169" i="3"/>
  <c r="BK163" i="3"/>
  <c r="J181" i="3"/>
  <c r="BK177" i="3"/>
  <c r="BK174" i="3"/>
  <c r="J165" i="3"/>
  <c r="BK159" i="3"/>
  <c r="BK150" i="3"/>
  <c r="BK183" i="3"/>
  <c r="BK180" i="3"/>
  <c r="J177" i="3"/>
  <c r="J175" i="3"/>
  <c r="BK171" i="3"/>
  <c r="BK166" i="3"/>
  <c r="J157" i="3"/>
  <c r="J156" i="3"/>
  <c r="J151" i="3"/>
  <c r="J149" i="3"/>
  <c r="J139" i="3"/>
  <c r="J174" i="3"/>
  <c r="J171" i="3"/>
  <c r="J155" i="3"/>
  <c r="J144" i="3"/>
  <c r="J145" i="3"/>
  <c r="BK164" i="3"/>
  <c r="J142" i="3"/>
  <c r="J147" i="3"/>
  <c r="J136" i="3"/>
  <c r="BK147" i="3"/>
  <c r="J143" i="3"/>
  <c r="J141" i="3"/>
  <c r="J137" i="3"/>
  <c r="BK163" i="4"/>
  <c r="BK159" i="4"/>
  <c r="J155" i="4"/>
  <c r="BK153" i="4"/>
  <c r="BK143" i="4"/>
  <c r="BK134" i="4"/>
  <c r="BK156" i="4"/>
  <c r="BK142" i="4"/>
  <c r="BK166" i="4"/>
  <c r="J150" i="4"/>
  <c r="BK137" i="4"/>
  <c r="J149" i="4"/>
  <c r="BK158" i="4"/>
  <c r="BK149" i="4"/>
  <c r="J136" i="4"/>
  <c r="BK136" i="4"/>
  <c r="J139" i="5"/>
  <c r="BK140" i="5"/>
  <c r="BK143" i="5"/>
  <c r="BK135" i="5"/>
  <c r="J144" i="5"/>
  <c r="BK200" i="2"/>
  <c r="BK196" i="2"/>
  <c r="BK194" i="2"/>
  <c r="BK191" i="2"/>
  <c r="BK189" i="2"/>
  <c r="BK187" i="2"/>
  <c r="BK184" i="2"/>
  <c r="BK182" i="2"/>
  <c r="J180" i="2"/>
  <c r="J178" i="2"/>
  <c r="J177" i="2"/>
  <c r="J175" i="2"/>
  <c r="J173" i="2"/>
  <c r="BK170" i="2"/>
  <c r="J169" i="2"/>
  <c r="J167" i="2"/>
  <c r="BK164" i="2"/>
  <c r="BK162" i="2"/>
  <c r="BK160" i="2"/>
  <c r="J158" i="2"/>
  <c r="BK155" i="2"/>
  <c r="BK153" i="2"/>
  <c r="BK152" i="2"/>
  <c r="J149" i="2"/>
  <c r="J147" i="2"/>
  <c r="BK144" i="2"/>
  <c r="BK142" i="2"/>
  <c r="BK140" i="2"/>
  <c r="J139" i="2"/>
  <c r="J137" i="2"/>
  <c r="J183" i="3"/>
  <c r="J166" i="3"/>
  <c r="J154" i="3"/>
  <c r="BK175" i="3"/>
  <c r="J170" i="3"/>
  <c r="BK154" i="3"/>
  <c r="J161" i="3"/>
  <c r="BK141" i="3"/>
  <c r="J169" i="3"/>
  <c r="BK157" i="3"/>
  <c r="BK149" i="3"/>
  <c r="BK143" i="3"/>
  <c r="J139" i="4"/>
  <c r="J161" i="4"/>
  <c r="J154" i="4"/>
  <c r="J152" i="4"/>
  <c r="BK139" i="4"/>
  <c r="J159" i="4"/>
  <c r="BK151" i="4"/>
  <c r="BK145" i="4"/>
  <c r="J166" i="4"/>
  <c r="BK164" i="4"/>
  <c r="J157" i="4"/>
  <c r="J147" i="4"/>
  <c r="BK146" i="4"/>
  <c r="J143" i="4"/>
  <c r="BK144" i="5"/>
  <c r="BK134" i="5"/>
  <c r="J136" i="5"/>
  <c r="J146" i="5"/>
  <c r="J137" i="5"/>
  <c r="BK146" i="5"/>
  <c r="BK198" i="2"/>
  <c r="J196" i="2"/>
  <c r="BK192" i="2"/>
  <c r="J190" i="2"/>
  <c r="J189" i="2"/>
  <c r="J184" i="2"/>
  <c r="BK181" i="2"/>
  <c r="BK179" i="2"/>
  <c r="BK177" i="2"/>
  <c r="J176" i="2"/>
  <c r="BK173" i="2"/>
  <c r="BK171" i="2"/>
  <c r="J168" i="2"/>
  <c r="BK165" i="2"/>
  <c r="J163" i="2"/>
  <c r="J160" i="2"/>
  <c r="BK157" i="2"/>
  <c r="J155" i="2"/>
  <c r="BK150" i="2"/>
  <c r="J148" i="2"/>
  <c r="J146" i="2"/>
  <c r="BK143" i="2"/>
  <c r="J141" i="2"/>
  <c r="BK138" i="2"/>
  <c r="AS94" i="1"/>
  <c r="BK153" i="3"/>
  <c r="J172" i="3"/>
  <c r="J152" i="3"/>
  <c r="BK155" i="3"/>
  <c r="BK136" i="3"/>
  <c r="J148" i="3"/>
  <c r="BK144" i="3"/>
  <c r="F37" i="2"/>
  <c r="BK135" i="4"/>
  <c r="J153" i="4"/>
  <c r="J141" i="4"/>
  <c r="J151" i="4"/>
  <c r="BK161" i="4"/>
  <c r="J142" i="4"/>
  <c r="BK150" i="4"/>
  <c r="BK141" i="4"/>
  <c r="J141" i="5"/>
  <c r="J143" i="5"/>
  <c r="J133" i="5"/>
  <c r="BK136" i="5"/>
  <c r="J35" i="2"/>
  <c r="F39" i="2"/>
  <c r="F38" i="2"/>
  <c r="BK135" i="2" l="1"/>
  <c r="J135" i="2"/>
  <c r="J98" i="2"/>
  <c r="P188" i="2"/>
  <c r="P146" i="3"/>
  <c r="T168" i="3"/>
  <c r="BK133" i="4"/>
  <c r="J133" i="4" s="1"/>
  <c r="J98" i="4" s="1"/>
  <c r="R133" i="4"/>
  <c r="BK160" i="4"/>
  <c r="J160" i="4"/>
  <c r="J100" i="4" s="1"/>
  <c r="R135" i="2"/>
  <c r="T193" i="2"/>
  <c r="R146" i="3"/>
  <c r="T158" i="3"/>
  <c r="BK179" i="3"/>
  <c r="J179" i="3"/>
  <c r="J102" i="3"/>
  <c r="P133" i="4"/>
  <c r="T133" i="4"/>
  <c r="R160" i="4"/>
  <c r="P151" i="2"/>
  <c r="BK193" i="2"/>
  <c r="J193" i="2" s="1"/>
  <c r="J102" i="2" s="1"/>
  <c r="R135" i="3"/>
  <c r="P158" i="3"/>
  <c r="P179" i="3"/>
  <c r="P144" i="4"/>
  <c r="P132" i="4"/>
  <c r="P131" i="4" s="1"/>
  <c r="AU97" i="1" s="1"/>
  <c r="P160" i="4"/>
  <c r="BK132" i="5"/>
  <c r="J132" i="5" s="1"/>
  <c r="J98" i="5" s="1"/>
  <c r="T132" i="5"/>
  <c r="T151" i="2"/>
  <c r="T188" i="2"/>
  <c r="T146" i="3"/>
  <c r="R158" i="3"/>
  <c r="T179" i="3"/>
  <c r="T134" i="3" s="1"/>
  <c r="T133" i="3" s="1"/>
  <c r="R144" i="4"/>
  <c r="R132" i="5"/>
  <c r="T135" i="2"/>
  <c r="P193" i="2"/>
  <c r="P135" i="3"/>
  <c r="BK168" i="3"/>
  <c r="J168" i="3"/>
  <c r="J101" i="3"/>
  <c r="BK142" i="5"/>
  <c r="J142" i="5"/>
  <c r="J99" i="5"/>
  <c r="R151" i="2"/>
  <c r="R193" i="2"/>
  <c r="T135" i="3"/>
  <c r="P168" i="3"/>
  <c r="T144" i="4"/>
  <c r="P142" i="5"/>
  <c r="BK151" i="2"/>
  <c r="J151" i="2" s="1"/>
  <c r="J99" i="2" s="1"/>
  <c r="R188" i="2"/>
  <c r="BK135" i="3"/>
  <c r="J135" i="3"/>
  <c r="J98" i="3"/>
  <c r="BK158" i="3"/>
  <c r="J158" i="3"/>
  <c r="J100" i="3" s="1"/>
  <c r="R179" i="3"/>
  <c r="BK144" i="4"/>
  <c r="J144" i="4"/>
  <c r="J99" i="4"/>
  <c r="T160" i="4"/>
  <c r="P132" i="5"/>
  <c r="P131" i="5"/>
  <c r="P130" i="5" s="1"/>
  <c r="AU98" i="1" s="1"/>
  <c r="R142" i="5"/>
  <c r="P135" i="2"/>
  <c r="P134" i="2"/>
  <c r="P133" i="2"/>
  <c r="AU95" i="1"/>
  <c r="BK188" i="2"/>
  <c r="J188" i="2" s="1"/>
  <c r="J101" i="2" s="1"/>
  <c r="BK146" i="3"/>
  <c r="J146" i="3"/>
  <c r="J99" i="3"/>
  <c r="R168" i="3"/>
  <c r="T142" i="5"/>
  <c r="BK186" i="2"/>
  <c r="J186" i="2" s="1"/>
  <c r="J100" i="2" s="1"/>
  <c r="BK182" i="3"/>
  <c r="J182" i="3"/>
  <c r="J103" i="3"/>
  <c r="BK165" i="4"/>
  <c r="J165" i="4"/>
  <c r="J101" i="4"/>
  <c r="BK199" i="2"/>
  <c r="J199" i="2"/>
  <c r="J103" i="2"/>
  <c r="BK145" i="5"/>
  <c r="J145" i="5"/>
  <c r="J100" i="5"/>
  <c r="BF135" i="5"/>
  <c r="BK132" i="4"/>
  <c r="J132" i="4" s="1"/>
  <c r="J97" i="4" s="1"/>
  <c r="J124" i="5"/>
  <c r="BF138" i="5"/>
  <c r="E85" i="5"/>
  <c r="J92" i="5"/>
  <c r="BF137" i="5"/>
  <c r="BF146" i="5"/>
  <c r="BF144" i="5"/>
  <c r="BF141" i="5"/>
  <c r="F92" i="5"/>
  <c r="BF134" i="5"/>
  <c r="BF139" i="5"/>
  <c r="BF133" i="5"/>
  <c r="BF136" i="5"/>
  <c r="BF140" i="5"/>
  <c r="BF143" i="5"/>
  <c r="BK134" i="3"/>
  <c r="BK133" i="3"/>
  <c r="J133" i="3"/>
  <c r="J96" i="3"/>
  <c r="J30" i="3"/>
  <c r="E85" i="4"/>
  <c r="F92" i="4"/>
  <c r="BF134" i="4"/>
  <c r="BF135" i="4"/>
  <c r="BF136" i="4"/>
  <c r="BF145" i="4"/>
  <c r="BF146" i="4"/>
  <c r="BF147" i="4"/>
  <c r="BF149" i="4"/>
  <c r="BF150" i="4"/>
  <c r="BF163" i="4"/>
  <c r="J89" i="4"/>
  <c r="BF137" i="4"/>
  <c r="BF142" i="4"/>
  <c r="BF148" i="4"/>
  <c r="BF159" i="4"/>
  <c r="BF161" i="4"/>
  <c r="J128" i="4"/>
  <c r="BF143" i="4"/>
  <c r="BF153" i="4"/>
  <c r="BF154" i="4"/>
  <c r="BF158" i="4"/>
  <c r="BF138" i="4"/>
  <c r="BF139" i="4"/>
  <c r="BF155" i="4"/>
  <c r="BF140" i="4"/>
  <c r="BF151" i="4"/>
  <c r="BF157" i="4"/>
  <c r="BF162" i="4"/>
  <c r="BF164" i="4"/>
  <c r="BF166" i="4"/>
  <c r="BF141" i="4"/>
  <c r="BF152" i="4"/>
  <c r="BF156" i="4"/>
  <c r="F92" i="3"/>
  <c r="E123" i="3"/>
  <c r="BF148" i="3"/>
  <c r="BK134" i="2"/>
  <c r="BK133" i="2"/>
  <c r="J133" i="2"/>
  <c r="J96" i="2"/>
  <c r="J30" i="2"/>
  <c r="BF137" i="3"/>
  <c r="BF138" i="3"/>
  <c r="BF150" i="3"/>
  <c r="J92" i="3"/>
  <c r="BF154" i="3"/>
  <c r="BF162" i="3"/>
  <c r="BF143" i="3"/>
  <c r="BF153" i="3"/>
  <c r="BF163" i="3"/>
  <c r="BF164" i="3"/>
  <c r="BF171" i="3"/>
  <c r="BF149" i="3"/>
  <c r="BF159" i="3"/>
  <c r="BF160" i="3"/>
  <c r="BF166" i="3"/>
  <c r="BF169" i="3"/>
  <c r="BF172" i="3"/>
  <c r="BF173" i="3"/>
  <c r="BF180" i="3"/>
  <c r="BF183" i="3"/>
  <c r="J89" i="3"/>
  <c r="BF136" i="3"/>
  <c r="BF147" i="3"/>
  <c r="BF170" i="3"/>
  <c r="BF174" i="3"/>
  <c r="BF176" i="3"/>
  <c r="BF177" i="3"/>
  <c r="BF178" i="3"/>
  <c r="BF139" i="3"/>
  <c r="BF151" i="3"/>
  <c r="BF152" i="3"/>
  <c r="BF165" i="3"/>
  <c r="BF167" i="3"/>
  <c r="BF140" i="3"/>
  <c r="BF141" i="3"/>
  <c r="BF142" i="3"/>
  <c r="BF144" i="3"/>
  <c r="BF145" i="3"/>
  <c r="BF155" i="3"/>
  <c r="BF156" i="3"/>
  <c r="BF157" i="3"/>
  <c r="BF161" i="3"/>
  <c r="BF175" i="3"/>
  <c r="BF181" i="3"/>
  <c r="AV95" i="1"/>
  <c r="BB95" i="1"/>
  <c r="BC95" i="1"/>
  <c r="E85" i="2"/>
  <c r="J89" i="2"/>
  <c r="F92" i="2"/>
  <c r="J92" i="2"/>
  <c r="BF136" i="2"/>
  <c r="BF137" i="2"/>
  <c r="BF138" i="2"/>
  <c r="BF139" i="2"/>
  <c r="BF140" i="2"/>
  <c r="BF141" i="2"/>
  <c r="BF142" i="2"/>
  <c r="BF143" i="2"/>
  <c r="BF144" i="2"/>
  <c r="BF145" i="2"/>
  <c r="BF146" i="2"/>
  <c r="BF147" i="2"/>
  <c r="BF148" i="2"/>
  <c r="BF149" i="2"/>
  <c r="BF150" i="2"/>
  <c r="BF152" i="2"/>
  <c r="BF153" i="2"/>
  <c r="BF154" i="2"/>
  <c r="BF155" i="2"/>
  <c r="BF156" i="2"/>
  <c r="BF157" i="2"/>
  <c r="BF158" i="2"/>
  <c r="BF159" i="2"/>
  <c r="BF160" i="2"/>
  <c r="BF161" i="2"/>
  <c r="BF162" i="2"/>
  <c r="BF163" i="2"/>
  <c r="BF164" i="2"/>
  <c r="BF165" i="2"/>
  <c r="BF166" i="2"/>
  <c r="BF167" i="2"/>
  <c r="BF168" i="2"/>
  <c r="BF169" i="2"/>
  <c r="BF170" i="2"/>
  <c r="BF171" i="2"/>
  <c r="BF172" i="2"/>
  <c r="BF173" i="2"/>
  <c r="BF174" i="2"/>
  <c r="BF175" i="2"/>
  <c r="BF176" i="2"/>
  <c r="BF177" i="2"/>
  <c r="BF178" i="2"/>
  <c r="BF179" i="2"/>
  <c r="BF180" i="2"/>
  <c r="BF181" i="2"/>
  <c r="BF182" i="2"/>
  <c r="BF183" i="2"/>
  <c r="BF184" i="2"/>
  <c r="BF185" i="2"/>
  <c r="BF187" i="2"/>
  <c r="BF189" i="2"/>
  <c r="BF190" i="2"/>
  <c r="BF191" i="2"/>
  <c r="BF192" i="2"/>
  <c r="BF194" i="2"/>
  <c r="BF195" i="2"/>
  <c r="BF196" i="2"/>
  <c r="BF197" i="2"/>
  <c r="BF198" i="2"/>
  <c r="BF200" i="2"/>
  <c r="BD95" i="1"/>
  <c r="J35" i="3"/>
  <c r="AV96" i="1" s="1"/>
  <c r="F38" i="5"/>
  <c r="BC98" i="1" s="1"/>
  <c r="F38" i="3"/>
  <c r="BC96" i="1" s="1"/>
  <c r="J35" i="5"/>
  <c r="AV98" i="1" s="1"/>
  <c r="F37" i="3"/>
  <c r="BB96" i="1" s="1"/>
  <c r="F37" i="4"/>
  <c r="BB97" i="1" s="1"/>
  <c r="J112" i="2"/>
  <c r="J106" i="2" s="1"/>
  <c r="J114" i="2" s="1"/>
  <c r="F35" i="5"/>
  <c r="AZ98" i="1" s="1"/>
  <c r="F35" i="4"/>
  <c r="AZ97" i="1"/>
  <c r="F35" i="2"/>
  <c r="J112" i="3"/>
  <c r="BF112" i="3" s="1"/>
  <c r="J36" i="3" s="1"/>
  <c r="AW96" i="1" s="1"/>
  <c r="F37" i="5"/>
  <c r="BB98" i="1" s="1"/>
  <c r="F39" i="5"/>
  <c r="BD98" i="1" s="1"/>
  <c r="J35" i="4"/>
  <c r="AV97" i="1"/>
  <c r="F39" i="3"/>
  <c r="BD96" i="1" s="1"/>
  <c r="F39" i="4"/>
  <c r="BD97" i="1" s="1"/>
  <c r="F35" i="3"/>
  <c r="AZ96" i="1" s="1"/>
  <c r="F38" i="4"/>
  <c r="BC97" i="1"/>
  <c r="P134" i="3" l="1"/>
  <c r="P133" i="3" s="1"/>
  <c r="AU96" i="1" s="1"/>
  <c r="AU94" i="1" s="1"/>
  <c r="T131" i="5"/>
  <c r="T130" i="5" s="1"/>
  <c r="R134" i="3"/>
  <c r="R133" i="3" s="1"/>
  <c r="T132" i="4"/>
  <c r="T131" i="4"/>
  <c r="R131" i="5"/>
  <c r="R130" i="5"/>
  <c r="R134" i="2"/>
  <c r="R133" i="2" s="1"/>
  <c r="T134" i="2"/>
  <c r="T133" i="2" s="1"/>
  <c r="R132" i="4"/>
  <c r="R131" i="4"/>
  <c r="AZ95" i="1"/>
  <c r="BK131" i="5"/>
  <c r="BK130" i="5" s="1"/>
  <c r="J130" i="5" s="1"/>
  <c r="J96" i="5" s="1"/>
  <c r="J30" i="5" s="1"/>
  <c r="J109" i="5" s="1"/>
  <c r="BF109" i="5" s="1"/>
  <c r="J36" i="5" s="1"/>
  <c r="AW98" i="1" s="1"/>
  <c r="AT98" i="1" s="1"/>
  <c r="BK131" i="4"/>
  <c r="J131" i="4"/>
  <c r="J96" i="4" s="1"/>
  <c r="J134" i="3"/>
  <c r="J97" i="3" s="1"/>
  <c r="BF112" i="2"/>
  <c r="J31" i="2"/>
  <c r="J134" i="2"/>
  <c r="J97" i="2"/>
  <c r="AT96" i="1"/>
  <c r="BB94" i="1"/>
  <c r="AX94" i="1"/>
  <c r="J32" i="2"/>
  <c r="AG95" i="1" s="1"/>
  <c r="AN95" i="1" s="1"/>
  <c r="J106" i="3"/>
  <c r="J31" i="3"/>
  <c r="J32" i="3" s="1"/>
  <c r="AG96" i="1" s="1"/>
  <c r="BC94" i="1"/>
  <c r="AY94" i="1" s="1"/>
  <c r="F36" i="2"/>
  <c r="BA95" i="1" s="1"/>
  <c r="J36" i="2"/>
  <c r="AW95" i="1"/>
  <c r="AT95" i="1" s="1"/>
  <c r="F36" i="3"/>
  <c r="BA96" i="1" s="1"/>
  <c r="BD94" i="1"/>
  <c r="W36" i="1" s="1"/>
  <c r="AZ94" i="1"/>
  <c r="AV94" i="1"/>
  <c r="J30" i="4" l="1"/>
  <c r="J110" i="4" s="1"/>
  <c r="J104" i="4" s="1"/>
  <c r="J112" i="4" s="1"/>
  <c r="J131" i="5"/>
  <c r="J97" i="5" s="1"/>
  <c r="J41" i="3"/>
  <c r="J41" i="2"/>
  <c r="AN96" i="1"/>
  <c r="F36" i="5"/>
  <c r="BA98" i="1"/>
  <c r="J103" i="5"/>
  <c r="J111" i="5" s="1"/>
  <c r="J114" i="3"/>
  <c r="W34" i="1"/>
  <c r="W35" i="1"/>
  <c r="BF110" i="4" l="1"/>
  <c r="J36" i="4" s="1"/>
  <c r="AW97" i="1" s="1"/>
  <c r="AT97" i="1" s="1"/>
  <c r="J31" i="4"/>
  <c r="J32" i="4"/>
  <c r="AG97" i="1" s="1"/>
  <c r="J31" i="5"/>
  <c r="J32" i="5"/>
  <c r="AG98" i="1" s="1"/>
  <c r="AN98" i="1" s="1"/>
  <c r="F36" i="4" l="1"/>
  <c r="BA97" i="1" s="1"/>
  <c r="BA94" i="1" s="1"/>
  <c r="AW94" i="1" s="1"/>
  <c r="AK33" i="1" s="1"/>
  <c r="J41" i="4"/>
  <c r="AN97" i="1"/>
  <c r="J41" i="5"/>
  <c r="AG94" i="1"/>
  <c r="AK26" i="1" s="1"/>
  <c r="AT94" i="1" l="1"/>
  <c r="AN94" i="1" s="1"/>
  <c r="W33" i="1"/>
  <c r="AG104" i="1"/>
  <c r="CD104" i="1"/>
  <c r="AG103" i="1"/>
  <c r="CD103" i="1"/>
  <c r="AG102" i="1"/>
  <c r="CD102" i="1"/>
  <c r="AG101" i="1"/>
  <c r="CD101" i="1"/>
  <c r="AG100" i="1" l="1"/>
  <c r="AK27" i="1" s="1"/>
  <c r="AK29" i="1" s="1"/>
  <c r="AV102" i="1"/>
  <c r="BY102" i="1" s="1"/>
  <c r="AV103" i="1"/>
  <c r="BY103" i="1"/>
  <c r="W32" i="1"/>
  <c r="AV104" i="1"/>
  <c r="BY104" i="1" s="1"/>
  <c r="AV101" i="1"/>
  <c r="BY101" i="1"/>
  <c r="AK32" i="1" l="1"/>
  <c r="AK38" i="1" s="1"/>
  <c r="AN104" i="1"/>
  <c r="AN103" i="1"/>
  <c r="AG106" i="1"/>
  <c r="AN101" i="1"/>
  <c r="AN102" i="1"/>
  <c r="AN100" i="1" l="1"/>
  <c r="AN106" i="1" s="1"/>
</calcChain>
</file>

<file path=xl/sharedStrings.xml><?xml version="1.0" encoding="utf-8"?>
<sst xmlns="http://schemas.openxmlformats.org/spreadsheetml/2006/main" count="2943" uniqueCount="585">
  <si>
    <t>Export Komplet</t>
  </si>
  <si>
    <t/>
  </si>
  <si>
    <t>2.0</t>
  </si>
  <si>
    <t>False</t>
  </si>
  <si>
    <t>{29b39e1f-2683-47a6-97f3-4d3e42f70553}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</si>
  <si>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</si>
  <si>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</si>
  <si>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</si>
  <si>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</si>
  <si>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</si>
  <si>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Návod na vyplnenie</t>
  </si>
  <si>
    <t>Kód:</t>
  </si>
  <si>
    <t>PV586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</si>
  <si>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</si>
  <si>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</si>
  <si>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Technológia prekládky polnohospodárskych produktov</t>
  </si>
  <si>
    <t>JKSO:</t>
  </si>
  <si>
    <t>KS:</t>
  </si>
  <si>
    <t>Miesto:</t>
  </si>
  <si>
    <t>Košice - Haniska</t>
  </si>
  <si>
    <t>Dátum:</t>
  </si>
  <si>
    <t>3. 4. 2023</t>
  </si>
  <si>
    <t>Objednávateľ:</t>
  </si>
  <si>
    <t>IČO:</t>
  </si>
  <si>
    <t>BB - TRADE, s.r.o., Areál porekladisko, Haniska</t>
  </si>
  <si>
    <t>IČ DPH:</t>
  </si>
  <si>
    <t>Zhotoviteľ:</t>
  </si>
  <si>
    <t>Vyplň údaj</t>
  </si>
  <si>
    <t>Projektant:</t>
  </si>
  <si>
    <t>Ing. Attila Balogh</t>
  </si>
  <si>
    <t>True</t>
  </si>
  <si>
    <t>0,01</t>
  </si>
  <si>
    <t>Spracovateľ:</t>
  </si>
  <si>
    <t xml:space="preserve"> </t>
  </si>
  <si>
    <t>Poznámka:</t>
  </si>
  <si>
    <t>Rozpočet bol spracovaný podľa poskytnuých podkladov. K  správnemu naceneniu výkazu výmer je potrebné naštudovanie PD a obhliadka  stavby. Naceniť je potrebné jestvujúci výkaz výmer podľa pokynov. Rozdiely uviesť pod čiaru._x000D_
Výkaz  výmer výberom položiek, priloženými výpočtami má napomôcť a urýchliť  dodávateľovi správne naceniť všetky práce podľa PD ku kompletnej realizácií,  skolaudovaní a užívateľnosti stav. diela._x000D_
Práce  a dodávky obsiahnuté v projektovej dokumentácii a neobsiahnuté vo výkaze  výmer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</si>
  <si>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</si>
  <si>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</si>
  <si>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</si>
  <si>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</si>
  <si>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</si>
  <si>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</si>
  <si>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</si>
  <si>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</si>
  <si>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</si>
  <si>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</si>
  <si>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</si>
  <si>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</si>
  <si>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</si>
  <si>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</si>
  <si>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</si>
  <si>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</si>
  <si>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</si>
  <si>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</si>
  <si>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</si>
  <si>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</si>
  <si>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</si>
  <si>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</si>
  <si>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</si>
  <si>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</si>
  <si>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</si>
  <si>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</si>
  <si>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</si>
  <si>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</si>
  <si>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</si>
  <si>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</si>
  <si>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</si>
  <si>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</si>
  <si>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</si>
  <si>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</si>
  <si>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</si>
  <si>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</si>
  <si>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</si>
  <si>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</si>
  <si>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</si>
  <si>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</si>
  <si>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</si>
  <si>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</si>
  <si>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</si>
  <si>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</si>
  <si>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</si>
  <si>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</si>
  <si>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</si>
  <si>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</si>
  <si>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SO 01 - Obilné silá - základy</t>
  </si>
  <si>
    <t>STA</t>
  </si>
  <si>
    <t>1</t>
  </si>
  <si>
    <t>{86ae78ab-c01d-4dee-8374-f55f4a917cdd}</t>
  </si>
  <si>
    <t>SO02</t>
  </si>
  <si>
    <t>SO 02 - Príjem 76 m2 - základy</t>
  </si>
  <si>
    <t>{54e974fc-17d5-4ff4-8f23-669cfe34e962}</t>
  </si>
  <si>
    <t>SO03</t>
  </si>
  <si>
    <t>SO 03 - Vyskladňovací most - základy</t>
  </si>
  <si>
    <t>{78c2a88b-ffa2-4ef1-a0f4-86429661ed46}</t>
  </si>
  <si>
    <t>SO04</t>
  </si>
  <si>
    <t>SO 04 - Velín 15 m2 - základy</t>
  </si>
  <si>
    <t>{c477f9dd-f07a-4dcd-b9b5-a6b2d3c4d3f8}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</si>
  <si>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</si>
  <si>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</si>
  <si>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</si>
  <si>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</si>
  <si>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</si>
  <si>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</si>
  <si>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</si>
  <si>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</si>
  <si>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</si>
  <si>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</si>
  <si>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Objekt:</t>
  </si>
  <si>
    <t>SO01 - SO 01 - Obilné silá - základy</t>
  </si>
  <si>
    <t>Rozpočet bol spracovaný podľa poskytnuých podkladov. K  správnemu naceneniu výkazu výmer je potrebné naštudovanie PD a obhliadka  stavby. Naceniť je potrebné jestvujúci výkaz výmer podľa pokynov. Rozdiely uviesť pod čiaru. Výkaz  výmer výberom položiek, priloženými výpočtami má napomôcť a urýchliť  dodávateľovi správne naceniť všetky práce podľa PD ku kompletnej realizácií,  skolaudovaní a užívateľnosti stav. diela. Práce  a dodávky obsiahnuté v projektovej dokumentácii a neobsiahnuté vo výkaze  výmer je dodávateľ povinný položkovo rozšpecifikovať a naceniť pod čiaru,  mimo ponukového rozpočtu pre objektívne rozhodovanie. Zmeny,  opravy VV a návrhy na možné zníženie stav. nákladov dodávateľ nacení rovnako  pod čiaru a priloží k ponukovému rozpočtu.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</si>
  <si>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</si>
  <si>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</si>
  <si>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</si>
  <si>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</si>
  <si>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</si>
  <si>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</si>
  <si>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</si>
  <si>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</si>
  <si>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ZÁKLADY</t>
  </si>
  <si>
    <t xml:space="preserve">    4 - Vodorovné konštrukcie</t>
  </si>
  <si>
    <t xml:space="preserve">    8 - Rúrové vedenie</t>
  </si>
  <si>
    <t xml:space="preserve">    9 - Ostatné konštrukcie a práce-búranie</t>
  </si>
  <si>
    <t xml:space="preserve">    99 - PRESUNY HMÔT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</si>
  <si>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</si>
  <si>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</si>
  <si>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</si>
  <si>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</si>
  <si>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</si>
  <si>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</si>
  <si>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</si>
  <si>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</si>
  <si>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</si>
  <si>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</si>
  <si>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</si>
  <si>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</si>
  <si>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</si>
  <si>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</si>
  <si>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</si>
  <si>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</si>
  <si>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</si>
  <si>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</si>
  <si>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</si>
  <si>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</si>
  <si>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</si>
  <si>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</si>
  <si>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</si>
  <si>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</si>
  <si>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</si>
  <si>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</si>
  <si>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</si>
  <si>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113107132.S</t>
  </si>
  <si>
    <t>Odstránenie krytu z betónu prostého, hr. vrstvy 150 do 300 mm,  -0,50000t</t>
  </si>
  <si>
    <t>m2</t>
  </si>
  <si>
    <t>4</t>
  </si>
  <si>
    <t>-1337395959</t>
  </si>
  <si>
    <t>121101112.S</t>
  </si>
  <si>
    <t>Odstránenie ornice s premiestn. na hromady, so zložením na vzdialenosť do 100 m a do 1000 m3</t>
  </si>
  <si>
    <t>m3</t>
  </si>
  <si>
    <t>1639558865</t>
  </si>
  <si>
    <t>3</t>
  </si>
  <si>
    <t>131201102.S</t>
  </si>
  <si>
    <t>Výkop nezapaženej jamy v hornine 3, nad 100 do 1000 m3 - odkop pre základové konštrukcie z nivelity 0,000m</t>
  </si>
  <si>
    <t>-792209215</t>
  </si>
  <si>
    <t>131201109.S</t>
  </si>
  <si>
    <t>Hĺbenie nezapažených jám a zárezov. Príplatok za lepivosť horniny 3</t>
  </si>
  <si>
    <t>109198455</t>
  </si>
  <si>
    <t>5</t>
  </si>
  <si>
    <t>132201202.S</t>
  </si>
  <si>
    <t>Výkop ryhy šírky 600-2000mm horn.3 od 100 do 1000 m3</t>
  </si>
  <si>
    <t>-830140873</t>
  </si>
  <si>
    <t>6</t>
  </si>
  <si>
    <t>132201209.S</t>
  </si>
  <si>
    <t>Príplatok k cenám za lepivosť pri hĺbení rýh š. nad 600 do 2 000 mm zapaž. i nezapažených, s urovnaním dna v hornine 3</t>
  </si>
  <si>
    <t>535950954</t>
  </si>
  <si>
    <t>7</t>
  </si>
  <si>
    <t>162201102.S</t>
  </si>
  <si>
    <t>Vodorovné premiestnenie výkopku z horniny 1-4 nad 20-50m</t>
  </si>
  <si>
    <t>-1550630990</t>
  </si>
  <si>
    <t>8</t>
  </si>
  <si>
    <t>162501122.S</t>
  </si>
  <si>
    <t>Vodorovné premiestnenie výkopku po spevnenej ceste z horniny tr.1-4, nad 100 do 1000 m3 na vzdialenosť do 3000 m</t>
  </si>
  <si>
    <t>985358065</t>
  </si>
  <si>
    <t>9</t>
  </si>
  <si>
    <t>162501123.S</t>
  </si>
  <si>
    <t>Vodorovné premiestnenie výkopku po spevnenej ceste z horniny tr.1-4, nad 100 do 1000 m3, príplatok k cene za každých ďalšich a začatých 1000 m</t>
  </si>
  <si>
    <t>108328417</t>
  </si>
  <si>
    <t>10</t>
  </si>
  <si>
    <t>167101102.S</t>
  </si>
  <si>
    <t>Nakladanie neuľahnutého výkopku z hornín tr.1-4 nad 100 do 1000 m3</t>
  </si>
  <si>
    <t>202413649</t>
  </si>
  <si>
    <t>11</t>
  </si>
  <si>
    <t>171201202.S</t>
  </si>
  <si>
    <t>Uloženie sypaniny na skládky nad 100 do 1000 m3</t>
  </si>
  <si>
    <t>868788768</t>
  </si>
  <si>
    <t>12</t>
  </si>
  <si>
    <t>171209002.S</t>
  </si>
  <si>
    <t>Poplatok za skládku - zemina a kamenivo (17 05) ostatné</t>
  </si>
  <si>
    <t>t</t>
  </si>
  <si>
    <t>235962999</t>
  </si>
  <si>
    <t>13</t>
  </si>
  <si>
    <t>174101002.S</t>
  </si>
  <si>
    <t>Zásyp sypaninou so zhutnením jám, šachiet, rýh, zárezov alebo okolo objektov nad 100 do 1000 m3</t>
  </si>
  <si>
    <t>-378461633</t>
  </si>
  <si>
    <t>14</t>
  </si>
  <si>
    <t>175101102.S</t>
  </si>
  <si>
    <t>Obsyp potrubia sypaninou z vhodných hornín 1 až 4 s prehodením sypaniny</t>
  </si>
  <si>
    <t>-193373187</t>
  </si>
  <si>
    <t>15</t>
  </si>
  <si>
    <t>M</t>
  </si>
  <si>
    <t>583310001500.S</t>
  </si>
  <si>
    <t>Kamenivo ťažené hrubé frakcia 16-22 mm</t>
  </si>
  <si>
    <t>-1801560580</t>
  </si>
  <si>
    <t>ZÁKLADY</t>
  </si>
  <si>
    <t>16</t>
  </si>
  <si>
    <t>271533001.S</t>
  </si>
  <si>
    <t>Násyp pod základové konštrukcie so zhutnením z  kameniva hrubého drveného</t>
  </si>
  <si>
    <t>1660660295</t>
  </si>
  <si>
    <t>17</t>
  </si>
  <si>
    <t>273321511</t>
  </si>
  <si>
    <t>Betón podlahovej dosky  obilného sila, železový (bez výstuže), tr.C 30/37</t>
  </si>
  <si>
    <t>-1547530443</t>
  </si>
  <si>
    <t>18</t>
  </si>
  <si>
    <t>273351217</t>
  </si>
  <si>
    <t>Debnenie základových dosiek, zhotovenie- z dielcov - žlaby podlahovej dosky</t>
  </si>
  <si>
    <t>1130441701</t>
  </si>
  <si>
    <t>19</t>
  </si>
  <si>
    <t>273351218</t>
  </si>
  <si>
    <t>Debnenie základových dosiek, odstránenie-z dielcov - žlaby podlahovej dosky</t>
  </si>
  <si>
    <t>408833725</t>
  </si>
  <si>
    <t>273361821</t>
  </si>
  <si>
    <t>Výstuž podlahových dosiek z ocele 10505</t>
  </si>
  <si>
    <t>2130189482</t>
  </si>
  <si>
    <t>21</t>
  </si>
  <si>
    <t>273361829</t>
  </si>
  <si>
    <t>Dištančná lišta AVI DS 320 - pre hornú výstuž základových pásov</t>
  </si>
  <si>
    <t>m</t>
  </si>
  <si>
    <t>551395034</t>
  </si>
  <si>
    <t>22</t>
  </si>
  <si>
    <t>2733618291</t>
  </si>
  <si>
    <t>Dištančná lišta pre krytie dolnej výstuže základových pásov</t>
  </si>
  <si>
    <t>-2066029663</t>
  </si>
  <si>
    <t>23</t>
  </si>
  <si>
    <t>2733618291.1</t>
  </si>
  <si>
    <t>Dištančná lišta pre krytie dolnej výštuže podkladnej dosky síl</t>
  </si>
  <si>
    <t>440579424</t>
  </si>
  <si>
    <t>24</t>
  </si>
  <si>
    <t>2733618295</t>
  </si>
  <si>
    <t>Bitumenový tesniaci plech Pentaflex KB 80</t>
  </si>
  <si>
    <t>-444052328</t>
  </si>
  <si>
    <t>25</t>
  </si>
  <si>
    <t>2733618295.1</t>
  </si>
  <si>
    <t>Dištančná lišta AVI DS 140 - podkladná doska - časť membrány - horná výstuž</t>
  </si>
  <si>
    <t>-1170713882</t>
  </si>
  <si>
    <t>26</t>
  </si>
  <si>
    <t>2733618296</t>
  </si>
  <si>
    <t>Bitumenový tesniaci plech Pentaflex KB 80 vrátane debniaceho krížového plechu</t>
  </si>
  <si>
    <t>1065060072</t>
  </si>
  <si>
    <t>27</t>
  </si>
  <si>
    <t>2733618297</t>
  </si>
  <si>
    <t>Distančný krúžok pre zvislé základové pásy - zabezpečenie krytia 50 mm</t>
  </si>
  <si>
    <t>kus</t>
  </si>
  <si>
    <t>-143623857</t>
  </si>
  <si>
    <t>28</t>
  </si>
  <si>
    <t>2733618298</t>
  </si>
  <si>
    <t>Dištančné prvky pre debnenie zvislých základov - dištančný rúrka, plastový kónus, plastová zátka a kotevná tyč</t>
  </si>
  <si>
    <t>-1520072648</t>
  </si>
  <si>
    <t>29</t>
  </si>
  <si>
    <t>2733618315</t>
  </si>
  <si>
    <t>Dištančná lišta AVi DS 170 - podkladná doska horná výstuž</t>
  </si>
  <si>
    <t>1373128286</t>
  </si>
  <si>
    <t>30</t>
  </si>
  <si>
    <t>2733618325</t>
  </si>
  <si>
    <t>Bentonitový tesniaci pás Aquastop 2025 + injektované hadičky</t>
  </si>
  <si>
    <t>-1118707560</t>
  </si>
  <si>
    <t>31</t>
  </si>
  <si>
    <t>273361901</t>
  </si>
  <si>
    <t>Výstuž podlahových dosiek zo zváraných sietí</t>
  </si>
  <si>
    <t>-564767561</t>
  </si>
  <si>
    <t>32</t>
  </si>
  <si>
    <t>274313741</t>
  </si>
  <si>
    <t>Betón základových pásov prostý triedy C30/37 - montážny betón pod základové pásy a dosku</t>
  </si>
  <si>
    <t>-78693454</t>
  </si>
  <si>
    <t>33</t>
  </si>
  <si>
    <t>274321511</t>
  </si>
  <si>
    <t>Betón základových pásov, železový (bez výstuže), tr.C 30/37</t>
  </si>
  <si>
    <t>-807905085</t>
  </si>
  <si>
    <t>34</t>
  </si>
  <si>
    <t>274351211</t>
  </si>
  <si>
    <t>Debnenie stien základových pásov z dielcov - zhotovenie debnenie pre kruhové steny napr.RONDA</t>
  </si>
  <si>
    <t>2146541408</t>
  </si>
  <si>
    <t>35</t>
  </si>
  <si>
    <t>274351212</t>
  </si>
  <si>
    <t>Debnenie stien základových pásov z dielcov - odstránenie debnenie pre kruhové steny</t>
  </si>
  <si>
    <t>-1338812185</t>
  </si>
  <si>
    <t>36</t>
  </si>
  <si>
    <t>274351217</t>
  </si>
  <si>
    <t>Debnenie stien základových pásov, zhotovenie-z dielcov - rovné</t>
  </si>
  <si>
    <t>704336713</t>
  </si>
  <si>
    <t>37</t>
  </si>
  <si>
    <t>274351218</t>
  </si>
  <si>
    <t>Debnenie stien základových pásov, odstránenie z dielcov - rovné</t>
  </si>
  <si>
    <t>-1276397209</t>
  </si>
  <si>
    <t>38</t>
  </si>
  <si>
    <t>274361821</t>
  </si>
  <si>
    <t>Výstuž základových pásov z ocele 10505</t>
  </si>
  <si>
    <t>-1180032794</t>
  </si>
  <si>
    <t>39</t>
  </si>
  <si>
    <t>332351101</t>
  </si>
  <si>
    <t>Debnenie oblých prestupov podlahovej dosky zhotovenie-dielce</t>
  </si>
  <si>
    <t>15595258</t>
  </si>
  <si>
    <t>40</t>
  </si>
  <si>
    <t>332351102</t>
  </si>
  <si>
    <t>Debnenie oblých prestupov podlahovej dosky odstránenie-dielce</t>
  </si>
  <si>
    <t>93382499</t>
  </si>
  <si>
    <t>41</t>
  </si>
  <si>
    <t>332352001</t>
  </si>
  <si>
    <t>Dodávka prvkov na debnenie oblých prestupov podlahovej dosky</t>
  </si>
  <si>
    <t>-1159309375</t>
  </si>
  <si>
    <t>42</t>
  </si>
  <si>
    <t>341352002</t>
  </si>
  <si>
    <t>Denný prenájom debnenia na debnenie jednoduchých stien s výškou debniaceho panela 2700 mm - 28 dní vrátane prepavných nákladov</t>
  </si>
  <si>
    <t>-51494741</t>
  </si>
  <si>
    <t>43</t>
  </si>
  <si>
    <t>341352102</t>
  </si>
  <si>
    <t>Denný prenájom debnenia pre kruhové steny s výškou debniaceho panela 2700 mm - 28 dni vrátane prepravných nákladov</t>
  </si>
  <si>
    <t>1687152996</t>
  </si>
  <si>
    <t>44</t>
  </si>
  <si>
    <t>411351101</t>
  </si>
  <si>
    <t>Debnenie stropov doskových zhotovenie-dielce - technologická chodba</t>
  </si>
  <si>
    <t>1863457265</t>
  </si>
  <si>
    <t>45</t>
  </si>
  <si>
    <t>411351102</t>
  </si>
  <si>
    <t>Debnenie stropov doskových odstránenie-dielce</t>
  </si>
  <si>
    <t>-484183616</t>
  </si>
  <si>
    <t>46</t>
  </si>
  <si>
    <t>411354173</t>
  </si>
  <si>
    <t>Podporná konštrukcia stropov pre zaťaženie do 12 kpa zhotovenie</t>
  </si>
  <si>
    <t>1450991903</t>
  </si>
  <si>
    <t>47</t>
  </si>
  <si>
    <t>411354174</t>
  </si>
  <si>
    <t>Podporná konštrukcia stropov pre zaťaženie do 12 kpa odstránenie</t>
  </si>
  <si>
    <t>-1845808723</t>
  </si>
  <si>
    <t>48</t>
  </si>
  <si>
    <t>411355022</t>
  </si>
  <si>
    <t>DOKA Denný prenájom systému Dokaflex 1-2-4 na debnenie jednoduchých stropov hrúbky od 350 mm do 500 mm svetlej výšky miestnosti do 3000 mm - 28 dní vrátane prepravných nákladov</t>
  </si>
  <si>
    <t>-1319774378</t>
  </si>
  <si>
    <t>49</t>
  </si>
  <si>
    <t>767995101</t>
  </si>
  <si>
    <t>Dodávka a montáž lemovacvích prvkov polahovej dosky- atypických kovových stavebných doplnkových konštrukcií do 5 kg , vrátane povrchovej úpravy náterovými hmotami - viď výkres T-02</t>
  </si>
  <si>
    <t>kg</t>
  </si>
  <si>
    <t>-540336597</t>
  </si>
  <si>
    <t>Vodorovné konštrukcie</t>
  </si>
  <si>
    <t>50</t>
  </si>
  <si>
    <t>451572111.S</t>
  </si>
  <si>
    <t>Lôžko pod potrubie, stoky a drobné objekty, v otvorenom výkope z kameniva drobného ťaženého 0-4 mm</t>
  </si>
  <si>
    <t>-1988881717</t>
  </si>
  <si>
    <t>Rúrové vedenie</t>
  </si>
  <si>
    <t>51</t>
  </si>
  <si>
    <t>831379011.S</t>
  </si>
  <si>
    <t>Demontáž kanalizačného potrubia z kameninových rúr od DN 300 do DN 500 -0,230 t</t>
  </si>
  <si>
    <t>-1384042229</t>
  </si>
  <si>
    <t>52</t>
  </si>
  <si>
    <t>871375569.S</t>
  </si>
  <si>
    <t>Potrubie kanalizačné PVC-U gravitačné hladké plnostenné SN 12 DN 300</t>
  </si>
  <si>
    <t>2130474758</t>
  </si>
  <si>
    <t>53</t>
  </si>
  <si>
    <t>892371000.S</t>
  </si>
  <si>
    <t>Skúška tesnosti kanalizácie D 300 mm</t>
  </si>
  <si>
    <t>-1471613352</t>
  </si>
  <si>
    <t>54</t>
  </si>
  <si>
    <t>899721132.S</t>
  </si>
  <si>
    <t>Označenie kanalizačného potrubia hnedou výstražnou fóliou</t>
  </si>
  <si>
    <t>-858935459</t>
  </si>
  <si>
    <t>Ostatné konštrukcie a práce-búranie</t>
  </si>
  <si>
    <t>55</t>
  </si>
  <si>
    <t>979081111.S</t>
  </si>
  <si>
    <t>Odvoz sutiny a vybúraných hmôt na skládku do 1 km</t>
  </si>
  <si>
    <t>569940263</t>
  </si>
  <si>
    <t>56</t>
  </si>
  <si>
    <t>979081121.S</t>
  </si>
  <si>
    <t>Odvoz sutiny a vybúraných hmôt na skládku za každý ďalší 1 km</t>
  </si>
  <si>
    <t>1710704480</t>
  </si>
  <si>
    <t>57</t>
  </si>
  <si>
    <t>979082111.S</t>
  </si>
  <si>
    <t>Vnútrostavenisková doprava sutiny a vybúraných hmôt do 10 m</t>
  </si>
  <si>
    <t>1384652997</t>
  </si>
  <si>
    <t>58</t>
  </si>
  <si>
    <t>979082121.S</t>
  </si>
  <si>
    <t>Vnútrostavenisková doprava sutiny a vybúraných hmôt za každých ďalších 5 m</t>
  </si>
  <si>
    <t>1147165834</t>
  </si>
  <si>
    <t>59</t>
  </si>
  <si>
    <t>979089612.S</t>
  </si>
  <si>
    <t>Poplatok za skládku - iné odpady zo stavieb a demolácií (17 09), ostatné</t>
  </si>
  <si>
    <t>-1473564599</t>
  </si>
  <si>
    <t>99</t>
  </si>
  <si>
    <t>PRESUNY HMÔT</t>
  </si>
  <si>
    <t>60</t>
  </si>
  <si>
    <t>998012021.S</t>
  </si>
  <si>
    <t>Presun hmôt pre budovy (801, 803, 812), zvislá konštr. monolit. betónová výšky do 6 m</t>
  </si>
  <si>
    <t>-1738068901</t>
  </si>
  <si>
    <t>SO02 - SO 02 - Príjem 76 m2 - základy</t>
  </si>
  <si>
    <t xml:space="preserve">    1 - Zemné práce</t>
  </si>
  <si>
    <t xml:space="preserve">    3 - ZVISLÉ KONŠTRUKCIE</t>
  </si>
  <si>
    <t xml:space="preserve">    4 - VODOROVNÉ KONŠTRUKCIE</t>
  </si>
  <si>
    <t xml:space="preserve">    5 - Komunikácie</t>
  </si>
  <si>
    <t xml:space="preserve">    99 - Presun hmôt HSV</t>
  </si>
  <si>
    <t>Zemné práce</t>
  </si>
  <si>
    <t>121101111.S</t>
  </si>
  <si>
    <t>Odstránenie ornice s vodor. premiestn. na hromady, so zložením na vzdialenosť do 100 m a do 100m3</t>
  </si>
  <si>
    <t>721202778</t>
  </si>
  <si>
    <t>Výkop nezapaženej jamy v hornine 3, nad 100 do 1000 m3</t>
  </si>
  <si>
    <t>712025989</t>
  </si>
  <si>
    <t>58926509</t>
  </si>
  <si>
    <t>-1327785840</t>
  </si>
  <si>
    <t>-1094266075</t>
  </si>
  <si>
    <t>470617284</t>
  </si>
  <si>
    <t>-2018488811</t>
  </si>
  <si>
    <t>-680891240</t>
  </si>
  <si>
    <t>Násyp pod základové konštrukcie so zhutnením z  kameniva hrubého drveného fr.32-63 mm</t>
  </si>
  <si>
    <t>1264695802</t>
  </si>
  <si>
    <t>273313811.S</t>
  </si>
  <si>
    <t>Betón základových dosiek, prostý tr. C 30/37</t>
  </si>
  <si>
    <t>-1407272599</t>
  </si>
  <si>
    <t>273321511.S</t>
  </si>
  <si>
    <t>Betón základových dosiek, železový (bez výstuže), tr. C 30/37</t>
  </si>
  <si>
    <t>1864910493</t>
  </si>
  <si>
    <t>273351217.S</t>
  </si>
  <si>
    <t>Debnenie stien základových dosiek, zhotovenie-tradičné</t>
  </si>
  <si>
    <t>-313913737</t>
  </si>
  <si>
    <t>273351218.S</t>
  </si>
  <si>
    <t>Debnenie stien základových dosiek, odstránenie-tradičné</t>
  </si>
  <si>
    <t>-403212859</t>
  </si>
  <si>
    <t>273361821.S</t>
  </si>
  <si>
    <t>Výstuž základových dosiek z ocele B500 (10505)</t>
  </si>
  <si>
    <t>472669712</t>
  </si>
  <si>
    <t>Dištančná lišta AVI DS 320 horná výstuž základovej dosky</t>
  </si>
  <si>
    <t>-509783613</t>
  </si>
  <si>
    <t>Dištančná lišta pre krytie dolnej výstuže základovej dosky</t>
  </si>
  <si>
    <t>-541882092</t>
  </si>
  <si>
    <t>1390292300</t>
  </si>
  <si>
    <t>-136930227</t>
  </si>
  <si>
    <t>341352101</t>
  </si>
  <si>
    <t>Denný prenájom  debnenia  na debnenie základovej dosky stien s výškou debniaceho panela 1350 mm -14 dní vrátane prepravných nákladov</t>
  </si>
  <si>
    <t>-733298478</t>
  </si>
  <si>
    <t>ZVISLÉ KONŠTRUKCIE</t>
  </si>
  <si>
    <t>Distančný krúžok pre steny - zabezpečenie krytia 50 mm</t>
  </si>
  <si>
    <t>8601872</t>
  </si>
  <si>
    <t>Dištančné prvky pre debnenie stien - dištančný rúrka, plastový kónus, plastová zátka a kotevná tyč</t>
  </si>
  <si>
    <t>-353933108</t>
  </si>
  <si>
    <t>-156670225</t>
  </si>
  <si>
    <t>311321511.S</t>
  </si>
  <si>
    <t>Betón nadzákladových múrov, železový (bez výstuže) tr. C 30/37</t>
  </si>
  <si>
    <t>490761727</t>
  </si>
  <si>
    <t>311351105.S</t>
  </si>
  <si>
    <t>Debnenie nadzákladových múrov obojstranné zhotovenie-dielce</t>
  </si>
  <si>
    <t>1167911890</t>
  </si>
  <si>
    <t>311351106.S</t>
  </si>
  <si>
    <t>Debnenie nadzákladových múrov obojstranné odstránenie-dielce</t>
  </si>
  <si>
    <t>2021564061</t>
  </si>
  <si>
    <t>311361821.S</t>
  </si>
  <si>
    <t>Výstuž nadzákladových múrov B500 (10505)</t>
  </si>
  <si>
    <t>1923215927</t>
  </si>
  <si>
    <t>Denný prenájom debnenia na debnenie jednoduchých stien s výškou debniaceho panela 2700 mm - 28 dní vrátane prepravných nákladov</t>
  </si>
  <si>
    <t>745948343</t>
  </si>
  <si>
    <t>341352004</t>
  </si>
  <si>
    <t>Denný prenájom debnenia na debnenie jednoduchých stien s výškou debniaceho panela 4050 mm až 6000 mm - 28 dní vrátane prepravných nákladov</t>
  </si>
  <si>
    <t>-672987816</t>
  </si>
  <si>
    <t>VODOROVNÉ KONŠTRUKCIE</t>
  </si>
  <si>
    <t>Dištančná lišta pre krytie dolnej výstuže stropnej dosky</t>
  </si>
  <si>
    <t>350756989</t>
  </si>
  <si>
    <t>Dištančná lišta AVI DS 140</t>
  </si>
  <si>
    <t>1027793876</t>
  </si>
  <si>
    <t>Dištančná lišta AVi DS 170</t>
  </si>
  <si>
    <t>1860833526</t>
  </si>
  <si>
    <t>411321414.S</t>
  </si>
  <si>
    <t>Betón stropov doskových a trámových,  železový tr. C 25/30</t>
  </si>
  <si>
    <t>1907070799</t>
  </si>
  <si>
    <t>411351101.S</t>
  </si>
  <si>
    <t>Debnenie stropov doskových zhotovenie-dielce</t>
  </si>
  <si>
    <t>-453223031</t>
  </si>
  <si>
    <t>411351102.S</t>
  </si>
  <si>
    <t>3036958</t>
  </si>
  <si>
    <t>411354177.S</t>
  </si>
  <si>
    <t>Podporná konštrukcia stropov výšky do 4 m pre zaťaženie do 30 kPa zhotovenie</t>
  </si>
  <si>
    <t>-109333382</t>
  </si>
  <si>
    <t>411354178.S</t>
  </si>
  <si>
    <t>Podporná konštrukcia stropov výšky do 4 m pre zaťaženie do 30 kPa odstránenie</t>
  </si>
  <si>
    <t>-73666638</t>
  </si>
  <si>
    <t>653104259</t>
  </si>
  <si>
    <t>411361821.S</t>
  </si>
  <si>
    <t>Výstuž stropov doskových, trámových, vložkových,konzolových alebo balkónových, B500 (10505)</t>
  </si>
  <si>
    <t>-1658117662</t>
  </si>
  <si>
    <t>Komunikácie</t>
  </si>
  <si>
    <t>5211511201</t>
  </si>
  <si>
    <t>Spätná montáž koľajových polí na betónových podvaloch (širokorozchodné 1524 mm)</t>
  </si>
  <si>
    <t>463206250</t>
  </si>
  <si>
    <t>525040021.S</t>
  </si>
  <si>
    <t>Rozobratie koľajových polí na betónových podvaloch (širokorozchodné 1524mm),  -0,60400t</t>
  </si>
  <si>
    <t>-550534320</t>
  </si>
  <si>
    <t>Presun hmôt HSV</t>
  </si>
  <si>
    <t>-1099261907</t>
  </si>
  <si>
    <t>SO03 - SO 03 - Vyskladňovací most - základy</t>
  </si>
  <si>
    <t xml:space="preserve">    2 - Zakladanie</t>
  </si>
  <si>
    <t xml:space="preserve">    3 - Zvislé a kompletné konštrukcie</t>
  </si>
  <si>
    <t>748811256</t>
  </si>
  <si>
    <t>808122131</t>
  </si>
  <si>
    <t>114868318</t>
  </si>
  <si>
    <t>645019301</t>
  </si>
  <si>
    <t>45491898</t>
  </si>
  <si>
    <t>-1966785894</t>
  </si>
  <si>
    <t>-559504461</t>
  </si>
  <si>
    <t>Zakladanie</t>
  </si>
  <si>
    <t>273313711.S</t>
  </si>
  <si>
    <t>Betón základových dosiek, prostý tr. C 25/30</t>
  </si>
  <si>
    <t>-1694337937</t>
  </si>
  <si>
    <t>273321411.S</t>
  </si>
  <si>
    <t>Betón základových dosiek, železový (bez výstuže), tr. C 25/30</t>
  </si>
  <si>
    <t>-661749633</t>
  </si>
  <si>
    <t>-888496709</t>
  </si>
  <si>
    <t>-411459475</t>
  </si>
  <si>
    <t>812986324</t>
  </si>
  <si>
    <t>274313711.S</t>
  </si>
  <si>
    <t>Betón základových pásov, prostý tr. C 25/30</t>
  </si>
  <si>
    <t>-90186152</t>
  </si>
  <si>
    <t>274321411.S</t>
  </si>
  <si>
    <t>Betón základových pásov, železový (bez výstuže), tr. C 25/30</t>
  </si>
  <si>
    <t>-31867663</t>
  </si>
  <si>
    <t>274351217.S</t>
  </si>
  <si>
    <t>Debnenie stien základových pásov, zhotovenie-tradičné</t>
  </si>
  <si>
    <t>53981333</t>
  </si>
  <si>
    <t>274351218.S</t>
  </si>
  <si>
    <t>Debnenie stien základových pásov, odstránenie-tradičné</t>
  </si>
  <si>
    <t>1187358436</t>
  </si>
  <si>
    <t>274361821.S</t>
  </si>
  <si>
    <t>Výstuž základových pásov z ocele B500 (10505)</t>
  </si>
  <si>
    <t>1314176953</t>
  </si>
  <si>
    <t>275321411.S</t>
  </si>
  <si>
    <t>Betón základových pätiek, železový (bez výstuže), tr. C 25/30</t>
  </si>
  <si>
    <t>-1997958993</t>
  </si>
  <si>
    <t>275351217.S</t>
  </si>
  <si>
    <t>Debnenie stien základových pätiek, zhotovenie-tradičné</t>
  </si>
  <si>
    <t>845632144</t>
  </si>
  <si>
    <t>275351218.S</t>
  </si>
  <si>
    <t>Debnenie stien základových pätiek, odstránenie-tradičné</t>
  </si>
  <si>
    <t>-841644951</t>
  </si>
  <si>
    <t>275361821.S</t>
  </si>
  <si>
    <t>Výstuž základových pätiek z ocele B500 (10505)</t>
  </si>
  <si>
    <t>-996248988</t>
  </si>
  <si>
    <t>Zvislé a kompletné konštrukcie</t>
  </si>
  <si>
    <t>311321411.S</t>
  </si>
  <si>
    <t>Betón nadzákladových múrov, železový (bez výstuže) tr. C 25/30</t>
  </si>
  <si>
    <t>1326234488</t>
  </si>
  <si>
    <t>2099104508</t>
  </si>
  <si>
    <t>250198062</t>
  </si>
  <si>
    <t>1631093788</t>
  </si>
  <si>
    <t>378623265</t>
  </si>
  <si>
    <t>SO04 - SO 04 - Velín 15 m2 - základy</t>
  </si>
  <si>
    <t>-1047317256</t>
  </si>
  <si>
    <t>131201101.S</t>
  </si>
  <si>
    <t>Výkop nezapaženej jamy v hornine 3, do 100 m3</t>
  </si>
  <si>
    <t>-680090394</t>
  </si>
  <si>
    <t>1200405416</t>
  </si>
  <si>
    <t>23055140</t>
  </si>
  <si>
    <t>162501102.S</t>
  </si>
  <si>
    <t>Vodorovné premiestnenie výkopku po spevnenej ceste z horniny tr.1-4, do 100 m3 na vzdialenosť do 3000 m</t>
  </si>
  <si>
    <t>-1022036328</t>
  </si>
  <si>
    <t>162501105.S</t>
  </si>
  <si>
    <t>Vodorovné premiestnenie výkopku po spevnenej ceste z horniny tr.1-4, do 100 m3, príplatok k cene za každých ďalšich a začatých 1000 m</t>
  </si>
  <si>
    <t>-1646168391</t>
  </si>
  <si>
    <t>167101101.S</t>
  </si>
  <si>
    <t>Nakladanie neuľahnutého výkopku z hornín tr.1-4 do 100 m3</t>
  </si>
  <si>
    <t>408355747</t>
  </si>
  <si>
    <t>171201201.S</t>
  </si>
  <si>
    <t>Uloženie sypaniny na skládky do 100 m3</t>
  </si>
  <si>
    <t>1432762357</t>
  </si>
  <si>
    <t>666868179</t>
  </si>
  <si>
    <t>584921121.S</t>
  </si>
  <si>
    <t>Zhotovenie spevnenej plochy z cestných panelov osadených do lôžka z kameniva hr. 50 mm</t>
  </si>
  <si>
    <t>1415423027</t>
  </si>
  <si>
    <t>593810000700.S</t>
  </si>
  <si>
    <t>Cestný panel IZD 300/200/15 JP 20 ton, lxšxv 3000x2000x150 mm</t>
  </si>
  <si>
    <t>ks</t>
  </si>
  <si>
    <t>1042925122</t>
  </si>
  <si>
    <t>-2018433888</t>
  </si>
  <si>
    <t>Výstavba_Príloha_č_9_Výkaz 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</si>
</sst>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20"/>
      <name val="Arial CE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4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6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4" fillId="5" borderId="0" xfId="0" applyFont="1" applyFill="1" applyAlignment="1">
      <alignment horizontal="left" vertical="center"/>
    </xf>
    <xf numFmtId="0" fontId="0" fillId="5" borderId="0" xfId="0" applyFill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3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167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167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22" fillId="0" borderId="23" xfId="0" applyFont="1" applyBorder="1" applyAlignment="1" applyProtection="1">
      <alignment horizontal="center" vertical="center"/>
      <protection locked="0"/>
    </xf>
    <xf numFmtId="49" fontId="22" fillId="0" borderId="23" xfId="0" applyNumberFormat="1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left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167" fontId="22" fillId="0" borderId="23" xfId="0" applyNumberFormat="1" applyFont="1" applyBorder="1" applyAlignment="1" applyProtection="1">
      <alignment vertical="center"/>
      <protection locked="0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0" fillId="0" borderId="23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167" fontId="0" fillId="0" borderId="0" xfId="0" applyNumberFormat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167" fontId="34" fillId="3" borderId="23" xfId="0" applyNumberFormat="1" applyFont="1" applyFill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4" fontId="24" fillId="5" borderId="0" xfId="0" applyNumberFormat="1" applyFont="1" applyFill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37" fillId="0" borderId="0" xfId="0" applyFont="1"/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7"/>
  <sheetViews>
    <sheetView showGridLines="0" workbookViewId="0">
      <selection activeCell="B2" sqref="B2"/>
    </sheetView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B2" s="236" t="s">
        <v>584</v>
      </c>
      <c r="AR2" s="230" t="s">
        <v>5</v>
      </c>
      <c r="AS2" s="211"/>
      <c r="AT2" s="211"/>
      <c r="AU2" s="211"/>
      <c r="AV2" s="211"/>
      <c r="AW2" s="211"/>
      <c r="AX2" s="211"/>
      <c r="AY2" s="211"/>
      <c r="AZ2" s="211"/>
      <c r="BA2" s="211"/>
      <c r="BB2" s="211"/>
      <c r="BC2" s="211"/>
      <c r="BD2" s="211"/>
      <c r="BE2" s="211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" customHeight="1">
      <c r="B4" s="16"/>
      <c r="D4" s="17" t="s">
        <v>8</v>
      </c>
      <c r="AR4" s="16"/>
      <c r="AS4" s="18" t="s">
        <v>9</v>
      </c>
      <c r="BE4" s="19" t="s">
        <v>10</v>
      </c>
      <c r="BS4" s="13" t="s">
        <v>6</v>
      </c>
    </row>
    <row r="5" spans="1:74" ht="12" customHeight="1">
      <c r="B5" s="16"/>
      <c r="D5" s="20" t="s">
        <v>11</v>
      </c>
      <c r="K5" s="210" t="s">
        <v>12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R5" s="16"/>
      <c r="BE5" s="207" t="s">
        <v>13</v>
      </c>
      <c r="BS5" s="13" t="s">
        <v>6</v>
      </c>
    </row>
    <row r="6" spans="1:74" ht="36.9" customHeight="1">
      <c r="B6" s="16"/>
      <c r="D6" s="22" t="s">
        <v>14</v>
      </c>
      <c r="K6" s="212" t="s">
        <v>15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R6" s="16"/>
      <c r="BE6" s="208"/>
      <c r="BS6" s="13" t="s">
        <v>6</v>
      </c>
    </row>
    <row r="7" spans="1:74" ht="12" customHeight="1">
      <c r="B7" s="16"/>
      <c r="D7" s="23" t="s">
        <v>16</v>
      </c>
      <c r="K7" s="21" t="s">
        <v>1</v>
      </c>
      <c r="AK7" s="23" t="s">
        <v>17</v>
      </c>
      <c r="AN7" s="21" t="s">
        <v>1</v>
      </c>
      <c r="AR7" s="16"/>
      <c r="BE7" s="208"/>
      <c r="BS7" s="13" t="s">
        <v>6</v>
      </c>
    </row>
    <row r="8" spans="1:74" ht="12" customHeight="1">
      <c r="B8" s="16"/>
      <c r="D8" s="23" t="s">
        <v>18</v>
      </c>
      <c r="K8" s="21" t="s">
        <v>19</v>
      </c>
      <c r="AK8" s="23" t="s">
        <v>20</v>
      </c>
      <c r="AN8" s="24" t="s">
        <v>21</v>
      </c>
      <c r="AR8" s="16"/>
      <c r="BE8" s="208"/>
      <c r="BS8" s="13" t="s">
        <v>6</v>
      </c>
    </row>
    <row r="9" spans="1:74" ht="14.4" customHeight="1">
      <c r="B9" s="16"/>
      <c r="AR9" s="16"/>
      <c r="BE9" s="208"/>
      <c r="BS9" s="13" t="s">
        <v>6</v>
      </c>
    </row>
    <row r="10" spans="1:74" ht="12" customHeight="1">
      <c r="B10" s="16"/>
      <c r="D10" s="23" t="s">
        <v>22</v>
      </c>
      <c r="AK10" s="23" t="s">
        <v>23</v>
      </c>
      <c r="AN10" s="21" t="s">
        <v>1</v>
      </c>
      <c r="AR10" s="16"/>
      <c r="BE10" s="208"/>
      <c r="BS10" s="13" t="s">
        <v>6</v>
      </c>
    </row>
    <row r="11" spans="1:74" ht="18.45" customHeight="1">
      <c r="B11" s="16"/>
      <c r="E11" s="21" t="s">
        <v>24</v>
      </c>
      <c r="AK11" s="23" t="s">
        <v>25</v>
      </c>
      <c r="AN11" s="21" t="s">
        <v>1</v>
      </c>
      <c r="AR11" s="16"/>
      <c r="BE11" s="208"/>
      <c r="BS11" s="13" t="s">
        <v>6</v>
      </c>
    </row>
    <row r="12" spans="1:74" ht="6.9" customHeight="1">
      <c r="B12" s="16"/>
      <c r="AR12" s="16"/>
      <c r="BE12" s="208"/>
      <c r="BS12" s="13" t="s">
        <v>6</v>
      </c>
    </row>
    <row r="13" spans="1:74" ht="12" customHeight="1">
      <c r="B13" s="16"/>
      <c r="D13" s="23" t="s">
        <v>26</v>
      </c>
      <c r="AK13" s="23" t="s">
        <v>23</v>
      </c>
      <c r="AN13" s="25" t="s">
        <v>27</v>
      </c>
      <c r="AR13" s="16"/>
      <c r="BE13" s="208"/>
      <c r="BS13" s="13" t="s">
        <v>6</v>
      </c>
    </row>
    <row r="14" spans="1:74" ht="13.2">
      <c r="B14" s="16"/>
      <c r="E14" s="213" t="s">
        <v>27</v>
      </c>
      <c r="F14" s="214"/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4"/>
      <c r="R14" s="214"/>
      <c r="S14" s="214"/>
      <c r="T14" s="214"/>
      <c r="U14" s="214"/>
      <c r="V14" s="214"/>
      <c r="W14" s="214"/>
      <c r="X14" s="214"/>
      <c r="Y14" s="214"/>
      <c r="Z14" s="214"/>
      <c r="AA14" s="214"/>
      <c r="AB14" s="214"/>
      <c r="AC14" s="214"/>
      <c r="AD14" s="214"/>
      <c r="AE14" s="214"/>
      <c r="AF14" s="214"/>
      <c r="AG14" s="214"/>
      <c r="AH14" s="214"/>
      <c r="AI14" s="214"/>
      <c r="AJ14" s="214"/>
      <c r="AK14" s="23" t="s">
        <v>25</v>
      </c>
      <c r="AN14" s="25" t="s">
        <v>27</v>
      </c>
      <c r="AR14" s="16"/>
      <c r="BE14" s="208"/>
      <c r="BS14" s="13" t="s">
        <v>6</v>
      </c>
    </row>
    <row r="15" spans="1:74" ht="6.9" customHeight="1">
      <c r="B15" s="16"/>
      <c r="AR15" s="16"/>
      <c r="BE15" s="208"/>
      <c r="BS15" s="13" t="s">
        <v>3</v>
      </c>
    </row>
    <row r="16" spans="1:74" ht="12" customHeight="1">
      <c r="B16" s="16"/>
      <c r="D16" s="23" t="s">
        <v>28</v>
      </c>
      <c r="AK16" s="23" t="s">
        <v>23</v>
      </c>
      <c r="AN16" s="21" t="s">
        <v>1</v>
      </c>
      <c r="AR16" s="16"/>
      <c r="BE16" s="208"/>
      <c r="BS16" s="13" t="s">
        <v>3</v>
      </c>
    </row>
    <row r="17" spans="2:71" ht="18.45" customHeight="1">
      <c r="B17" s="16"/>
      <c r="E17" s="21" t="s">
        <v>29</v>
      </c>
      <c r="AK17" s="23" t="s">
        <v>25</v>
      </c>
      <c r="AN17" s="21" t="s">
        <v>1</v>
      </c>
      <c r="AR17" s="16"/>
      <c r="BE17" s="208"/>
      <c r="BS17" s="13" t="s">
        <v>30</v>
      </c>
    </row>
    <row r="18" spans="2:71" ht="6.9" customHeight="1">
      <c r="B18" s="16"/>
      <c r="AR18" s="16"/>
      <c r="BE18" s="208"/>
      <c r="BS18" s="13" t="s">
        <v>31</v>
      </c>
    </row>
    <row r="19" spans="2:71" ht="12" customHeight="1">
      <c r="B19" s="16"/>
      <c r="D19" s="23" t="s">
        <v>32</v>
      </c>
      <c r="AK19" s="23" t="s">
        <v>23</v>
      </c>
      <c r="AN19" s="21" t="s">
        <v>1</v>
      </c>
      <c r="AR19" s="16"/>
      <c r="BE19" s="208"/>
      <c r="BS19" s="13" t="s">
        <v>31</v>
      </c>
    </row>
    <row r="20" spans="2:71" ht="18.45" customHeight="1">
      <c r="B20" s="16"/>
      <c r="E20" s="21" t="s">
        <v>33</v>
      </c>
      <c r="AK20" s="23" t="s">
        <v>25</v>
      </c>
      <c r="AN20" s="21" t="s">
        <v>1</v>
      </c>
      <c r="AR20" s="16"/>
      <c r="BE20" s="208"/>
      <c r="BS20" s="13" t="s">
        <v>30</v>
      </c>
    </row>
    <row r="21" spans="2:71" ht="6.9" customHeight="1">
      <c r="B21" s="16"/>
      <c r="AR21" s="16"/>
      <c r="BE21" s="208"/>
    </row>
    <row r="22" spans="2:71" ht="12" customHeight="1">
      <c r="B22" s="16"/>
      <c r="D22" s="23" t="s">
        <v>34</v>
      </c>
      <c r="AR22" s="16"/>
      <c r="BE22" s="208"/>
    </row>
    <row r="23" spans="2:71" ht="95.25" customHeight="1">
      <c r="B23" s="16"/>
      <c r="E23" s="215" t="s">
        <v>35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16"/>
      <c r="BE23" s="208"/>
    </row>
    <row r="24" spans="2:71" ht="6.9" customHeight="1">
      <c r="B24" s="16"/>
      <c r="AR24" s="16"/>
      <c r="BE24" s="208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08"/>
    </row>
    <row r="26" spans="2:71" ht="14.4" customHeight="1">
      <c r="B26" s="16"/>
      <c r="D26" s="28" t="s">
        <v>36</v>
      </c>
      <c r="AK26" s="216">
        <f>ROUND(AG94,2)</f>
        <v>0</v>
      </c>
      <c r="AL26" s="211"/>
      <c r="AM26" s="211"/>
      <c r="AN26" s="211"/>
      <c r="AO26" s="211"/>
      <c r="AR26" s="16"/>
      <c r="BE26" s="208"/>
    </row>
    <row r="27" spans="2:71" ht="14.4" customHeight="1">
      <c r="B27" s="16"/>
      <c r="D27" s="28" t="s">
        <v>37</v>
      </c>
      <c r="AK27" s="216">
        <f>ROUND(AG100, 2)</f>
        <v>0</v>
      </c>
      <c r="AL27" s="216"/>
      <c r="AM27" s="216"/>
      <c r="AN27" s="216"/>
      <c r="AO27" s="216"/>
      <c r="AR27" s="16"/>
      <c r="BE27" s="208"/>
    </row>
    <row r="28" spans="2:71" s="1" customFormat="1" ht="6.9" customHeight="1">
      <c r="B28" s="30"/>
      <c r="AR28" s="30"/>
      <c r="BE28" s="208"/>
    </row>
    <row r="29" spans="2:71" s="1" customFormat="1" ht="25.95" customHeight="1">
      <c r="B29" s="30"/>
      <c r="D29" s="31" t="s">
        <v>38</v>
      </c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217">
        <f>ROUND(AK26 + AK27, 2)</f>
        <v>0</v>
      </c>
      <c r="AL29" s="218"/>
      <c r="AM29" s="218"/>
      <c r="AN29" s="218"/>
      <c r="AO29" s="218"/>
      <c r="AR29" s="30"/>
      <c r="BE29" s="208"/>
    </row>
    <row r="30" spans="2:71" s="1" customFormat="1" ht="6.9" customHeight="1">
      <c r="B30" s="30"/>
      <c r="AR30" s="30"/>
      <c r="BE30" s="208"/>
    </row>
    <row r="31" spans="2:71" s="1" customFormat="1" ht="13.2">
      <c r="B31" s="30"/>
      <c r="L31" s="219" t="s">
        <v>39</v>
      </c>
      <c r="M31" s="219"/>
      <c r="N31" s="219"/>
      <c r="O31" s="219"/>
      <c r="P31" s="219"/>
      <c r="W31" s="219" t="s">
        <v>40</v>
      </c>
      <c r="X31" s="219"/>
      <c r="Y31" s="219"/>
      <c r="Z31" s="219"/>
      <c r="AA31" s="219"/>
      <c r="AB31" s="219"/>
      <c r="AC31" s="219"/>
      <c r="AD31" s="219"/>
      <c r="AE31" s="219"/>
      <c r="AK31" s="219" t="s">
        <v>41</v>
      </c>
      <c r="AL31" s="219"/>
      <c r="AM31" s="219"/>
      <c r="AN31" s="219"/>
      <c r="AO31" s="219"/>
      <c r="AR31" s="30"/>
      <c r="BE31" s="208"/>
    </row>
    <row r="32" spans="2:71" s="2" customFormat="1" ht="14.4" customHeight="1">
      <c r="B32" s="34"/>
      <c r="D32" s="23" t="s">
        <v>42</v>
      </c>
      <c r="F32" s="35" t="s">
        <v>43</v>
      </c>
      <c r="L32" s="222">
        <v>0.2</v>
      </c>
      <c r="M32" s="221"/>
      <c r="N32" s="221"/>
      <c r="O32" s="221"/>
      <c r="P32" s="221"/>
      <c r="Q32" s="36"/>
      <c r="R32" s="36"/>
      <c r="S32" s="36"/>
      <c r="T32" s="36"/>
      <c r="U32" s="36"/>
      <c r="V32" s="36"/>
      <c r="W32" s="220">
        <f>ROUND(AZ94 + SUM(CD100:CD104), 2)</f>
        <v>0</v>
      </c>
      <c r="X32" s="221"/>
      <c r="Y32" s="221"/>
      <c r="Z32" s="221"/>
      <c r="AA32" s="221"/>
      <c r="AB32" s="221"/>
      <c r="AC32" s="221"/>
      <c r="AD32" s="221"/>
      <c r="AE32" s="221"/>
      <c r="AF32" s="36"/>
      <c r="AG32" s="36"/>
      <c r="AH32" s="36"/>
      <c r="AI32" s="36"/>
      <c r="AJ32" s="36"/>
      <c r="AK32" s="220">
        <f>ROUND(AV94 + SUM(BY100:BY104), 2)</f>
        <v>0</v>
      </c>
      <c r="AL32" s="221"/>
      <c r="AM32" s="221"/>
      <c r="AN32" s="221"/>
      <c r="AO32" s="221"/>
      <c r="AP32" s="36"/>
      <c r="AQ32" s="36"/>
      <c r="AR32" s="37"/>
      <c r="AS32" s="36"/>
      <c r="AT32" s="36"/>
      <c r="AU32" s="36"/>
      <c r="AV32" s="36"/>
      <c r="AW32" s="36"/>
      <c r="AX32" s="36"/>
      <c r="AY32" s="36"/>
      <c r="AZ32" s="36"/>
      <c r="BE32" s="209"/>
    </row>
    <row r="33" spans="2:57" s="2" customFormat="1" ht="14.4" customHeight="1">
      <c r="B33" s="34"/>
      <c r="F33" s="35" t="s">
        <v>44</v>
      </c>
      <c r="L33" s="222">
        <v>0.2</v>
      </c>
      <c r="M33" s="221"/>
      <c r="N33" s="221"/>
      <c r="O33" s="221"/>
      <c r="P33" s="221"/>
      <c r="Q33" s="36"/>
      <c r="R33" s="36"/>
      <c r="S33" s="36"/>
      <c r="T33" s="36"/>
      <c r="U33" s="36"/>
      <c r="V33" s="36"/>
      <c r="W33" s="220">
        <f>ROUND(BA94 + SUM(CE100:CE104), 2)</f>
        <v>0</v>
      </c>
      <c r="X33" s="221"/>
      <c r="Y33" s="221"/>
      <c r="Z33" s="221"/>
      <c r="AA33" s="221"/>
      <c r="AB33" s="221"/>
      <c r="AC33" s="221"/>
      <c r="AD33" s="221"/>
      <c r="AE33" s="221"/>
      <c r="AF33" s="36"/>
      <c r="AG33" s="36"/>
      <c r="AH33" s="36"/>
      <c r="AI33" s="36"/>
      <c r="AJ33" s="36"/>
      <c r="AK33" s="220">
        <f>ROUND(AW94 + SUM(BZ100:BZ104), 2)</f>
        <v>0</v>
      </c>
      <c r="AL33" s="221"/>
      <c r="AM33" s="221"/>
      <c r="AN33" s="221"/>
      <c r="AO33" s="221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209"/>
    </row>
    <row r="34" spans="2:57" s="2" customFormat="1" ht="14.4" hidden="1" customHeight="1">
      <c r="B34" s="34"/>
      <c r="F34" s="23" t="s">
        <v>45</v>
      </c>
      <c r="L34" s="225">
        <v>0.2</v>
      </c>
      <c r="M34" s="224"/>
      <c r="N34" s="224"/>
      <c r="O34" s="224"/>
      <c r="P34" s="224"/>
      <c r="W34" s="223">
        <f>ROUND(BB94 + SUM(CF100:CF104), 2)</f>
        <v>0</v>
      </c>
      <c r="X34" s="224"/>
      <c r="Y34" s="224"/>
      <c r="Z34" s="224"/>
      <c r="AA34" s="224"/>
      <c r="AB34" s="224"/>
      <c r="AC34" s="224"/>
      <c r="AD34" s="224"/>
      <c r="AE34" s="224"/>
      <c r="AK34" s="223">
        <v>0</v>
      </c>
      <c r="AL34" s="224"/>
      <c r="AM34" s="224"/>
      <c r="AN34" s="224"/>
      <c r="AO34" s="224"/>
      <c r="AR34" s="34"/>
      <c r="BE34" s="209"/>
    </row>
    <row r="35" spans="2:57" s="2" customFormat="1" ht="14.4" hidden="1" customHeight="1">
      <c r="B35" s="34"/>
      <c r="F35" s="23" t="s">
        <v>46</v>
      </c>
      <c r="L35" s="225">
        <v>0.2</v>
      </c>
      <c r="M35" s="224"/>
      <c r="N35" s="224"/>
      <c r="O35" s="224"/>
      <c r="P35" s="224"/>
      <c r="W35" s="223">
        <f>ROUND(BC94 + SUM(CG100:CG104), 2)</f>
        <v>0</v>
      </c>
      <c r="X35" s="224"/>
      <c r="Y35" s="224"/>
      <c r="Z35" s="224"/>
      <c r="AA35" s="224"/>
      <c r="AB35" s="224"/>
      <c r="AC35" s="224"/>
      <c r="AD35" s="224"/>
      <c r="AE35" s="224"/>
      <c r="AK35" s="223">
        <v>0</v>
      </c>
      <c r="AL35" s="224"/>
      <c r="AM35" s="224"/>
      <c r="AN35" s="224"/>
      <c r="AO35" s="224"/>
      <c r="AR35" s="34"/>
    </row>
    <row r="36" spans="2:57" s="2" customFormat="1" ht="14.4" hidden="1" customHeight="1">
      <c r="B36" s="34"/>
      <c r="F36" s="35" t="s">
        <v>47</v>
      </c>
      <c r="L36" s="222">
        <v>0</v>
      </c>
      <c r="M36" s="221"/>
      <c r="N36" s="221"/>
      <c r="O36" s="221"/>
      <c r="P36" s="221"/>
      <c r="Q36" s="36"/>
      <c r="R36" s="36"/>
      <c r="S36" s="36"/>
      <c r="T36" s="36"/>
      <c r="U36" s="36"/>
      <c r="V36" s="36"/>
      <c r="W36" s="220">
        <f>ROUND(BD94 + SUM(CH100:CH104), 2)</f>
        <v>0</v>
      </c>
      <c r="X36" s="221"/>
      <c r="Y36" s="221"/>
      <c r="Z36" s="221"/>
      <c r="AA36" s="221"/>
      <c r="AB36" s="221"/>
      <c r="AC36" s="221"/>
      <c r="AD36" s="221"/>
      <c r="AE36" s="221"/>
      <c r="AF36" s="36"/>
      <c r="AG36" s="36"/>
      <c r="AH36" s="36"/>
      <c r="AI36" s="36"/>
      <c r="AJ36" s="36"/>
      <c r="AK36" s="220">
        <v>0</v>
      </c>
      <c r="AL36" s="221"/>
      <c r="AM36" s="221"/>
      <c r="AN36" s="221"/>
      <c r="AO36" s="221"/>
      <c r="AP36" s="36"/>
      <c r="AQ36" s="36"/>
      <c r="AR36" s="37"/>
      <c r="AS36" s="36"/>
      <c r="AT36" s="36"/>
      <c r="AU36" s="36"/>
      <c r="AV36" s="36"/>
      <c r="AW36" s="36"/>
      <c r="AX36" s="36"/>
      <c r="AY36" s="36"/>
      <c r="AZ36" s="36"/>
    </row>
    <row r="37" spans="2:57" s="1" customFormat="1" ht="6.9" customHeight="1">
      <c r="B37" s="30"/>
      <c r="AR37" s="30"/>
    </row>
    <row r="38" spans="2:57" s="1" customFormat="1" ht="25.95" customHeight="1">
      <c r="B38" s="30"/>
      <c r="C38" s="38"/>
      <c r="D38" s="39" t="s">
        <v>48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1" t="s">
        <v>49</v>
      </c>
      <c r="U38" s="40"/>
      <c r="V38" s="40"/>
      <c r="W38" s="40"/>
      <c r="X38" s="229" t="s">
        <v>50</v>
      </c>
      <c r="Y38" s="227"/>
      <c r="Z38" s="227"/>
      <c r="AA38" s="227"/>
      <c r="AB38" s="227"/>
      <c r="AC38" s="40"/>
      <c r="AD38" s="40"/>
      <c r="AE38" s="40"/>
      <c r="AF38" s="40"/>
      <c r="AG38" s="40"/>
      <c r="AH38" s="40"/>
      <c r="AI38" s="40"/>
      <c r="AJ38" s="40"/>
      <c r="AK38" s="226">
        <f>SUM(AK29:AK36)</f>
        <v>0</v>
      </c>
      <c r="AL38" s="227"/>
      <c r="AM38" s="227"/>
      <c r="AN38" s="227"/>
      <c r="AO38" s="228"/>
      <c r="AP38" s="38"/>
      <c r="AQ38" s="38"/>
      <c r="AR38" s="30"/>
    </row>
    <row r="39" spans="2:57" s="1" customFormat="1" ht="6.9" customHeight="1">
      <c r="B39" s="30"/>
      <c r="AR39" s="30"/>
    </row>
    <row r="40" spans="2:57" s="1" customFormat="1" ht="14.4" customHeight="1">
      <c r="B40" s="30"/>
      <c r="AR40" s="30"/>
    </row>
    <row r="41" spans="2:57" ht="14.4" customHeight="1">
      <c r="B41" s="16"/>
      <c r="AR41" s="16"/>
    </row>
    <row r="42" spans="2:57" ht="14.4" customHeight="1">
      <c r="B42" s="16"/>
      <c r="AR42" s="16"/>
    </row>
    <row r="43" spans="2:57" ht="14.4" customHeight="1">
      <c r="B43" s="16"/>
      <c r="AR43" s="16"/>
    </row>
    <row r="44" spans="2:57" ht="14.4" customHeight="1">
      <c r="B44" s="16"/>
      <c r="AR44" s="16"/>
    </row>
    <row r="45" spans="2:57" ht="14.4" customHeight="1">
      <c r="B45" s="16"/>
      <c r="AR45" s="16"/>
    </row>
    <row r="46" spans="2:57" ht="14.4" customHeight="1">
      <c r="B46" s="16"/>
      <c r="AR46" s="16"/>
    </row>
    <row r="47" spans="2:57" ht="14.4" customHeight="1">
      <c r="B47" s="16"/>
      <c r="AR47" s="16"/>
    </row>
    <row r="48" spans="2:57" ht="14.4" customHeight="1">
      <c r="B48" s="16"/>
      <c r="AR48" s="16"/>
    </row>
    <row r="49" spans="2:44" s="1" customFormat="1" ht="14.4" customHeight="1">
      <c r="B49" s="30"/>
      <c r="D49" s="42" t="s">
        <v>51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52</v>
      </c>
      <c r="AI49" s="43"/>
      <c r="AJ49" s="43"/>
      <c r="AK49" s="43"/>
      <c r="AL49" s="43"/>
      <c r="AM49" s="43"/>
      <c r="AN49" s="43"/>
      <c r="AO49" s="43"/>
      <c r="AR49" s="30"/>
    </row>
    <row r="50" spans="2:44" ht="10.199999999999999">
      <c r="B50" s="16"/>
      <c r="AR50" s="16"/>
    </row>
    <row r="51" spans="2:44" ht="10.199999999999999">
      <c r="B51" s="16"/>
      <c r="AR51" s="16"/>
    </row>
    <row r="52" spans="2:44" ht="10.199999999999999">
      <c r="B52" s="16"/>
      <c r="AR52" s="16"/>
    </row>
    <row r="53" spans="2:44" ht="10.199999999999999">
      <c r="B53" s="16"/>
      <c r="AR53" s="16"/>
    </row>
    <row r="54" spans="2:44" ht="10.199999999999999">
      <c r="B54" s="16"/>
      <c r="AR54" s="16"/>
    </row>
    <row r="55" spans="2:44" ht="10.199999999999999">
      <c r="B55" s="16"/>
      <c r="AR55" s="16"/>
    </row>
    <row r="56" spans="2:44" ht="10.199999999999999">
      <c r="B56" s="16"/>
      <c r="AR56" s="16"/>
    </row>
    <row r="57" spans="2:44" ht="10.199999999999999">
      <c r="B57" s="16"/>
      <c r="AR57" s="16"/>
    </row>
    <row r="58" spans="2:44" ht="10.199999999999999">
      <c r="B58" s="16"/>
      <c r="AR58" s="16"/>
    </row>
    <row r="59" spans="2:44" ht="10.199999999999999">
      <c r="B59" s="16"/>
      <c r="AR59" s="16"/>
    </row>
    <row r="60" spans="2:44" s="1" customFormat="1" ht="13.2">
      <c r="B60" s="30"/>
      <c r="D60" s="44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4" t="s">
        <v>54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4" t="s">
        <v>53</v>
      </c>
      <c r="AI60" s="32"/>
      <c r="AJ60" s="32"/>
      <c r="AK60" s="32"/>
      <c r="AL60" s="32"/>
      <c r="AM60" s="44" t="s">
        <v>54</v>
      </c>
      <c r="AN60" s="32"/>
      <c r="AO60" s="32"/>
      <c r="AR60" s="30"/>
    </row>
    <row r="61" spans="2:44" ht="10.199999999999999">
      <c r="B61" s="16"/>
      <c r="AR61" s="16"/>
    </row>
    <row r="62" spans="2:44" ht="10.199999999999999">
      <c r="B62" s="16"/>
      <c r="AR62" s="16"/>
    </row>
    <row r="63" spans="2:44" ht="10.199999999999999">
      <c r="B63" s="16"/>
      <c r="AR63" s="16"/>
    </row>
    <row r="64" spans="2:44" s="1" customFormat="1" ht="13.2">
      <c r="B64" s="30"/>
      <c r="D64" s="42" t="s">
        <v>55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56</v>
      </c>
      <c r="AI64" s="43"/>
      <c r="AJ64" s="43"/>
      <c r="AK64" s="43"/>
      <c r="AL64" s="43"/>
      <c r="AM64" s="43"/>
      <c r="AN64" s="43"/>
      <c r="AO64" s="43"/>
      <c r="AR64" s="30"/>
    </row>
    <row r="65" spans="2:44" ht="10.199999999999999">
      <c r="B65" s="16"/>
      <c r="AR65" s="16"/>
    </row>
    <row r="66" spans="2:44" ht="10.199999999999999">
      <c r="B66" s="16"/>
      <c r="AR66" s="16"/>
    </row>
    <row r="67" spans="2:44" ht="10.199999999999999">
      <c r="B67" s="16"/>
      <c r="AR67" s="16"/>
    </row>
    <row r="68" spans="2:44" ht="10.199999999999999">
      <c r="B68" s="16"/>
      <c r="AR68" s="16"/>
    </row>
    <row r="69" spans="2:44" ht="10.199999999999999">
      <c r="B69" s="16"/>
      <c r="AR69" s="16"/>
    </row>
    <row r="70" spans="2:44" ht="10.199999999999999">
      <c r="B70" s="16"/>
      <c r="AR70" s="16"/>
    </row>
    <row r="71" spans="2:44" ht="10.199999999999999">
      <c r="B71" s="16"/>
      <c r="AR71" s="16"/>
    </row>
    <row r="72" spans="2:44" ht="10.199999999999999">
      <c r="B72" s="16"/>
      <c r="AR72" s="16"/>
    </row>
    <row r="73" spans="2:44" ht="10.199999999999999">
      <c r="B73" s="16"/>
      <c r="AR73" s="16"/>
    </row>
    <row r="74" spans="2:44" ht="10.199999999999999">
      <c r="B74" s="16"/>
      <c r="AR74" s="16"/>
    </row>
    <row r="75" spans="2:44" s="1" customFormat="1" ht="13.2">
      <c r="B75" s="30"/>
      <c r="D75" s="44" t="s">
        <v>53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4" t="s">
        <v>54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4" t="s">
        <v>53</v>
      </c>
      <c r="AI75" s="32"/>
      <c r="AJ75" s="32"/>
      <c r="AK75" s="32"/>
      <c r="AL75" s="32"/>
      <c r="AM75" s="44" t="s">
        <v>54</v>
      </c>
      <c r="AN75" s="32"/>
      <c r="AO75" s="32"/>
      <c r="AR75" s="30"/>
    </row>
    <row r="76" spans="2:44" s="1" customFormat="1" ht="10.199999999999999">
      <c r="B76" s="30"/>
      <c r="AR76" s="30"/>
    </row>
    <row r="77" spans="2:44" s="1" customFormat="1" ht="6.9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0"/>
    </row>
    <row r="81" spans="1:91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0"/>
    </row>
    <row r="82" spans="1:91" s="1" customFormat="1" ht="24.9" customHeight="1">
      <c r="B82" s="30"/>
      <c r="C82" s="17" t="s">
        <v>57</v>
      </c>
      <c r="AR82" s="30"/>
    </row>
    <row r="83" spans="1:91" s="1" customFormat="1" ht="6.9" customHeight="1">
      <c r="B83" s="30"/>
      <c r="AR83" s="30"/>
    </row>
    <row r="84" spans="1:91" s="3" customFormat="1" ht="12" customHeight="1">
      <c r="B84" s="49"/>
      <c r="C84" s="23" t="s">
        <v>11</v>
      </c>
      <c r="L84" s="3" t="str">
        <f>K5</f>
        <v>PV586</v>
      </c>
      <c r="AR84" s="49"/>
    </row>
    <row r="85" spans="1:91" s="4" customFormat="1" ht="36.9" customHeight="1">
      <c r="B85" s="50"/>
      <c r="C85" s="51" t="s">
        <v>14</v>
      </c>
      <c r="L85" s="183" t="str">
        <f>K6</f>
        <v>Technológia prekládky polnohospodárskych produktov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K85" s="184"/>
      <c r="AL85" s="184"/>
      <c r="AM85" s="184"/>
      <c r="AN85" s="184"/>
      <c r="AO85" s="184"/>
      <c r="AR85" s="50"/>
    </row>
    <row r="86" spans="1:91" s="1" customFormat="1" ht="6.9" customHeight="1">
      <c r="B86" s="30"/>
      <c r="AR86" s="30"/>
    </row>
    <row r="87" spans="1:91" s="1" customFormat="1" ht="12" customHeight="1">
      <c r="B87" s="30"/>
      <c r="C87" s="23" t="s">
        <v>18</v>
      </c>
      <c r="L87" s="52" t="str">
        <f>IF(K8="","",K8)</f>
        <v>Košice - Haniska</v>
      </c>
      <c r="AI87" s="23" t="s">
        <v>20</v>
      </c>
      <c r="AM87" s="185" t="str">
        <f>IF(AN8= "","",AN8)</f>
        <v>3. 4. 2023</v>
      </c>
      <c r="AN87" s="185"/>
      <c r="AR87" s="30"/>
    </row>
    <row r="88" spans="1:91" s="1" customFormat="1" ht="6.9" customHeight="1">
      <c r="B88" s="30"/>
      <c r="AR88" s="30"/>
    </row>
    <row r="89" spans="1:91" s="1" customFormat="1" ht="15.15" customHeight="1">
      <c r="B89" s="30"/>
      <c r="C89" s="23" t="s">
        <v>22</v>
      </c>
      <c r="L89" s="3" t="str">
        <f>IF(E11= "","",E11)</f>
        <v>BB - TRADE, s.r.o., Areál porekladisko, Haniska</v>
      </c>
      <c r="AI89" s="23" t="s">
        <v>28</v>
      </c>
      <c r="AM89" s="190" t="str">
        <f>IF(E17="","",E17)</f>
        <v>Ing. Attila Balogh</v>
      </c>
      <c r="AN89" s="191"/>
      <c r="AO89" s="191"/>
      <c r="AP89" s="191"/>
      <c r="AR89" s="30"/>
      <c r="AS89" s="186" t="s">
        <v>58</v>
      </c>
      <c r="AT89" s="187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15" customHeight="1">
      <c r="B90" s="30"/>
      <c r="C90" s="23" t="s">
        <v>26</v>
      </c>
      <c r="L90" s="3" t="str">
        <f>IF(E14= "Vyplň údaj","",E14)</f>
        <v/>
      </c>
      <c r="AI90" s="23" t="s">
        <v>32</v>
      </c>
      <c r="AM90" s="190" t="str">
        <f>IF(E20="","",E20)</f>
        <v xml:space="preserve"> </v>
      </c>
      <c r="AN90" s="191"/>
      <c r="AO90" s="191"/>
      <c r="AP90" s="191"/>
      <c r="AR90" s="30"/>
      <c r="AS90" s="188"/>
      <c r="AT90" s="189"/>
      <c r="BD90" s="57"/>
    </row>
    <row r="91" spans="1:91" s="1" customFormat="1" ht="10.8" customHeight="1">
      <c r="B91" s="30"/>
      <c r="AR91" s="30"/>
      <c r="AS91" s="188"/>
      <c r="AT91" s="189"/>
      <c r="BD91" s="57"/>
    </row>
    <row r="92" spans="1:91" s="1" customFormat="1" ht="29.25" customHeight="1">
      <c r="B92" s="30"/>
      <c r="C92" s="192" t="s">
        <v>59</v>
      </c>
      <c r="D92" s="193"/>
      <c r="E92" s="193"/>
      <c r="F92" s="193"/>
      <c r="G92" s="193"/>
      <c r="H92" s="58"/>
      <c r="I92" s="195" t="s">
        <v>60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194" t="s">
        <v>61</v>
      </c>
      <c r="AH92" s="193"/>
      <c r="AI92" s="193"/>
      <c r="AJ92" s="193"/>
      <c r="AK92" s="193"/>
      <c r="AL92" s="193"/>
      <c r="AM92" s="193"/>
      <c r="AN92" s="195" t="s">
        <v>62</v>
      </c>
      <c r="AO92" s="193"/>
      <c r="AP92" s="196"/>
      <c r="AQ92" s="59" t="s">
        <v>63</v>
      </c>
      <c r="AR92" s="30"/>
      <c r="AS92" s="60" t="s">
        <v>64</v>
      </c>
      <c r="AT92" s="61" t="s">
        <v>65</v>
      </c>
      <c r="AU92" s="61" t="s">
        <v>66</v>
      </c>
      <c r="AV92" s="61" t="s">
        <v>67</v>
      </c>
      <c r="AW92" s="61" t="s">
        <v>68</v>
      </c>
      <c r="AX92" s="61" t="s">
        <v>69</v>
      </c>
      <c r="AY92" s="61" t="s">
        <v>70</v>
      </c>
      <c r="AZ92" s="61" t="s">
        <v>71</v>
      </c>
      <c r="BA92" s="61" t="s">
        <v>72</v>
      </c>
      <c r="BB92" s="61" t="s">
        <v>73</v>
      </c>
      <c r="BC92" s="61" t="s">
        <v>74</v>
      </c>
      <c r="BD92" s="62" t="s">
        <v>75</v>
      </c>
    </row>
    <row r="93" spans="1:91" s="1" customFormat="1" ht="10.8" customHeight="1">
      <c r="B93" s="30"/>
      <c r="AR93" s="30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" customHeight="1">
      <c r="B94" s="64"/>
      <c r="C94" s="65" t="s">
        <v>76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04">
        <f>ROUND(SUM(AG95:AG98),2)</f>
        <v>0</v>
      </c>
      <c r="AH94" s="204"/>
      <c r="AI94" s="204"/>
      <c r="AJ94" s="204"/>
      <c r="AK94" s="204"/>
      <c r="AL94" s="204"/>
      <c r="AM94" s="204"/>
      <c r="AN94" s="205">
        <f>SUM(AG94,AT94)</f>
        <v>0</v>
      </c>
      <c r="AO94" s="205"/>
      <c r="AP94" s="205"/>
      <c r="AQ94" s="68" t="s">
        <v>1</v>
      </c>
      <c r="AR94" s="64"/>
      <c r="AS94" s="69">
        <f>ROUND(SUM(AS95:AS98),2)</f>
        <v>0</v>
      </c>
      <c r="AT94" s="70">
        <f>ROUND(SUM(AV94:AW94),2)</f>
        <v>0</v>
      </c>
      <c r="AU94" s="71">
        <f>ROUND(SUM(AU95:AU98),5)</f>
        <v>0</v>
      </c>
      <c r="AV94" s="70">
        <f>ROUND(AZ94*L32,2)</f>
        <v>0</v>
      </c>
      <c r="AW94" s="70">
        <f>ROUND(BA94*L33,2)</f>
        <v>0</v>
      </c>
      <c r="AX94" s="70">
        <f>ROUND(BB94*L32,2)</f>
        <v>0</v>
      </c>
      <c r="AY94" s="70">
        <f>ROUND(BC94*L33,2)</f>
        <v>0</v>
      </c>
      <c r="AZ94" s="70">
        <f>ROUND(SUM(AZ95:AZ98),2)</f>
        <v>0</v>
      </c>
      <c r="BA94" s="70">
        <f>ROUND(SUM(BA95:BA98),2)</f>
        <v>0</v>
      </c>
      <c r="BB94" s="70">
        <f>ROUND(SUM(BB95:BB98),2)</f>
        <v>0</v>
      </c>
      <c r="BC94" s="70">
        <f>ROUND(SUM(BC95:BC98),2)</f>
        <v>0</v>
      </c>
      <c r="BD94" s="72">
        <f>ROUND(SUM(BD95:BD98),2)</f>
        <v>0</v>
      </c>
      <c r="BS94" s="73" t="s">
        <v>77</v>
      </c>
      <c r="BT94" s="73" t="s">
        <v>78</v>
      </c>
      <c r="BU94" s="74" t="s">
        <v>79</v>
      </c>
      <c r="BV94" s="73" t="s">
        <v>80</v>
      </c>
      <c r="BW94" s="73" t="s">
        <v>4</v>
      </c>
      <c r="BX94" s="73" t="s">
        <v>81</v>
      </c>
      <c r="CL94" s="73" t="s">
        <v>1</v>
      </c>
    </row>
    <row r="95" spans="1:91" s="6" customFormat="1" ht="16.5" customHeight="1">
      <c r="A95" s="75" t="s">
        <v>82</v>
      </c>
      <c r="B95" s="76"/>
      <c r="C95" s="77"/>
      <c r="D95" s="199" t="s">
        <v>83</v>
      </c>
      <c r="E95" s="199"/>
      <c r="F95" s="199"/>
      <c r="G95" s="199"/>
      <c r="H95" s="199"/>
      <c r="I95" s="78"/>
      <c r="J95" s="199" t="s">
        <v>84</v>
      </c>
      <c r="K95" s="199"/>
      <c r="L95" s="199"/>
      <c r="M95" s="199"/>
      <c r="N95" s="199"/>
      <c r="O95" s="199"/>
      <c r="P95" s="199"/>
      <c r="Q95" s="199"/>
      <c r="R95" s="199"/>
      <c r="S95" s="199"/>
      <c r="T95" s="199"/>
      <c r="U95" s="199"/>
      <c r="V95" s="199"/>
      <c r="W95" s="199"/>
      <c r="X95" s="199"/>
      <c r="Y95" s="199"/>
      <c r="Z95" s="199"/>
      <c r="AA95" s="199"/>
      <c r="AB95" s="199"/>
      <c r="AC95" s="199"/>
      <c r="AD95" s="199"/>
      <c r="AE95" s="199"/>
      <c r="AF95" s="199"/>
      <c r="AG95" s="197">
        <f>'SO01 - SO 01 - Obilné sil...'!J32</f>
        <v>0</v>
      </c>
      <c r="AH95" s="198"/>
      <c r="AI95" s="198"/>
      <c r="AJ95" s="198"/>
      <c r="AK95" s="198"/>
      <c r="AL95" s="198"/>
      <c r="AM95" s="198"/>
      <c r="AN95" s="197">
        <f>SUM(AG95,AT95)</f>
        <v>0</v>
      </c>
      <c r="AO95" s="198"/>
      <c r="AP95" s="198"/>
      <c r="AQ95" s="79" t="s">
        <v>85</v>
      </c>
      <c r="AR95" s="76"/>
      <c r="AS95" s="80">
        <v>0</v>
      </c>
      <c r="AT95" s="81">
        <f>ROUND(SUM(AV95:AW95),2)</f>
        <v>0</v>
      </c>
      <c r="AU95" s="82">
        <f>'SO01 - SO 01 - Obilné sil...'!P133</f>
        <v>0</v>
      </c>
      <c r="AV95" s="81">
        <f>'SO01 - SO 01 - Obilné sil...'!J35</f>
        <v>0</v>
      </c>
      <c r="AW95" s="81">
        <f>'SO01 - SO 01 - Obilné sil...'!J36</f>
        <v>0</v>
      </c>
      <c r="AX95" s="81">
        <f>'SO01 - SO 01 - Obilné sil...'!J37</f>
        <v>0</v>
      </c>
      <c r="AY95" s="81">
        <f>'SO01 - SO 01 - Obilné sil...'!J38</f>
        <v>0</v>
      </c>
      <c r="AZ95" s="81">
        <f>'SO01 - SO 01 - Obilné sil...'!F35</f>
        <v>0</v>
      </c>
      <c r="BA95" s="81">
        <f>'SO01 - SO 01 - Obilné sil...'!F36</f>
        <v>0</v>
      </c>
      <c r="BB95" s="81">
        <f>'SO01 - SO 01 - Obilné sil...'!F37</f>
        <v>0</v>
      </c>
      <c r="BC95" s="81">
        <f>'SO01 - SO 01 - Obilné sil...'!F38</f>
        <v>0</v>
      </c>
      <c r="BD95" s="83">
        <f>'SO01 - SO 01 - Obilné sil...'!F39</f>
        <v>0</v>
      </c>
      <c r="BT95" s="84" t="s">
        <v>86</v>
      </c>
      <c r="BV95" s="84" t="s">
        <v>80</v>
      </c>
      <c r="BW95" s="84" t="s">
        <v>87</v>
      </c>
      <c r="BX95" s="84" t="s">
        <v>4</v>
      </c>
      <c r="CL95" s="84" t="s">
        <v>1</v>
      </c>
      <c r="CM95" s="84" t="s">
        <v>78</v>
      </c>
    </row>
    <row r="96" spans="1:91" s="6" customFormat="1" ht="16.5" customHeight="1">
      <c r="A96" s="75" t="s">
        <v>82</v>
      </c>
      <c r="B96" s="76"/>
      <c r="C96" s="77"/>
      <c r="D96" s="199" t="s">
        <v>88</v>
      </c>
      <c r="E96" s="199"/>
      <c r="F96" s="199"/>
      <c r="G96" s="199"/>
      <c r="H96" s="199"/>
      <c r="I96" s="78"/>
      <c r="J96" s="199" t="s">
        <v>89</v>
      </c>
      <c r="K96" s="199"/>
      <c r="L96" s="199"/>
      <c r="M96" s="199"/>
      <c r="N96" s="199"/>
      <c r="O96" s="199"/>
      <c r="P96" s="199"/>
      <c r="Q96" s="199"/>
      <c r="R96" s="199"/>
      <c r="S96" s="199"/>
      <c r="T96" s="199"/>
      <c r="U96" s="199"/>
      <c r="V96" s="199"/>
      <c r="W96" s="199"/>
      <c r="X96" s="199"/>
      <c r="Y96" s="199"/>
      <c r="Z96" s="199"/>
      <c r="AA96" s="199"/>
      <c r="AB96" s="199"/>
      <c r="AC96" s="199"/>
      <c r="AD96" s="199"/>
      <c r="AE96" s="199"/>
      <c r="AF96" s="199"/>
      <c r="AG96" s="197">
        <f>'SO02 - SO 02 - Príjem 76 ...'!J32</f>
        <v>0</v>
      </c>
      <c r="AH96" s="198"/>
      <c r="AI96" s="198"/>
      <c r="AJ96" s="198"/>
      <c r="AK96" s="198"/>
      <c r="AL96" s="198"/>
      <c r="AM96" s="198"/>
      <c r="AN96" s="197">
        <f>SUM(AG96,AT96)</f>
        <v>0</v>
      </c>
      <c r="AO96" s="198"/>
      <c r="AP96" s="198"/>
      <c r="AQ96" s="79" t="s">
        <v>85</v>
      </c>
      <c r="AR96" s="76"/>
      <c r="AS96" s="80">
        <v>0</v>
      </c>
      <c r="AT96" s="81">
        <f>ROUND(SUM(AV96:AW96),2)</f>
        <v>0</v>
      </c>
      <c r="AU96" s="82">
        <f>'SO02 - SO 02 - Príjem 76 ...'!P133</f>
        <v>0</v>
      </c>
      <c r="AV96" s="81">
        <f>'SO02 - SO 02 - Príjem 76 ...'!J35</f>
        <v>0</v>
      </c>
      <c r="AW96" s="81">
        <f>'SO02 - SO 02 - Príjem 76 ...'!J36</f>
        <v>0</v>
      </c>
      <c r="AX96" s="81">
        <f>'SO02 - SO 02 - Príjem 76 ...'!J37</f>
        <v>0</v>
      </c>
      <c r="AY96" s="81">
        <f>'SO02 - SO 02 - Príjem 76 ...'!J38</f>
        <v>0</v>
      </c>
      <c r="AZ96" s="81">
        <f>'SO02 - SO 02 - Príjem 76 ...'!F35</f>
        <v>0</v>
      </c>
      <c r="BA96" s="81">
        <f>'SO02 - SO 02 - Príjem 76 ...'!F36</f>
        <v>0</v>
      </c>
      <c r="BB96" s="81">
        <f>'SO02 - SO 02 - Príjem 76 ...'!F37</f>
        <v>0</v>
      </c>
      <c r="BC96" s="81">
        <f>'SO02 - SO 02 - Príjem 76 ...'!F38</f>
        <v>0</v>
      </c>
      <c r="BD96" s="83">
        <f>'SO02 - SO 02 - Príjem 76 ...'!F39</f>
        <v>0</v>
      </c>
      <c r="BT96" s="84" t="s">
        <v>86</v>
      </c>
      <c r="BV96" s="84" t="s">
        <v>80</v>
      </c>
      <c r="BW96" s="84" t="s">
        <v>90</v>
      </c>
      <c r="BX96" s="84" t="s">
        <v>4</v>
      </c>
      <c r="CL96" s="84" t="s">
        <v>1</v>
      </c>
      <c r="CM96" s="84" t="s">
        <v>78</v>
      </c>
    </row>
    <row r="97" spans="1:91" s="6" customFormat="1" ht="16.5" customHeight="1">
      <c r="A97" s="75" t="s">
        <v>82</v>
      </c>
      <c r="B97" s="76"/>
      <c r="C97" s="77"/>
      <c r="D97" s="199" t="s">
        <v>91</v>
      </c>
      <c r="E97" s="199"/>
      <c r="F97" s="199"/>
      <c r="G97" s="199"/>
      <c r="H97" s="199"/>
      <c r="I97" s="78"/>
      <c r="J97" s="199" t="s">
        <v>92</v>
      </c>
      <c r="K97" s="199"/>
      <c r="L97" s="199"/>
      <c r="M97" s="199"/>
      <c r="N97" s="199"/>
      <c r="O97" s="199"/>
      <c r="P97" s="199"/>
      <c r="Q97" s="199"/>
      <c r="R97" s="199"/>
      <c r="S97" s="199"/>
      <c r="T97" s="199"/>
      <c r="U97" s="199"/>
      <c r="V97" s="199"/>
      <c r="W97" s="199"/>
      <c r="X97" s="199"/>
      <c r="Y97" s="199"/>
      <c r="Z97" s="199"/>
      <c r="AA97" s="199"/>
      <c r="AB97" s="199"/>
      <c r="AC97" s="199"/>
      <c r="AD97" s="199"/>
      <c r="AE97" s="199"/>
      <c r="AF97" s="199"/>
      <c r="AG97" s="197">
        <f>'SO03 - SO 03 - Vyskladňov...'!J32</f>
        <v>0</v>
      </c>
      <c r="AH97" s="198"/>
      <c r="AI97" s="198"/>
      <c r="AJ97" s="198"/>
      <c r="AK97" s="198"/>
      <c r="AL97" s="198"/>
      <c r="AM97" s="198"/>
      <c r="AN97" s="197">
        <f>SUM(AG97,AT97)</f>
        <v>0</v>
      </c>
      <c r="AO97" s="198"/>
      <c r="AP97" s="198"/>
      <c r="AQ97" s="79" t="s">
        <v>85</v>
      </c>
      <c r="AR97" s="76"/>
      <c r="AS97" s="80">
        <v>0</v>
      </c>
      <c r="AT97" s="81">
        <f>ROUND(SUM(AV97:AW97),2)</f>
        <v>0</v>
      </c>
      <c r="AU97" s="82">
        <f>'SO03 - SO 03 - Vyskladňov...'!P131</f>
        <v>0</v>
      </c>
      <c r="AV97" s="81">
        <f>'SO03 - SO 03 - Vyskladňov...'!J35</f>
        <v>0</v>
      </c>
      <c r="AW97" s="81">
        <f>'SO03 - SO 03 - Vyskladňov...'!J36</f>
        <v>0</v>
      </c>
      <c r="AX97" s="81">
        <f>'SO03 - SO 03 - Vyskladňov...'!J37</f>
        <v>0</v>
      </c>
      <c r="AY97" s="81">
        <f>'SO03 - SO 03 - Vyskladňov...'!J38</f>
        <v>0</v>
      </c>
      <c r="AZ97" s="81">
        <f>'SO03 - SO 03 - Vyskladňov...'!F35</f>
        <v>0</v>
      </c>
      <c r="BA97" s="81">
        <f>'SO03 - SO 03 - Vyskladňov...'!F36</f>
        <v>0</v>
      </c>
      <c r="BB97" s="81">
        <f>'SO03 - SO 03 - Vyskladňov...'!F37</f>
        <v>0</v>
      </c>
      <c r="BC97" s="81">
        <f>'SO03 - SO 03 - Vyskladňov...'!F38</f>
        <v>0</v>
      </c>
      <c r="BD97" s="83">
        <f>'SO03 - SO 03 - Vyskladňov...'!F39</f>
        <v>0</v>
      </c>
      <c r="BT97" s="84" t="s">
        <v>86</v>
      </c>
      <c r="BV97" s="84" t="s">
        <v>80</v>
      </c>
      <c r="BW97" s="84" t="s">
        <v>93</v>
      </c>
      <c r="BX97" s="84" t="s">
        <v>4</v>
      </c>
      <c r="CL97" s="84" t="s">
        <v>1</v>
      </c>
      <c r="CM97" s="84" t="s">
        <v>78</v>
      </c>
    </row>
    <row r="98" spans="1:91" s="6" customFormat="1" ht="16.5" customHeight="1">
      <c r="A98" s="75" t="s">
        <v>82</v>
      </c>
      <c r="B98" s="76"/>
      <c r="C98" s="77"/>
      <c r="D98" s="199" t="s">
        <v>94</v>
      </c>
      <c r="E98" s="199"/>
      <c r="F98" s="199"/>
      <c r="G98" s="199"/>
      <c r="H98" s="199"/>
      <c r="I98" s="78"/>
      <c r="J98" s="199" t="s">
        <v>95</v>
      </c>
      <c r="K98" s="199"/>
      <c r="L98" s="199"/>
      <c r="M98" s="199"/>
      <c r="N98" s="199"/>
      <c r="O98" s="199"/>
      <c r="P98" s="199"/>
      <c r="Q98" s="199"/>
      <c r="R98" s="199"/>
      <c r="S98" s="199"/>
      <c r="T98" s="199"/>
      <c r="U98" s="199"/>
      <c r="V98" s="199"/>
      <c r="W98" s="199"/>
      <c r="X98" s="199"/>
      <c r="Y98" s="199"/>
      <c r="Z98" s="199"/>
      <c r="AA98" s="199"/>
      <c r="AB98" s="199"/>
      <c r="AC98" s="199"/>
      <c r="AD98" s="199"/>
      <c r="AE98" s="199"/>
      <c r="AF98" s="199"/>
      <c r="AG98" s="197">
        <f>'SO04 - SO 04 - Velín 15 m...'!J32</f>
        <v>0</v>
      </c>
      <c r="AH98" s="198"/>
      <c r="AI98" s="198"/>
      <c r="AJ98" s="198"/>
      <c r="AK98" s="198"/>
      <c r="AL98" s="198"/>
      <c r="AM98" s="198"/>
      <c r="AN98" s="197">
        <f>SUM(AG98,AT98)</f>
        <v>0</v>
      </c>
      <c r="AO98" s="198"/>
      <c r="AP98" s="198"/>
      <c r="AQ98" s="79" t="s">
        <v>85</v>
      </c>
      <c r="AR98" s="76"/>
      <c r="AS98" s="85">
        <v>0</v>
      </c>
      <c r="AT98" s="86">
        <f>ROUND(SUM(AV98:AW98),2)</f>
        <v>0</v>
      </c>
      <c r="AU98" s="87">
        <f>'SO04 - SO 04 - Velín 15 m...'!P130</f>
        <v>0</v>
      </c>
      <c r="AV98" s="86">
        <f>'SO04 - SO 04 - Velín 15 m...'!J35</f>
        <v>0</v>
      </c>
      <c r="AW98" s="86">
        <f>'SO04 - SO 04 - Velín 15 m...'!J36</f>
        <v>0</v>
      </c>
      <c r="AX98" s="86">
        <f>'SO04 - SO 04 - Velín 15 m...'!J37</f>
        <v>0</v>
      </c>
      <c r="AY98" s="86">
        <f>'SO04 - SO 04 - Velín 15 m...'!J38</f>
        <v>0</v>
      </c>
      <c r="AZ98" s="86">
        <f>'SO04 - SO 04 - Velín 15 m...'!F35</f>
        <v>0</v>
      </c>
      <c r="BA98" s="86">
        <f>'SO04 - SO 04 - Velín 15 m...'!F36</f>
        <v>0</v>
      </c>
      <c r="BB98" s="86">
        <f>'SO04 - SO 04 - Velín 15 m...'!F37</f>
        <v>0</v>
      </c>
      <c r="BC98" s="86">
        <f>'SO04 - SO 04 - Velín 15 m...'!F38</f>
        <v>0</v>
      </c>
      <c r="BD98" s="88">
        <f>'SO04 - SO 04 - Velín 15 m...'!F39</f>
        <v>0</v>
      </c>
      <c r="BT98" s="84" t="s">
        <v>86</v>
      </c>
      <c r="BV98" s="84" t="s">
        <v>80</v>
      </c>
      <c r="BW98" s="84" t="s">
        <v>96</v>
      </c>
      <c r="BX98" s="84" t="s">
        <v>4</v>
      </c>
      <c r="CL98" s="84" t="s">
        <v>1</v>
      </c>
      <c r="CM98" s="84" t="s">
        <v>78</v>
      </c>
    </row>
    <row r="99" spans="1:91" ht="10.199999999999999">
      <c r="B99" s="16"/>
      <c r="AR99" s="16"/>
    </row>
    <row r="100" spans="1:91" s="1" customFormat="1" ht="30" customHeight="1">
      <c r="B100" s="30"/>
      <c r="C100" s="65" t="s">
        <v>97</v>
      </c>
      <c r="AG100" s="205">
        <f>ROUND(SUM(AG101:AG104), 2)</f>
        <v>0</v>
      </c>
      <c r="AH100" s="205"/>
      <c r="AI100" s="205"/>
      <c r="AJ100" s="205"/>
      <c r="AK100" s="205"/>
      <c r="AL100" s="205"/>
      <c r="AM100" s="205"/>
      <c r="AN100" s="205">
        <f>ROUND(SUM(AN101:AN104), 2)</f>
        <v>0</v>
      </c>
      <c r="AO100" s="205"/>
      <c r="AP100" s="205"/>
      <c r="AQ100" s="89"/>
      <c r="AR100" s="30"/>
      <c r="AS100" s="60" t="s">
        <v>98</v>
      </c>
      <c r="AT100" s="61" t="s">
        <v>99</v>
      </c>
      <c r="AU100" s="61" t="s">
        <v>42</v>
      </c>
      <c r="AV100" s="62" t="s">
        <v>65</v>
      </c>
    </row>
    <row r="101" spans="1:91" s="1" customFormat="1" ht="19.95" customHeight="1">
      <c r="B101" s="30"/>
      <c r="D101" s="200" t="s">
        <v>100</v>
      </c>
      <c r="E101" s="200"/>
      <c r="F101" s="200"/>
      <c r="G101" s="200"/>
      <c r="H101" s="200"/>
      <c r="I101" s="200"/>
      <c r="J101" s="200"/>
      <c r="K101" s="200"/>
      <c r="L101" s="200"/>
      <c r="M101" s="200"/>
      <c r="N101" s="200"/>
      <c r="O101" s="200"/>
      <c r="P101" s="200"/>
      <c r="Q101" s="200"/>
      <c r="R101" s="200"/>
      <c r="S101" s="200"/>
      <c r="T101" s="200"/>
      <c r="U101" s="200"/>
      <c r="V101" s="200"/>
      <c r="W101" s="200"/>
      <c r="X101" s="200"/>
      <c r="Y101" s="200"/>
      <c r="Z101" s="200"/>
      <c r="AA101" s="200"/>
      <c r="AB101" s="200"/>
      <c r="AG101" s="201">
        <f>ROUND(AG94 * AS101, 2)</f>
        <v>0</v>
      </c>
      <c r="AH101" s="202"/>
      <c r="AI101" s="202"/>
      <c r="AJ101" s="202"/>
      <c r="AK101" s="202"/>
      <c r="AL101" s="202"/>
      <c r="AM101" s="202"/>
      <c r="AN101" s="202">
        <f>ROUND(AG101 + AV101, 2)</f>
        <v>0</v>
      </c>
      <c r="AO101" s="202"/>
      <c r="AP101" s="202"/>
      <c r="AR101" s="30"/>
      <c r="AS101" s="91">
        <v>0</v>
      </c>
      <c r="AT101" s="92" t="s">
        <v>101</v>
      </c>
      <c r="AU101" s="92" t="s">
        <v>43</v>
      </c>
      <c r="AV101" s="93">
        <f>ROUND(IF(AU101="základná",AG101*L32,IF(AU101="znížená",AG101*L33,0)), 2)</f>
        <v>0</v>
      </c>
      <c r="BV101" s="13" t="s">
        <v>102</v>
      </c>
      <c r="BY101" s="94">
        <f>IF(AU101="základná",AV101,0)</f>
        <v>0</v>
      </c>
      <c r="BZ101" s="94">
        <f>IF(AU101="znížená",AV101,0)</f>
        <v>0</v>
      </c>
      <c r="CA101" s="94">
        <v>0</v>
      </c>
      <c r="CB101" s="94">
        <v>0</v>
      </c>
      <c r="CC101" s="94">
        <v>0</v>
      </c>
      <c r="CD101" s="94">
        <f>IF(AU101="základná",AG101,0)</f>
        <v>0</v>
      </c>
      <c r="CE101" s="94">
        <f>IF(AU101="znížená",AG101,0)</f>
        <v>0</v>
      </c>
      <c r="CF101" s="94">
        <f>IF(AU101="zákl. prenesená",AG101,0)</f>
        <v>0</v>
      </c>
      <c r="CG101" s="94">
        <f>IF(AU101="zníž. prenesená",AG101,0)</f>
        <v>0</v>
      </c>
      <c r="CH101" s="94">
        <f>IF(AU101="nulová",AG101,0)</f>
        <v>0</v>
      </c>
      <c r="CI101" s="13">
        <f>IF(AU101="základná",1,IF(AU101="znížená",2,IF(AU101="zákl. prenesená",4,IF(AU101="zníž. prenesená",5,3))))</f>
        <v>1</v>
      </c>
      <c r="CJ101" s="13">
        <f>IF(AT101="stavebná časť",1,IF(AT101="investičná časť",2,3))</f>
        <v>1</v>
      </c>
      <c r="CK101" s="13" t="str">
        <f>IF(D101="Vyplň vlastné","","x")</f>
        <v>x</v>
      </c>
    </row>
    <row r="102" spans="1:91" s="1" customFormat="1" ht="19.95" customHeight="1">
      <c r="B102" s="30"/>
      <c r="D102" s="203" t="s">
        <v>103</v>
      </c>
      <c r="E102" s="200"/>
      <c r="F102" s="200"/>
      <c r="G102" s="200"/>
      <c r="H102" s="200"/>
      <c r="I102" s="200"/>
      <c r="J102" s="200"/>
      <c r="K102" s="200"/>
      <c r="L102" s="200"/>
      <c r="M102" s="200"/>
      <c r="N102" s="200"/>
      <c r="O102" s="200"/>
      <c r="P102" s="200"/>
      <c r="Q102" s="200"/>
      <c r="R102" s="200"/>
      <c r="S102" s="200"/>
      <c r="T102" s="200"/>
      <c r="U102" s="200"/>
      <c r="V102" s="200"/>
      <c r="W102" s="200"/>
      <c r="X102" s="200"/>
      <c r="Y102" s="200"/>
      <c r="Z102" s="200"/>
      <c r="AA102" s="200"/>
      <c r="AB102" s="200"/>
      <c r="AG102" s="201">
        <f>ROUND(AG94 * AS102, 2)</f>
        <v>0</v>
      </c>
      <c r="AH102" s="202"/>
      <c r="AI102" s="202"/>
      <c r="AJ102" s="202"/>
      <c r="AK102" s="202"/>
      <c r="AL102" s="202"/>
      <c r="AM102" s="202"/>
      <c r="AN102" s="202">
        <f>ROUND(AG102 + AV102, 2)</f>
        <v>0</v>
      </c>
      <c r="AO102" s="202"/>
      <c r="AP102" s="202"/>
      <c r="AR102" s="30"/>
      <c r="AS102" s="91">
        <v>0</v>
      </c>
      <c r="AT102" s="92" t="s">
        <v>101</v>
      </c>
      <c r="AU102" s="92" t="s">
        <v>43</v>
      </c>
      <c r="AV102" s="93">
        <f>ROUND(IF(AU102="základná",AG102*L32,IF(AU102="znížená",AG102*L33,0)), 2)</f>
        <v>0</v>
      </c>
      <c r="BV102" s="13" t="s">
        <v>104</v>
      </c>
      <c r="BY102" s="94">
        <f>IF(AU102="základná",AV102,0)</f>
        <v>0</v>
      </c>
      <c r="BZ102" s="94">
        <f>IF(AU102="znížená",AV102,0)</f>
        <v>0</v>
      </c>
      <c r="CA102" s="94">
        <v>0</v>
      </c>
      <c r="CB102" s="94">
        <v>0</v>
      </c>
      <c r="CC102" s="94">
        <v>0</v>
      </c>
      <c r="CD102" s="94">
        <f>IF(AU102="základná",AG102,0)</f>
        <v>0</v>
      </c>
      <c r="CE102" s="94">
        <f>IF(AU102="znížená",AG102,0)</f>
        <v>0</v>
      </c>
      <c r="CF102" s="94">
        <f>IF(AU102="zákl. prenesená",AG102,0)</f>
        <v>0</v>
      </c>
      <c r="CG102" s="94">
        <f>IF(AU102="zníž. prenesená",AG102,0)</f>
        <v>0</v>
      </c>
      <c r="CH102" s="94">
        <f>IF(AU102="nulová",AG102,0)</f>
        <v>0</v>
      </c>
      <c r="CI102" s="13">
        <f>IF(AU102="základná",1,IF(AU102="znížená",2,IF(AU102="zákl. prenesená",4,IF(AU102="zníž. prenesená",5,3))))</f>
        <v>1</v>
      </c>
      <c r="CJ102" s="13">
        <f>IF(AT102="stavebná časť",1,IF(AT102="investičná časť",2,3))</f>
        <v>1</v>
      </c>
      <c r="CK102" s="13" t="str">
        <f>IF(D102="Vyplň vlastné","","x")</f>
        <v/>
      </c>
    </row>
    <row r="103" spans="1:91" s="1" customFormat="1" ht="19.95" customHeight="1">
      <c r="B103" s="30"/>
      <c r="D103" s="203" t="s">
        <v>103</v>
      </c>
      <c r="E103" s="200"/>
      <c r="F103" s="200"/>
      <c r="G103" s="200"/>
      <c r="H103" s="200"/>
      <c r="I103" s="200"/>
      <c r="J103" s="200"/>
      <c r="K103" s="200"/>
      <c r="L103" s="200"/>
      <c r="M103" s="200"/>
      <c r="N103" s="200"/>
      <c r="O103" s="200"/>
      <c r="P103" s="200"/>
      <c r="Q103" s="200"/>
      <c r="R103" s="200"/>
      <c r="S103" s="200"/>
      <c r="T103" s="200"/>
      <c r="U103" s="200"/>
      <c r="V103" s="200"/>
      <c r="W103" s="200"/>
      <c r="X103" s="200"/>
      <c r="Y103" s="200"/>
      <c r="Z103" s="200"/>
      <c r="AA103" s="200"/>
      <c r="AB103" s="200"/>
      <c r="AG103" s="201">
        <f>ROUND(AG94 * AS103, 2)</f>
        <v>0</v>
      </c>
      <c r="AH103" s="202"/>
      <c r="AI103" s="202"/>
      <c r="AJ103" s="202"/>
      <c r="AK103" s="202"/>
      <c r="AL103" s="202"/>
      <c r="AM103" s="202"/>
      <c r="AN103" s="202">
        <f>ROUND(AG103 + AV103, 2)</f>
        <v>0</v>
      </c>
      <c r="AO103" s="202"/>
      <c r="AP103" s="202"/>
      <c r="AR103" s="30"/>
      <c r="AS103" s="91">
        <v>0</v>
      </c>
      <c r="AT103" s="92" t="s">
        <v>101</v>
      </c>
      <c r="AU103" s="92" t="s">
        <v>43</v>
      </c>
      <c r="AV103" s="93">
        <f>ROUND(IF(AU103="základná",AG103*L32,IF(AU103="znížená",AG103*L33,0)), 2)</f>
        <v>0</v>
      </c>
      <c r="BV103" s="13" t="s">
        <v>104</v>
      </c>
      <c r="BY103" s="94">
        <f>IF(AU103="základná",AV103,0)</f>
        <v>0</v>
      </c>
      <c r="BZ103" s="94">
        <f>IF(AU103="znížená",AV103,0)</f>
        <v>0</v>
      </c>
      <c r="CA103" s="94">
        <v>0</v>
      </c>
      <c r="CB103" s="94">
        <v>0</v>
      </c>
      <c r="CC103" s="94">
        <v>0</v>
      </c>
      <c r="CD103" s="94">
        <f>IF(AU103="základná",AG103,0)</f>
        <v>0</v>
      </c>
      <c r="CE103" s="94">
        <f>IF(AU103="znížená",AG103,0)</f>
        <v>0</v>
      </c>
      <c r="CF103" s="94">
        <f>IF(AU103="zákl. prenesená",AG103,0)</f>
        <v>0</v>
      </c>
      <c r="CG103" s="94">
        <f>IF(AU103="zníž. prenesená",AG103,0)</f>
        <v>0</v>
      </c>
      <c r="CH103" s="94">
        <f>IF(AU103="nulová",AG103,0)</f>
        <v>0</v>
      </c>
      <c r="CI103" s="13">
        <f>IF(AU103="základná",1,IF(AU103="znížená",2,IF(AU103="zákl. prenesená",4,IF(AU103="zníž. prenesená",5,3))))</f>
        <v>1</v>
      </c>
      <c r="CJ103" s="13">
        <f>IF(AT103="stavebná časť",1,IF(AT103="investičná časť",2,3))</f>
        <v>1</v>
      </c>
      <c r="CK103" s="13" t="str">
        <f>IF(D103="Vyplň vlastné","","x")</f>
        <v/>
      </c>
    </row>
    <row r="104" spans="1:91" s="1" customFormat="1" ht="19.95" customHeight="1">
      <c r="B104" s="30"/>
      <c r="D104" s="203" t="s">
        <v>103</v>
      </c>
      <c r="E104" s="200"/>
      <c r="F104" s="200"/>
      <c r="G104" s="200"/>
      <c r="H104" s="200"/>
      <c r="I104" s="200"/>
      <c r="J104" s="200"/>
      <c r="K104" s="200"/>
      <c r="L104" s="200"/>
      <c r="M104" s="200"/>
      <c r="N104" s="200"/>
      <c r="O104" s="200"/>
      <c r="P104" s="200"/>
      <c r="Q104" s="200"/>
      <c r="R104" s="200"/>
      <c r="S104" s="200"/>
      <c r="T104" s="200"/>
      <c r="U104" s="200"/>
      <c r="V104" s="200"/>
      <c r="W104" s="200"/>
      <c r="X104" s="200"/>
      <c r="Y104" s="200"/>
      <c r="Z104" s="200"/>
      <c r="AA104" s="200"/>
      <c r="AB104" s="200"/>
      <c r="AG104" s="201">
        <f>ROUND(AG94 * AS104, 2)</f>
        <v>0</v>
      </c>
      <c r="AH104" s="202"/>
      <c r="AI104" s="202"/>
      <c r="AJ104" s="202"/>
      <c r="AK104" s="202"/>
      <c r="AL104" s="202"/>
      <c r="AM104" s="202"/>
      <c r="AN104" s="202">
        <f>ROUND(AG104 + AV104, 2)</f>
        <v>0</v>
      </c>
      <c r="AO104" s="202"/>
      <c r="AP104" s="202"/>
      <c r="AR104" s="30"/>
      <c r="AS104" s="95">
        <v>0</v>
      </c>
      <c r="AT104" s="96" t="s">
        <v>101</v>
      </c>
      <c r="AU104" s="96" t="s">
        <v>43</v>
      </c>
      <c r="AV104" s="97">
        <f>ROUND(IF(AU104="základná",AG104*L32,IF(AU104="znížená",AG104*L33,0)), 2)</f>
        <v>0</v>
      </c>
      <c r="BV104" s="13" t="s">
        <v>104</v>
      </c>
      <c r="BY104" s="94">
        <f>IF(AU104="základná",AV104,0)</f>
        <v>0</v>
      </c>
      <c r="BZ104" s="94">
        <f>IF(AU104="znížená",AV104,0)</f>
        <v>0</v>
      </c>
      <c r="CA104" s="94">
        <v>0</v>
      </c>
      <c r="CB104" s="94">
        <v>0</v>
      </c>
      <c r="CC104" s="94">
        <v>0</v>
      </c>
      <c r="CD104" s="94">
        <f>IF(AU104="základná",AG104,0)</f>
        <v>0</v>
      </c>
      <c r="CE104" s="94">
        <f>IF(AU104="znížená",AG104,0)</f>
        <v>0</v>
      </c>
      <c r="CF104" s="94">
        <f>IF(AU104="zákl. prenesená",AG104,0)</f>
        <v>0</v>
      </c>
      <c r="CG104" s="94">
        <f>IF(AU104="zníž. prenesená",AG104,0)</f>
        <v>0</v>
      </c>
      <c r="CH104" s="94">
        <f>IF(AU104="nulová",AG104,0)</f>
        <v>0</v>
      </c>
      <c r="CI104" s="13">
        <f>IF(AU104="základná",1,IF(AU104="znížená",2,IF(AU104="zákl. prenesená",4,IF(AU104="zníž. prenesená",5,3))))</f>
        <v>1</v>
      </c>
      <c r="CJ104" s="13">
        <f>IF(AT104="stavebná časť",1,IF(AT104="investičná časť",2,3))</f>
        <v>1</v>
      </c>
      <c r="CK104" s="13" t="str">
        <f>IF(D104="Vyplň vlastné","","x")</f>
        <v/>
      </c>
    </row>
    <row r="105" spans="1:91" s="1" customFormat="1" ht="10.8" customHeight="1">
      <c r="B105" s="30"/>
      <c r="AR105" s="30"/>
    </row>
    <row r="106" spans="1:91" s="1" customFormat="1" ht="30" customHeight="1">
      <c r="B106" s="30"/>
      <c r="C106" s="98" t="s">
        <v>105</v>
      </c>
      <c r="D106" s="99"/>
      <c r="E106" s="99"/>
      <c r="F106" s="99"/>
      <c r="G106" s="99"/>
      <c r="H106" s="99"/>
      <c r="I106" s="99"/>
      <c r="J106" s="99"/>
      <c r="K106" s="99"/>
      <c r="L106" s="99"/>
      <c r="M106" s="99"/>
      <c r="N106" s="99"/>
      <c r="O106" s="99"/>
      <c r="P106" s="99"/>
      <c r="Q106" s="99"/>
      <c r="R106" s="99"/>
      <c r="S106" s="99"/>
      <c r="T106" s="99"/>
      <c r="U106" s="99"/>
      <c r="V106" s="99"/>
      <c r="W106" s="99"/>
      <c r="X106" s="99"/>
      <c r="Y106" s="99"/>
      <c r="Z106" s="99"/>
      <c r="AA106" s="99"/>
      <c r="AB106" s="99"/>
      <c r="AC106" s="99"/>
      <c r="AD106" s="99"/>
      <c r="AE106" s="99"/>
      <c r="AF106" s="99"/>
      <c r="AG106" s="206">
        <f>ROUND(AG94 + AG100, 2)</f>
        <v>0</v>
      </c>
      <c r="AH106" s="206"/>
      <c r="AI106" s="206"/>
      <c r="AJ106" s="206"/>
      <c r="AK106" s="206"/>
      <c r="AL106" s="206"/>
      <c r="AM106" s="206"/>
      <c r="AN106" s="206">
        <f>ROUND(AN94 + AN100, 2)</f>
        <v>0</v>
      </c>
      <c r="AO106" s="206"/>
      <c r="AP106" s="206"/>
      <c r="AQ106" s="99"/>
      <c r="AR106" s="30"/>
    </row>
    <row r="107" spans="1:91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46"/>
      <c r="M107" s="46"/>
      <c r="N107" s="46"/>
      <c r="O107" s="46"/>
      <c r="P107" s="46"/>
      <c r="Q107" s="46"/>
      <c r="R107" s="46"/>
      <c r="S107" s="46"/>
      <c r="T107" s="46"/>
      <c r="U107" s="46"/>
      <c r="V107" s="46"/>
      <c r="W107" s="46"/>
      <c r="X107" s="46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  <c r="AJ107" s="46"/>
      <c r="AK107" s="46"/>
      <c r="AL107" s="46"/>
      <c r="AM107" s="46"/>
      <c r="AN107" s="46"/>
      <c r="AO107" s="46"/>
      <c r="AP107" s="46"/>
      <c r="AQ107" s="46"/>
      <c r="AR107" s="30"/>
    </row>
  </sheetData>
  <mergeCells count="72"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  <mergeCell ref="AG106:AM106"/>
    <mergeCell ref="AN106:AP106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W32:AE32"/>
    <mergeCell ref="D104:AB104"/>
    <mergeCell ref="AG104:AM104"/>
    <mergeCell ref="AN104:AP104"/>
    <mergeCell ref="AG94:AM94"/>
    <mergeCell ref="AN94:AP94"/>
    <mergeCell ref="AG100:AM100"/>
    <mergeCell ref="AN100:AP100"/>
    <mergeCell ref="D102:AB102"/>
    <mergeCell ref="AG102:AM102"/>
    <mergeCell ref="AN102:AP102"/>
    <mergeCell ref="D103:AB103"/>
    <mergeCell ref="AG103:AM103"/>
    <mergeCell ref="AN103:AP103"/>
    <mergeCell ref="AN98:AP98"/>
    <mergeCell ref="AG98:AM98"/>
    <mergeCell ref="D98:H98"/>
    <mergeCell ref="J98:AF98"/>
    <mergeCell ref="D101:AB101"/>
    <mergeCell ref="AG101:AM101"/>
    <mergeCell ref="AN101:AP101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100:AU104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100:AT104" xr:uid="{00000000-0002-0000-0000-000001000000}">
      <formula1>"stavebná časť, technologická časť, investičná časť"</formula1>
    </dataValidation>
  </dataValidations>
  <hyperlinks>
    <hyperlink ref="A95" location="'SO01 - SO 01 - Obilné sil...'!C2" display="/" xr:uid="{00000000-0004-0000-0000-000000000000}"/>
    <hyperlink ref="A96" location="'SO02 - SO 02 - Príjem 76 ...'!C2" display="/" xr:uid="{00000000-0004-0000-0000-000001000000}"/>
    <hyperlink ref="A97" location="'SO03 - SO 03 - Vyskladňov...'!C2" display="/" xr:uid="{00000000-0004-0000-0000-000002000000}"/>
    <hyperlink ref="A98" location="'SO04 - SO 04 - Velín 15 m...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BM201"/>
  <sheetViews>
    <sheetView showGridLines="0" workbookViewId="0">
      <selection activeCell="C2" sqref="C2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46" ht="10.199999999999999"/>
    <row r="2" spans="2:46" ht="36.9" customHeight="1">
      <c r="C2" s="236" t="s">
        <v>584</v>
      </c>
      <c r="L2" s="23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3" t="s">
        <v>87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" customHeight="1">
      <c r="B4" s="16"/>
      <c r="D4" s="17" t="s">
        <v>106</v>
      </c>
      <c r="L4" s="16"/>
      <c r="M4" s="101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1" t="str">
        <f>'Rekapitulácia stavby'!K6</f>
        <v>Technológia prekládky polnohospodárskych produktov</v>
      </c>
      <c r="F7" s="232"/>
      <c r="G7" s="232"/>
      <c r="H7" s="232"/>
      <c r="L7" s="16"/>
    </row>
    <row r="8" spans="2:46" s="1" customFormat="1" ht="12" customHeight="1">
      <c r="B8" s="30"/>
      <c r="D8" s="23" t="s">
        <v>107</v>
      </c>
      <c r="L8" s="30"/>
    </row>
    <row r="9" spans="2:46" s="1" customFormat="1" ht="16.5" customHeight="1">
      <c r="B9" s="30"/>
      <c r="E9" s="183" t="s">
        <v>108</v>
      </c>
      <c r="F9" s="233"/>
      <c r="G9" s="233"/>
      <c r="H9" s="233"/>
      <c r="L9" s="30"/>
    </row>
    <row r="10" spans="2:46" s="1" customFormat="1" ht="10.199999999999999">
      <c r="B10" s="30"/>
      <c r="L10" s="30"/>
    </row>
    <row r="11" spans="2:46" s="1" customFormat="1" ht="12" customHeight="1">
      <c r="B11" s="30"/>
      <c r="D11" s="23" t="s">
        <v>16</v>
      </c>
      <c r="F11" s="21" t="s">
        <v>1</v>
      </c>
      <c r="I11" s="23" t="s">
        <v>17</v>
      </c>
      <c r="J11" s="21" t="s">
        <v>1</v>
      </c>
      <c r="L11" s="30"/>
    </row>
    <row r="12" spans="2:46" s="1" customFormat="1" ht="12" customHeight="1">
      <c r="B12" s="30"/>
      <c r="D12" s="23" t="s">
        <v>18</v>
      </c>
      <c r="F12" s="21" t="s">
        <v>19</v>
      </c>
      <c r="I12" s="23" t="s">
        <v>20</v>
      </c>
      <c r="J12" s="53" t="str">
        <f>'Rekapitulácia stavby'!AN8</f>
        <v>3. 4. 2023</v>
      </c>
      <c r="L12" s="30"/>
    </row>
    <row r="13" spans="2:46" s="1" customFormat="1" ht="10.8" customHeight="1">
      <c r="B13" s="30"/>
      <c r="L13" s="30"/>
    </row>
    <row r="14" spans="2:46" s="1" customFormat="1" ht="12" customHeight="1">
      <c r="B14" s="30"/>
      <c r="D14" s="23" t="s">
        <v>22</v>
      </c>
      <c r="I14" s="23" t="s">
        <v>23</v>
      </c>
      <c r="J14" s="21" t="s">
        <v>1</v>
      </c>
      <c r="L14" s="30"/>
    </row>
    <row r="15" spans="2:46" s="1" customFormat="1" ht="18" customHeight="1">
      <c r="B15" s="30"/>
      <c r="E15" s="21" t="s">
        <v>24</v>
      </c>
      <c r="I15" s="23" t="s">
        <v>25</v>
      </c>
      <c r="J15" s="21" t="s">
        <v>1</v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3" t="s">
        <v>26</v>
      </c>
      <c r="I17" s="23" t="s">
        <v>23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34" t="str">
        <f>'Rekapitulácia stavby'!E14</f>
        <v>Vyplň údaj</v>
      </c>
      <c r="F18" s="210"/>
      <c r="G18" s="210"/>
      <c r="H18" s="210"/>
      <c r="I18" s="23" t="s">
        <v>25</v>
      </c>
      <c r="J18" s="24" t="str">
        <f>'Rekapitulácia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3" t="s">
        <v>28</v>
      </c>
      <c r="I20" s="23" t="s">
        <v>23</v>
      </c>
      <c r="J20" s="21" t="s">
        <v>1</v>
      </c>
      <c r="L20" s="30"/>
    </row>
    <row r="21" spans="2:12" s="1" customFormat="1" ht="18" customHeight="1">
      <c r="B21" s="30"/>
      <c r="E21" s="21" t="s">
        <v>29</v>
      </c>
      <c r="I21" s="23" t="s">
        <v>25</v>
      </c>
      <c r="J21" s="21" t="s">
        <v>1</v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3" t="s">
        <v>32</v>
      </c>
      <c r="I23" s="23" t="s">
        <v>23</v>
      </c>
      <c r="J23" s="21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3" t="s">
        <v>34</v>
      </c>
      <c r="L26" s="30"/>
    </row>
    <row r="27" spans="2:12" s="7" customFormat="1" ht="131.25" customHeight="1">
      <c r="B27" s="102"/>
      <c r="E27" s="215" t="s">
        <v>109</v>
      </c>
      <c r="F27" s="215"/>
      <c r="G27" s="215"/>
      <c r="H27" s="215"/>
      <c r="L27" s="102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" customHeight="1">
      <c r="B30" s="30"/>
      <c r="D30" s="21" t="s">
        <v>110</v>
      </c>
      <c r="J30" s="29">
        <f>J96</f>
        <v>0</v>
      </c>
      <c r="L30" s="30"/>
    </row>
    <row r="31" spans="2:12" s="1" customFormat="1" ht="14.4" customHeight="1">
      <c r="B31" s="30"/>
      <c r="D31" s="28" t="s">
        <v>100</v>
      </c>
      <c r="J31" s="29">
        <f>J106</f>
        <v>0</v>
      </c>
      <c r="L31" s="30"/>
    </row>
    <row r="32" spans="2:12" s="1" customFormat="1" ht="25.35" customHeight="1">
      <c r="B32" s="30"/>
      <c r="D32" s="103" t="s">
        <v>38</v>
      </c>
      <c r="J32" s="67">
        <f>ROUND(J30 + J31, 2)</f>
        <v>0</v>
      </c>
      <c r="L32" s="30"/>
    </row>
    <row r="33" spans="2:12" s="1" customFormat="1" ht="6.9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" customHeight="1">
      <c r="B34" s="30"/>
      <c r="F34" s="33" t="s">
        <v>40</v>
      </c>
      <c r="I34" s="33" t="s">
        <v>39</v>
      </c>
      <c r="J34" s="33" t="s">
        <v>41</v>
      </c>
      <c r="L34" s="30"/>
    </row>
    <row r="35" spans="2:12" s="1" customFormat="1" ht="14.4" customHeight="1">
      <c r="B35" s="30"/>
      <c r="D35" s="56" t="s">
        <v>42</v>
      </c>
      <c r="E35" s="35" t="s">
        <v>43</v>
      </c>
      <c r="F35" s="104">
        <f>ROUND((SUM(BE106:BE113) + SUM(BE133:BE200)),  2)</f>
        <v>0</v>
      </c>
      <c r="G35" s="105"/>
      <c r="H35" s="105"/>
      <c r="I35" s="106">
        <v>0.2</v>
      </c>
      <c r="J35" s="104">
        <f>ROUND(((SUM(BE106:BE113) + SUM(BE133:BE200))*I35),  2)</f>
        <v>0</v>
      </c>
      <c r="L35" s="30"/>
    </row>
    <row r="36" spans="2:12" s="1" customFormat="1" ht="14.4" customHeight="1">
      <c r="B36" s="30"/>
      <c r="E36" s="35" t="s">
        <v>44</v>
      </c>
      <c r="F36" s="104">
        <f>ROUND((SUM(BF106:BF113) + SUM(BF133:BF200)),  2)</f>
        <v>0</v>
      </c>
      <c r="G36" s="105"/>
      <c r="H36" s="105"/>
      <c r="I36" s="106">
        <v>0.2</v>
      </c>
      <c r="J36" s="104">
        <f>ROUND(((SUM(BF106:BF113) + SUM(BF133:BF200))*I36),  2)</f>
        <v>0</v>
      </c>
      <c r="L36" s="30"/>
    </row>
    <row r="37" spans="2:12" s="1" customFormat="1" ht="14.4" hidden="1" customHeight="1">
      <c r="B37" s="30"/>
      <c r="E37" s="23" t="s">
        <v>45</v>
      </c>
      <c r="F37" s="107">
        <f>ROUND((SUM(BG106:BG113) + SUM(BG133:BG200)),  2)</f>
        <v>0</v>
      </c>
      <c r="I37" s="108">
        <v>0.2</v>
      </c>
      <c r="J37" s="107">
        <f>0</f>
        <v>0</v>
      </c>
      <c r="L37" s="30"/>
    </row>
    <row r="38" spans="2:12" s="1" customFormat="1" ht="14.4" hidden="1" customHeight="1">
      <c r="B38" s="30"/>
      <c r="E38" s="23" t="s">
        <v>46</v>
      </c>
      <c r="F38" s="107">
        <f>ROUND((SUM(BH106:BH113) + SUM(BH133:BH200)),  2)</f>
        <v>0</v>
      </c>
      <c r="I38" s="108">
        <v>0.2</v>
      </c>
      <c r="J38" s="107">
        <f>0</f>
        <v>0</v>
      </c>
      <c r="L38" s="30"/>
    </row>
    <row r="39" spans="2:12" s="1" customFormat="1" ht="14.4" hidden="1" customHeight="1">
      <c r="B39" s="30"/>
      <c r="E39" s="35" t="s">
        <v>47</v>
      </c>
      <c r="F39" s="104">
        <f>ROUND((SUM(BI106:BI113) + SUM(BI133:BI200)),  2)</f>
        <v>0</v>
      </c>
      <c r="G39" s="105"/>
      <c r="H39" s="105"/>
      <c r="I39" s="106">
        <v>0</v>
      </c>
      <c r="J39" s="104">
        <f>0</f>
        <v>0</v>
      </c>
      <c r="L39" s="30"/>
    </row>
    <row r="40" spans="2:12" s="1" customFormat="1" ht="6.9" customHeight="1">
      <c r="B40" s="30"/>
      <c r="L40" s="30"/>
    </row>
    <row r="41" spans="2:12" s="1" customFormat="1" ht="25.35" customHeight="1">
      <c r="B41" s="30"/>
      <c r="C41" s="99"/>
      <c r="D41" s="109" t="s">
        <v>48</v>
      </c>
      <c r="E41" s="58"/>
      <c r="F41" s="58"/>
      <c r="G41" s="110" t="s">
        <v>49</v>
      </c>
      <c r="H41" s="111" t="s">
        <v>50</v>
      </c>
      <c r="I41" s="58"/>
      <c r="J41" s="112">
        <f>SUM(J32:J39)</f>
        <v>0</v>
      </c>
      <c r="K41" s="113"/>
      <c r="L41" s="30"/>
    </row>
    <row r="42" spans="2:12" s="1" customFormat="1" ht="14.4" customHeight="1">
      <c r="B42" s="30"/>
      <c r="L42" s="30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30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30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30"/>
      <c r="D61" s="44" t="s">
        <v>53</v>
      </c>
      <c r="E61" s="32"/>
      <c r="F61" s="114" t="s">
        <v>54</v>
      </c>
      <c r="G61" s="44" t="s">
        <v>53</v>
      </c>
      <c r="H61" s="32"/>
      <c r="I61" s="32"/>
      <c r="J61" s="115" t="s">
        <v>54</v>
      </c>
      <c r="K61" s="32"/>
      <c r="L61" s="30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30"/>
      <c r="D65" s="42" t="s">
        <v>55</v>
      </c>
      <c r="E65" s="43"/>
      <c r="F65" s="43"/>
      <c r="G65" s="42" t="s">
        <v>56</v>
      </c>
      <c r="H65" s="43"/>
      <c r="I65" s="43"/>
      <c r="J65" s="43"/>
      <c r="K65" s="43"/>
      <c r="L65" s="30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30"/>
      <c r="D76" s="44" t="s">
        <v>53</v>
      </c>
      <c r="E76" s="32"/>
      <c r="F76" s="114" t="s">
        <v>54</v>
      </c>
      <c r="G76" s="44" t="s">
        <v>53</v>
      </c>
      <c r="H76" s="32"/>
      <c r="I76" s="32"/>
      <c r="J76" s="115" t="s">
        <v>54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" customHeight="1">
      <c r="B82" s="30"/>
      <c r="C82" s="17" t="s">
        <v>111</v>
      </c>
      <c r="L82" s="30"/>
    </row>
    <row r="83" spans="2:47" s="1" customFormat="1" ht="6.9" customHeight="1">
      <c r="B83" s="30"/>
      <c r="L83" s="30"/>
    </row>
    <row r="84" spans="2:47" s="1" customFormat="1" ht="12" customHeight="1">
      <c r="B84" s="30"/>
      <c r="C84" s="23" t="s">
        <v>14</v>
      </c>
      <c r="L84" s="30"/>
    </row>
    <row r="85" spans="2:47" s="1" customFormat="1" ht="16.5" customHeight="1">
      <c r="B85" s="30"/>
      <c r="E85" s="231" t="str">
        <f>E7</f>
        <v>Technológia prekládky polnohospodárskych produktov</v>
      </c>
      <c r="F85" s="232"/>
      <c r="G85" s="232"/>
      <c r="H85" s="232"/>
      <c r="L85" s="30"/>
    </row>
    <row r="86" spans="2:47" s="1" customFormat="1" ht="12" customHeight="1">
      <c r="B86" s="30"/>
      <c r="C86" s="23" t="s">
        <v>107</v>
      </c>
      <c r="L86" s="30"/>
    </row>
    <row r="87" spans="2:47" s="1" customFormat="1" ht="16.5" customHeight="1">
      <c r="B87" s="30"/>
      <c r="E87" s="183" t="str">
        <f>E9</f>
        <v>SO01 - SO 01 - Obilné silá - základy</v>
      </c>
      <c r="F87" s="233"/>
      <c r="G87" s="233"/>
      <c r="H87" s="233"/>
      <c r="L87" s="30"/>
    </row>
    <row r="88" spans="2:47" s="1" customFormat="1" ht="6.9" customHeight="1">
      <c r="B88" s="30"/>
      <c r="L88" s="30"/>
    </row>
    <row r="89" spans="2:47" s="1" customFormat="1" ht="12" customHeight="1">
      <c r="B89" s="30"/>
      <c r="C89" s="23" t="s">
        <v>18</v>
      </c>
      <c r="F89" s="21" t="str">
        <f>F12</f>
        <v>Košice - Haniska</v>
      </c>
      <c r="I89" s="23" t="s">
        <v>20</v>
      </c>
      <c r="J89" s="53" t="str">
        <f>IF(J12="","",J12)</f>
        <v>3. 4. 2023</v>
      </c>
      <c r="L89" s="30"/>
    </row>
    <row r="90" spans="2:47" s="1" customFormat="1" ht="6.9" customHeight="1">
      <c r="B90" s="30"/>
      <c r="L90" s="30"/>
    </row>
    <row r="91" spans="2:47" s="1" customFormat="1" ht="15.15" customHeight="1">
      <c r="B91" s="30"/>
      <c r="C91" s="23" t="s">
        <v>22</v>
      </c>
      <c r="F91" s="21" t="str">
        <f>E15</f>
        <v>BB - TRADE, s.r.o., Areál porekladisko, Haniska</v>
      </c>
      <c r="I91" s="23" t="s">
        <v>28</v>
      </c>
      <c r="J91" s="26" t="str">
        <f>E21</f>
        <v>Ing. Attila Balogh</v>
      </c>
      <c r="L91" s="30"/>
    </row>
    <row r="92" spans="2:47" s="1" customFormat="1" ht="15.15" customHeight="1">
      <c r="B92" s="30"/>
      <c r="C92" s="23" t="s">
        <v>26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6" t="s">
        <v>112</v>
      </c>
      <c r="D94" s="99"/>
      <c r="E94" s="99"/>
      <c r="F94" s="99"/>
      <c r="G94" s="99"/>
      <c r="H94" s="99"/>
      <c r="I94" s="99"/>
      <c r="J94" s="117" t="s">
        <v>113</v>
      </c>
      <c r="K94" s="99"/>
      <c r="L94" s="30"/>
    </row>
    <row r="95" spans="2:47" s="1" customFormat="1" ht="10.35" customHeight="1">
      <c r="B95" s="30"/>
      <c r="L95" s="30"/>
    </row>
    <row r="96" spans="2:47" s="1" customFormat="1" ht="22.8" customHeight="1">
      <c r="B96" s="30"/>
      <c r="C96" s="118" t="s">
        <v>114</v>
      </c>
      <c r="J96" s="67">
        <f>J133</f>
        <v>0</v>
      </c>
      <c r="L96" s="30"/>
      <c r="AU96" s="13" t="s">
        <v>115</v>
      </c>
    </row>
    <row r="97" spans="2:65" s="8" customFormat="1" ht="24.9" customHeight="1">
      <c r="B97" s="119"/>
      <c r="D97" s="120" t="s">
        <v>116</v>
      </c>
      <c r="E97" s="121"/>
      <c r="F97" s="121"/>
      <c r="G97" s="121"/>
      <c r="H97" s="121"/>
      <c r="I97" s="121"/>
      <c r="J97" s="122">
        <f>J134</f>
        <v>0</v>
      </c>
      <c r="L97" s="119"/>
    </row>
    <row r="98" spans="2:65" s="9" customFormat="1" ht="19.95" customHeight="1">
      <c r="B98" s="123"/>
      <c r="D98" s="124" t="s">
        <v>117</v>
      </c>
      <c r="E98" s="125"/>
      <c r="F98" s="125"/>
      <c r="G98" s="125"/>
      <c r="H98" s="125"/>
      <c r="I98" s="125"/>
      <c r="J98" s="126">
        <f>J135</f>
        <v>0</v>
      </c>
      <c r="L98" s="123"/>
    </row>
    <row r="99" spans="2:65" s="9" customFormat="1" ht="19.95" customHeight="1">
      <c r="B99" s="123"/>
      <c r="D99" s="124" t="s">
        <v>118</v>
      </c>
      <c r="E99" s="125"/>
      <c r="F99" s="125"/>
      <c r="G99" s="125"/>
      <c r="H99" s="125"/>
      <c r="I99" s="125"/>
      <c r="J99" s="126">
        <f>J151</f>
        <v>0</v>
      </c>
      <c r="L99" s="123"/>
    </row>
    <row r="100" spans="2:65" s="9" customFormat="1" ht="19.95" customHeight="1">
      <c r="B100" s="123"/>
      <c r="D100" s="124" t="s">
        <v>119</v>
      </c>
      <c r="E100" s="125"/>
      <c r="F100" s="125"/>
      <c r="G100" s="125"/>
      <c r="H100" s="125"/>
      <c r="I100" s="125"/>
      <c r="J100" s="126">
        <f>J186</f>
        <v>0</v>
      </c>
      <c r="L100" s="123"/>
    </row>
    <row r="101" spans="2:65" s="9" customFormat="1" ht="19.95" customHeight="1">
      <c r="B101" s="123"/>
      <c r="D101" s="124" t="s">
        <v>120</v>
      </c>
      <c r="E101" s="125"/>
      <c r="F101" s="125"/>
      <c r="G101" s="125"/>
      <c r="H101" s="125"/>
      <c r="I101" s="125"/>
      <c r="J101" s="126">
        <f>J188</f>
        <v>0</v>
      </c>
      <c r="L101" s="123"/>
    </row>
    <row r="102" spans="2:65" s="9" customFormat="1" ht="19.95" customHeight="1">
      <c r="B102" s="123"/>
      <c r="D102" s="124" t="s">
        <v>121</v>
      </c>
      <c r="E102" s="125"/>
      <c r="F102" s="125"/>
      <c r="G102" s="125"/>
      <c r="H102" s="125"/>
      <c r="I102" s="125"/>
      <c r="J102" s="126">
        <f>J193</f>
        <v>0</v>
      </c>
      <c r="L102" s="123"/>
    </row>
    <row r="103" spans="2:65" s="9" customFormat="1" ht="19.95" customHeight="1">
      <c r="B103" s="123"/>
      <c r="D103" s="124" t="s">
        <v>122</v>
      </c>
      <c r="E103" s="125"/>
      <c r="F103" s="125"/>
      <c r="G103" s="125"/>
      <c r="H103" s="125"/>
      <c r="I103" s="125"/>
      <c r="J103" s="126">
        <f>J199</f>
        <v>0</v>
      </c>
      <c r="L103" s="123"/>
    </row>
    <row r="104" spans="2:65" s="1" customFormat="1" ht="21.75" customHeight="1">
      <c r="B104" s="30"/>
      <c r="L104" s="30"/>
    </row>
    <row r="105" spans="2:65" s="1" customFormat="1" ht="6.9" customHeight="1">
      <c r="B105" s="30"/>
      <c r="L105" s="30"/>
    </row>
    <row r="106" spans="2:65" s="1" customFormat="1" ht="29.25" customHeight="1">
      <c r="B106" s="30"/>
      <c r="C106" s="118" t="s">
        <v>123</v>
      </c>
      <c r="J106" s="127">
        <f>ROUND(J107 + J108 + J109 + J110 + J111 + J112,2)</f>
        <v>0</v>
      </c>
      <c r="L106" s="30"/>
      <c r="N106" s="128" t="s">
        <v>42</v>
      </c>
    </row>
    <row r="107" spans="2:65" s="1" customFormat="1" ht="18" customHeight="1">
      <c r="B107" s="129"/>
      <c r="C107" s="130"/>
      <c r="D107" s="203" t="s">
        <v>124</v>
      </c>
      <c r="E107" s="235"/>
      <c r="F107" s="235"/>
      <c r="G107" s="130"/>
      <c r="H107" s="130"/>
      <c r="I107" s="130"/>
      <c r="J107" s="90">
        <v>0</v>
      </c>
      <c r="K107" s="130"/>
      <c r="L107" s="129"/>
      <c r="M107" s="130"/>
      <c r="N107" s="132" t="s">
        <v>44</v>
      </c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30"/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  <c r="AT107" s="130"/>
      <c r="AU107" s="130"/>
      <c r="AV107" s="130"/>
      <c r="AW107" s="130"/>
      <c r="AX107" s="130"/>
      <c r="AY107" s="133" t="s">
        <v>125</v>
      </c>
      <c r="AZ107" s="130"/>
      <c r="BA107" s="130"/>
      <c r="BB107" s="130"/>
      <c r="BC107" s="130"/>
      <c r="BD107" s="130"/>
      <c r="BE107" s="134">
        <f t="shared" ref="BE107:BE112" si="0">IF(N107="základná",J107,0)</f>
        <v>0</v>
      </c>
      <c r="BF107" s="134">
        <f t="shared" ref="BF107:BF112" si="1">IF(N107="znížená",J107,0)</f>
        <v>0</v>
      </c>
      <c r="BG107" s="134">
        <f t="shared" ref="BG107:BG112" si="2">IF(N107="zákl. prenesená",J107,0)</f>
        <v>0</v>
      </c>
      <c r="BH107" s="134">
        <f t="shared" ref="BH107:BH112" si="3">IF(N107="zníž. prenesená",J107,0)</f>
        <v>0</v>
      </c>
      <c r="BI107" s="134">
        <f t="shared" ref="BI107:BI112" si="4">IF(N107="nulová",J107,0)</f>
        <v>0</v>
      </c>
      <c r="BJ107" s="133" t="s">
        <v>126</v>
      </c>
      <c r="BK107" s="130"/>
      <c r="BL107" s="130"/>
      <c r="BM107" s="130"/>
    </row>
    <row r="108" spans="2:65" s="1" customFormat="1" ht="18" customHeight="1">
      <c r="B108" s="129"/>
      <c r="C108" s="130"/>
      <c r="D108" s="203" t="s">
        <v>127</v>
      </c>
      <c r="E108" s="235"/>
      <c r="F108" s="235"/>
      <c r="G108" s="130"/>
      <c r="H108" s="130"/>
      <c r="I108" s="130"/>
      <c r="J108" s="90">
        <v>0</v>
      </c>
      <c r="K108" s="130"/>
      <c r="L108" s="129"/>
      <c r="M108" s="130"/>
      <c r="N108" s="132" t="s">
        <v>44</v>
      </c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0"/>
      <c r="AH108" s="130"/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  <c r="AT108" s="130"/>
      <c r="AU108" s="130"/>
      <c r="AV108" s="130"/>
      <c r="AW108" s="130"/>
      <c r="AX108" s="130"/>
      <c r="AY108" s="133" t="s">
        <v>125</v>
      </c>
      <c r="AZ108" s="130"/>
      <c r="BA108" s="130"/>
      <c r="BB108" s="130"/>
      <c r="BC108" s="130"/>
      <c r="BD108" s="130"/>
      <c r="BE108" s="134">
        <f t="shared" si="0"/>
        <v>0</v>
      </c>
      <c r="BF108" s="134">
        <f t="shared" si="1"/>
        <v>0</v>
      </c>
      <c r="BG108" s="134">
        <f t="shared" si="2"/>
        <v>0</v>
      </c>
      <c r="BH108" s="134">
        <f t="shared" si="3"/>
        <v>0</v>
      </c>
      <c r="BI108" s="134">
        <f t="shared" si="4"/>
        <v>0</v>
      </c>
      <c r="BJ108" s="133" t="s">
        <v>126</v>
      </c>
      <c r="BK108" s="130"/>
      <c r="BL108" s="130"/>
      <c r="BM108" s="130"/>
    </row>
    <row r="109" spans="2:65" s="1" customFormat="1" ht="18" customHeight="1">
      <c r="B109" s="129"/>
      <c r="C109" s="130"/>
      <c r="D109" s="203" t="s">
        <v>128</v>
      </c>
      <c r="E109" s="235"/>
      <c r="F109" s="235"/>
      <c r="G109" s="130"/>
      <c r="H109" s="130"/>
      <c r="I109" s="130"/>
      <c r="J109" s="90">
        <v>0</v>
      </c>
      <c r="K109" s="130"/>
      <c r="L109" s="129"/>
      <c r="M109" s="130"/>
      <c r="N109" s="132" t="s">
        <v>44</v>
      </c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0"/>
      <c r="AH109" s="130"/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  <c r="AT109" s="130"/>
      <c r="AU109" s="130"/>
      <c r="AV109" s="130"/>
      <c r="AW109" s="130"/>
      <c r="AX109" s="130"/>
      <c r="AY109" s="133" t="s">
        <v>125</v>
      </c>
      <c r="AZ109" s="130"/>
      <c r="BA109" s="130"/>
      <c r="BB109" s="130"/>
      <c r="BC109" s="130"/>
      <c r="BD109" s="130"/>
      <c r="BE109" s="134">
        <f t="shared" si="0"/>
        <v>0</v>
      </c>
      <c r="BF109" s="134">
        <f t="shared" si="1"/>
        <v>0</v>
      </c>
      <c r="BG109" s="134">
        <f t="shared" si="2"/>
        <v>0</v>
      </c>
      <c r="BH109" s="134">
        <f t="shared" si="3"/>
        <v>0</v>
      </c>
      <c r="BI109" s="134">
        <f t="shared" si="4"/>
        <v>0</v>
      </c>
      <c r="BJ109" s="133" t="s">
        <v>126</v>
      </c>
      <c r="BK109" s="130"/>
      <c r="BL109" s="130"/>
      <c r="BM109" s="130"/>
    </row>
    <row r="110" spans="2:65" s="1" customFormat="1" ht="18" customHeight="1">
      <c r="B110" s="129"/>
      <c r="C110" s="130"/>
      <c r="D110" s="203" t="s">
        <v>129</v>
      </c>
      <c r="E110" s="235"/>
      <c r="F110" s="235"/>
      <c r="G110" s="130"/>
      <c r="H110" s="130"/>
      <c r="I110" s="130"/>
      <c r="J110" s="90">
        <v>0</v>
      </c>
      <c r="K110" s="130"/>
      <c r="L110" s="129"/>
      <c r="M110" s="130"/>
      <c r="N110" s="132" t="s">
        <v>44</v>
      </c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0"/>
      <c r="AH110" s="130"/>
      <c r="AI110" s="130"/>
      <c r="AJ110" s="130"/>
      <c r="AK110" s="130"/>
      <c r="AL110" s="130"/>
      <c r="AM110" s="130"/>
      <c r="AN110" s="130"/>
      <c r="AO110" s="130"/>
      <c r="AP110" s="130"/>
      <c r="AQ110" s="130"/>
      <c r="AR110" s="130"/>
      <c r="AS110" s="130"/>
      <c r="AT110" s="130"/>
      <c r="AU110" s="130"/>
      <c r="AV110" s="130"/>
      <c r="AW110" s="130"/>
      <c r="AX110" s="130"/>
      <c r="AY110" s="133" t="s">
        <v>125</v>
      </c>
      <c r="AZ110" s="130"/>
      <c r="BA110" s="130"/>
      <c r="BB110" s="130"/>
      <c r="BC110" s="130"/>
      <c r="BD110" s="130"/>
      <c r="BE110" s="134">
        <f t="shared" si="0"/>
        <v>0</v>
      </c>
      <c r="BF110" s="134">
        <f t="shared" si="1"/>
        <v>0</v>
      </c>
      <c r="BG110" s="134">
        <f t="shared" si="2"/>
        <v>0</v>
      </c>
      <c r="BH110" s="134">
        <f t="shared" si="3"/>
        <v>0</v>
      </c>
      <c r="BI110" s="134">
        <f t="shared" si="4"/>
        <v>0</v>
      </c>
      <c r="BJ110" s="133" t="s">
        <v>126</v>
      </c>
      <c r="BK110" s="130"/>
      <c r="BL110" s="130"/>
      <c r="BM110" s="130"/>
    </row>
    <row r="111" spans="2:65" s="1" customFormat="1" ht="18" customHeight="1">
      <c r="B111" s="129"/>
      <c r="C111" s="130"/>
      <c r="D111" s="203" t="s">
        <v>130</v>
      </c>
      <c r="E111" s="235"/>
      <c r="F111" s="235"/>
      <c r="G111" s="130"/>
      <c r="H111" s="130"/>
      <c r="I111" s="130"/>
      <c r="J111" s="90">
        <v>0</v>
      </c>
      <c r="K111" s="130"/>
      <c r="L111" s="129"/>
      <c r="M111" s="130"/>
      <c r="N111" s="132" t="s">
        <v>44</v>
      </c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30"/>
      <c r="AE111" s="130"/>
      <c r="AF111" s="130"/>
      <c r="AG111" s="130"/>
      <c r="AH111" s="130"/>
      <c r="AI111" s="130"/>
      <c r="AJ111" s="130"/>
      <c r="AK111" s="130"/>
      <c r="AL111" s="130"/>
      <c r="AM111" s="130"/>
      <c r="AN111" s="130"/>
      <c r="AO111" s="130"/>
      <c r="AP111" s="130"/>
      <c r="AQ111" s="130"/>
      <c r="AR111" s="130"/>
      <c r="AS111" s="130"/>
      <c r="AT111" s="130"/>
      <c r="AU111" s="130"/>
      <c r="AV111" s="130"/>
      <c r="AW111" s="130"/>
      <c r="AX111" s="130"/>
      <c r="AY111" s="133" t="s">
        <v>125</v>
      </c>
      <c r="AZ111" s="130"/>
      <c r="BA111" s="130"/>
      <c r="BB111" s="130"/>
      <c r="BC111" s="130"/>
      <c r="BD111" s="130"/>
      <c r="BE111" s="134">
        <f t="shared" si="0"/>
        <v>0</v>
      </c>
      <c r="BF111" s="134">
        <f t="shared" si="1"/>
        <v>0</v>
      </c>
      <c r="BG111" s="134">
        <f t="shared" si="2"/>
        <v>0</v>
      </c>
      <c r="BH111" s="134">
        <f t="shared" si="3"/>
        <v>0</v>
      </c>
      <c r="BI111" s="134">
        <f t="shared" si="4"/>
        <v>0</v>
      </c>
      <c r="BJ111" s="133" t="s">
        <v>126</v>
      </c>
      <c r="BK111" s="130"/>
      <c r="BL111" s="130"/>
      <c r="BM111" s="130"/>
    </row>
    <row r="112" spans="2:65" s="1" customFormat="1" ht="18" customHeight="1">
      <c r="B112" s="129"/>
      <c r="C112" s="130"/>
      <c r="D112" s="131" t="s">
        <v>131</v>
      </c>
      <c r="E112" s="130"/>
      <c r="F112" s="130"/>
      <c r="G112" s="130"/>
      <c r="H112" s="130"/>
      <c r="I112" s="130"/>
      <c r="J112" s="90">
        <f>ROUND(J30*T112,2)</f>
        <v>0</v>
      </c>
      <c r="K112" s="130"/>
      <c r="L112" s="129"/>
      <c r="M112" s="130"/>
      <c r="N112" s="132" t="s">
        <v>44</v>
      </c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0"/>
      <c r="AH112" s="130"/>
      <c r="AI112" s="130"/>
      <c r="AJ112" s="130"/>
      <c r="AK112" s="130"/>
      <c r="AL112" s="130"/>
      <c r="AM112" s="130"/>
      <c r="AN112" s="130"/>
      <c r="AO112" s="130"/>
      <c r="AP112" s="130"/>
      <c r="AQ112" s="130"/>
      <c r="AR112" s="130"/>
      <c r="AS112" s="130"/>
      <c r="AT112" s="130"/>
      <c r="AU112" s="130"/>
      <c r="AV112" s="130"/>
      <c r="AW112" s="130"/>
      <c r="AX112" s="130"/>
      <c r="AY112" s="133" t="s">
        <v>132</v>
      </c>
      <c r="AZ112" s="130"/>
      <c r="BA112" s="130"/>
      <c r="BB112" s="130"/>
      <c r="BC112" s="130"/>
      <c r="BD112" s="130"/>
      <c r="BE112" s="134">
        <f t="shared" si="0"/>
        <v>0</v>
      </c>
      <c r="BF112" s="134">
        <f t="shared" si="1"/>
        <v>0</v>
      </c>
      <c r="BG112" s="134">
        <f t="shared" si="2"/>
        <v>0</v>
      </c>
      <c r="BH112" s="134">
        <f t="shared" si="3"/>
        <v>0</v>
      </c>
      <c r="BI112" s="134">
        <f t="shared" si="4"/>
        <v>0</v>
      </c>
      <c r="BJ112" s="133" t="s">
        <v>126</v>
      </c>
      <c r="BK112" s="130"/>
      <c r="BL112" s="130"/>
      <c r="BM112" s="130"/>
    </row>
    <row r="113" spans="2:12" s="1" customFormat="1" ht="10.199999999999999">
      <c r="B113" s="30"/>
      <c r="L113" s="30"/>
    </row>
    <row r="114" spans="2:12" s="1" customFormat="1" ht="29.25" customHeight="1">
      <c r="B114" s="30"/>
      <c r="C114" s="98" t="s">
        <v>105</v>
      </c>
      <c r="D114" s="99"/>
      <c r="E114" s="99"/>
      <c r="F114" s="99"/>
      <c r="G114" s="99"/>
      <c r="H114" s="99"/>
      <c r="I114" s="99"/>
      <c r="J114" s="100">
        <f>ROUND(J96+J106,2)</f>
        <v>0</v>
      </c>
      <c r="K114" s="99"/>
      <c r="L114" s="30"/>
    </row>
    <row r="115" spans="2:12" s="1" customFormat="1" ht="6.9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0"/>
    </row>
    <row r="119" spans="2:12" s="1" customFormat="1" ht="6.9" customHeight="1"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30"/>
    </row>
    <row r="120" spans="2:12" s="1" customFormat="1" ht="24.9" customHeight="1">
      <c r="B120" s="30"/>
      <c r="C120" s="17" t="s">
        <v>133</v>
      </c>
      <c r="L120" s="30"/>
    </row>
    <row r="121" spans="2:12" s="1" customFormat="1" ht="6.9" customHeight="1">
      <c r="B121" s="30"/>
      <c r="L121" s="30"/>
    </row>
    <row r="122" spans="2:12" s="1" customFormat="1" ht="12" customHeight="1">
      <c r="B122" s="30"/>
      <c r="C122" s="23" t="s">
        <v>14</v>
      </c>
      <c r="L122" s="30"/>
    </row>
    <row r="123" spans="2:12" s="1" customFormat="1" ht="16.5" customHeight="1">
      <c r="B123" s="30"/>
      <c r="E123" s="231" t="str">
        <f>E7</f>
        <v>Technológia prekládky polnohospodárskych produktov</v>
      </c>
      <c r="F123" s="232"/>
      <c r="G123" s="232"/>
      <c r="H123" s="232"/>
      <c r="L123" s="30"/>
    </row>
    <row r="124" spans="2:12" s="1" customFormat="1" ht="12" customHeight="1">
      <c r="B124" s="30"/>
      <c r="C124" s="23" t="s">
        <v>107</v>
      </c>
      <c r="L124" s="30"/>
    </row>
    <row r="125" spans="2:12" s="1" customFormat="1" ht="16.5" customHeight="1">
      <c r="B125" s="30"/>
      <c r="E125" s="183" t="str">
        <f>E9</f>
        <v>SO01 - SO 01 - Obilné silá - základy</v>
      </c>
      <c r="F125" s="233"/>
      <c r="G125" s="233"/>
      <c r="H125" s="233"/>
      <c r="L125" s="30"/>
    </row>
    <row r="126" spans="2:12" s="1" customFormat="1" ht="6.9" customHeight="1">
      <c r="B126" s="30"/>
      <c r="L126" s="30"/>
    </row>
    <row r="127" spans="2:12" s="1" customFormat="1" ht="12" customHeight="1">
      <c r="B127" s="30"/>
      <c r="C127" s="23" t="s">
        <v>18</v>
      </c>
      <c r="F127" s="21" t="str">
        <f>F12</f>
        <v>Košice - Haniska</v>
      </c>
      <c r="I127" s="23" t="s">
        <v>20</v>
      </c>
      <c r="J127" s="53" t="str">
        <f>IF(J12="","",J12)</f>
        <v>3. 4. 2023</v>
      </c>
      <c r="L127" s="30"/>
    </row>
    <row r="128" spans="2:12" s="1" customFormat="1" ht="6.9" customHeight="1">
      <c r="B128" s="30"/>
      <c r="L128" s="30"/>
    </row>
    <row r="129" spans="2:65" s="1" customFormat="1" ht="15.15" customHeight="1">
      <c r="B129" s="30"/>
      <c r="C129" s="23" t="s">
        <v>22</v>
      </c>
      <c r="F129" s="21" t="str">
        <f>E15</f>
        <v>BB - TRADE, s.r.o., Areál porekladisko, Haniska</v>
      </c>
      <c r="I129" s="23" t="s">
        <v>28</v>
      </c>
      <c r="J129" s="26" t="str">
        <f>E21</f>
        <v>Ing. Attila Balogh</v>
      </c>
      <c r="L129" s="30"/>
    </row>
    <row r="130" spans="2:65" s="1" customFormat="1" ht="15.15" customHeight="1">
      <c r="B130" s="30"/>
      <c r="C130" s="23" t="s">
        <v>26</v>
      </c>
      <c r="F130" s="21" t="str">
        <f>IF(E18="","",E18)</f>
        <v>Vyplň údaj</v>
      </c>
      <c r="I130" s="23" t="s">
        <v>32</v>
      </c>
      <c r="J130" s="26" t="str">
        <f>E24</f>
        <v xml:space="preserve"> </v>
      </c>
      <c r="L130" s="30"/>
    </row>
    <row r="131" spans="2:65" s="1" customFormat="1" ht="10.35" customHeight="1">
      <c r="B131" s="30"/>
      <c r="L131" s="30"/>
    </row>
    <row r="132" spans="2:65" s="10" customFormat="1" ht="29.25" customHeight="1">
      <c r="B132" s="135"/>
      <c r="C132" s="136" t="s">
        <v>134</v>
      </c>
      <c r="D132" s="137" t="s">
        <v>63</v>
      </c>
      <c r="E132" s="137" t="s">
        <v>59</v>
      </c>
      <c r="F132" s="137" t="s">
        <v>60</v>
      </c>
      <c r="G132" s="137" t="s">
        <v>135</v>
      </c>
      <c r="H132" s="137" t="s">
        <v>136</v>
      </c>
      <c r="I132" s="137" t="s">
        <v>137</v>
      </c>
      <c r="J132" s="138" t="s">
        <v>113</v>
      </c>
      <c r="K132" s="139" t="s">
        <v>138</v>
      </c>
      <c r="L132" s="135"/>
      <c r="M132" s="60" t="s">
        <v>1</v>
      </c>
      <c r="N132" s="61" t="s">
        <v>42</v>
      </c>
      <c r="O132" s="61" t="s">
        <v>139</v>
      </c>
      <c r="P132" s="61" t="s">
        <v>140</v>
      </c>
      <c r="Q132" s="61" t="s">
        <v>141</v>
      </c>
      <c r="R132" s="61" t="s">
        <v>142</v>
      </c>
      <c r="S132" s="61" t="s">
        <v>143</v>
      </c>
      <c r="T132" s="62" t="s">
        <v>144</v>
      </c>
    </row>
    <row r="133" spans="2:65" s="1" customFormat="1" ht="22.8" customHeight="1">
      <c r="B133" s="30"/>
      <c r="C133" s="65" t="s">
        <v>110</v>
      </c>
      <c r="J133" s="140">
        <f>BK133</f>
        <v>0</v>
      </c>
      <c r="L133" s="30"/>
      <c r="M133" s="63"/>
      <c r="N133" s="54"/>
      <c r="O133" s="54"/>
      <c r="P133" s="141">
        <f>P134</f>
        <v>0</v>
      </c>
      <c r="Q133" s="54"/>
      <c r="R133" s="141">
        <f>R134</f>
        <v>3874.1162330485076</v>
      </c>
      <c r="S133" s="54"/>
      <c r="T133" s="142">
        <f>T134</f>
        <v>627.6</v>
      </c>
      <c r="AT133" s="13" t="s">
        <v>77</v>
      </c>
      <c r="AU133" s="13" t="s">
        <v>115</v>
      </c>
      <c r="BK133" s="143">
        <f>BK134</f>
        <v>0</v>
      </c>
    </row>
    <row r="134" spans="2:65" s="11" customFormat="1" ht="25.95" customHeight="1">
      <c r="B134" s="144"/>
      <c r="D134" s="145" t="s">
        <v>77</v>
      </c>
      <c r="E134" s="146" t="s">
        <v>145</v>
      </c>
      <c r="F134" s="146" t="s">
        <v>146</v>
      </c>
      <c r="I134" s="147"/>
      <c r="J134" s="148">
        <f>BK134</f>
        <v>0</v>
      </c>
      <c r="L134" s="144"/>
      <c r="M134" s="149"/>
      <c r="P134" s="150">
        <f>P135+P151+P186+P188+P193+P199</f>
        <v>0</v>
      </c>
      <c r="R134" s="150">
        <f>R135+R151+R186+R188+R193+R199</f>
        <v>3874.1162330485076</v>
      </c>
      <c r="T134" s="151">
        <f>T135+T151+T186+T188+T193+T199</f>
        <v>627.6</v>
      </c>
      <c r="AR134" s="145" t="s">
        <v>86</v>
      </c>
      <c r="AT134" s="152" t="s">
        <v>77</v>
      </c>
      <c r="AU134" s="152" t="s">
        <v>78</v>
      </c>
      <c r="AY134" s="145" t="s">
        <v>147</v>
      </c>
      <c r="BK134" s="153">
        <f>BK135+BK151+BK186+BK188+BK193+BK199</f>
        <v>0</v>
      </c>
    </row>
    <row r="135" spans="2:65" s="11" customFormat="1" ht="22.8" customHeight="1">
      <c r="B135" s="144"/>
      <c r="D135" s="145" t="s">
        <v>77</v>
      </c>
      <c r="E135" s="154" t="s">
        <v>86</v>
      </c>
      <c r="F135" s="154" t="s">
        <v>148</v>
      </c>
      <c r="I135" s="147"/>
      <c r="J135" s="155">
        <f>BK135</f>
        <v>0</v>
      </c>
      <c r="L135" s="144"/>
      <c r="M135" s="149"/>
      <c r="P135" s="150">
        <f>SUM(P136:P150)</f>
        <v>0</v>
      </c>
      <c r="R135" s="150">
        <f>SUM(R136:R150)</f>
        <v>136.08000000000001</v>
      </c>
      <c r="T135" s="151">
        <f>SUM(T136:T150)</f>
        <v>600</v>
      </c>
      <c r="AR135" s="145" t="s">
        <v>86</v>
      </c>
      <c r="AT135" s="152" t="s">
        <v>77</v>
      </c>
      <c r="AU135" s="152" t="s">
        <v>86</v>
      </c>
      <c r="AY135" s="145" t="s">
        <v>147</v>
      </c>
      <c r="BK135" s="153">
        <f>SUM(BK136:BK150)</f>
        <v>0</v>
      </c>
    </row>
    <row r="136" spans="2:65" s="1" customFormat="1" ht="24.15" customHeight="1">
      <c r="B136" s="129"/>
      <c r="C136" s="156" t="s">
        <v>86</v>
      </c>
      <c r="D136" s="156" t="s">
        <v>149</v>
      </c>
      <c r="E136" s="157" t="s">
        <v>150</v>
      </c>
      <c r="F136" s="158" t="s">
        <v>151</v>
      </c>
      <c r="G136" s="159" t="s">
        <v>152</v>
      </c>
      <c r="H136" s="160">
        <v>1200</v>
      </c>
      <c r="I136" s="161"/>
      <c r="J136" s="160">
        <f t="shared" ref="J136:J150" si="5">ROUND(I136*H136,3)</f>
        <v>0</v>
      </c>
      <c r="K136" s="162"/>
      <c r="L136" s="30"/>
      <c r="M136" s="163" t="s">
        <v>1</v>
      </c>
      <c r="N136" s="128" t="s">
        <v>44</v>
      </c>
      <c r="P136" s="164">
        <f t="shared" ref="P136:P150" si="6">O136*H136</f>
        <v>0</v>
      </c>
      <c r="Q136" s="164">
        <v>0</v>
      </c>
      <c r="R136" s="164">
        <f t="shared" ref="R136:R150" si="7">Q136*H136</f>
        <v>0</v>
      </c>
      <c r="S136" s="164">
        <v>0.5</v>
      </c>
      <c r="T136" s="165">
        <f t="shared" ref="T136:T150" si="8">S136*H136</f>
        <v>600</v>
      </c>
      <c r="AR136" s="166" t="s">
        <v>153</v>
      </c>
      <c r="AT136" s="166" t="s">
        <v>149</v>
      </c>
      <c r="AU136" s="166" t="s">
        <v>126</v>
      </c>
      <c r="AY136" s="13" t="s">
        <v>147</v>
      </c>
      <c r="BE136" s="94">
        <f t="shared" ref="BE136:BE150" si="9">IF(N136="základná",J136,0)</f>
        <v>0</v>
      </c>
      <c r="BF136" s="94">
        <f t="shared" ref="BF136:BF150" si="10">IF(N136="znížená",J136,0)</f>
        <v>0</v>
      </c>
      <c r="BG136" s="94">
        <f t="shared" ref="BG136:BG150" si="11">IF(N136="zákl. prenesená",J136,0)</f>
        <v>0</v>
      </c>
      <c r="BH136" s="94">
        <f t="shared" ref="BH136:BH150" si="12">IF(N136="zníž. prenesená",J136,0)</f>
        <v>0</v>
      </c>
      <c r="BI136" s="94">
        <f t="shared" ref="BI136:BI150" si="13">IF(N136="nulová",J136,0)</f>
        <v>0</v>
      </c>
      <c r="BJ136" s="13" t="s">
        <v>126</v>
      </c>
      <c r="BK136" s="167">
        <f t="shared" ref="BK136:BK150" si="14">ROUND(I136*H136,3)</f>
        <v>0</v>
      </c>
      <c r="BL136" s="13" t="s">
        <v>153</v>
      </c>
      <c r="BM136" s="166" t="s">
        <v>154</v>
      </c>
    </row>
    <row r="137" spans="2:65" s="1" customFormat="1" ht="33" customHeight="1">
      <c r="B137" s="129"/>
      <c r="C137" s="156" t="s">
        <v>126</v>
      </c>
      <c r="D137" s="156" t="s">
        <v>149</v>
      </c>
      <c r="E137" s="157" t="s">
        <v>155</v>
      </c>
      <c r="F137" s="158" t="s">
        <v>156</v>
      </c>
      <c r="G137" s="159" t="s">
        <v>157</v>
      </c>
      <c r="H137" s="160">
        <v>195.71899999999999</v>
      </c>
      <c r="I137" s="161"/>
      <c r="J137" s="160">
        <f t="shared" si="5"/>
        <v>0</v>
      </c>
      <c r="K137" s="162"/>
      <c r="L137" s="30"/>
      <c r="M137" s="163" t="s">
        <v>1</v>
      </c>
      <c r="N137" s="128" t="s">
        <v>44</v>
      </c>
      <c r="P137" s="164">
        <f t="shared" si="6"/>
        <v>0</v>
      </c>
      <c r="Q137" s="164">
        <v>0</v>
      </c>
      <c r="R137" s="164">
        <f t="shared" si="7"/>
        <v>0</v>
      </c>
      <c r="S137" s="164">
        <v>0</v>
      </c>
      <c r="T137" s="165">
        <f t="shared" si="8"/>
        <v>0</v>
      </c>
      <c r="AR137" s="166" t="s">
        <v>153</v>
      </c>
      <c r="AT137" s="166" t="s">
        <v>149</v>
      </c>
      <c r="AU137" s="166" t="s">
        <v>126</v>
      </c>
      <c r="AY137" s="13" t="s">
        <v>147</v>
      </c>
      <c r="BE137" s="94">
        <f t="shared" si="9"/>
        <v>0</v>
      </c>
      <c r="BF137" s="94">
        <f t="shared" si="10"/>
        <v>0</v>
      </c>
      <c r="BG137" s="94">
        <f t="shared" si="11"/>
        <v>0</v>
      </c>
      <c r="BH137" s="94">
        <f t="shared" si="12"/>
        <v>0</v>
      </c>
      <c r="BI137" s="94">
        <f t="shared" si="13"/>
        <v>0</v>
      </c>
      <c r="BJ137" s="13" t="s">
        <v>126</v>
      </c>
      <c r="BK137" s="167">
        <f t="shared" si="14"/>
        <v>0</v>
      </c>
      <c r="BL137" s="13" t="s">
        <v>153</v>
      </c>
      <c r="BM137" s="166" t="s">
        <v>158</v>
      </c>
    </row>
    <row r="138" spans="2:65" s="1" customFormat="1" ht="33" customHeight="1">
      <c r="B138" s="129"/>
      <c r="C138" s="156" t="s">
        <v>159</v>
      </c>
      <c r="D138" s="156" t="s">
        <v>149</v>
      </c>
      <c r="E138" s="157" t="s">
        <v>160</v>
      </c>
      <c r="F138" s="158" t="s">
        <v>161</v>
      </c>
      <c r="G138" s="159" t="s">
        <v>157</v>
      </c>
      <c r="H138" s="160">
        <v>834.35199999999998</v>
      </c>
      <c r="I138" s="161"/>
      <c r="J138" s="160">
        <f t="shared" si="5"/>
        <v>0</v>
      </c>
      <c r="K138" s="162"/>
      <c r="L138" s="30"/>
      <c r="M138" s="163" t="s">
        <v>1</v>
      </c>
      <c r="N138" s="128" t="s">
        <v>44</v>
      </c>
      <c r="P138" s="164">
        <f t="shared" si="6"/>
        <v>0</v>
      </c>
      <c r="Q138" s="164">
        <v>0</v>
      </c>
      <c r="R138" s="164">
        <f t="shared" si="7"/>
        <v>0</v>
      </c>
      <c r="S138" s="164">
        <v>0</v>
      </c>
      <c r="T138" s="165">
        <f t="shared" si="8"/>
        <v>0</v>
      </c>
      <c r="AR138" s="166" t="s">
        <v>153</v>
      </c>
      <c r="AT138" s="166" t="s">
        <v>149</v>
      </c>
      <c r="AU138" s="166" t="s">
        <v>126</v>
      </c>
      <c r="AY138" s="13" t="s">
        <v>147</v>
      </c>
      <c r="BE138" s="94">
        <f t="shared" si="9"/>
        <v>0</v>
      </c>
      <c r="BF138" s="94">
        <f t="shared" si="10"/>
        <v>0</v>
      </c>
      <c r="BG138" s="94">
        <f t="shared" si="11"/>
        <v>0</v>
      </c>
      <c r="BH138" s="94">
        <f t="shared" si="12"/>
        <v>0</v>
      </c>
      <c r="BI138" s="94">
        <f t="shared" si="13"/>
        <v>0</v>
      </c>
      <c r="BJ138" s="13" t="s">
        <v>126</v>
      </c>
      <c r="BK138" s="167">
        <f t="shared" si="14"/>
        <v>0</v>
      </c>
      <c r="BL138" s="13" t="s">
        <v>153</v>
      </c>
      <c r="BM138" s="166" t="s">
        <v>162</v>
      </c>
    </row>
    <row r="139" spans="2:65" s="1" customFormat="1" ht="24.15" customHeight="1">
      <c r="B139" s="129"/>
      <c r="C139" s="156" t="s">
        <v>153</v>
      </c>
      <c r="D139" s="156" t="s">
        <v>149</v>
      </c>
      <c r="E139" s="157" t="s">
        <v>163</v>
      </c>
      <c r="F139" s="158" t="s">
        <v>164</v>
      </c>
      <c r="G139" s="159" t="s">
        <v>157</v>
      </c>
      <c r="H139" s="160">
        <v>834.35199999999998</v>
      </c>
      <c r="I139" s="161"/>
      <c r="J139" s="160">
        <f t="shared" si="5"/>
        <v>0</v>
      </c>
      <c r="K139" s="162"/>
      <c r="L139" s="30"/>
      <c r="M139" s="163" t="s">
        <v>1</v>
      </c>
      <c r="N139" s="128" t="s">
        <v>44</v>
      </c>
      <c r="P139" s="164">
        <f t="shared" si="6"/>
        <v>0</v>
      </c>
      <c r="Q139" s="164">
        <v>0</v>
      </c>
      <c r="R139" s="164">
        <f t="shared" si="7"/>
        <v>0</v>
      </c>
      <c r="S139" s="164">
        <v>0</v>
      </c>
      <c r="T139" s="165">
        <f t="shared" si="8"/>
        <v>0</v>
      </c>
      <c r="AR139" s="166" t="s">
        <v>153</v>
      </c>
      <c r="AT139" s="166" t="s">
        <v>149</v>
      </c>
      <c r="AU139" s="166" t="s">
        <v>126</v>
      </c>
      <c r="AY139" s="13" t="s">
        <v>147</v>
      </c>
      <c r="BE139" s="94">
        <f t="shared" si="9"/>
        <v>0</v>
      </c>
      <c r="BF139" s="94">
        <f t="shared" si="10"/>
        <v>0</v>
      </c>
      <c r="BG139" s="94">
        <f t="shared" si="11"/>
        <v>0</v>
      </c>
      <c r="BH139" s="94">
        <f t="shared" si="12"/>
        <v>0</v>
      </c>
      <c r="BI139" s="94">
        <f t="shared" si="13"/>
        <v>0</v>
      </c>
      <c r="BJ139" s="13" t="s">
        <v>126</v>
      </c>
      <c r="BK139" s="167">
        <f t="shared" si="14"/>
        <v>0</v>
      </c>
      <c r="BL139" s="13" t="s">
        <v>153</v>
      </c>
      <c r="BM139" s="166" t="s">
        <v>165</v>
      </c>
    </row>
    <row r="140" spans="2:65" s="1" customFormat="1" ht="24.15" customHeight="1">
      <c r="B140" s="129"/>
      <c r="C140" s="156" t="s">
        <v>166</v>
      </c>
      <c r="D140" s="156" t="s">
        <v>149</v>
      </c>
      <c r="E140" s="157" t="s">
        <v>167</v>
      </c>
      <c r="F140" s="158" t="s">
        <v>168</v>
      </c>
      <c r="G140" s="159" t="s">
        <v>157</v>
      </c>
      <c r="H140" s="160">
        <v>259.2</v>
      </c>
      <c r="I140" s="161"/>
      <c r="J140" s="160">
        <f t="shared" si="5"/>
        <v>0</v>
      </c>
      <c r="K140" s="162"/>
      <c r="L140" s="30"/>
      <c r="M140" s="163" t="s">
        <v>1</v>
      </c>
      <c r="N140" s="128" t="s">
        <v>44</v>
      </c>
      <c r="P140" s="164">
        <f t="shared" si="6"/>
        <v>0</v>
      </c>
      <c r="Q140" s="164">
        <v>0</v>
      </c>
      <c r="R140" s="164">
        <f t="shared" si="7"/>
        <v>0</v>
      </c>
      <c r="S140" s="164">
        <v>0</v>
      </c>
      <c r="T140" s="165">
        <f t="shared" si="8"/>
        <v>0</v>
      </c>
      <c r="AR140" s="166" t="s">
        <v>153</v>
      </c>
      <c r="AT140" s="166" t="s">
        <v>149</v>
      </c>
      <c r="AU140" s="166" t="s">
        <v>126</v>
      </c>
      <c r="AY140" s="13" t="s">
        <v>147</v>
      </c>
      <c r="BE140" s="94">
        <f t="shared" si="9"/>
        <v>0</v>
      </c>
      <c r="BF140" s="94">
        <f t="shared" si="10"/>
        <v>0</v>
      </c>
      <c r="BG140" s="94">
        <f t="shared" si="11"/>
        <v>0</v>
      </c>
      <c r="BH140" s="94">
        <f t="shared" si="12"/>
        <v>0</v>
      </c>
      <c r="BI140" s="94">
        <f t="shared" si="13"/>
        <v>0</v>
      </c>
      <c r="BJ140" s="13" t="s">
        <v>126</v>
      </c>
      <c r="BK140" s="167">
        <f t="shared" si="14"/>
        <v>0</v>
      </c>
      <c r="BL140" s="13" t="s">
        <v>153</v>
      </c>
      <c r="BM140" s="166" t="s">
        <v>169</v>
      </c>
    </row>
    <row r="141" spans="2:65" s="1" customFormat="1" ht="37.799999999999997" customHeight="1">
      <c r="B141" s="129"/>
      <c r="C141" s="156" t="s">
        <v>170</v>
      </c>
      <c r="D141" s="156" t="s">
        <v>149</v>
      </c>
      <c r="E141" s="157" t="s">
        <v>171</v>
      </c>
      <c r="F141" s="158" t="s">
        <v>172</v>
      </c>
      <c r="G141" s="159" t="s">
        <v>157</v>
      </c>
      <c r="H141" s="160">
        <v>259.2</v>
      </c>
      <c r="I141" s="161"/>
      <c r="J141" s="160">
        <f t="shared" si="5"/>
        <v>0</v>
      </c>
      <c r="K141" s="162"/>
      <c r="L141" s="30"/>
      <c r="M141" s="163" t="s">
        <v>1</v>
      </c>
      <c r="N141" s="128" t="s">
        <v>44</v>
      </c>
      <c r="P141" s="164">
        <f t="shared" si="6"/>
        <v>0</v>
      </c>
      <c r="Q141" s="164">
        <v>0</v>
      </c>
      <c r="R141" s="164">
        <f t="shared" si="7"/>
        <v>0</v>
      </c>
      <c r="S141" s="164">
        <v>0</v>
      </c>
      <c r="T141" s="165">
        <f t="shared" si="8"/>
        <v>0</v>
      </c>
      <c r="AR141" s="166" t="s">
        <v>153</v>
      </c>
      <c r="AT141" s="166" t="s">
        <v>149</v>
      </c>
      <c r="AU141" s="166" t="s">
        <v>126</v>
      </c>
      <c r="AY141" s="13" t="s">
        <v>147</v>
      </c>
      <c r="BE141" s="94">
        <f t="shared" si="9"/>
        <v>0</v>
      </c>
      <c r="BF141" s="94">
        <f t="shared" si="10"/>
        <v>0</v>
      </c>
      <c r="BG141" s="94">
        <f t="shared" si="11"/>
        <v>0</v>
      </c>
      <c r="BH141" s="94">
        <f t="shared" si="12"/>
        <v>0</v>
      </c>
      <c r="BI141" s="94">
        <f t="shared" si="13"/>
        <v>0</v>
      </c>
      <c r="BJ141" s="13" t="s">
        <v>126</v>
      </c>
      <c r="BK141" s="167">
        <f t="shared" si="14"/>
        <v>0</v>
      </c>
      <c r="BL141" s="13" t="s">
        <v>153</v>
      </c>
      <c r="BM141" s="166" t="s">
        <v>173</v>
      </c>
    </row>
    <row r="142" spans="2:65" s="1" customFormat="1" ht="24.15" customHeight="1">
      <c r="B142" s="129"/>
      <c r="C142" s="156" t="s">
        <v>174</v>
      </c>
      <c r="D142" s="156" t="s">
        <v>149</v>
      </c>
      <c r="E142" s="157" t="s">
        <v>175</v>
      </c>
      <c r="F142" s="158" t="s">
        <v>176</v>
      </c>
      <c r="G142" s="159" t="s">
        <v>157</v>
      </c>
      <c r="H142" s="160">
        <v>1289.271</v>
      </c>
      <c r="I142" s="161"/>
      <c r="J142" s="160">
        <f t="shared" si="5"/>
        <v>0</v>
      </c>
      <c r="K142" s="162"/>
      <c r="L142" s="30"/>
      <c r="M142" s="163" t="s">
        <v>1</v>
      </c>
      <c r="N142" s="128" t="s">
        <v>44</v>
      </c>
      <c r="P142" s="164">
        <f t="shared" si="6"/>
        <v>0</v>
      </c>
      <c r="Q142" s="164">
        <v>0</v>
      </c>
      <c r="R142" s="164">
        <f t="shared" si="7"/>
        <v>0</v>
      </c>
      <c r="S142" s="164">
        <v>0</v>
      </c>
      <c r="T142" s="165">
        <f t="shared" si="8"/>
        <v>0</v>
      </c>
      <c r="AR142" s="166" t="s">
        <v>153</v>
      </c>
      <c r="AT142" s="166" t="s">
        <v>149</v>
      </c>
      <c r="AU142" s="166" t="s">
        <v>126</v>
      </c>
      <c r="AY142" s="13" t="s">
        <v>147</v>
      </c>
      <c r="BE142" s="94">
        <f t="shared" si="9"/>
        <v>0</v>
      </c>
      <c r="BF142" s="94">
        <f t="shared" si="10"/>
        <v>0</v>
      </c>
      <c r="BG142" s="94">
        <f t="shared" si="11"/>
        <v>0</v>
      </c>
      <c r="BH142" s="94">
        <f t="shared" si="12"/>
        <v>0</v>
      </c>
      <c r="BI142" s="94">
        <f t="shared" si="13"/>
        <v>0</v>
      </c>
      <c r="BJ142" s="13" t="s">
        <v>126</v>
      </c>
      <c r="BK142" s="167">
        <f t="shared" si="14"/>
        <v>0</v>
      </c>
      <c r="BL142" s="13" t="s">
        <v>153</v>
      </c>
      <c r="BM142" s="166" t="s">
        <v>177</v>
      </c>
    </row>
    <row r="143" spans="2:65" s="1" customFormat="1" ht="37.799999999999997" customHeight="1">
      <c r="B143" s="129"/>
      <c r="C143" s="156" t="s">
        <v>178</v>
      </c>
      <c r="D143" s="156" t="s">
        <v>149</v>
      </c>
      <c r="E143" s="157" t="s">
        <v>179</v>
      </c>
      <c r="F143" s="158" t="s">
        <v>180</v>
      </c>
      <c r="G143" s="159" t="s">
        <v>157</v>
      </c>
      <c r="H143" s="160">
        <v>464.28800000000001</v>
      </c>
      <c r="I143" s="161"/>
      <c r="J143" s="160">
        <f t="shared" si="5"/>
        <v>0</v>
      </c>
      <c r="K143" s="162"/>
      <c r="L143" s="30"/>
      <c r="M143" s="163" t="s">
        <v>1</v>
      </c>
      <c r="N143" s="128" t="s">
        <v>44</v>
      </c>
      <c r="P143" s="164">
        <f t="shared" si="6"/>
        <v>0</v>
      </c>
      <c r="Q143" s="164">
        <v>0</v>
      </c>
      <c r="R143" s="164">
        <f t="shared" si="7"/>
        <v>0</v>
      </c>
      <c r="S143" s="164">
        <v>0</v>
      </c>
      <c r="T143" s="165">
        <f t="shared" si="8"/>
        <v>0</v>
      </c>
      <c r="AR143" s="166" t="s">
        <v>153</v>
      </c>
      <c r="AT143" s="166" t="s">
        <v>149</v>
      </c>
      <c r="AU143" s="166" t="s">
        <v>126</v>
      </c>
      <c r="AY143" s="13" t="s">
        <v>147</v>
      </c>
      <c r="BE143" s="94">
        <f t="shared" si="9"/>
        <v>0</v>
      </c>
      <c r="BF143" s="94">
        <f t="shared" si="10"/>
        <v>0</v>
      </c>
      <c r="BG143" s="94">
        <f t="shared" si="11"/>
        <v>0</v>
      </c>
      <c r="BH143" s="94">
        <f t="shared" si="12"/>
        <v>0</v>
      </c>
      <c r="BI143" s="94">
        <f t="shared" si="13"/>
        <v>0</v>
      </c>
      <c r="BJ143" s="13" t="s">
        <v>126</v>
      </c>
      <c r="BK143" s="167">
        <f t="shared" si="14"/>
        <v>0</v>
      </c>
      <c r="BL143" s="13" t="s">
        <v>153</v>
      </c>
      <c r="BM143" s="166" t="s">
        <v>181</v>
      </c>
    </row>
    <row r="144" spans="2:65" s="1" customFormat="1" ht="44.25" customHeight="1">
      <c r="B144" s="129"/>
      <c r="C144" s="156" t="s">
        <v>182</v>
      </c>
      <c r="D144" s="156" t="s">
        <v>149</v>
      </c>
      <c r="E144" s="157" t="s">
        <v>183</v>
      </c>
      <c r="F144" s="158" t="s">
        <v>184</v>
      </c>
      <c r="G144" s="159" t="s">
        <v>157</v>
      </c>
      <c r="H144" s="160">
        <v>17178.655999999999</v>
      </c>
      <c r="I144" s="161"/>
      <c r="J144" s="160">
        <f t="shared" si="5"/>
        <v>0</v>
      </c>
      <c r="K144" s="162"/>
      <c r="L144" s="30"/>
      <c r="M144" s="163" t="s">
        <v>1</v>
      </c>
      <c r="N144" s="128" t="s">
        <v>44</v>
      </c>
      <c r="P144" s="164">
        <f t="shared" si="6"/>
        <v>0</v>
      </c>
      <c r="Q144" s="164">
        <v>0</v>
      </c>
      <c r="R144" s="164">
        <f t="shared" si="7"/>
        <v>0</v>
      </c>
      <c r="S144" s="164">
        <v>0</v>
      </c>
      <c r="T144" s="165">
        <f t="shared" si="8"/>
        <v>0</v>
      </c>
      <c r="AR144" s="166" t="s">
        <v>153</v>
      </c>
      <c r="AT144" s="166" t="s">
        <v>149</v>
      </c>
      <c r="AU144" s="166" t="s">
        <v>126</v>
      </c>
      <c r="AY144" s="13" t="s">
        <v>147</v>
      </c>
      <c r="BE144" s="94">
        <f t="shared" si="9"/>
        <v>0</v>
      </c>
      <c r="BF144" s="94">
        <f t="shared" si="10"/>
        <v>0</v>
      </c>
      <c r="BG144" s="94">
        <f t="shared" si="11"/>
        <v>0</v>
      </c>
      <c r="BH144" s="94">
        <f t="shared" si="12"/>
        <v>0</v>
      </c>
      <c r="BI144" s="94">
        <f t="shared" si="13"/>
        <v>0</v>
      </c>
      <c r="BJ144" s="13" t="s">
        <v>126</v>
      </c>
      <c r="BK144" s="167">
        <f t="shared" si="14"/>
        <v>0</v>
      </c>
      <c r="BL144" s="13" t="s">
        <v>153</v>
      </c>
      <c r="BM144" s="166" t="s">
        <v>185</v>
      </c>
    </row>
    <row r="145" spans="2:65" s="1" customFormat="1" ht="24.15" customHeight="1">
      <c r="B145" s="129"/>
      <c r="C145" s="156" t="s">
        <v>186</v>
      </c>
      <c r="D145" s="156" t="s">
        <v>149</v>
      </c>
      <c r="E145" s="157" t="s">
        <v>187</v>
      </c>
      <c r="F145" s="158" t="s">
        <v>188</v>
      </c>
      <c r="G145" s="159" t="s">
        <v>157</v>
      </c>
      <c r="H145" s="160">
        <v>464.28800000000001</v>
      </c>
      <c r="I145" s="161"/>
      <c r="J145" s="160">
        <f t="shared" si="5"/>
        <v>0</v>
      </c>
      <c r="K145" s="162"/>
      <c r="L145" s="30"/>
      <c r="M145" s="163" t="s">
        <v>1</v>
      </c>
      <c r="N145" s="128" t="s">
        <v>44</v>
      </c>
      <c r="P145" s="164">
        <f t="shared" si="6"/>
        <v>0</v>
      </c>
      <c r="Q145" s="164">
        <v>0</v>
      </c>
      <c r="R145" s="164">
        <f t="shared" si="7"/>
        <v>0</v>
      </c>
      <c r="S145" s="164">
        <v>0</v>
      </c>
      <c r="T145" s="165">
        <f t="shared" si="8"/>
        <v>0</v>
      </c>
      <c r="AR145" s="166" t="s">
        <v>153</v>
      </c>
      <c r="AT145" s="166" t="s">
        <v>149</v>
      </c>
      <c r="AU145" s="166" t="s">
        <v>126</v>
      </c>
      <c r="AY145" s="13" t="s">
        <v>147</v>
      </c>
      <c r="BE145" s="94">
        <f t="shared" si="9"/>
        <v>0</v>
      </c>
      <c r="BF145" s="94">
        <f t="shared" si="10"/>
        <v>0</v>
      </c>
      <c r="BG145" s="94">
        <f t="shared" si="11"/>
        <v>0</v>
      </c>
      <c r="BH145" s="94">
        <f t="shared" si="12"/>
        <v>0</v>
      </c>
      <c r="BI145" s="94">
        <f t="shared" si="13"/>
        <v>0</v>
      </c>
      <c r="BJ145" s="13" t="s">
        <v>126</v>
      </c>
      <c r="BK145" s="167">
        <f t="shared" si="14"/>
        <v>0</v>
      </c>
      <c r="BL145" s="13" t="s">
        <v>153</v>
      </c>
      <c r="BM145" s="166" t="s">
        <v>189</v>
      </c>
    </row>
    <row r="146" spans="2:65" s="1" customFormat="1" ht="21.75" customHeight="1">
      <c r="B146" s="129"/>
      <c r="C146" s="156" t="s">
        <v>190</v>
      </c>
      <c r="D146" s="156" t="s">
        <v>149</v>
      </c>
      <c r="E146" s="157" t="s">
        <v>191</v>
      </c>
      <c r="F146" s="158" t="s">
        <v>192</v>
      </c>
      <c r="G146" s="159" t="s">
        <v>157</v>
      </c>
      <c r="H146" s="160">
        <v>464.28800000000001</v>
      </c>
      <c r="I146" s="161"/>
      <c r="J146" s="160">
        <f t="shared" si="5"/>
        <v>0</v>
      </c>
      <c r="K146" s="162"/>
      <c r="L146" s="30"/>
      <c r="M146" s="163" t="s">
        <v>1</v>
      </c>
      <c r="N146" s="128" t="s">
        <v>44</v>
      </c>
      <c r="P146" s="164">
        <f t="shared" si="6"/>
        <v>0</v>
      </c>
      <c r="Q146" s="164">
        <v>0</v>
      </c>
      <c r="R146" s="164">
        <f t="shared" si="7"/>
        <v>0</v>
      </c>
      <c r="S146" s="164">
        <v>0</v>
      </c>
      <c r="T146" s="165">
        <f t="shared" si="8"/>
        <v>0</v>
      </c>
      <c r="AR146" s="166" t="s">
        <v>153</v>
      </c>
      <c r="AT146" s="166" t="s">
        <v>149</v>
      </c>
      <c r="AU146" s="166" t="s">
        <v>126</v>
      </c>
      <c r="AY146" s="13" t="s">
        <v>147</v>
      </c>
      <c r="BE146" s="94">
        <f t="shared" si="9"/>
        <v>0</v>
      </c>
      <c r="BF146" s="94">
        <f t="shared" si="10"/>
        <v>0</v>
      </c>
      <c r="BG146" s="94">
        <f t="shared" si="11"/>
        <v>0</v>
      </c>
      <c r="BH146" s="94">
        <f t="shared" si="12"/>
        <v>0</v>
      </c>
      <c r="BI146" s="94">
        <f t="shared" si="13"/>
        <v>0</v>
      </c>
      <c r="BJ146" s="13" t="s">
        <v>126</v>
      </c>
      <c r="BK146" s="167">
        <f t="shared" si="14"/>
        <v>0</v>
      </c>
      <c r="BL146" s="13" t="s">
        <v>153</v>
      </c>
      <c r="BM146" s="166" t="s">
        <v>193</v>
      </c>
    </row>
    <row r="147" spans="2:65" s="1" customFormat="1" ht="24.15" customHeight="1">
      <c r="B147" s="129"/>
      <c r="C147" s="156" t="s">
        <v>194</v>
      </c>
      <c r="D147" s="156" t="s">
        <v>149</v>
      </c>
      <c r="E147" s="157" t="s">
        <v>195</v>
      </c>
      <c r="F147" s="158" t="s">
        <v>196</v>
      </c>
      <c r="G147" s="159" t="s">
        <v>197</v>
      </c>
      <c r="H147" s="160">
        <v>742.86099999999999</v>
      </c>
      <c r="I147" s="161"/>
      <c r="J147" s="160">
        <f t="shared" si="5"/>
        <v>0</v>
      </c>
      <c r="K147" s="162"/>
      <c r="L147" s="30"/>
      <c r="M147" s="163" t="s">
        <v>1</v>
      </c>
      <c r="N147" s="128" t="s">
        <v>44</v>
      </c>
      <c r="P147" s="164">
        <f t="shared" si="6"/>
        <v>0</v>
      </c>
      <c r="Q147" s="164">
        <v>0</v>
      </c>
      <c r="R147" s="164">
        <f t="shared" si="7"/>
        <v>0</v>
      </c>
      <c r="S147" s="164">
        <v>0</v>
      </c>
      <c r="T147" s="165">
        <f t="shared" si="8"/>
        <v>0</v>
      </c>
      <c r="AR147" s="166" t="s">
        <v>153</v>
      </c>
      <c r="AT147" s="166" t="s">
        <v>149</v>
      </c>
      <c r="AU147" s="166" t="s">
        <v>126</v>
      </c>
      <c r="AY147" s="13" t="s">
        <v>147</v>
      </c>
      <c r="BE147" s="94">
        <f t="shared" si="9"/>
        <v>0</v>
      </c>
      <c r="BF147" s="94">
        <f t="shared" si="10"/>
        <v>0</v>
      </c>
      <c r="BG147" s="94">
        <f t="shared" si="11"/>
        <v>0</v>
      </c>
      <c r="BH147" s="94">
        <f t="shared" si="12"/>
        <v>0</v>
      </c>
      <c r="BI147" s="94">
        <f t="shared" si="13"/>
        <v>0</v>
      </c>
      <c r="BJ147" s="13" t="s">
        <v>126</v>
      </c>
      <c r="BK147" s="167">
        <f t="shared" si="14"/>
        <v>0</v>
      </c>
      <c r="BL147" s="13" t="s">
        <v>153</v>
      </c>
      <c r="BM147" s="166" t="s">
        <v>198</v>
      </c>
    </row>
    <row r="148" spans="2:65" s="1" customFormat="1" ht="33" customHeight="1">
      <c r="B148" s="129"/>
      <c r="C148" s="156" t="s">
        <v>199</v>
      </c>
      <c r="D148" s="156" t="s">
        <v>149</v>
      </c>
      <c r="E148" s="157" t="s">
        <v>200</v>
      </c>
      <c r="F148" s="158" t="s">
        <v>201</v>
      </c>
      <c r="G148" s="159" t="s">
        <v>157</v>
      </c>
      <c r="H148" s="160">
        <v>824.98299999999995</v>
      </c>
      <c r="I148" s="161"/>
      <c r="J148" s="160">
        <f t="shared" si="5"/>
        <v>0</v>
      </c>
      <c r="K148" s="162"/>
      <c r="L148" s="30"/>
      <c r="M148" s="163" t="s">
        <v>1</v>
      </c>
      <c r="N148" s="128" t="s">
        <v>44</v>
      </c>
      <c r="P148" s="164">
        <f t="shared" si="6"/>
        <v>0</v>
      </c>
      <c r="Q148" s="164">
        <v>0</v>
      </c>
      <c r="R148" s="164">
        <f t="shared" si="7"/>
        <v>0</v>
      </c>
      <c r="S148" s="164">
        <v>0</v>
      </c>
      <c r="T148" s="165">
        <f t="shared" si="8"/>
        <v>0</v>
      </c>
      <c r="AR148" s="166" t="s">
        <v>153</v>
      </c>
      <c r="AT148" s="166" t="s">
        <v>149</v>
      </c>
      <c r="AU148" s="166" t="s">
        <v>126</v>
      </c>
      <c r="AY148" s="13" t="s">
        <v>147</v>
      </c>
      <c r="BE148" s="94">
        <f t="shared" si="9"/>
        <v>0</v>
      </c>
      <c r="BF148" s="94">
        <f t="shared" si="10"/>
        <v>0</v>
      </c>
      <c r="BG148" s="94">
        <f t="shared" si="11"/>
        <v>0</v>
      </c>
      <c r="BH148" s="94">
        <f t="shared" si="12"/>
        <v>0</v>
      </c>
      <c r="BI148" s="94">
        <f t="shared" si="13"/>
        <v>0</v>
      </c>
      <c r="BJ148" s="13" t="s">
        <v>126</v>
      </c>
      <c r="BK148" s="167">
        <f t="shared" si="14"/>
        <v>0</v>
      </c>
      <c r="BL148" s="13" t="s">
        <v>153</v>
      </c>
      <c r="BM148" s="166" t="s">
        <v>202</v>
      </c>
    </row>
    <row r="149" spans="2:65" s="1" customFormat="1" ht="24.15" customHeight="1">
      <c r="B149" s="129"/>
      <c r="C149" s="156" t="s">
        <v>203</v>
      </c>
      <c r="D149" s="156" t="s">
        <v>149</v>
      </c>
      <c r="E149" s="157" t="s">
        <v>204</v>
      </c>
      <c r="F149" s="158" t="s">
        <v>205</v>
      </c>
      <c r="G149" s="159" t="s">
        <v>157</v>
      </c>
      <c r="H149" s="160">
        <v>72</v>
      </c>
      <c r="I149" s="161"/>
      <c r="J149" s="160">
        <f t="shared" si="5"/>
        <v>0</v>
      </c>
      <c r="K149" s="162"/>
      <c r="L149" s="30"/>
      <c r="M149" s="163" t="s">
        <v>1</v>
      </c>
      <c r="N149" s="128" t="s">
        <v>44</v>
      </c>
      <c r="P149" s="164">
        <f t="shared" si="6"/>
        <v>0</v>
      </c>
      <c r="Q149" s="164">
        <v>0</v>
      </c>
      <c r="R149" s="164">
        <f t="shared" si="7"/>
        <v>0</v>
      </c>
      <c r="S149" s="164">
        <v>0</v>
      </c>
      <c r="T149" s="165">
        <f t="shared" si="8"/>
        <v>0</v>
      </c>
      <c r="AR149" s="166" t="s">
        <v>153</v>
      </c>
      <c r="AT149" s="166" t="s">
        <v>149</v>
      </c>
      <c r="AU149" s="166" t="s">
        <v>126</v>
      </c>
      <c r="AY149" s="13" t="s">
        <v>147</v>
      </c>
      <c r="BE149" s="94">
        <f t="shared" si="9"/>
        <v>0</v>
      </c>
      <c r="BF149" s="94">
        <f t="shared" si="10"/>
        <v>0</v>
      </c>
      <c r="BG149" s="94">
        <f t="shared" si="11"/>
        <v>0</v>
      </c>
      <c r="BH149" s="94">
        <f t="shared" si="12"/>
        <v>0</v>
      </c>
      <c r="BI149" s="94">
        <f t="shared" si="13"/>
        <v>0</v>
      </c>
      <c r="BJ149" s="13" t="s">
        <v>126</v>
      </c>
      <c r="BK149" s="167">
        <f t="shared" si="14"/>
        <v>0</v>
      </c>
      <c r="BL149" s="13" t="s">
        <v>153</v>
      </c>
      <c r="BM149" s="166" t="s">
        <v>206</v>
      </c>
    </row>
    <row r="150" spans="2:65" s="1" customFormat="1" ht="16.5" customHeight="1">
      <c r="B150" s="129"/>
      <c r="C150" s="168" t="s">
        <v>207</v>
      </c>
      <c r="D150" s="168" t="s">
        <v>208</v>
      </c>
      <c r="E150" s="169" t="s">
        <v>209</v>
      </c>
      <c r="F150" s="170" t="s">
        <v>210</v>
      </c>
      <c r="G150" s="171" t="s">
        <v>197</v>
      </c>
      <c r="H150" s="172">
        <v>136.08000000000001</v>
      </c>
      <c r="I150" s="173"/>
      <c r="J150" s="172">
        <f t="shared" si="5"/>
        <v>0</v>
      </c>
      <c r="K150" s="174"/>
      <c r="L150" s="175"/>
      <c r="M150" s="176" t="s">
        <v>1</v>
      </c>
      <c r="N150" s="177" t="s">
        <v>44</v>
      </c>
      <c r="P150" s="164">
        <f t="shared" si="6"/>
        <v>0</v>
      </c>
      <c r="Q150" s="164">
        <v>1</v>
      </c>
      <c r="R150" s="164">
        <f t="shared" si="7"/>
        <v>136.08000000000001</v>
      </c>
      <c r="S150" s="164">
        <v>0</v>
      </c>
      <c r="T150" s="165">
        <f t="shared" si="8"/>
        <v>0</v>
      </c>
      <c r="AR150" s="166" t="s">
        <v>178</v>
      </c>
      <c r="AT150" s="166" t="s">
        <v>208</v>
      </c>
      <c r="AU150" s="166" t="s">
        <v>126</v>
      </c>
      <c r="AY150" s="13" t="s">
        <v>147</v>
      </c>
      <c r="BE150" s="94">
        <f t="shared" si="9"/>
        <v>0</v>
      </c>
      <c r="BF150" s="94">
        <f t="shared" si="10"/>
        <v>0</v>
      </c>
      <c r="BG150" s="94">
        <f t="shared" si="11"/>
        <v>0</v>
      </c>
      <c r="BH150" s="94">
        <f t="shared" si="12"/>
        <v>0</v>
      </c>
      <c r="BI150" s="94">
        <f t="shared" si="13"/>
        <v>0</v>
      </c>
      <c r="BJ150" s="13" t="s">
        <v>126</v>
      </c>
      <c r="BK150" s="167">
        <f t="shared" si="14"/>
        <v>0</v>
      </c>
      <c r="BL150" s="13" t="s">
        <v>153</v>
      </c>
      <c r="BM150" s="166" t="s">
        <v>211</v>
      </c>
    </row>
    <row r="151" spans="2:65" s="11" customFormat="1" ht="22.8" customHeight="1">
      <c r="B151" s="144"/>
      <c r="D151" s="145" t="s">
        <v>77</v>
      </c>
      <c r="E151" s="154" t="s">
        <v>126</v>
      </c>
      <c r="F151" s="154" t="s">
        <v>212</v>
      </c>
      <c r="I151" s="147"/>
      <c r="J151" s="155">
        <f>BK151</f>
        <v>0</v>
      </c>
      <c r="L151" s="144"/>
      <c r="M151" s="149"/>
      <c r="P151" s="150">
        <f>SUM(P152:P185)</f>
        <v>0</v>
      </c>
      <c r="R151" s="150">
        <f>SUM(R152:R185)</f>
        <v>3681.4280570485075</v>
      </c>
      <c r="T151" s="151">
        <f>SUM(T152:T185)</f>
        <v>0</v>
      </c>
      <c r="AR151" s="145" t="s">
        <v>86</v>
      </c>
      <c r="AT151" s="152" t="s">
        <v>77</v>
      </c>
      <c r="AU151" s="152" t="s">
        <v>86</v>
      </c>
      <c r="AY151" s="145" t="s">
        <v>147</v>
      </c>
      <c r="BK151" s="153">
        <f>SUM(BK152:BK185)</f>
        <v>0</v>
      </c>
    </row>
    <row r="152" spans="2:65" s="1" customFormat="1" ht="24.15" customHeight="1">
      <c r="B152" s="129"/>
      <c r="C152" s="156" t="s">
        <v>213</v>
      </c>
      <c r="D152" s="156" t="s">
        <v>149</v>
      </c>
      <c r="E152" s="157" t="s">
        <v>214</v>
      </c>
      <c r="F152" s="158" t="s">
        <v>215</v>
      </c>
      <c r="G152" s="159" t="s">
        <v>157</v>
      </c>
      <c r="H152" s="160">
        <v>485.08800000000002</v>
      </c>
      <c r="I152" s="161"/>
      <c r="J152" s="160">
        <f t="shared" ref="J152:J185" si="15">ROUND(I152*H152,3)</f>
        <v>0</v>
      </c>
      <c r="K152" s="162"/>
      <c r="L152" s="30"/>
      <c r="M152" s="163" t="s">
        <v>1</v>
      </c>
      <c r="N152" s="128" t="s">
        <v>44</v>
      </c>
      <c r="P152" s="164">
        <f t="shared" ref="P152:P185" si="16">O152*H152</f>
        <v>0</v>
      </c>
      <c r="Q152" s="164">
        <v>2.0699999999999998</v>
      </c>
      <c r="R152" s="164">
        <f t="shared" ref="R152:R185" si="17">Q152*H152</f>
        <v>1004.13216</v>
      </c>
      <c r="S152" s="164">
        <v>0</v>
      </c>
      <c r="T152" s="165">
        <f t="shared" ref="T152:T185" si="18">S152*H152</f>
        <v>0</v>
      </c>
      <c r="AR152" s="166" t="s">
        <v>153</v>
      </c>
      <c r="AT152" s="166" t="s">
        <v>149</v>
      </c>
      <c r="AU152" s="166" t="s">
        <v>126</v>
      </c>
      <c r="AY152" s="13" t="s">
        <v>147</v>
      </c>
      <c r="BE152" s="94">
        <f t="shared" ref="BE152:BE185" si="19">IF(N152="základná",J152,0)</f>
        <v>0</v>
      </c>
      <c r="BF152" s="94">
        <f t="shared" ref="BF152:BF185" si="20">IF(N152="znížená",J152,0)</f>
        <v>0</v>
      </c>
      <c r="BG152" s="94">
        <f t="shared" ref="BG152:BG185" si="21">IF(N152="zákl. prenesená",J152,0)</f>
        <v>0</v>
      </c>
      <c r="BH152" s="94">
        <f t="shared" ref="BH152:BH185" si="22">IF(N152="zníž. prenesená",J152,0)</f>
        <v>0</v>
      </c>
      <c r="BI152" s="94">
        <f t="shared" ref="BI152:BI185" si="23">IF(N152="nulová",J152,0)</f>
        <v>0</v>
      </c>
      <c r="BJ152" s="13" t="s">
        <v>126</v>
      </c>
      <c r="BK152" s="167">
        <f t="shared" ref="BK152:BK185" si="24">ROUND(I152*H152,3)</f>
        <v>0</v>
      </c>
      <c r="BL152" s="13" t="s">
        <v>153</v>
      </c>
      <c r="BM152" s="166" t="s">
        <v>216</v>
      </c>
    </row>
    <row r="153" spans="2:65" s="1" customFormat="1" ht="24.15" customHeight="1">
      <c r="B153" s="129"/>
      <c r="C153" s="156" t="s">
        <v>217</v>
      </c>
      <c r="D153" s="156" t="s">
        <v>149</v>
      </c>
      <c r="E153" s="157" t="s">
        <v>218</v>
      </c>
      <c r="F153" s="158" t="s">
        <v>219</v>
      </c>
      <c r="G153" s="159" t="s">
        <v>157</v>
      </c>
      <c r="H153" s="160">
        <v>431.99299999999999</v>
      </c>
      <c r="I153" s="161"/>
      <c r="J153" s="160">
        <f t="shared" si="15"/>
        <v>0</v>
      </c>
      <c r="K153" s="162"/>
      <c r="L153" s="30"/>
      <c r="M153" s="163" t="s">
        <v>1</v>
      </c>
      <c r="N153" s="128" t="s">
        <v>44</v>
      </c>
      <c r="P153" s="164">
        <f t="shared" si="16"/>
        <v>0</v>
      </c>
      <c r="Q153" s="164">
        <v>2.3453392040000001</v>
      </c>
      <c r="R153" s="164">
        <f t="shared" si="17"/>
        <v>1013.1701187535721</v>
      </c>
      <c r="S153" s="164">
        <v>0</v>
      </c>
      <c r="T153" s="165">
        <f t="shared" si="18"/>
        <v>0</v>
      </c>
      <c r="AR153" s="166" t="s">
        <v>153</v>
      </c>
      <c r="AT153" s="166" t="s">
        <v>149</v>
      </c>
      <c r="AU153" s="166" t="s">
        <v>126</v>
      </c>
      <c r="AY153" s="13" t="s">
        <v>147</v>
      </c>
      <c r="BE153" s="94">
        <f t="shared" si="19"/>
        <v>0</v>
      </c>
      <c r="BF153" s="94">
        <f t="shared" si="20"/>
        <v>0</v>
      </c>
      <c r="BG153" s="94">
        <f t="shared" si="21"/>
        <v>0</v>
      </c>
      <c r="BH153" s="94">
        <f t="shared" si="22"/>
        <v>0</v>
      </c>
      <c r="BI153" s="94">
        <f t="shared" si="23"/>
        <v>0</v>
      </c>
      <c r="BJ153" s="13" t="s">
        <v>126</v>
      </c>
      <c r="BK153" s="167">
        <f t="shared" si="24"/>
        <v>0</v>
      </c>
      <c r="BL153" s="13" t="s">
        <v>153</v>
      </c>
      <c r="BM153" s="166" t="s">
        <v>220</v>
      </c>
    </row>
    <row r="154" spans="2:65" s="1" customFormat="1" ht="24.15" customHeight="1">
      <c r="B154" s="129"/>
      <c r="C154" s="156" t="s">
        <v>221</v>
      </c>
      <c r="D154" s="156" t="s">
        <v>149</v>
      </c>
      <c r="E154" s="157" t="s">
        <v>222</v>
      </c>
      <c r="F154" s="158" t="s">
        <v>223</v>
      </c>
      <c r="G154" s="159" t="s">
        <v>152</v>
      </c>
      <c r="H154" s="160">
        <v>218.05</v>
      </c>
      <c r="I154" s="161"/>
      <c r="J154" s="160">
        <f t="shared" si="15"/>
        <v>0</v>
      </c>
      <c r="K154" s="162"/>
      <c r="L154" s="30"/>
      <c r="M154" s="163" t="s">
        <v>1</v>
      </c>
      <c r="N154" s="128" t="s">
        <v>44</v>
      </c>
      <c r="P154" s="164">
        <f t="shared" si="16"/>
        <v>0</v>
      </c>
      <c r="Q154" s="164">
        <v>3.7677600000000002E-3</v>
      </c>
      <c r="R154" s="164">
        <f t="shared" si="17"/>
        <v>0.82156006800000014</v>
      </c>
      <c r="S154" s="164">
        <v>0</v>
      </c>
      <c r="T154" s="165">
        <f t="shared" si="18"/>
        <v>0</v>
      </c>
      <c r="AR154" s="166" t="s">
        <v>153</v>
      </c>
      <c r="AT154" s="166" t="s">
        <v>149</v>
      </c>
      <c r="AU154" s="166" t="s">
        <v>126</v>
      </c>
      <c r="AY154" s="13" t="s">
        <v>147</v>
      </c>
      <c r="BE154" s="94">
        <f t="shared" si="19"/>
        <v>0</v>
      </c>
      <c r="BF154" s="94">
        <f t="shared" si="20"/>
        <v>0</v>
      </c>
      <c r="BG154" s="94">
        <f t="shared" si="21"/>
        <v>0</v>
      </c>
      <c r="BH154" s="94">
        <f t="shared" si="22"/>
        <v>0</v>
      </c>
      <c r="BI154" s="94">
        <f t="shared" si="23"/>
        <v>0</v>
      </c>
      <c r="BJ154" s="13" t="s">
        <v>126</v>
      </c>
      <c r="BK154" s="167">
        <f t="shared" si="24"/>
        <v>0</v>
      </c>
      <c r="BL154" s="13" t="s">
        <v>153</v>
      </c>
      <c r="BM154" s="166" t="s">
        <v>224</v>
      </c>
    </row>
    <row r="155" spans="2:65" s="1" customFormat="1" ht="24.15" customHeight="1">
      <c r="B155" s="129"/>
      <c r="C155" s="156" t="s">
        <v>225</v>
      </c>
      <c r="D155" s="156" t="s">
        <v>149</v>
      </c>
      <c r="E155" s="157" t="s">
        <v>226</v>
      </c>
      <c r="F155" s="158" t="s">
        <v>227</v>
      </c>
      <c r="G155" s="159" t="s">
        <v>152</v>
      </c>
      <c r="H155" s="160">
        <v>218.05</v>
      </c>
      <c r="I155" s="161"/>
      <c r="J155" s="160">
        <f t="shared" si="15"/>
        <v>0</v>
      </c>
      <c r="K155" s="162"/>
      <c r="L155" s="30"/>
      <c r="M155" s="163" t="s">
        <v>1</v>
      </c>
      <c r="N155" s="128" t="s">
        <v>44</v>
      </c>
      <c r="P155" s="164">
        <f t="shared" si="16"/>
        <v>0</v>
      </c>
      <c r="Q155" s="164">
        <v>0</v>
      </c>
      <c r="R155" s="164">
        <f t="shared" si="17"/>
        <v>0</v>
      </c>
      <c r="S155" s="164">
        <v>0</v>
      </c>
      <c r="T155" s="165">
        <f t="shared" si="18"/>
        <v>0</v>
      </c>
      <c r="AR155" s="166" t="s">
        <v>153</v>
      </c>
      <c r="AT155" s="166" t="s">
        <v>149</v>
      </c>
      <c r="AU155" s="166" t="s">
        <v>126</v>
      </c>
      <c r="AY155" s="13" t="s">
        <v>147</v>
      </c>
      <c r="BE155" s="94">
        <f t="shared" si="19"/>
        <v>0</v>
      </c>
      <c r="BF155" s="94">
        <f t="shared" si="20"/>
        <v>0</v>
      </c>
      <c r="BG155" s="94">
        <f t="shared" si="21"/>
        <v>0</v>
      </c>
      <c r="BH155" s="94">
        <f t="shared" si="22"/>
        <v>0</v>
      </c>
      <c r="BI155" s="94">
        <f t="shared" si="23"/>
        <v>0</v>
      </c>
      <c r="BJ155" s="13" t="s">
        <v>126</v>
      </c>
      <c r="BK155" s="167">
        <f t="shared" si="24"/>
        <v>0</v>
      </c>
      <c r="BL155" s="13" t="s">
        <v>153</v>
      </c>
      <c r="BM155" s="166" t="s">
        <v>228</v>
      </c>
    </row>
    <row r="156" spans="2:65" s="1" customFormat="1" ht="16.5" customHeight="1">
      <c r="B156" s="129"/>
      <c r="C156" s="156" t="s">
        <v>7</v>
      </c>
      <c r="D156" s="156" t="s">
        <v>149</v>
      </c>
      <c r="E156" s="157" t="s">
        <v>229</v>
      </c>
      <c r="F156" s="158" t="s">
        <v>230</v>
      </c>
      <c r="G156" s="159" t="s">
        <v>197</v>
      </c>
      <c r="H156" s="160">
        <v>39.368000000000002</v>
      </c>
      <c r="I156" s="161"/>
      <c r="J156" s="160">
        <f t="shared" si="15"/>
        <v>0</v>
      </c>
      <c r="K156" s="162"/>
      <c r="L156" s="30"/>
      <c r="M156" s="163" t="s">
        <v>1</v>
      </c>
      <c r="N156" s="128" t="s">
        <v>44</v>
      </c>
      <c r="P156" s="164">
        <f t="shared" si="16"/>
        <v>0</v>
      </c>
      <c r="Q156" s="164">
        <v>1.0189584970000001</v>
      </c>
      <c r="R156" s="164">
        <f t="shared" si="17"/>
        <v>40.114358109896003</v>
      </c>
      <c r="S156" s="164">
        <v>0</v>
      </c>
      <c r="T156" s="165">
        <f t="shared" si="18"/>
        <v>0</v>
      </c>
      <c r="AR156" s="166" t="s">
        <v>153</v>
      </c>
      <c r="AT156" s="166" t="s">
        <v>149</v>
      </c>
      <c r="AU156" s="166" t="s">
        <v>126</v>
      </c>
      <c r="AY156" s="13" t="s">
        <v>147</v>
      </c>
      <c r="BE156" s="94">
        <f t="shared" si="19"/>
        <v>0</v>
      </c>
      <c r="BF156" s="94">
        <f t="shared" si="20"/>
        <v>0</v>
      </c>
      <c r="BG156" s="94">
        <f t="shared" si="21"/>
        <v>0</v>
      </c>
      <c r="BH156" s="94">
        <f t="shared" si="22"/>
        <v>0</v>
      </c>
      <c r="BI156" s="94">
        <f t="shared" si="23"/>
        <v>0</v>
      </c>
      <c r="BJ156" s="13" t="s">
        <v>126</v>
      </c>
      <c r="BK156" s="167">
        <f t="shared" si="24"/>
        <v>0</v>
      </c>
      <c r="BL156" s="13" t="s">
        <v>153</v>
      </c>
      <c r="BM156" s="166" t="s">
        <v>231</v>
      </c>
    </row>
    <row r="157" spans="2:65" s="1" customFormat="1" ht="24.15" customHeight="1">
      <c r="B157" s="129"/>
      <c r="C157" s="156" t="s">
        <v>232</v>
      </c>
      <c r="D157" s="156" t="s">
        <v>149</v>
      </c>
      <c r="E157" s="157" t="s">
        <v>233</v>
      </c>
      <c r="F157" s="158" t="s">
        <v>234</v>
      </c>
      <c r="G157" s="159" t="s">
        <v>235</v>
      </c>
      <c r="H157" s="160">
        <v>1040</v>
      </c>
      <c r="I157" s="161"/>
      <c r="J157" s="160">
        <f t="shared" si="15"/>
        <v>0</v>
      </c>
      <c r="K157" s="162"/>
      <c r="L157" s="30"/>
      <c r="M157" s="163" t="s">
        <v>1</v>
      </c>
      <c r="N157" s="128" t="s">
        <v>44</v>
      </c>
      <c r="P157" s="164">
        <f t="shared" si="16"/>
        <v>0</v>
      </c>
      <c r="Q157" s="164">
        <v>1.3799999999999999E-3</v>
      </c>
      <c r="R157" s="164">
        <f t="shared" si="17"/>
        <v>1.4352</v>
      </c>
      <c r="S157" s="164">
        <v>0</v>
      </c>
      <c r="T157" s="165">
        <f t="shared" si="18"/>
        <v>0</v>
      </c>
      <c r="AR157" s="166" t="s">
        <v>153</v>
      </c>
      <c r="AT157" s="166" t="s">
        <v>149</v>
      </c>
      <c r="AU157" s="166" t="s">
        <v>126</v>
      </c>
      <c r="AY157" s="13" t="s">
        <v>147</v>
      </c>
      <c r="BE157" s="94">
        <f t="shared" si="19"/>
        <v>0</v>
      </c>
      <c r="BF157" s="94">
        <f t="shared" si="20"/>
        <v>0</v>
      </c>
      <c r="BG157" s="94">
        <f t="shared" si="21"/>
        <v>0</v>
      </c>
      <c r="BH157" s="94">
        <f t="shared" si="22"/>
        <v>0</v>
      </c>
      <c r="BI157" s="94">
        <f t="shared" si="23"/>
        <v>0</v>
      </c>
      <c r="BJ157" s="13" t="s">
        <v>126</v>
      </c>
      <c r="BK157" s="167">
        <f t="shared" si="24"/>
        <v>0</v>
      </c>
      <c r="BL157" s="13" t="s">
        <v>153</v>
      </c>
      <c r="BM157" s="166" t="s">
        <v>236</v>
      </c>
    </row>
    <row r="158" spans="2:65" s="1" customFormat="1" ht="24.15" customHeight="1">
      <c r="B158" s="129"/>
      <c r="C158" s="156" t="s">
        <v>237</v>
      </c>
      <c r="D158" s="156" t="s">
        <v>149</v>
      </c>
      <c r="E158" s="157" t="s">
        <v>238</v>
      </c>
      <c r="F158" s="158" t="s">
        <v>239</v>
      </c>
      <c r="G158" s="159" t="s">
        <v>235</v>
      </c>
      <c r="H158" s="160">
        <v>1040</v>
      </c>
      <c r="I158" s="161"/>
      <c r="J158" s="160">
        <f t="shared" si="15"/>
        <v>0</v>
      </c>
      <c r="K158" s="162"/>
      <c r="L158" s="30"/>
      <c r="M158" s="163" t="s">
        <v>1</v>
      </c>
      <c r="N158" s="128" t="s">
        <v>44</v>
      </c>
      <c r="P158" s="164">
        <f t="shared" si="16"/>
        <v>0</v>
      </c>
      <c r="Q158" s="164">
        <v>1E-3</v>
      </c>
      <c r="R158" s="164">
        <f t="shared" si="17"/>
        <v>1.04</v>
      </c>
      <c r="S158" s="164">
        <v>0</v>
      </c>
      <c r="T158" s="165">
        <f t="shared" si="18"/>
        <v>0</v>
      </c>
      <c r="AR158" s="166" t="s">
        <v>153</v>
      </c>
      <c r="AT158" s="166" t="s">
        <v>149</v>
      </c>
      <c r="AU158" s="166" t="s">
        <v>126</v>
      </c>
      <c r="AY158" s="13" t="s">
        <v>147</v>
      </c>
      <c r="BE158" s="94">
        <f t="shared" si="19"/>
        <v>0</v>
      </c>
      <c r="BF158" s="94">
        <f t="shared" si="20"/>
        <v>0</v>
      </c>
      <c r="BG158" s="94">
        <f t="shared" si="21"/>
        <v>0</v>
      </c>
      <c r="BH158" s="94">
        <f t="shared" si="22"/>
        <v>0</v>
      </c>
      <c r="BI158" s="94">
        <f t="shared" si="23"/>
        <v>0</v>
      </c>
      <c r="BJ158" s="13" t="s">
        <v>126</v>
      </c>
      <c r="BK158" s="167">
        <f t="shared" si="24"/>
        <v>0</v>
      </c>
      <c r="BL158" s="13" t="s">
        <v>153</v>
      </c>
      <c r="BM158" s="166" t="s">
        <v>240</v>
      </c>
    </row>
    <row r="159" spans="2:65" s="1" customFormat="1" ht="24.15" customHeight="1">
      <c r="B159" s="129"/>
      <c r="C159" s="156" t="s">
        <v>241</v>
      </c>
      <c r="D159" s="156" t="s">
        <v>149</v>
      </c>
      <c r="E159" s="157" t="s">
        <v>242</v>
      </c>
      <c r="F159" s="158" t="s">
        <v>243</v>
      </c>
      <c r="G159" s="159" t="s">
        <v>235</v>
      </c>
      <c r="H159" s="160">
        <v>1920</v>
      </c>
      <c r="I159" s="161"/>
      <c r="J159" s="160">
        <f t="shared" si="15"/>
        <v>0</v>
      </c>
      <c r="K159" s="162"/>
      <c r="L159" s="30"/>
      <c r="M159" s="163" t="s">
        <v>1</v>
      </c>
      <c r="N159" s="128" t="s">
        <v>44</v>
      </c>
      <c r="P159" s="164">
        <f t="shared" si="16"/>
        <v>0</v>
      </c>
      <c r="Q159" s="164">
        <v>2.9999999999999997E-4</v>
      </c>
      <c r="R159" s="164">
        <f t="shared" si="17"/>
        <v>0.57599999999999996</v>
      </c>
      <c r="S159" s="164">
        <v>0</v>
      </c>
      <c r="T159" s="165">
        <f t="shared" si="18"/>
        <v>0</v>
      </c>
      <c r="AR159" s="166" t="s">
        <v>153</v>
      </c>
      <c r="AT159" s="166" t="s">
        <v>149</v>
      </c>
      <c r="AU159" s="166" t="s">
        <v>126</v>
      </c>
      <c r="AY159" s="13" t="s">
        <v>147</v>
      </c>
      <c r="BE159" s="94">
        <f t="shared" si="19"/>
        <v>0</v>
      </c>
      <c r="BF159" s="94">
        <f t="shared" si="20"/>
        <v>0</v>
      </c>
      <c r="BG159" s="94">
        <f t="shared" si="21"/>
        <v>0</v>
      </c>
      <c r="BH159" s="94">
        <f t="shared" si="22"/>
        <v>0</v>
      </c>
      <c r="BI159" s="94">
        <f t="shared" si="23"/>
        <v>0</v>
      </c>
      <c r="BJ159" s="13" t="s">
        <v>126</v>
      </c>
      <c r="BK159" s="167">
        <f t="shared" si="24"/>
        <v>0</v>
      </c>
      <c r="BL159" s="13" t="s">
        <v>153</v>
      </c>
      <c r="BM159" s="166" t="s">
        <v>244</v>
      </c>
    </row>
    <row r="160" spans="2:65" s="1" customFormat="1" ht="16.5" customHeight="1">
      <c r="B160" s="129"/>
      <c r="C160" s="156" t="s">
        <v>245</v>
      </c>
      <c r="D160" s="156" t="s">
        <v>149</v>
      </c>
      <c r="E160" s="157" t="s">
        <v>246</v>
      </c>
      <c r="F160" s="158" t="s">
        <v>247</v>
      </c>
      <c r="G160" s="159" t="s">
        <v>235</v>
      </c>
      <c r="H160" s="160">
        <v>218.65</v>
      </c>
      <c r="I160" s="161"/>
      <c r="J160" s="160">
        <f t="shared" si="15"/>
        <v>0</v>
      </c>
      <c r="K160" s="162"/>
      <c r="L160" s="30"/>
      <c r="M160" s="163" t="s">
        <v>1</v>
      </c>
      <c r="N160" s="128" t="s">
        <v>44</v>
      </c>
      <c r="P160" s="164">
        <f t="shared" si="16"/>
        <v>0</v>
      </c>
      <c r="Q160" s="164">
        <v>5.9999999999999995E-4</v>
      </c>
      <c r="R160" s="164">
        <f t="shared" si="17"/>
        <v>0.13119</v>
      </c>
      <c r="S160" s="164">
        <v>0</v>
      </c>
      <c r="T160" s="165">
        <f t="shared" si="18"/>
        <v>0</v>
      </c>
      <c r="AR160" s="166" t="s">
        <v>153</v>
      </c>
      <c r="AT160" s="166" t="s">
        <v>149</v>
      </c>
      <c r="AU160" s="166" t="s">
        <v>126</v>
      </c>
      <c r="AY160" s="13" t="s">
        <v>147</v>
      </c>
      <c r="BE160" s="94">
        <f t="shared" si="19"/>
        <v>0</v>
      </c>
      <c r="BF160" s="94">
        <f t="shared" si="20"/>
        <v>0</v>
      </c>
      <c r="BG160" s="94">
        <f t="shared" si="21"/>
        <v>0</v>
      </c>
      <c r="BH160" s="94">
        <f t="shared" si="22"/>
        <v>0</v>
      </c>
      <c r="BI160" s="94">
        <f t="shared" si="23"/>
        <v>0</v>
      </c>
      <c r="BJ160" s="13" t="s">
        <v>126</v>
      </c>
      <c r="BK160" s="167">
        <f t="shared" si="24"/>
        <v>0</v>
      </c>
      <c r="BL160" s="13" t="s">
        <v>153</v>
      </c>
      <c r="BM160" s="166" t="s">
        <v>248</v>
      </c>
    </row>
    <row r="161" spans="2:65" s="1" customFormat="1" ht="24.15" customHeight="1">
      <c r="B161" s="129"/>
      <c r="C161" s="156" t="s">
        <v>249</v>
      </c>
      <c r="D161" s="156" t="s">
        <v>149</v>
      </c>
      <c r="E161" s="157" t="s">
        <v>250</v>
      </c>
      <c r="F161" s="158" t="s">
        <v>251</v>
      </c>
      <c r="G161" s="159" t="s">
        <v>235</v>
      </c>
      <c r="H161" s="160">
        <v>1920</v>
      </c>
      <c r="I161" s="161"/>
      <c r="J161" s="160">
        <f t="shared" si="15"/>
        <v>0</v>
      </c>
      <c r="K161" s="162"/>
      <c r="L161" s="30"/>
      <c r="M161" s="163" t="s">
        <v>1</v>
      </c>
      <c r="N161" s="128" t="s">
        <v>44</v>
      </c>
      <c r="P161" s="164">
        <f t="shared" si="16"/>
        <v>0</v>
      </c>
      <c r="Q161" s="164">
        <v>6.3000000000000003E-4</v>
      </c>
      <c r="R161" s="164">
        <f t="shared" si="17"/>
        <v>1.2096</v>
      </c>
      <c r="S161" s="164">
        <v>0</v>
      </c>
      <c r="T161" s="165">
        <f t="shared" si="18"/>
        <v>0</v>
      </c>
      <c r="AR161" s="166" t="s">
        <v>153</v>
      </c>
      <c r="AT161" s="166" t="s">
        <v>149</v>
      </c>
      <c r="AU161" s="166" t="s">
        <v>126</v>
      </c>
      <c r="AY161" s="13" t="s">
        <v>147</v>
      </c>
      <c r="BE161" s="94">
        <f t="shared" si="19"/>
        <v>0</v>
      </c>
      <c r="BF161" s="94">
        <f t="shared" si="20"/>
        <v>0</v>
      </c>
      <c r="BG161" s="94">
        <f t="shared" si="21"/>
        <v>0</v>
      </c>
      <c r="BH161" s="94">
        <f t="shared" si="22"/>
        <v>0</v>
      </c>
      <c r="BI161" s="94">
        <f t="shared" si="23"/>
        <v>0</v>
      </c>
      <c r="BJ161" s="13" t="s">
        <v>126</v>
      </c>
      <c r="BK161" s="167">
        <f t="shared" si="24"/>
        <v>0</v>
      </c>
      <c r="BL161" s="13" t="s">
        <v>153</v>
      </c>
      <c r="BM161" s="166" t="s">
        <v>252</v>
      </c>
    </row>
    <row r="162" spans="2:65" s="1" customFormat="1" ht="24.15" customHeight="1">
      <c r="B162" s="129"/>
      <c r="C162" s="156" t="s">
        <v>253</v>
      </c>
      <c r="D162" s="156" t="s">
        <v>149</v>
      </c>
      <c r="E162" s="157" t="s">
        <v>254</v>
      </c>
      <c r="F162" s="158" t="s">
        <v>255</v>
      </c>
      <c r="G162" s="159" t="s">
        <v>235</v>
      </c>
      <c r="H162" s="160">
        <v>21</v>
      </c>
      <c r="I162" s="161"/>
      <c r="J162" s="160">
        <f t="shared" si="15"/>
        <v>0</v>
      </c>
      <c r="K162" s="162"/>
      <c r="L162" s="30"/>
      <c r="M162" s="163" t="s">
        <v>1</v>
      </c>
      <c r="N162" s="128" t="s">
        <v>44</v>
      </c>
      <c r="P162" s="164">
        <f t="shared" si="16"/>
        <v>0</v>
      </c>
      <c r="Q162" s="164">
        <v>5.9000000000000003E-4</v>
      </c>
      <c r="R162" s="164">
        <f t="shared" si="17"/>
        <v>1.239E-2</v>
      </c>
      <c r="S162" s="164">
        <v>0</v>
      </c>
      <c r="T162" s="165">
        <f t="shared" si="18"/>
        <v>0</v>
      </c>
      <c r="AR162" s="166" t="s">
        <v>153</v>
      </c>
      <c r="AT162" s="166" t="s">
        <v>149</v>
      </c>
      <c r="AU162" s="166" t="s">
        <v>126</v>
      </c>
      <c r="AY162" s="13" t="s">
        <v>147</v>
      </c>
      <c r="BE162" s="94">
        <f t="shared" si="19"/>
        <v>0</v>
      </c>
      <c r="BF162" s="94">
        <f t="shared" si="20"/>
        <v>0</v>
      </c>
      <c r="BG162" s="94">
        <f t="shared" si="21"/>
        <v>0</v>
      </c>
      <c r="BH162" s="94">
        <f t="shared" si="22"/>
        <v>0</v>
      </c>
      <c r="BI162" s="94">
        <f t="shared" si="23"/>
        <v>0</v>
      </c>
      <c r="BJ162" s="13" t="s">
        <v>126</v>
      </c>
      <c r="BK162" s="167">
        <f t="shared" si="24"/>
        <v>0</v>
      </c>
      <c r="BL162" s="13" t="s">
        <v>153</v>
      </c>
      <c r="BM162" s="166" t="s">
        <v>256</v>
      </c>
    </row>
    <row r="163" spans="2:65" s="1" customFormat="1" ht="24.15" customHeight="1">
      <c r="B163" s="129"/>
      <c r="C163" s="156" t="s">
        <v>257</v>
      </c>
      <c r="D163" s="156" t="s">
        <v>149</v>
      </c>
      <c r="E163" s="157" t="s">
        <v>258</v>
      </c>
      <c r="F163" s="158" t="s">
        <v>259</v>
      </c>
      <c r="G163" s="159" t="s">
        <v>260</v>
      </c>
      <c r="H163" s="160">
        <v>8500</v>
      </c>
      <c r="I163" s="161"/>
      <c r="J163" s="160">
        <f t="shared" si="15"/>
        <v>0</v>
      </c>
      <c r="K163" s="162"/>
      <c r="L163" s="30"/>
      <c r="M163" s="163" t="s">
        <v>1</v>
      </c>
      <c r="N163" s="128" t="s">
        <v>44</v>
      </c>
      <c r="P163" s="164">
        <f t="shared" si="16"/>
        <v>0</v>
      </c>
      <c r="Q163" s="164">
        <v>1E-3</v>
      </c>
      <c r="R163" s="164">
        <f t="shared" si="17"/>
        <v>8.5</v>
      </c>
      <c r="S163" s="164">
        <v>0</v>
      </c>
      <c r="T163" s="165">
        <f t="shared" si="18"/>
        <v>0</v>
      </c>
      <c r="AR163" s="166" t="s">
        <v>153</v>
      </c>
      <c r="AT163" s="166" t="s">
        <v>149</v>
      </c>
      <c r="AU163" s="166" t="s">
        <v>126</v>
      </c>
      <c r="AY163" s="13" t="s">
        <v>147</v>
      </c>
      <c r="BE163" s="94">
        <f t="shared" si="19"/>
        <v>0</v>
      </c>
      <c r="BF163" s="94">
        <f t="shared" si="20"/>
        <v>0</v>
      </c>
      <c r="BG163" s="94">
        <f t="shared" si="21"/>
        <v>0</v>
      </c>
      <c r="BH163" s="94">
        <f t="shared" si="22"/>
        <v>0</v>
      </c>
      <c r="BI163" s="94">
        <f t="shared" si="23"/>
        <v>0</v>
      </c>
      <c r="BJ163" s="13" t="s">
        <v>126</v>
      </c>
      <c r="BK163" s="167">
        <f t="shared" si="24"/>
        <v>0</v>
      </c>
      <c r="BL163" s="13" t="s">
        <v>153</v>
      </c>
      <c r="BM163" s="166" t="s">
        <v>261</v>
      </c>
    </row>
    <row r="164" spans="2:65" s="1" customFormat="1" ht="37.799999999999997" customHeight="1">
      <c r="B164" s="129"/>
      <c r="C164" s="156" t="s">
        <v>262</v>
      </c>
      <c r="D164" s="156" t="s">
        <v>149</v>
      </c>
      <c r="E164" s="157" t="s">
        <v>263</v>
      </c>
      <c r="F164" s="158" t="s">
        <v>264</v>
      </c>
      <c r="G164" s="159" t="s">
        <v>260</v>
      </c>
      <c r="H164" s="160">
        <v>1280</v>
      </c>
      <c r="I164" s="161"/>
      <c r="J164" s="160">
        <f t="shared" si="15"/>
        <v>0</v>
      </c>
      <c r="K164" s="162"/>
      <c r="L164" s="30"/>
      <c r="M164" s="163" t="s">
        <v>1</v>
      </c>
      <c r="N164" s="128" t="s">
        <v>44</v>
      </c>
      <c r="P164" s="164">
        <f t="shared" si="16"/>
        <v>0</v>
      </c>
      <c r="Q164" s="164">
        <v>3.2000000000000002E-3</v>
      </c>
      <c r="R164" s="164">
        <f t="shared" si="17"/>
        <v>4.0960000000000001</v>
      </c>
      <c r="S164" s="164">
        <v>0</v>
      </c>
      <c r="T164" s="165">
        <f t="shared" si="18"/>
        <v>0</v>
      </c>
      <c r="AR164" s="166" t="s">
        <v>153</v>
      </c>
      <c r="AT164" s="166" t="s">
        <v>149</v>
      </c>
      <c r="AU164" s="166" t="s">
        <v>126</v>
      </c>
      <c r="AY164" s="13" t="s">
        <v>147</v>
      </c>
      <c r="BE164" s="94">
        <f t="shared" si="19"/>
        <v>0</v>
      </c>
      <c r="BF164" s="94">
        <f t="shared" si="20"/>
        <v>0</v>
      </c>
      <c r="BG164" s="94">
        <f t="shared" si="21"/>
        <v>0</v>
      </c>
      <c r="BH164" s="94">
        <f t="shared" si="22"/>
        <v>0</v>
      </c>
      <c r="BI164" s="94">
        <f t="shared" si="23"/>
        <v>0</v>
      </c>
      <c r="BJ164" s="13" t="s">
        <v>126</v>
      </c>
      <c r="BK164" s="167">
        <f t="shared" si="24"/>
        <v>0</v>
      </c>
      <c r="BL164" s="13" t="s">
        <v>153</v>
      </c>
      <c r="BM164" s="166" t="s">
        <v>265</v>
      </c>
    </row>
    <row r="165" spans="2:65" s="1" customFormat="1" ht="24.15" customHeight="1">
      <c r="B165" s="129"/>
      <c r="C165" s="156" t="s">
        <v>266</v>
      </c>
      <c r="D165" s="156" t="s">
        <v>149</v>
      </c>
      <c r="E165" s="157" t="s">
        <v>267</v>
      </c>
      <c r="F165" s="158" t="s">
        <v>268</v>
      </c>
      <c r="G165" s="159" t="s">
        <v>235</v>
      </c>
      <c r="H165" s="160">
        <v>1920</v>
      </c>
      <c r="I165" s="161"/>
      <c r="J165" s="160">
        <f t="shared" si="15"/>
        <v>0</v>
      </c>
      <c r="K165" s="162"/>
      <c r="L165" s="30"/>
      <c r="M165" s="163" t="s">
        <v>1</v>
      </c>
      <c r="N165" s="128" t="s">
        <v>44</v>
      </c>
      <c r="P165" s="164">
        <f t="shared" si="16"/>
        <v>0</v>
      </c>
      <c r="Q165" s="164">
        <v>7.5000000000000002E-4</v>
      </c>
      <c r="R165" s="164">
        <f t="shared" si="17"/>
        <v>1.44</v>
      </c>
      <c r="S165" s="164">
        <v>0</v>
      </c>
      <c r="T165" s="165">
        <f t="shared" si="18"/>
        <v>0</v>
      </c>
      <c r="AR165" s="166" t="s">
        <v>153</v>
      </c>
      <c r="AT165" s="166" t="s">
        <v>149</v>
      </c>
      <c r="AU165" s="166" t="s">
        <v>126</v>
      </c>
      <c r="AY165" s="13" t="s">
        <v>147</v>
      </c>
      <c r="BE165" s="94">
        <f t="shared" si="19"/>
        <v>0</v>
      </c>
      <c r="BF165" s="94">
        <f t="shared" si="20"/>
        <v>0</v>
      </c>
      <c r="BG165" s="94">
        <f t="shared" si="21"/>
        <v>0</v>
      </c>
      <c r="BH165" s="94">
        <f t="shared" si="22"/>
        <v>0</v>
      </c>
      <c r="BI165" s="94">
        <f t="shared" si="23"/>
        <v>0</v>
      </c>
      <c r="BJ165" s="13" t="s">
        <v>126</v>
      </c>
      <c r="BK165" s="167">
        <f t="shared" si="24"/>
        <v>0</v>
      </c>
      <c r="BL165" s="13" t="s">
        <v>153</v>
      </c>
      <c r="BM165" s="166" t="s">
        <v>269</v>
      </c>
    </row>
    <row r="166" spans="2:65" s="1" customFormat="1" ht="24.15" customHeight="1">
      <c r="B166" s="129"/>
      <c r="C166" s="156" t="s">
        <v>270</v>
      </c>
      <c r="D166" s="156" t="s">
        <v>149</v>
      </c>
      <c r="E166" s="157" t="s">
        <v>271</v>
      </c>
      <c r="F166" s="158" t="s">
        <v>272</v>
      </c>
      <c r="G166" s="159" t="s">
        <v>235</v>
      </c>
      <c r="H166" s="160">
        <v>154.19999999999999</v>
      </c>
      <c r="I166" s="161"/>
      <c r="J166" s="160">
        <f t="shared" si="15"/>
        <v>0</v>
      </c>
      <c r="K166" s="162"/>
      <c r="L166" s="30"/>
      <c r="M166" s="163" t="s">
        <v>1</v>
      </c>
      <c r="N166" s="128" t="s">
        <v>44</v>
      </c>
      <c r="P166" s="164">
        <f t="shared" si="16"/>
        <v>0</v>
      </c>
      <c r="Q166" s="164">
        <v>0</v>
      </c>
      <c r="R166" s="164">
        <f t="shared" si="17"/>
        <v>0</v>
      </c>
      <c r="S166" s="164">
        <v>0</v>
      </c>
      <c r="T166" s="165">
        <f t="shared" si="18"/>
        <v>0</v>
      </c>
      <c r="AR166" s="166" t="s">
        <v>153</v>
      </c>
      <c r="AT166" s="166" t="s">
        <v>149</v>
      </c>
      <c r="AU166" s="166" t="s">
        <v>126</v>
      </c>
      <c r="AY166" s="13" t="s">
        <v>147</v>
      </c>
      <c r="BE166" s="94">
        <f t="shared" si="19"/>
        <v>0</v>
      </c>
      <c r="BF166" s="94">
        <f t="shared" si="20"/>
        <v>0</v>
      </c>
      <c r="BG166" s="94">
        <f t="shared" si="21"/>
        <v>0</v>
      </c>
      <c r="BH166" s="94">
        <f t="shared" si="22"/>
        <v>0</v>
      </c>
      <c r="BI166" s="94">
        <f t="shared" si="23"/>
        <v>0</v>
      </c>
      <c r="BJ166" s="13" t="s">
        <v>126</v>
      </c>
      <c r="BK166" s="167">
        <f t="shared" si="24"/>
        <v>0</v>
      </c>
      <c r="BL166" s="13" t="s">
        <v>153</v>
      </c>
      <c r="BM166" s="166" t="s">
        <v>273</v>
      </c>
    </row>
    <row r="167" spans="2:65" s="1" customFormat="1" ht="16.5" customHeight="1">
      <c r="B167" s="129"/>
      <c r="C167" s="156" t="s">
        <v>274</v>
      </c>
      <c r="D167" s="156" t="s">
        <v>149</v>
      </c>
      <c r="E167" s="157" t="s">
        <v>275</v>
      </c>
      <c r="F167" s="158" t="s">
        <v>276</v>
      </c>
      <c r="G167" s="159" t="s">
        <v>197</v>
      </c>
      <c r="H167" s="160">
        <v>5.7610000000000001</v>
      </c>
      <c r="I167" s="161"/>
      <c r="J167" s="160">
        <f t="shared" si="15"/>
        <v>0</v>
      </c>
      <c r="K167" s="162"/>
      <c r="L167" s="30"/>
      <c r="M167" s="163" t="s">
        <v>1</v>
      </c>
      <c r="N167" s="128" t="s">
        <v>44</v>
      </c>
      <c r="P167" s="164">
        <f t="shared" si="16"/>
        <v>0</v>
      </c>
      <c r="Q167" s="164">
        <v>1.0530600000000001</v>
      </c>
      <c r="R167" s="164">
        <f t="shared" si="17"/>
        <v>6.0666786600000009</v>
      </c>
      <c r="S167" s="164">
        <v>0</v>
      </c>
      <c r="T167" s="165">
        <f t="shared" si="18"/>
        <v>0</v>
      </c>
      <c r="AR167" s="166" t="s">
        <v>153</v>
      </c>
      <c r="AT167" s="166" t="s">
        <v>149</v>
      </c>
      <c r="AU167" s="166" t="s">
        <v>126</v>
      </c>
      <c r="AY167" s="13" t="s">
        <v>147</v>
      </c>
      <c r="BE167" s="94">
        <f t="shared" si="19"/>
        <v>0</v>
      </c>
      <c r="BF167" s="94">
        <f t="shared" si="20"/>
        <v>0</v>
      </c>
      <c r="BG167" s="94">
        <f t="shared" si="21"/>
        <v>0</v>
      </c>
      <c r="BH167" s="94">
        <f t="shared" si="22"/>
        <v>0</v>
      </c>
      <c r="BI167" s="94">
        <f t="shared" si="23"/>
        <v>0</v>
      </c>
      <c r="BJ167" s="13" t="s">
        <v>126</v>
      </c>
      <c r="BK167" s="167">
        <f t="shared" si="24"/>
        <v>0</v>
      </c>
      <c r="BL167" s="13" t="s">
        <v>153</v>
      </c>
      <c r="BM167" s="166" t="s">
        <v>277</v>
      </c>
    </row>
    <row r="168" spans="2:65" s="1" customFormat="1" ht="24.15" customHeight="1">
      <c r="B168" s="129"/>
      <c r="C168" s="156" t="s">
        <v>278</v>
      </c>
      <c r="D168" s="156" t="s">
        <v>149</v>
      </c>
      <c r="E168" s="157" t="s">
        <v>279</v>
      </c>
      <c r="F168" s="158" t="s">
        <v>280</v>
      </c>
      <c r="G168" s="159" t="s">
        <v>157</v>
      </c>
      <c r="H168" s="160">
        <v>41.872999999999998</v>
      </c>
      <c r="I168" s="161"/>
      <c r="J168" s="160">
        <f t="shared" si="15"/>
        <v>0</v>
      </c>
      <c r="K168" s="162"/>
      <c r="L168" s="30"/>
      <c r="M168" s="163" t="s">
        <v>1</v>
      </c>
      <c r="N168" s="128" t="s">
        <v>44</v>
      </c>
      <c r="P168" s="164">
        <f t="shared" si="16"/>
        <v>0</v>
      </c>
      <c r="Q168" s="164">
        <v>2.3223400000000001</v>
      </c>
      <c r="R168" s="164">
        <f t="shared" si="17"/>
        <v>97.243342819999995</v>
      </c>
      <c r="S168" s="164">
        <v>0</v>
      </c>
      <c r="T168" s="165">
        <f t="shared" si="18"/>
        <v>0</v>
      </c>
      <c r="AR168" s="166" t="s">
        <v>153</v>
      </c>
      <c r="AT168" s="166" t="s">
        <v>149</v>
      </c>
      <c r="AU168" s="166" t="s">
        <v>126</v>
      </c>
      <c r="AY168" s="13" t="s">
        <v>147</v>
      </c>
      <c r="BE168" s="94">
        <f t="shared" si="19"/>
        <v>0</v>
      </c>
      <c r="BF168" s="94">
        <f t="shared" si="20"/>
        <v>0</v>
      </c>
      <c r="BG168" s="94">
        <f t="shared" si="21"/>
        <v>0</v>
      </c>
      <c r="BH168" s="94">
        <f t="shared" si="22"/>
        <v>0</v>
      </c>
      <c r="BI168" s="94">
        <f t="shared" si="23"/>
        <v>0</v>
      </c>
      <c r="BJ168" s="13" t="s">
        <v>126</v>
      </c>
      <c r="BK168" s="167">
        <f t="shared" si="24"/>
        <v>0</v>
      </c>
      <c r="BL168" s="13" t="s">
        <v>153</v>
      </c>
      <c r="BM168" s="166" t="s">
        <v>281</v>
      </c>
    </row>
    <row r="169" spans="2:65" s="1" customFormat="1" ht="24.15" customHeight="1">
      <c r="B169" s="129"/>
      <c r="C169" s="156" t="s">
        <v>282</v>
      </c>
      <c r="D169" s="156" t="s">
        <v>149</v>
      </c>
      <c r="E169" s="157" t="s">
        <v>283</v>
      </c>
      <c r="F169" s="158" t="s">
        <v>284</v>
      </c>
      <c r="G169" s="159" t="s">
        <v>157</v>
      </c>
      <c r="H169" s="160">
        <v>608.649</v>
      </c>
      <c r="I169" s="161"/>
      <c r="J169" s="160">
        <f t="shared" si="15"/>
        <v>0</v>
      </c>
      <c r="K169" s="162"/>
      <c r="L169" s="30"/>
      <c r="M169" s="163" t="s">
        <v>1</v>
      </c>
      <c r="N169" s="128" t="s">
        <v>44</v>
      </c>
      <c r="P169" s="164">
        <f t="shared" si="16"/>
        <v>0</v>
      </c>
      <c r="Q169" s="164">
        <v>2.322345704</v>
      </c>
      <c r="R169" s="164">
        <f t="shared" si="17"/>
        <v>1413.4933903938959</v>
      </c>
      <c r="S169" s="164">
        <v>0</v>
      </c>
      <c r="T169" s="165">
        <f t="shared" si="18"/>
        <v>0</v>
      </c>
      <c r="AR169" s="166" t="s">
        <v>153</v>
      </c>
      <c r="AT169" s="166" t="s">
        <v>149</v>
      </c>
      <c r="AU169" s="166" t="s">
        <v>126</v>
      </c>
      <c r="AY169" s="13" t="s">
        <v>147</v>
      </c>
      <c r="BE169" s="94">
        <f t="shared" si="19"/>
        <v>0</v>
      </c>
      <c r="BF169" s="94">
        <f t="shared" si="20"/>
        <v>0</v>
      </c>
      <c r="BG169" s="94">
        <f t="shared" si="21"/>
        <v>0</v>
      </c>
      <c r="BH169" s="94">
        <f t="shared" si="22"/>
        <v>0</v>
      </c>
      <c r="BI169" s="94">
        <f t="shared" si="23"/>
        <v>0</v>
      </c>
      <c r="BJ169" s="13" t="s">
        <v>126</v>
      </c>
      <c r="BK169" s="167">
        <f t="shared" si="24"/>
        <v>0</v>
      </c>
      <c r="BL169" s="13" t="s">
        <v>153</v>
      </c>
      <c r="BM169" s="166" t="s">
        <v>285</v>
      </c>
    </row>
    <row r="170" spans="2:65" s="1" customFormat="1" ht="33" customHeight="1">
      <c r="B170" s="129"/>
      <c r="C170" s="156" t="s">
        <v>286</v>
      </c>
      <c r="D170" s="156" t="s">
        <v>149</v>
      </c>
      <c r="E170" s="157" t="s">
        <v>287</v>
      </c>
      <c r="F170" s="158" t="s">
        <v>288</v>
      </c>
      <c r="G170" s="159" t="s">
        <v>152</v>
      </c>
      <c r="H170" s="160">
        <v>1488.93</v>
      </c>
      <c r="I170" s="161"/>
      <c r="J170" s="160">
        <f t="shared" si="15"/>
        <v>0</v>
      </c>
      <c r="K170" s="162"/>
      <c r="L170" s="30"/>
      <c r="M170" s="163" t="s">
        <v>1</v>
      </c>
      <c r="N170" s="128" t="s">
        <v>44</v>
      </c>
      <c r="P170" s="164">
        <f t="shared" si="16"/>
        <v>0</v>
      </c>
      <c r="Q170" s="164">
        <v>6.7000000000000002E-4</v>
      </c>
      <c r="R170" s="164">
        <f t="shared" si="17"/>
        <v>0.99758310000000006</v>
      </c>
      <c r="S170" s="164">
        <v>0</v>
      </c>
      <c r="T170" s="165">
        <f t="shared" si="18"/>
        <v>0</v>
      </c>
      <c r="AR170" s="166" t="s">
        <v>153</v>
      </c>
      <c r="AT170" s="166" t="s">
        <v>149</v>
      </c>
      <c r="AU170" s="166" t="s">
        <v>126</v>
      </c>
      <c r="AY170" s="13" t="s">
        <v>147</v>
      </c>
      <c r="BE170" s="94">
        <f t="shared" si="19"/>
        <v>0</v>
      </c>
      <c r="BF170" s="94">
        <f t="shared" si="20"/>
        <v>0</v>
      </c>
      <c r="BG170" s="94">
        <f t="shared" si="21"/>
        <v>0</v>
      </c>
      <c r="BH170" s="94">
        <f t="shared" si="22"/>
        <v>0</v>
      </c>
      <c r="BI170" s="94">
        <f t="shared" si="23"/>
        <v>0</v>
      </c>
      <c r="BJ170" s="13" t="s">
        <v>126</v>
      </c>
      <c r="BK170" s="167">
        <f t="shared" si="24"/>
        <v>0</v>
      </c>
      <c r="BL170" s="13" t="s">
        <v>153</v>
      </c>
      <c r="BM170" s="166" t="s">
        <v>289</v>
      </c>
    </row>
    <row r="171" spans="2:65" s="1" customFormat="1" ht="24.15" customHeight="1">
      <c r="B171" s="129"/>
      <c r="C171" s="156" t="s">
        <v>290</v>
      </c>
      <c r="D171" s="156" t="s">
        <v>149</v>
      </c>
      <c r="E171" s="157" t="s">
        <v>291</v>
      </c>
      <c r="F171" s="158" t="s">
        <v>292</v>
      </c>
      <c r="G171" s="159" t="s">
        <v>152</v>
      </c>
      <c r="H171" s="160">
        <v>1488.93</v>
      </c>
      <c r="I171" s="161"/>
      <c r="J171" s="160">
        <f t="shared" si="15"/>
        <v>0</v>
      </c>
      <c r="K171" s="162"/>
      <c r="L171" s="30"/>
      <c r="M171" s="163" t="s">
        <v>1</v>
      </c>
      <c r="N171" s="128" t="s">
        <v>44</v>
      </c>
      <c r="P171" s="164">
        <f t="shared" si="16"/>
        <v>0</v>
      </c>
      <c r="Q171" s="164">
        <v>0</v>
      </c>
      <c r="R171" s="164">
        <f t="shared" si="17"/>
        <v>0</v>
      </c>
      <c r="S171" s="164">
        <v>0</v>
      </c>
      <c r="T171" s="165">
        <f t="shared" si="18"/>
        <v>0</v>
      </c>
      <c r="AR171" s="166" t="s">
        <v>153</v>
      </c>
      <c r="AT171" s="166" t="s">
        <v>149</v>
      </c>
      <c r="AU171" s="166" t="s">
        <v>126</v>
      </c>
      <c r="AY171" s="13" t="s">
        <v>147</v>
      </c>
      <c r="BE171" s="94">
        <f t="shared" si="19"/>
        <v>0</v>
      </c>
      <c r="BF171" s="94">
        <f t="shared" si="20"/>
        <v>0</v>
      </c>
      <c r="BG171" s="94">
        <f t="shared" si="21"/>
        <v>0</v>
      </c>
      <c r="BH171" s="94">
        <f t="shared" si="22"/>
        <v>0</v>
      </c>
      <c r="BI171" s="94">
        <f t="shared" si="23"/>
        <v>0</v>
      </c>
      <c r="BJ171" s="13" t="s">
        <v>126</v>
      </c>
      <c r="BK171" s="167">
        <f t="shared" si="24"/>
        <v>0</v>
      </c>
      <c r="BL171" s="13" t="s">
        <v>153</v>
      </c>
      <c r="BM171" s="166" t="s">
        <v>293</v>
      </c>
    </row>
    <row r="172" spans="2:65" s="1" customFormat="1" ht="24.15" customHeight="1">
      <c r="B172" s="129"/>
      <c r="C172" s="156" t="s">
        <v>294</v>
      </c>
      <c r="D172" s="156" t="s">
        <v>149</v>
      </c>
      <c r="E172" s="157" t="s">
        <v>295</v>
      </c>
      <c r="F172" s="158" t="s">
        <v>296</v>
      </c>
      <c r="G172" s="159" t="s">
        <v>152</v>
      </c>
      <c r="H172" s="160">
        <v>598.43200000000002</v>
      </c>
      <c r="I172" s="161"/>
      <c r="J172" s="160">
        <f t="shared" si="15"/>
        <v>0</v>
      </c>
      <c r="K172" s="162"/>
      <c r="L172" s="30"/>
      <c r="M172" s="163" t="s">
        <v>1</v>
      </c>
      <c r="N172" s="128" t="s">
        <v>44</v>
      </c>
      <c r="P172" s="164">
        <f t="shared" si="16"/>
        <v>0</v>
      </c>
      <c r="Q172" s="164">
        <v>3.7677600000000002E-3</v>
      </c>
      <c r="R172" s="164">
        <f t="shared" si="17"/>
        <v>2.2547481523200004</v>
      </c>
      <c r="S172" s="164">
        <v>0</v>
      </c>
      <c r="T172" s="165">
        <f t="shared" si="18"/>
        <v>0</v>
      </c>
      <c r="AR172" s="166" t="s">
        <v>153</v>
      </c>
      <c r="AT172" s="166" t="s">
        <v>149</v>
      </c>
      <c r="AU172" s="166" t="s">
        <v>126</v>
      </c>
      <c r="AY172" s="13" t="s">
        <v>147</v>
      </c>
      <c r="BE172" s="94">
        <f t="shared" si="19"/>
        <v>0</v>
      </c>
      <c r="BF172" s="94">
        <f t="shared" si="20"/>
        <v>0</v>
      </c>
      <c r="BG172" s="94">
        <f t="shared" si="21"/>
        <v>0</v>
      </c>
      <c r="BH172" s="94">
        <f t="shared" si="22"/>
        <v>0</v>
      </c>
      <c r="BI172" s="94">
        <f t="shared" si="23"/>
        <v>0</v>
      </c>
      <c r="BJ172" s="13" t="s">
        <v>126</v>
      </c>
      <c r="BK172" s="167">
        <f t="shared" si="24"/>
        <v>0</v>
      </c>
      <c r="BL172" s="13" t="s">
        <v>153</v>
      </c>
      <c r="BM172" s="166" t="s">
        <v>297</v>
      </c>
    </row>
    <row r="173" spans="2:65" s="1" customFormat="1" ht="24.15" customHeight="1">
      <c r="B173" s="129"/>
      <c r="C173" s="156" t="s">
        <v>298</v>
      </c>
      <c r="D173" s="156" t="s">
        <v>149</v>
      </c>
      <c r="E173" s="157" t="s">
        <v>299</v>
      </c>
      <c r="F173" s="158" t="s">
        <v>300</v>
      </c>
      <c r="G173" s="159" t="s">
        <v>152</v>
      </c>
      <c r="H173" s="160">
        <v>598.43200000000002</v>
      </c>
      <c r="I173" s="161"/>
      <c r="J173" s="160">
        <f t="shared" si="15"/>
        <v>0</v>
      </c>
      <c r="K173" s="162"/>
      <c r="L173" s="30"/>
      <c r="M173" s="163" t="s">
        <v>1</v>
      </c>
      <c r="N173" s="128" t="s">
        <v>44</v>
      </c>
      <c r="P173" s="164">
        <f t="shared" si="16"/>
        <v>0</v>
      </c>
      <c r="Q173" s="164">
        <v>0</v>
      </c>
      <c r="R173" s="164">
        <f t="shared" si="17"/>
        <v>0</v>
      </c>
      <c r="S173" s="164">
        <v>0</v>
      </c>
      <c r="T173" s="165">
        <f t="shared" si="18"/>
        <v>0</v>
      </c>
      <c r="AR173" s="166" t="s">
        <v>153</v>
      </c>
      <c r="AT173" s="166" t="s">
        <v>149</v>
      </c>
      <c r="AU173" s="166" t="s">
        <v>126</v>
      </c>
      <c r="AY173" s="13" t="s">
        <v>147</v>
      </c>
      <c r="BE173" s="94">
        <f t="shared" si="19"/>
        <v>0</v>
      </c>
      <c r="BF173" s="94">
        <f t="shared" si="20"/>
        <v>0</v>
      </c>
      <c r="BG173" s="94">
        <f t="shared" si="21"/>
        <v>0</v>
      </c>
      <c r="BH173" s="94">
        <f t="shared" si="22"/>
        <v>0</v>
      </c>
      <c r="BI173" s="94">
        <f t="shared" si="23"/>
        <v>0</v>
      </c>
      <c r="BJ173" s="13" t="s">
        <v>126</v>
      </c>
      <c r="BK173" s="167">
        <f t="shared" si="24"/>
        <v>0</v>
      </c>
      <c r="BL173" s="13" t="s">
        <v>153</v>
      </c>
      <c r="BM173" s="166" t="s">
        <v>301</v>
      </c>
    </row>
    <row r="174" spans="2:65" s="1" customFormat="1" ht="16.5" customHeight="1">
      <c r="B174" s="129"/>
      <c r="C174" s="156" t="s">
        <v>302</v>
      </c>
      <c r="D174" s="156" t="s">
        <v>149</v>
      </c>
      <c r="E174" s="157" t="s">
        <v>303</v>
      </c>
      <c r="F174" s="158" t="s">
        <v>304</v>
      </c>
      <c r="G174" s="159" t="s">
        <v>197</v>
      </c>
      <c r="H174" s="160">
        <v>63.558999999999997</v>
      </c>
      <c r="I174" s="161"/>
      <c r="J174" s="160">
        <f t="shared" si="15"/>
        <v>0</v>
      </c>
      <c r="K174" s="162"/>
      <c r="L174" s="30"/>
      <c r="M174" s="163" t="s">
        <v>1</v>
      </c>
      <c r="N174" s="128" t="s">
        <v>44</v>
      </c>
      <c r="P174" s="164">
        <f t="shared" si="16"/>
        <v>0</v>
      </c>
      <c r="Q174" s="164">
        <v>1.0189584970000001</v>
      </c>
      <c r="R174" s="164">
        <f t="shared" si="17"/>
        <v>64.763983110823006</v>
      </c>
      <c r="S174" s="164">
        <v>0</v>
      </c>
      <c r="T174" s="165">
        <f t="shared" si="18"/>
        <v>0</v>
      </c>
      <c r="AR174" s="166" t="s">
        <v>153</v>
      </c>
      <c r="AT174" s="166" t="s">
        <v>149</v>
      </c>
      <c r="AU174" s="166" t="s">
        <v>126</v>
      </c>
      <c r="AY174" s="13" t="s">
        <v>147</v>
      </c>
      <c r="BE174" s="94">
        <f t="shared" si="19"/>
        <v>0</v>
      </c>
      <c r="BF174" s="94">
        <f t="shared" si="20"/>
        <v>0</v>
      </c>
      <c r="BG174" s="94">
        <f t="shared" si="21"/>
        <v>0</v>
      </c>
      <c r="BH174" s="94">
        <f t="shared" si="22"/>
        <v>0</v>
      </c>
      <c r="BI174" s="94">
        <f t="shared" si="23"/>
        <v>0</v>
      </c>
      <c r="BJ174" s="13" t="s">
        <v>126</v>
      </c>
      <c r="BK174" s="167">
        <f t="shared" si="24"/>
        <v>0</v>
      </c>
      <c r="BL174" s="13" t="s">
        <v>153</v>
      </c>
      <c r="BM174" s="166" t="s">
        <v>305</v>
      </c>
    </row>
    <row r="175" spans="2:65" s="1" customFormat="1" ht="24.15" customHeight="1">
      <c r="B175" s="129"/>
      <c r="C175" s="156" t="s">
        <v>306</v>
      </c>
      <c r="D175" s="156" t="s">
        <v>149</v>
      </c>
      <c r="E175" s="157" t="s">
        <v>307</v>
      </c>
      <c r="F175" s="158" t="s">
        <v>308</v>
      </c>
      <c r="G175" s="159" t="s">
        <v>152</v>
      </c>
      <c r="H175" s="160">
        <v>34.558</v>
      </c>
      <c r="I175" s="161"/>
      <c r="J175" s="160">
        <f t="shared" si="15"/>
        <v>0</v>
      </c>
      <c r="K175" s="162"/>
      <c r="L175" s="30"/>
      <c r="M175" s="163" t="s">
        <v>1</v>
      </c>
      <c r="N175" s="128" t="s">
        <v>44</v>
      </c>
      <c r="P175" s="164">
        <f t="shared" si="16"/>
        <v>0</v>
      </c>
      <c r="Q175" s="164">
        <v>5.8599999999999998E-3</v>
      </c>
      <c r="R175" s="164">
        <f t="shared" si="17"/>
        <v>0.20250988</v>
      </c>
      <c r="S175" s="164">
        <v>0</v>
      </c>
      <c r="T175" s="165">
        <f t="shared" si="18"/>
        <v>0</v>
      </c>
      <c r="AR175" s="166" t="s">
        <v>153</v>
      </c>
      <c r="AT175" s="166" t="s">
        <v>149</v>
      </c>
      <c r="AU175" s="166" t="s">
        <v>126</v>
      </c>
      <c r="AY175" s="13" t="s">
        <v>147</v>
      </c>
      <c r="BE175" s="94">
        <f t="shared" si="19"/>
        <v>0</v>
      </c>
      <c r="BF175" s="94">
        <f t="shared" si="20"/>
        <v>0</v>
      </c>
      <c r="BG175" s="94">
        <f t="shared" si="21"/>
        <v>0</v>
      </c>
      <c r="BH175" s="94">
        <f t="shared" si="22"/>
        <v>0</v>
      </c>
      <c r="BI175" s="94">
        <f t="shared" si="23"/>
        <v>0</v>
      </c>
      <c r="BJ175" s="13" t="s">
        <v>126</v>
      </c>
      <c r="BK175" s="167">
        <f t="shared" si="24"/>
        <v>0</v>
      </c>
      <c r="BL175" s="13" t="s">
        <v>153</v>
      </c>
      <c r="BM175" s="166" t="s">
        <v>309</v>
      </c>
    </row>
    <row r="176" spans="2:65" s="1" customFormat="1" ht="24.15" customHeight="1">
      <c r="B176" s="129"/>
      <c r="C176" s="156" t="s">
        <v>310</v>
      </c>
      <c r="D176" s="156" t="s">
        <v>149</v>
      </c>
      <c r="E176" s="157" t="s">
        <v>311</v>
      </c>
      <c r="F176" s="158" t="s">
        <v>312</v>
      </c>
      <c r="G176" s="159" t="s">
        <v>152</v>
      </c>
      <c r="H176" s="160">
        <v>34.558</v>
      </c>
      <c r="I176" s="161"/>
      <c r="J176" s="160">
        <f t="shared" si="15"/>
        <v>0</v>
      </c>
      <c r="K176" s="162"/>
      <c r="L176" s="30"/>
      <c r="M176" s="163" t="s">
        <v>1</v>
      </c>
      <c r="N176" s="128" t="s">
        <v>44</v>
      </c>
      <c r="P176" s="164">
        <f t="shared" si="16"/>
        <v>0</v>
      </c>
      <c r="Q176" s="164">
        <v>0</v>
      </c>
      <c r="R176" s="164">
        <f t="shared" si="17"/>
        <v>0</v>
      </c>
      <c r="S176" s="164">
        <v>0</v>
      </c>
      <c r="T176" s="165">
        <f t="shared" si="18"/>
        <v>0</v>
      </c>
      <c r="AR176" s="166" t="s">
        <v>153</v>
      </c>
      <c r="AT176" s="166" t="s">
        <v>149</v>
      </c>
      <c r="AU176" s="166" t="s">
        <v>126</v>
      </c>
      <c r="AY176" s="13" t="s">
        <v>147</v>
      </c>
      <c r="BE176" s="94">
        <f t="shared" si="19"/>
        <v>0</v>
      </c>
      <c r="BF176" s="94">
        <f t="shared" si="20"/>
        <v>0</v>
      </c>
      <c r="BG176" s="94">
        <f t="shared" si="21"/>
        <v>0</v>
      </c>
      <c r="BH176" s="94">
        <f t="shared" si="22"/>
        <v>0</v>
      </c>
      <c r="BI176" s="94">
        <f t="shared" si="23"/>
        <v>0</v>
      </c>
      <c r="BJ176" s="13" t="s">
        <v>126</v>
      </c>
      <c r="BK176" s="167">
        <f t="shared" si="24"/>
        <v>0</v>
      </c>
      <c r="BL176" s="13" t="s">
        <v>153</v>
      </c>
      <c r="BM176" s="166" t="s">
        <v>313</v>
      </c>
    </row>
    <row r="177" spans="2:65" s="1" customFormat="1" ht="24.15" customHeight="1">
      <c r="B177" s="129"/>
      <c r="C177" s="156" t="s">
        <v>314</v>
      </c>
      <c r="D177" s="156" t="s">
        <v>149</v>
      </c>
      <c r="E177" s="157" t="s">
        <v>315</v>
      </c>
      <c r="F177" s="158" t="s">
        <v>316</v>
      </c>
      <c r="G177" s="159" t="s">
        <v>260</v>
      </c>
      <c r="H177" s="160">
        <v>88</v>
      </c>
      <c r="I177" s="161"/>
      <c r="J177" s="160">
        <f t="shared" si="15"/>
        <v>0</v>
      </c>
      <c r="K177" s="162"/>
      <c r="L177" s="30"/>
      <c r="M177" s="163" t="s">
        <v>1</v>
      </c>
      <c r="N177" s="128" t="s">
        <v>44</v>
      </c>
      <c r="P177" s="164">
        <f t="shared" si="16"/>
        <v>0</v>
      </c>
      <c r="Q177" s="164">
        <v>0</v>
      </c>
      <c r="R177" s="164">
        <f t="shared" si="17"/>
        <v>0</v>
      </c>
      <c r="S177" s="164">
        <v>0</v>
      </c>
      <c r="T177" s="165">
        <f t="shared" si="18"/>
        <v>0</v>
      </c>
      <c r="AR177" s="166" t="s">
        <v>153</v>
      </c>
      <c r="AT177" s="166" t="s">
        <v>149</v>
      </c>
      <c r="AU177" s="166" t="s">
        <v>126</v>
      </c>
      <c r="AY177" s="13" t="s">
        <v>147</v>
      </c>
      <c r="BE177" s="94">
        <f t="shared" si="19"/>
        <v>0</v>
      </c>
      <c r="BF177" s="94">
        <f t="shared" si="20"/>
        <v>0</v>
      </c>
      <c r="BG177" s="94">
        <f t="shared" si="21"/>
        <v>0</v>
      </c>
      <c r="BH177" s="94">
        <f t="shared" si="22"/>
        <v>0</v>
      </c>
      <c r="BI177" s="94">
        <f t="shared" si="23"/>
        <v>0</v>
      </c>
      <c r="BJ177" s="13" t="s">
        <v>126</v>
      </c>
      <c r="BK177" s="167">
        <f t="shared" si="24"/>
        <v>0</v>
      </c>
      <c r="BL177" s="13" t="s">
        <v>153</v>
      </c>
      <c r="BM177" s="166" t="s">
        <v>317</v>
      </c>
    </row>
    <row r="178" spans="2:65" s="1" customFormat="1" ht="44.25" customHeight="1">
      <c r="B178" s="129"/>
      <c r="C178" s="156" t="s">
        <v>318</v>
      </c>
      <c r="D178" s="156" t="s">
        <v>149</v>
      </c>
      <c r="E178" s="157" t="s">
        <v>319</v>
      </c>
      <c r="F178" s="158" t="s">
        <v>320</v>
      </c>
      <c r="G178" s="159" t="s">
        <v>152</v>
      </c>
      <c r="H178" s="160">
        <v>598.43200000000002</v>
      </c>
      <c r="I178" s="161"/>
      <c r="J178" s="160">
        <f t="shared" si="15"/>
        <v>0</v>
      </c>
      <c r="K178" s="162"/>
      <c r="L178" s="30"/>
      <c r="M178" s="163" t="s">
        <v>1</v>
      </c>
      <c r="N178" s="128" t="s">
        <v>44</v>
      </c>
      <c r="P178" s="164">
        <f t="shared" si="16"/>
        <v>0</v>
      </c>
      <c r="Q178" s="164">
        <v>0</v>
      </c>
      <c r="R178" s="164">
        <f t="shared" si="17"/>
        <v>0</v>
      </c>
      <c r="S178" s="164">
        <v>0</v>
      </c>
      <c r="T178" s="165">
        <f t="shared" si="18"/>
        <v>0</v>
      </c>
      <c r="AR178" s="166" t="s">
        <v>153</v>
      </c>
      <c r="AT178" s="166" t="s">
        <v>149</v>
      </c>
      <c r="AU178" s="166" t="s">
        <v>126</v>
      </c>
      <c r="AY178" s="13" t="s">
        <v>147</v>
      </c>
      <c r="BE178" s="94">
        <f t="shared" si="19"/>
        <v>0</v>
      </c>
      <c r="BF178" s="94">
        <f t="shared" si="20"/>
        <v>0</v>
      </c>
      <c r="BG178" s="94">
        <f t="shared" si="21"/>
        <v>0</v>
      </c>
      <c r="BH178" s="94">
        <f t="shared" si="22"/>
        <v>0</v>
      </c>
      <c r="BI178" s="94">
        <f t="shared" si="23"/>
        <v>0</v>
      </c>
      <c r="BJ178" s="13" t="s">
        <v>126</v>
      </c>
      <c r="BK178" s="167">
        <f t="shared" si="24"/>
        <v>0</v>
      </c>
      <c r="BL178" s="13" t="s">
        <v>153</v>
      </c>
      <c r="BM178" s="166" t="s">
        <v>321</v>
      </c>
    </row>
    <row r="179" spans="2:65" s="1" customFormat="1" ht="37.799999999999997" customHeight="1">
      <c r="B179" s="129"/>
      <c r="C179" s="156" t="s">
        <v>322</v>
      </c>
      <c r="D179" s="156" t="s">
        <v>149</v>
      </c>
      <c r="E179" s="157" t="s">
        <v>323</v>
      </c>
      <c r="F179" s="158" t="s">
        <v>324</v>
      </c>
      <c r="G179" s="159" t="s">
        <v>152</v>
      </c>
      <c r="H179" s="160">
        <v>1488.93</v>
      </c>
      <c r="I179" s="161"/>
      <c r="J179" s="160">
        <f t="shared" si="15"/>
        <v>0</v>
      </c>
      <c r="K179" s="162"/>
      <c r="L179" s="30"/>
      <c r="M179" s="163" t="s">
        <v>1</v>
      </c>
      <c r="N179" s="128" t="s">
        <v>44</v>
      </c>
      <c r="P179" s="164">
        <f t="shared" si="16"/>
        <v>0</v>
      </c>
      <c r="Q179" s="164">
        <v>0</v>
      </c>
      <c r="R179" s="164">
        <f t="shared" si="17"/>
        <v>0</v>
      </c>
      <c r="S179" s="164">
        <v>0</v>
      </c>
      <c r="T179" s="165">
        <f t="shared" si="18"/>
        <v>0</v>
      </c>
      <c r="AR179" s="166" t="s">
        <v>153</v>
      </c>
      <c r="AT179" s="166" t="s">
        <v>149</v>
      </c>
      <c r="AU179" s="166" t="s">
        <v>126</v>
      </c>
      <c r="AY179" s="13" t="s">
        <v>147</v>
      </c>
      <c r="BE179" s="94">
        <f t="shared" si="19"/>
        <v>0</v>
      </c>
      <c r="BF179" s="94">
        <f t="shared" si="20"/>
        <v>0</v>
      </c>
      <c r="BG179" s="94">
        <f t="shared" si="21"/>
        <v>0</v>
      </c>
      <c r="BH179" s="94">
        <f t="shared" si="22"/>
        <v>0</v>
      </c>
      <c r="BI179" s="94">
        <f t="shared" si="23"/>
        <v>0</v>
      </c>
      <c r="BJ179" s="13" t="s">
        <v>126</v>
      </c>
      <c r="BK179" s="167">
        <f t="shared" si="24"/>
        <v>0</v>
      </c>
      <c r="BL179" s="13" t="s">
        <v>153</v>
      </c>
      <c r="BM179" s="166" t="s">
        <v>325</v>
      </c>
    </row>
    <row r="180" spans="2:65" s="1" customFormat="1" ht="24.15" customHeight="1">
      <c r="B180" s="129"/>
      <c r="C180" s="156" t="s">
        <v>326</v>
      </c>
      <c r="D180" s="156" t="s">
        <v>149</v>
      </c>
      <c r="E180" s="157" t="s">
        <v>327</v>
      </c>
      <c r="F180" s="158" t="s">
        <v>328</v>
      </c>
      <c r="G180" s="159" t="s">
        <v>152</v>
      </c>
      <c r="H180" s="160">
        <v>216</v>
      </c>
      <c r="I180" s="161"/>
      <c r="J180" s="160">
        <f t="shared" si="15"/>
        <v>0</v>
      </c>
      <c r="K180" s="162"/>
      <c r="L180" s="30"/>
      <c r="M180" s="163" t="s">
        <v>1</v>
      </c>
      <c r="N180" s="128" t="s">
        <v>44</v>
      </c>
      <c r="P180" s="164">
        <f t="shared" si="16"/>
        <v>0</v>
      </c>
      <c r="Q180" s="164">
        <v>4.3899999999999998E-3</v>
      </c>
      <c r="R180" s="164">
        <f t="shared" si="17"/>
        <v>0.94823999999999997</v>
      </c>
      <c r="S180" s="164">
        <v>0</v>
      </c>
      <c r="T180" s="165">
        <f t="shared" si="18"/>
        <v>0</v>
      </c>
      <c r="AR180" s="166" t="s">
        <v>153</v>
      </c>
      <c r="AT180" s="166" t="s">
        <v>149</v>
      </c>
      <c r="AU180" s="166" t="s">
        <v>126</v>
      </c>
      <c r="AY180" s="13" t="s">
        <v>147</v>
      </c>
      <c r="BE180" s="94">
        <f t="shared" si="19"/>
        <v>0</v>
      </c>
      <c r="BF180" s="94">
        <f t="shared" si="20"/>
        <v>0</v>
      </c>
      <c r="BG180" s="94">
        <f t="shared" si="21"/>
        <v>0</v>
      </c>
      <c r="BH180" s="94">
        <f t="shared" si="22"/>
        <v>0</v>
      </c>
      <c r="BI180" s="94">
        <f t="shared" si="23"/>
        <v>0</v>
      </c>
      <c r="BJ180" s="13" t="s">
        <v>126</v>
      </c>
      <c r="BK180" s="167">
        <f t="shared" si="24"/>
        <v>0</v>
      </c>
      <c r="BL180" s="13" t="s">
        <v>153</v>
      </c>
      <c r="BM180" s="166" t="s">
        <v>329</v>
      </c>
    </row>
    <row r="181" spans="2:65" s="1" customFormat="1" ht="16.5" customHeight="1">
      <c r="B181" s="129"/>
      <c r="C181" s="156" t="s">
        <v>330</v>
      </c>
      <c r="D181" s="156" t="s">
        <v>149</v>
      </c>
      <c r="E181" s="157" t="s">
        <v>331</v>
      </c>
      <c r="F181" s="158" t="s">
        <v>332</v>
      </c>
      <c r="G181" s="159" t="s">
        <v>152</v>
      </c>
      <c r="H181" s="160">
        <v>216</v>
      </c>
      <c r="I181" s="161"/>
      <c r="J181" s="160">
        <f t="shared" si="15"/>
        <v>0</v>
      </c>
      <c r="K181" s="162"/>
      <c r="L181" s="30"/>
      <c r="M181" s="163" t="s">
        <v>1</v>
      </c>
      <c r="N181" s="128" t="s">
        <v>44</v>
      </c>
      <c r="P181" s="164">
        <f t="shared" si="16"/>
        <v>0</v>
      </c>
      <c r="Q181" s="164">
        <v>0</v>
      </c>
      <c r="R181" s="164">
        <f t="shared" si="17"/>
        <v>0</v>
      </c>
      <c r="S181" s="164">
        <v>0</v>
      </c>
      <c r="T181" s="165">
        <f t="shared" si="18"/>
        <v>0</v>
      </c>
      <c r="AR181" s="166" t="s">
        <v>153</v>
      </c>
      <c r="AT181" s="166" t="s">
        <v>149</v>
      </c>
      <c r="AU181" s="166" t="s">
        <v>126</v>
      </c>
      <c r="AY181" s="13" t="s">
        <v>147</v>
      </c>
      <c r="BE181" s="94">
        <f t="shared" si="19"/>
        <v>0</v>
      </c>
      <c r="BF181" s="94">
        <f t="shared" si="20"/>
        <v>0</v>
      </c>
      <c r="BG181" s="94">
        <f t="shared" si="21"/>
        <v>0</v>
      </c>
      <c r="BH181" s="94">
        <f t="shared" si="22"/>
        <v>0</v>
      </c>
      <c r="BI181" s="94">
        <f t="shared" si="23"/>
        <v>0</v>
      </c>
      <c r="BJ181" s="13" t="s">
        <v>126</v>
      </c>
      <c r="BK181" s="167">
        <f t="shared" si="24"/>
        <v>0</v>
      </c>
      <c r="BL181" s="13" t="s">
        <v>153</v>
      </c>
      <c r="BM181" s="166" t="s">
        <v>333</v>
      </c>
    </row>
    <row r="182" spans="2:65" s="1" customFormat="1" ht="24.15" customHeight="1">
      <c r="B182" s="129"/>
      <c r="C182" s="156" t="s">
        <v>334</v>
      </c>
      <c r="D182" s="156" t="s">
        <v>149</v>
      </c>
      <c r="E182" s="157" t="s">
        <v>335</v>
      </c>
      <c r="F182" s="158" t="s">
        <v>336</v>
      </c>
      <c r="G182" s="159" t="s">
        <v>152</v>
      </c>
      <c r="H182" s="160">
        <v>216</v>
      </c>
      <c r="I182" s="161"/>
      <c r="J182" s="160">
        <f t="shared" si="15"/>
        <v>0</v>
      </c>
      <c r="K182" s="162"/>
      <c r="L182" s="30"/>
      <c r="M182" s="163" t="s">
        <v>1</v>
      </c>
      <c r="N182" s="128" t="s">
        <v>44</v>
      </c>
      <c r="P182" s="164">
        <f t="shared" si="16"/>
        <v>0</v>
      </c>
      <c r="Q182" s="164">
        <v>5.6756500000000001E-2</v>
      </c>
      <c r="R182" s="164">
        <f t="shared" si="17"/>
        <v>12.259404</v>
      </c>
      <c r="S182" s="164">
        <v>0</v>
      </c>
      <c r="T182" s="165">
        <f t="shared" si="18"/>
        <v>0</v>
      </c>
      <c r="AR182" s="166" t="s">
        <v>153</v>
      </c>
      <c r="AT182" s="166" t="s">
        <v>149</v>
      </c>
      <c r="AU182" s="166" t="s">
        <v>126</v>
      </c>
      <c r="AY182" s="13" t="s">
        <v>147</v>
      </c>
      <c r="BE182" s="94">
        <f t="shared" si="19"/>
        <v>0</v>
      </c>
      <c r="BF182" s="94">
        <f t="shared" si="20"/>
        <v>0</v>
      </c>
      <c r="BG182" s="94">
        <f t="shared" si="21"/>
        <v>0</v>
      </c>
      <c r="BH182" s="94">
        <f t="shared" si="22"/>
        <v>0</v>
      </c>
      <c r="BI182" s="94">
        <f t="shared" si="23"/>
        <v>0</v>
      </c>
      <c r="BJ182" s="13" t="s">
        <v>126</v>
      </c>
      <c r="BK182" s="167">
        <f t="shared" si="24"/>
        <v>0</v>
      </c>
      <c r="BL182" s="13" t="s">
        <v>153</v>
      </c>
      <c r="BM182" s="166" t="s">
        <v>337</v>
      </c>
    </row>
    <row r="183" spans="2:65" s="1" customFormat="1" ht="24.15" customHeight="1">
      <c r="B183" s="129"/>
      <c r="C183" s="156" t="s">
        <v>338</v>
      </c>
      <c r="D183" s="156" t="s">
        <v>149</v>
      </c>
      <c r="E183" s="157" t="s">
        <v>339</v>
      </c>
      <c r="F183" s="158" t="s">
        <v>340</v>
      </c>
      <c r="G183" s="159" t="s">
        <v>152</v>
      </c>
      <c r="H183" s="160">
        <v>216</v>
      </c>
      <c r="I183" s="161"/>
      <c r="J183" s="160">
        <f t="shared" si="15"/>
        <v>0</v>
      </c>
      <c r="K183" s="162"/>
      <c r="L183" s="30"/>
      <c r="M183" s="163" t="s">
        <v>1</v>
      </c>
      <c r="N183" s="128" t="s">
        <v>44</v>
      </c>
      <c r="P183" s="164">
        <f t="shared" si="16"/>
        <v>0</v>
      </c>
      <c r="Q183" s="164">
        <v>0</v>
      </c>
      <c r="R183" s="164">
        <f t="shared" si="17"/>
        <v>0</v>
      </c>
      <c r="S183" s="164">
        <v>0</v>
      </c>
      <c r="T183" s="165">
        <f t="shared" si="18"/>
        <v>0</v>
      </c>
      <c r="AR183" s="166" t="s">
        <v>153</v>
      </c>
      <c r="AT183" s="166" t="s">
        <v>149</v>
      </c>
      <c r="AU183" s="166" t="s">
        <v>126</v>
      </c>
      <c r="AY183" s="13" t="s">
        <v>147</v>
      </c>
      <c r="BE183" s="94">
        <f t="shared" si="19"/>
        <v>0</v>
      </c>
      <c r="BF183" s="94">
        <f t="shared" si="20"/>
        <v>0</v>
      </c>
      <c r="BG183" s="94">
        <f t="shared" si="21"/>
        <v>0</v>
      </c>
      <c r="BH183" s="94">
        <f t="shared" si="22"/>
        <v>0</v>
      </c>
      <c r="BI183" s="94">
        <f t="shared" si="23"/>
        <v>0</v>
      </c>
      <c r="BJ183" s="13" t="s">
        <v>126</v>
      </c>
      <c r="BK183" s="167">
        <f t="shared" si="24"/>
        <v>0</v>
      </c>
      <c r="BL183" s="13" t="s">
        <v>153</v>
      </c>
      <c r="BM183" s="166" t="s">
        <v>341</v>
      </c>
    </row>
    <row r="184" spans="2:65" s="1" customFormat="1" ht="55.5" customHeight="1">
      <c r="B184" s="129"/>
      <c r="C184" s="156" t="s">
        <v>342</v>
      </c>
      <c r="D184" s="156" t="s">
        <v>149</v>
      </c>
      <c r="E184" s="157" t="s">
        <v>343</v>
      </c>
      <c r="F184" s="158" t="s">
        <v>344</v>
      </c>
      <c r="G184" s="159" t="s">
        <v>152</v>
      </c>
      <c r="H184" s="160">
        <v>216</v>
      </c>
      <c r="I184" s="161"/>
      <c r="J184" s="160">
        <f t="shared" si="15"/>
        <v>0</v>
      </c>
      <c r="K184" s="162"/>
      <c r="L184" s="30"/>
      <c r="M184" s="163" t="s">
        <v>1</v>
      </c>
      <c r="N184" s="128" t="s">
        <v>44</v>
      </c>
      <c r="P184" s="164">
        <f t="shared" si="16"/>
        <v>0</v>
      </c>
      <c r="Q184" s="164">
        <v>0</v>
      </c>
      <c r="R184" s="164">
        <f t="shared" si="17"/>
        <v>0</v>
      </c>
      <c r="S184" s="164">
        <v>0</v>
      </c>
      <c r="T184" s="165">
        <f t="shared" si="18"/>
        <v>0</v>
      </c>
      <c r="AR184" s="166" t="s">
        <v>153</v>
      </c>
      <c r="AT184" s="166" t="s">
        <v>149</v>
      </c>
      <c r="AU184" s="166" t="s">
        <v>126</v>
      </c>
      <c r="AY184" s="13" t="s">
        <v>147</v>
      </c>
      <c r="BE184" s="94">
        <f t="shared" si="19"/>
        <v>0</v>
      </c>
      <c r="BF184" s="94">
        <f t="shared" si="20"/>
        <v>0</v>
      </c>
      <c r="BG184" s="94">
        <f t="shared" si="21"/>
        <v>0</v>
      </c>
      <c r="BH184" s="94">
        <f t="shared" si="22"/>
        <v>0</v>
      </c>
      <c r="BI184" s="94">
        <f t="shared" si="23"/>
        <v>0</v>
      </c>
      <c r="BJ184" s="13" t="s">
        <v>126</v>
      </c>
      <c r="BK184" s="167">
        <f t="shared" si="24"/>
        <v>0</v>
      </c>
      <c r="BL184" s="13" t="s">
        <v>153</v>
      </c>
      <c r="BM184" s="166" t="s">
        <v>345</v>
      </c>
    </row>
    <row r="185" spans="2:65" s="1" customFormat="1" ht="55.5" customHeight="1">
      <c r="B185" s="129"/>
      <c r="C185" s="156" t="s">
        <v>346</v>
      </c>
      <c r="D185" s="156" t="s">
        <v>149</v>
      </c>
      <c r="E185" s="157" t="s">
        <v>347</v>
      </c>
      <c r="F185" s="158" t="s">
        <v>348</v>
      </c>
      <c r="G185" s="159" t="s">
        <v>349</v>
      </c>
      <c r="H185" s="160">
        <v>6519.6</v>
      </c>
      <c r="I185" s="161"/>
      <c r="J185" s="160">
        <f t="shared" si="15"/>
        <v>0</v>
      </c>
      <c r="K185" s="162"/>
      <c r="L185" s="30"/>
      <c r="M185" s="163" t="s">
        <v>1</v>
      </c>
      <c r="N185" s="128" t="s">
        <v>44</v>
      </c>
      <c r="P185" s="164">
        <f t="shared" si="16"/>
        <v>0</v>
      </c>
      <c r="Q185" s="164">
        <v>1E-3</v>
      </c>
      <c r="R185" s="164">
        <f t="shared" si="17"/>
        <v>6.5196000000000005</v>
      </c>
      <c r="S185" s="164">
        <v>0</v>
      </c>
      <c r="T185" s="165">
        <f t="shared" si="18"/>
        <v>0</v>
      </c>
      <c r="AR185" s="166" t="s">
        <v>153</v>
      </c>
      <c r="AT185" s="166" t="s">
        <v>149</v>
      </c>
      <c r="AU185" s="166" t="s">
        <v>126</v>
      </c>
      <c r="AY185" s="13" t="s">
        <v>147</v>
      </c>
      <c r="BE185" s="94">
        <f t="shared" si="19"/>
        <v>0</v>
      </c>
      <c r="BF185" s="94">
        <f t="shared" si="20"/>
        <v>0</v>
      </c>
      <c r="BG185" s="94">
        <f t="shared" si="21"/>
        <v>0</v>
      </c>
      <c r="BH185" s="94">
        <f t="shared" si="22"/>
        <v>0</v>
      </c>
      <c r="BI185" s="94">
        <f t="shared" si="23"/>
        <v>0</v>
      </c>
      <c r="BJ185" s="13" t="s">
        <v>126</v>
      </c>
      <c r="BK185" s="167">
        <f t="shared" si="24"/>
        <v>0</v>
      </c>
      <c r="BL185" s="13" t="s">
        <v>153</v>
      </c>
      <c r="BM185" s="166" t="s">
        <v>350</v>
      </c>
    </row>
    <row r="186" spans="2:65" s="11" customFormat="1" ht="22.8" customHeight="1">
      <c r="B186" s="144"/>
      <c r="D186" s="145" t="s">
        <v>77</v>
      </c>
      <c r="E186" s="154" t="s">
        <v>153</v>
      </c>
      <c r="F186" s="154" t="s">
        <v>351</v>
      </c>
      <c r="I186" s="147"/>
      <c r="J186" s="155">
        <f>BK186</f>
        <v>0</v>
      </c>
      <c r="L186" s="144"/>
      <c r="M186" s="149"/>
      <c r="P186" s="150">
        <f>P187</f>
        <v>0</v>
      </c>
      <c r="R186" s="150">
        <f>R187</f>
        <v>54.454176000000004</v>
      </c>
      <c r="T186" s="151">
        <f>T187</f>
        <v>0</v>
      </c>
      <c r="AR186" s="145" t="s">
        <v>86</v>
      </c>
      <c r="AT186" s="152" t="s">
        <v>77</v>
      </c>
      <c r="AU186" s="152" t="s">
        <v>86</v>
      </c>
      <c r="AY186" s="145" t="s">
        <v>147</v>
      </c>
      <c r="BK186" s="153">
        <f>BK187</f>
        <v>0</v>
      </c>
    </row>
    <row r="187" spans="2:65" s="1" customFormat="1" ht="37.799999999999997" customHeight="1">
      <c r="B187" s="129"/>
      <c r="C187" s="156" t="s">
        <v>352</v>
      </c>
      <c r="D187" s="156" t="s">
        <v>149</v>
      </c>
      <c r="E187" s="157" t="s">
        <v>353</v>
      </c>
      <c r="F187" s="158" t="s">
        <v>354</v>
      </c>
      <c r="G187" s="159" t="s">
        <v>157</v>
      </c>
      <c r="H187" s="160">
        <v>28.8</v>
      </c>
      <c r="I187" s="161"/>
      <c r="J187" s="160">
        <f>ROUND(I187*H187,3)</f>
        <v>0</v>
      </c>
      <c r="K187" s="162"/>
      <c r="L187" s="30"/>
      <c r="M187" s="163" t="s">
        <v>1</v>
      </c>
      <c r="N187" s="128" t="s">
        <v>44</v>
      </c>
      <c r="P187" s="164">
        <f>O187*H187</f>
        <v>0</v>
      </c>
      <c r="Q187" s="164">
        <v>1.8907700000000001</v>
      </c>
      <c r="R187" s="164">
        <f>Q187*H187</f>
        <v>54.454176000000004</v>
      </c>
      <c r="S187" s="164">
        <v>0</v>
      </c>
      <c r="T187" s="165">
        <f>S187*H187</f>
        <v>0</v>
      </c>
      <c r="AR187" s="166" t="s">
        <v>153</v>
      </c>
      <c r="AT187" s="166" t="s">
        <v>149</v>
      </c>
      <c r="AU187" s="166" t="s">
        <v>126</v>
      </c>
      <c r="AY187" s="13" t="s">
        <v>147</v>
      </c>
      <c r="BE187" s="94">
        <f>IF(N187="základná",J187,0)</f>
        <v>0</v>
      </c>
      <c r="BF187" s="94">
        <f>IF(N187="znížená",J187,0)</f>
        <v>0</v>
      </c>
      <c r="BG187" s="94">
        <f>IF(N187="zákl. prenesená",J187,0)</f>
        <v>0</v>
      </c>
      <c r="BH187" s="94">
        <f>IF(N187="zníž. prenesená",J187,0)</f>
        <v>0</v>
      </c>
      <c r="BI187" s="94">
        <f>IF(N187="nulová",J187,0)</f>
        <v>0</v>
      </c>
      <c r="BJ187" s="13" t="s">
        <v>126</v>
      </c>
      <c r="BK187" s="167">
        <f>ROUND(I187*H187,3)</f>
        <v>0</v>
      </c>
      <c r="BL187" s="13" t="s">
        <v>153</v>
      </c>
      <c r="BM187" s="166" t="s">
        <v>355</v>
      </c>
    </row>
    <row r="188" spans="2:65" s="11" customFormat="1" ht="22.8" customHeight="1">
      <c r="B188" s="144"/>
      <c r="D188" s="145" t="s">
        <v>77</v>
      </c>
      <c r="E188" s="154" t="s">
        <v>178</v>
      </c>
      <c r="F188" s="154" t="s">
        <v>356</v>
      </c>
      <c r="I188" s="147"/>
      <c r="J188" s="155">
        <f>BK188</f>
        <v>0</v>
      </c>
      <c r="L188" s="144"/>
      <c r="M188" s="149"/>
      <c r="P188" s="150">
        <f>SUM(P189:P192)</f>
        <v>0</v>
      </c>
      <c r="R188" s="150">
        <f>SUM(R189:R192)</f>
        <v>2.1540000000000004</v>
      </c>
      <c r="T188" s="151">
        <f>SUM(T189:T192)</f>
        <v>27.6</v>
      </c>
      <c r="AR188" s="145" t="s">
        <v>86</v>
      </c>
      <c r="AT188" s="152" t="s">
        <v>77</v>
      </c>
      <c r="AU188" s="152" t="s">
        <v>86</v>
      </c>
      <c r="AY188" s="145" t="s">
        <v>147</v>
      </c>
      <c r="BK188" s="153">
        <f>SUM(BK189:BK192)</f>
        <v>0</v>
      </c>
    </row>
    <row r="189" spans="2:65" s="1" customFormat="1" ht="24.15" customHeight="1">
      <c r="B189" s="129"/>
      <c r="C189" s="156" t="s">
        <v>357</v>
      </c>
      <c r="D189" s="156" t="s">
        <v>149</v>
      </c>
      <c r="E189" s="157" t="s">
        <v>358</v>
      </c>
      <c r="F189" s="158" t="s">
        <v>359</v>
      </c>
      <c r="G189" s="159" t="s">
        <v>235</v>
      </c>
      <c r="H189" s="160">
        <v>120</v>
      </c>
      <c r="I189" s="161"/>
      <c r="J189" s="160">
        <f>ROUND(I189*H189,3)</f>
        <v>0</v>
      </c>
      <c r="K189" s="162"/>
      <c r="L189" s="30"/>
      <c r="M189" s="163" t="s">
        <v>1</v>
      </c>
      <c r="N189" s="128" t="s">
        <v>44</v>
      </c>
      <c r="P189" s="164">
        <f>O189*H189</f>
        <v>0</v>
      </c>
      <c r="Q189" s="164">
        <v>0</v>
      </c>
      <c r="R189" s="164">
        <f>Q189*H189</f>
        <v>0</v>
      </c>
      <c r="S189" s="164">
        <v>0.23</v>
      </c>
      <c r="T189" s="165">
        <f>S189*H189</f>
        <v>27.6</v>
      </c>
      <c r="AR189" s="166" t="s">
        <v>153</v>
      </c>
      <c r="AT189" s="166" t="s">
        <v>149</v>
      </c>
      <c r="AU189" s="166" t="s">
        <v>126</v>
      </c>
      <c r="AY189" s="13" t="s">
        <v>147</v>
      </c>
      <c r="BE189" s="94">
        <f>IF(N189="základná",J189,0)</f>
        <v>0</v>
      </c>
      <c r="BF189" s="94">
        <f>IF(N189="znížená",J189,0)</f>
        <v>0</v>
      </c>
      <c r="BG189" s="94">
        <f>IF(N189="zákl. prenesená",J189,0)</f>
        <v>0</v>
      </c>
      <c r="BH189" s="94">
        <f>IF(N189="zníž. prenesená",J189,0)</f>
        <v>0</v>
      </c>
      <c r="BI189" s="94">
        <f>IF(N189="nulová",J189,0)</f>
        <v>0</v>
      </c>
      <c r="BJ189" s="13" t="s">
        <v>126</v>
      </c>
      <c r="BK189" s="167">
        <f>ROUND(I189*H189,3)</f>
        <v>0</v>
      </c>
      <c r="BL189" s="13" t="s">
        <v>153</v>
      </c>
      <c r="BM189" s="166" t="s">
        <v>360</v>
      </c>
    </row>
    <row r="190" spans="2:65" s="1" customFormat="1" ht="24.15" customHeight="1">
      <c r="B190" s="129"/>
      <c r="C190" s="156" t="s">
        <v>361</v>
      </c>
      <c r="D190" s="156" t="s">
        <v>149</v>
      </c>
      <c r="E190" s="157" t="s">
        <v>362</v>
      </c>
      <c r="F190" s="158" t="s">
        <v>363</v>
      </c>
      <c r="G190" s="159" t="s">
        <v>235</v>
      </c>
      <c r="H190" s="160">
        <v>120</v>
      </c>
      <c r="I190" s="161"/>
      <c r="J190" s="160">
        <f>ROUND(I190*H190,3)</f>
        <v>0</v>
      </c>
      <c r="K190" s="162"/>
      <c r="L190" s="30"/>
      <c r="M190" s="163" t="s">
        <v>1</v>
      </c>
      <c r="N190" s="128" t="s">
        <v>44</v>
      </c>
      <c r="P190" s="164">
        <f>O190*H190</f>
        <v>0</v>
      </c>
      <c r="Q190" s="164">
        <v>1.7850000000000001E-2</v>
      </c>
      <c r="R190" s="164">
        <f>Q190*H190</f>
        <v>2.1420000000000003</v>
      </c>
      <c r="S190" s="164">
        <v>0</v>
      </c>
      <c r="T190" s="165">
        <f>S190*H190</f>
        <v>0</v>
      </c>
      <c r="AR190" s="166" t="s">
        <v>153</v>
      </c>
      <c r="AT190" s="166" t="s">
        <v>149</v>
      </c>
      <c r="AU190" s="166" t="s">
        <v>126</v>
      </c>
      <c r="AY190" s="13" t="s">
        <v>147</v>
      </c>
      <c r="BE190" s="94">
        <f>IF(N190="základná",J190,0)</f>
        <v>0</v>
      </c>
      <c r="BF190" s="94">
        <f>IF(N190="znížená",J190,0)</f>
        <v>0</v>
      </c>
      <c r="BG190" s="94">
        <f>IF(N190="zákl. prenesená",J190,0)</f>
        <v>0</v>
      </c>
      <c r="BH190" s="94">
        <f>IF(N190="zníž. prenesená",J190,0)</f>
        <v>0</v>
      </c>
      <c r="BI190" s="94">
        <f>IF(N190="nulová",J190,0)</f>
        <v>0</v>
      </c>
      <c r="BJ190" s="13" t="s">
        <v>126</v>
      </c>
      <c r="BK190" s="167">
        <f>ROUND(I190*H190,3)</f>
        <v>0</v>
      </c>
      <c r="BL190" s="13" t="s">
        <v>153</v>
      </c>
      <c r="BM190" s="166" t="s">
        <v>364</v>
      </c>
    </row>
    <row r="191" spans="2:65" s="1" customFormat="1" ht="16.5" customHeight="1">
      <c r="B191" s="129"/>
      <c r="C191" s="156" t="s">
        <v>365</v>
      </c>
      <c r="D191" s="156" t="s">
        <v>149</v>
      </c>
      <c r="E191" s="157" t="s">
        <v>366</v>
      </c>
      <c r="F191" s="158" t="s">
        <v>367</v>
      </c>
      <c r="G191" s="159" t="s">
        <v>235</v>
      </c>
      <c r="H191" s="160">
        <v>120</v>
      </c>
      <c r="I191" s="161"/>
      <c r="J191" s="160">
        <f>ROUND(I191*H191,3)</f>
        <v>0</v>
      </c>
      <c r="K191" s="162"/>
      <c r="L191" s="30"/>
      <c r="M191" s="163" t="s">
        <v>1</v>
      </c>
      <c r="N191" s="128" t="s">
        <v>44</v>
      </c>
      <c r="P191" s="164">
        <f>O191*H191</f>
        <v>0</v>
      </c>
      <c r="Q191" s="164">
        <v>0</v>
      </c>
      <c r="R191" s="164">
        <f>Q191*H191</f>
        <v>0</v>
      </c>
      <c r="S191" s="164">
        <v>0</v>
      </c>
      <c r="T191" s="165">
        <f>S191*H191</f>
        <v>0</v>
      </c>
      <c r="AR191" s="166" t="s">
        <v>153</v>
      </c>
      <c r="AT191" s="166" t="s">
        <v>149</v>
      </c>
      <c r="AU191" s="166" t="s">
        <v>126</v>
      </c>
      <c r="AY191" s="13" t="s">
        <v>147</v>
      </c>
      <c r="BE191" s="94">
        <f>IF(N191="základná",J191,0)</f>
        <v>0</v>
      </c>
      <c r="BF191" s="94">
        <f>IF(N191="znížená",J191,0)</f>
        <v>0</v>
      </c>
      <c r="BG191" s="94">
        <f>IF(N191="zákl. prenesená",J191,0)</f>
        <v>0</v>
      </c>
      <c r="BH191" s="94">
        <f>IF(N191="zníž. prenesená",J191,0)</f>
        <v>0</v>
      </c>
      <c r="BI191" s="94">
        <f>IF(N191="nulová",J191,0)</f>
        <v>0</v>
      </c>
      <c r="BJ191" s="13" t="s">
        <v>126</v>
      </c>
      <c r="BK191" s="167">
        <f>ROUND(I191*H191,3)</f>
        <v>0</v>
      </c>
      <c r="BL191" s="13" t="s">
        <v>153</v>
      </c>
      <c r="BM191" s="166" t="s">
        <v>368</v>
      </c>
    </row>
    <row r="192" spans="2:65" s="1" customFormat="1" ht="24.15" customHeight="1">
      <c r="B192" s="129"/>
      <c r="C192" s="156" t="s">
        <v>369</v>
      </c>
      <c r="D192" s="156" t="s">
        <v>149</v>
      </c>
      <c r="E192" s="157" t="s">
        <v>370</v>
      </c>
      <c r="F192" s="158" t="s">
        <v>371</v>
      </c>
      <c r="G192" s="159" t="s">
        <v>235</v>
      </c>
      <c r="H192" s="160">
        <v>120</v>
      </c>
      <c r="I192" s="161"/>
      <c r="J192" s="160">
        <f>ROUND(I192*H192,3)</f>
        <v>0</v>
      </c>
      <c r="K192" s="162"/>
      <c r="L192" s="30"/>
      <c r="M192" s="163" t="s">
        <v>1</v>
      </c>
      <c r="N192" s="128" t="s">
        <v>44</v>
      </c>
      <c r="P192" s="164">
        <f>O192*H192</f>
        <v>0</v>
      </c>
      <c r="Q192" s="164">
        <v>1E-4</v>
      </c>
      <c r="R192" s="164">
        <f>Q192*H192</f>
        <v>1.2E-2</v>
      </c>
      <c r="S192" s="164">
        <v>0</v>
      </c>
      <c r="T192" s="165">
        <f>S192*H192</f>
        <v>0</v>
      </c>
      <c r="AR192" s="166" t="s">
        <v>153</v>
      </c>
      <c r="AT192" s="166" t="s">
        <v>149</v>
      </c>
      <c r="AU192" s="166" t="s">
        <v>126</v>
      </c>
      <c r="AY192" s="13" t="s">
        <v>147</v>
      </c>
      <c r="BE192" s="94">
        <f>IF(N192="základná",J192,0)</f>
        <v>0</v>
      </c>
      <c r="BF192" s="94">
        <f>IF(N192="znížená",J192,0)</f>
        <v>0</v>
      </c>
      <c r="BG192" s="94">
        <f>IF(N192="zákl. prenesená",J192,0)</f>
        <v>0</v>
      </c>
      <c r="BH192" s="94">
        <f>IF(N192="zníž. prenesená",J192,0)</f>
        <v>0</v>
      </c>
      <c r="BI192" s="94">
        <f>IF(N192="nulová",J192,0)</f>
        <v>0</v>
      </c>
      <c r="BJ192" s="13" t="s">
        <v>126</v>
      </c>
      <c r="BK192" s="167">
        <f>ROUND(I192*H192,3)</f>
        <v>0</v>
      </c>
      <c r="BL192" s="13" t="s">
        <v>153</v>
      </c>
      <c r="BM192" s="166" t="s">
        <v>372</v>
      </c>
    </row>
    <row r="193" spans="2:65" s="11" customFormat="1" ht="22.8" customHeight="1">
      <c r="B193" s="144"/>
      <c r="D193" s="145" t="s">
        <v>77</v>
      </c>
      <c r="E193" s="154" t="s">
        <v>182</v>
      </c>
      <c r="F193" s="154" t="s">
        <v>373</v>
      </c>
      <c r="I193" s="147"/>
      <c r="J193" s="155">
        <f>BK193</f>
        <v>0</v>
      </c>
      <c r="L193" s="144"/>
      <c r="M193" s="149"/>
      <c r="P193" s="150">
        <f>SUM(P194:P198)</f>
        <v>0</v>
      </c>
      <c r="R193" s="150">
        <f>SUM(R194:R198)</f>
        <v>0</v>
      </c>
      <c r="T193" s="151">
        <f>SUM(T194:T198)</f>
        <v>0</v>
      </c>
      <c r="AR193" s="145" t="s">
        <v>86</v>
      </c>
      <c r="AT193" s="152" t="s">
        <v>77</v>
      </c>
      <c r="AU193" s="152" t="s">
        <v>86</v>
      </c>
      <c r="AY193" s="145" t="s">
        <v>147</v>
      </c>
      <c r="BK193" s="153">
        <f>SUM(BK194:BK198)</f>
        <v>0</v>
      </c>
    </row>
    <row r="194" spans="2:65" s="1" customFormat="1" ht="21.75" customHeight="1">
      <c r="B194" s="129"/>
      <c r="C194" s="156" t="s">
        <v>374</v>
      </c>
      <c r="D194" s="156" t="s">
        <v>149</v>
      </c>
      <c r="E194" s="157" t="s">
        <v>375</v>
      </c>
      <c r="F194" s="158" t="s">
        <v>376</v>
      </c>
      <c r="G194" s="159" t="s">
        <v>197</v>
      </c>
      <c r="H194" s="160">
        <v>627.6</v>
      </c>
      <c r="I194" s="161"/>
      <c r="J194" s="160">
        <f>ROUND(I194*H194,3)</f>
        <v>0</v>
      </c>
      <c r="K194" s="162"/>
      <c r="L194" s="30"/>
      <c r="M194" s="163" t="s">
        <v>1</v>
      </c>
      <c r="N194" s="128" t="s">
        <v>44</v>
      </c>
      <c r="P194" s="164">
        <f>O194*H194</f>
        <v>0</v>
      </c>
      <c r="Q194" s="164">
        <v>0</v>
      </c>
      <c r="R194" s="164">
        <f>Q194*H194</f>
        <v>0</v>
      </c>
      <c r="S194" s="164">
        <v>0</v>
      </c>
      <c r="T194" s="165">
        <f>S194*H194</f>
        <v>0</v>
      </c>
      <c r="AR194" s="166" t="s">
        <v>153</v>
      </c>
      <c r="AT194" s="166" t="s">
        <v>149</v>
      </c>
      <c r="AU194" s="166" t="s">
        <v>126</v>
      </c>
      <c r="AY194" s="13" t="s">
        <v>147</v>
      </c>
      <c r="BE194" s="94">
        <f>IF(N194="základná",J194,0)</f>
        <v>0</v>
      </c>
      <c r="BF194" s="94">
        <f>IF(N194="znížená",J194,0)</f>
        <v>0</v>
      </c>
      <c r="BG194" s="94">
        <f>IF(N194="zákl. prenesená",J194,0)</f>
        <v>0</v>
      </c>
      <c r="BH194" s="94">
        <f>IF(N194="zníž. prenesená",J194,0)</f>
        <v>0</v>
      </c>
      <c r="BI194" s="94">
        <f>IF(N194="nulová",J194,0)</f>
        <v>0</v>
      </c>
      <c r="BJ194" s="13" t="s">
        <v>126</v>
      </c>
      <c r="BK194" s="167">
        <f>ROUND(I194*H194,3)</f>
        <v>0</v>
      </c>
      <c r="BL194" s="13" t="s">
        <v>153</v>
      </c>
      <c r="BM194" s="166" t="s">
        <v>377</v>
      </c>
    </row>
    <row r="195" spans="2:65" s="1" customFormat="1" ht="24.15" customHeight="1">
      <c r="B195" s="129"/>
      <c r="C195" s="156" t="s">
        <v>378</v>
      </c>
      <c r="D195" s="156" t="s">
        <v>149</v>
      </c>
      <c r="E195" s="157" t="s">
        <v>379</v>
      </c>
      <c r="F195" s="158" t="s">
        <v>380</v>
      </c>
      <c r="G195" s="159" t="s">
        <v>197</v>
      </c>
      <c r="H195" s="160">
        <v>24476.400000000001</v>
      </c>
      <c r="I195" s="161"/>
      <c r="J195" s="160">
        <f>ROUND(I195*H195,3)</f>
        <v>0</v>
      </c>
      <c r="K195" s="162"/>
      <c r="L195" s="30"/>
      <c r="M195" s="163" t="s">
        <v>1</v>
      </c>
      <c r="N195" s="128" t="s">
        <v>44</v>
      </c>
      <c r="P195" s="164">
        <f>O195*H195</f>
        <v>0</v>
      </c>
      <c r="Q195" s="164">
        <v>0</v>
      </c>
      <c r="R195" s="164">
        <f>Q195*H195</f>
        <v>0</v>
      </c>
      <c r="S195" s="164">
        <v>0</v>
      </c>
      <c r="T195" s="165">
        <f>S195*H195</f>
        <v>0</v>
      </c>
      <c r="AR195" s="166" t="s">
        <v>153</v>
      </c>
      <c r="AT195" s="166" t="s">
        <v>149</v>
      </c>
      <c r="AU195" s="166" t="s">
        <v>126</v>
      </c>
      <c r="AY195" s="13" t="s">
        <v>147</v>
      </c>
      <c r="BE195" s="94">
        <f>IF(N195="základná",J195,0)</f>
        <v>0</v>
      </c>
      <c r="BF195" s="94">
        <f>IF(N195="znížená",J195,0)</f>
        <v>0</v>
      </c>
      <c r="BG195" s="94">
        <f>IF(N195="zákl. prenesená",J195,0)</f>
        <v>0</v>
      </c>
      <c r="BH195" s="94">
        <f>IF(N195="zníž. prenesená",J195,0)</f>
        <v>0</v>
      </c>
      <c r="BI195" s="94">
        <f>IF(N195="nulová",J195,0)</f>
        <v>0</v>
      </c>
      <c r="BJ195" s="13" t="s">
        <v>126</v>
      </c>
      <c r="BK195" s="167">
        <f>ROUND(I195*H195,3)</f>
        <v>0</v>
      </c>
      <c r="BL195" s="13" t="s">
        <v>153</v>
      </c>
      <c r="BM195" s="166" t="s">
        <v>381</v>
      </c>
    </row>
    <row r="196" spans="2:65" s="1" customFormat="1" ht="24.15" customHeight="1">
      <c r="B196" s="129"/>
      <c r="C196" s="156" t="s">
        <v>382</v>
      </c>
      <c r="D196" s="156" t="s">
        <v>149</v>
      </c>
      <c r="E196" s="157" t="s">
        <v>383</v>
      </c>
      <c r="F196" s="158" t="s">
        <v>384</v>
      </c>
      <c r="G196" s="159" t="s">
        <v>197</v>
      </c>
      <c r="H196" s="160">
        <v>627.6</v>
      </c>
      <c r="I196" s="161"/>
      <c r="J196" s="160">
        <f>ROUND(I196*H196,3)</f>
        <v>0</v>
      </c>
      <c r="K196" s="162"/>
      <c r="L196" s="30"/>
      <c r="M196" s="163" t="s">
        <v>1</v>
      </c>
      <c r="N196" s="128" t="s">
        <v>44</v>
      </c>
      <c r="P196" s="164">
        <f>O196*H196</f>
        <v>0</v>
      </c>
      <c r="Q196" s="164">
        <v>0</v>
      </c>
      <c r="R196" s="164">
        <f>Q196*H196</f>
        <v>0</v>
      </c>
      <c r="S196" s="164">
        <v>0</v>
      </c>
      <c r="T196" s="165">
        <f>S196*H196</f>
        <v>0</v>
      </c>
      <c r="AR196" s="166" t="s">
        <v>153</v>
      </c>
      <c r="AT196" s="166" t="s">
        <v>149</v>
      </c>
      <c r="AU196" s="166" t="s">
        <v>126</v>
      </c>
      <c r="AY196" s="13" t="s">
        <v>147</v>
      </c>
      <c r="BE196" s="94">
        <f>IF(N196="základná",J196,0)</f>
        <v>0</v>
      </c>
      <c r="BF196" s="94">
        <f>IF(N196="znížená",J196,0)</f>
        <v>0</v>
      </c>
      <c r="BG196" s="94">
        <f>IF(N196="zákl. prenesená",J196,0)</f>
        <v>0</v>
      </c>
      <c r="BH196" s="94">
        <f>IF(N196="zníž. prenesená",J196,0)</f>
        <v>0</v>
      </c>
      <c r="BI196" s="94">
        <f>IF(N196="nulová",J196,0)</f>
        <v>0</v>
      </c>
      <c r="BJ196" s="13" t="s">
        <v>126</v>
      </c>
      <c r="BK196" s="167">
        <f>ROUND(I196*H196,3)</f>
        <v>0</v>
      </c>
      <c r="BL196" s="13" t="s">
        <v>153</v>
      </c>
      <c r="BM196" s="166" t="s">
        <v>385</v>
      </c>
    </row>
    <row r="197" spans="2:65" s="1" customFormat="1" ht="24.15" customHeight="1">
      <c r="B197" s="129"/>
      <c r="C197" s="156" t="s">
        <v>386</v>
      </c>
      <c r="D197" s="156" t="s">
        <v>149</v>
      </c>
      <c r="E197" s="157" t="s">
        <v>387</v>
      </c>
      <c r="F197" s="158" t="s">
        <v>388</v>
      </c>
      <c r="G197" s="159" t="s">
        <v>197</v>
      </c>
      <c r="H197" s="160">
        <v>6276</v>
      </c>
      <c r="I197" s="161"/>
      <c r="J197" s="160">
        <f>ROUND(I197*H197,3)</f>
        <v>0</v>
      </c>
      <c r="K197" s="162"/>
      <c r="L197" s="30"/>
      <c r="M197" s="163" t="s">
        <v>1</v>
      </c>
      <c r="N197" s="128" t="s">
        <v>44</v>
      </c>
      <c r="P197" s="164">
        <f>O197*H197</f>
        <v>0</v>
      </c>
      <c r="Q197" s="164">
        <v>0</v>
      </c>
      <c r="R197" s="164">
        <f>Q197*H197</f>
        <v>0</v>
      </c>
      <c r="S197" s="164">
        <v>0</v>
      </c>
      <c r="T197" s="165">
        <f>S197*H197</f>
        <v>0</v>
      </c>
      <c r="AR197" s="166" t="s">
        <v>153</v>
      </c>
      <c r="AT197" s="166" t="s">
        <v>149</v>
      </c>
      <c r="AU197" s="166" t="s">
        <v>126</v>
      </c>
      <c r="AY197" s="13" t="s">
        <v>147</v>
      </c>
      <c r="BE197" s="94">
        <f>IF(N197="základná",J197,0)</f>
        <v>0</v>
      </c>
      <c r="BF197" s="94">
        <f>IF(N197="znížená",J197,0)</f>
        <v>0</v>
      </c>
      <c r="BG197" s="94">
        <f>IF(N197="zákl. prenesená",J197,0)</f>
        <v>0</v>
      </c>
      <c r="BH197" s="94">
        <f>IF(N197="zníž. prenesená",J197,0)</f>
        <v>0</v>
      </c>
      <c r="BI197" s="94">
        <f>IF(N197="nulová",J197,0)</f>
        <v>0</v>
      </c>
      <c r="BJ197" s="13" t="s">
        <v>126</v>
      </c>
      <c r="BK197" s="167">
        <f>ROUND(I197*H197,3)</f>
        <v>0</v>
      </c>
      <c r="BL197" s="13" t="s">
        <v>153</v>
      </c>
      <c r="BM197" s="166" t="s">
        <v>389</v>
      </c>
    </row>
    <row r="198" spans="2:65" s="1" customFormat="1" ht="24.15" customHeight="1">
      <c r="B198" s="129"/>
      <c r="C198" s="156" t="s">
        <v>390</v>
      </c>
      <c r="D198" s="156" t="s">
        <v>149</v>
      </c>
      <c r="E198" s="157" t="s">
        <v>391</v>
      </c>
      <c r="F198" s="158" t="s">
        <v>392</v>
      </c>
      <c r="G198" s="159" t="s">
        <v>197</v>
      </c>
      <c r="H198" s="160">
        <v>627.6</v>
      </c>
      <c r="I198" s="161"/>
      <c r="J198" s="160">
        <f>ROUND(I198*H198,3)</f>
        <v>0</v>
      </c>
      <c r="K198" s="162"/>
      <c r="L198" s="30"/>
      <c r="M198" s="163" t="s">
        <v>1</v>
      </c>
      <c r="N198" s="128" t="s">
        <v>44</v>
      </c>
      <c r="P198" s="164">
        <f>O198*H198</f>
        <v>0</v>
      </c>
      <c r="Q198" s="164">
        <v>0</v>
      </c>
      <c r="R198" s="164">
        <f>Q198*H198</f>
        <v>0</v>
      </c>
      <c r="S198" s="164">
        <v>0</v>
      </c>
      <c r="T198" s="165">
        <f>S198*H198</f>
        <v>0</v>
      </c>
      <c r="AR198" s="166" t="s">
        <v>153</v>
      </c>
      <c r="AT198" s="166" t="s">
        <v>149</v>
      </c>
      <c r="AU198" s="166" t="s">
        <v>126</v>
      </c>
      <c r="AY198" s="13" t="s">
        <v>147</v>
      </c>
      <c r="BE198" s="94">
        <f>IF(N198="základná",J198,0)</f>
        <v>0</v>
      </c>
      <c r="BF198" s="94">
        <f>IF(N198="znížená",J198,0)</f>
        <v>0</v>
      </c>
      <c r="BG198" s="94">
        <f>IF(N198="zákl. prenesená",J198,0)</f>
        <v>0</v>
      </c>
      <c r="BH198" s="94">
        <f>IF(N198="zníž. prenesená",J198,0)</f>
        <v>0</v>
      </c>
      <c r="BI198" s="94">
        <f>IF(N198="nulová",J198,0)</f>
        <v>0</v>
      </c>
      <c r="BJ198" s="13" t="s">
        <v>126</v>
      </c>
      <c r="BK198" s="167">
        <f>ROUND(I198*H198,3)</f>
        <v>0</v>
      </c>
      <c r="BL198" s="13" t="s">
        <v>153</v>
      </c>
      <c r="BM198" s="166" t="s">
        <v>393</v>
      </c>
    </row>
    <row r="199" spans="2:65" s="11" customFormat="1" ht="22.8" customHeight="1">
      <c r="B199" s="144"/>
      <c r="D199" s="145" t="s">
        <v>77</v>
      </c>
      <c r="E199" s="154" t="s">
        <v>394</v>
      </c>
      <c r="F199" s="154" t="s">
        <v>395</v>
      </c>
      <c r="I199" s="147"/>
      <c r="J199" s="155">
        <f>BK199</f>
        <v>0</v>
      </c>
      <c r="L199" s="144"/>
      <c r="M199" s="149"/>
      <c r="P199" s="150">
        <f>P200</f>
        <v>0</v>
      </c>
      <c r="R199" s="150">
        <f>R200</f>
        <v>0</v>
      </c>
      <c r="T199" s="151">
        <f>T200</f>
        <v>0</v>
      </c>
      <c r="AR199" s="145" t="s">
        <v>86</v>
      </c>
      <c r="AT199" s="152" t="s">
        <v>77</v>
      </c>
      <c r="AU199" s="152" t="s">
        <v>86</v>
      </c>
      <c r="AY199" s="145" t="s">
        <v>147</v>
      </c>
      <c r="BK199" s="153">
        <f>BK200</f>
        <v>0</v>
      </c>
    </row>
    <row r="200" spans="2:65" s="1" customFormat="1" ht="24.15" customHeight="1">
      <c r="B200" s="129"/>
      <c r="C200" s="156" t="s">
        <v>396</v>
      </c>
      <c r="D200" s="156" t="s">
        <v>149</v>
      </c>
      <c r="E200" s="157" t="s">
        <v>397</v>
      </c>
      <c r="F200" s="158" t="s">
        <v>398</v>
      </c>
      <c r="G200" s="159" t="s">
        <v>197</v>
      </c>
      <c r="H200" s="160">
        <v>3874.116</v>
      </c>
      <c r="I200" s="161"/>
      <c r="J200" s="160">
        <f>ROUND(I200*H200,3)</f>
        <v>0</v>
      </c>
      <c r="K200" s="162"/>
      <c r="L200" s="30"/>
      <c r="M200" s="178" t="s">
        <v>1</v>
      </c>
      <c r="N200" s="179" t="s">
        <v>44</v>
      </c>
      <c r="O200" s="180"/>
      <c r="P200" s="181">
        <f>O200*H200</f>
        <v>0</v>
      </c>
      <c r="Q200" s="181">
        <v>0</v>
      </c>
      <c r="R200" s="181">
        <f>Q200*H200</f>
        <v>0</v>
      </c>
      <c r="S200" s="181">
        <v>0</v>
      </c>
      <c r="T200" s="182">
        <f>S200*H200</f>
        <v>0</v>
      </c>
      <c r="AR200" s="166" t="s">
        <v>153</v>
      </c>
      <c r="AT200" s="166" t="s">
        <v>149</v>
      </c>
      <c r="AU200" s="166" t="s">
        <v>126</v>
      </c>
      <c r="AY200" s="13" t="s">
        <v>147</v>
      </c>
      <c r="BE200" s="94">
        <f>IF(N200="základná",J200,0)</f>
        <v>0</v>
      </c>
      <c r="BF200" s="94">
        <f>IF(N200="znížená",J200,0)</f>
        <v>0</v>
      </c>
      <c r="BG200" s="94">
        <f>IF(N200="zákl. prenesená",J200,0)</f>
        <v>0</v>
      </c>
      <c r="BH200" s="94">
        <f>IF(N200="zníž. prenesená",J200,0)</f>
        <v>0</v>
      </c>
      <c r="BI200" s="94">
        <f>IF(N200="nulová",J200,0)</f>
        <v>0</v>
      </c>
      <c r="BJ200" s="13" t="s">
        <v>126</v>
      </c>
      <c r="BK200" s="167">
        <f>ROUND(I200*H200,3)</f>
        <v>0</v>
      </c>
      <c r="BL200" s="13" t="s">
        <v>153</v>
      </c>
      <c r="BM200" s="166" t="s">
        <v>399</v>
      </c>
    </row>
    <row r="201" spans="2:65" s="1" customFormat="1" ht="6.9" customHeight="1">
      <c r="B201" s="45"/>
      <c r="C201" s="46"/>
      <c r="D201" s="46"/>
      <c r="E201" s="46"/>
      <c r="F201" s="46"/>
      <c r="G201" s="46"/>
      <c r="H201" s="46"/>
      <c r="I201" s="46"/>
      <c r="J201" s="46"/>
      <c r="K201" s="46"/>
      <c r="L201" s="30"/>
    </row>
  </sheetData>
  <autoFilter ref="C132:K200" xr:uid="{00000000-0009-0000-0000-000001000000}"/>
  <mergeCells count="14">
    <mergeCell ref="D111:F111"/>
    <mergeCell ref="E123:H123"/>
    <mergeCell ref="E125:H125"/>
    <mergeCell ref="L2:V2"/>
    <mergeCell ref="E87:H87"/>
    <mergeCell ref="D107:F107"/>
    <mergeCell ref="D108:F108"/>
    <mergeCell ref="D109:F109"/>
    <mergeCell ref="D110:F11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BM184"/>
  <sheetViews>
    <sheetView showGridLines="0" workbookViewId="0">
      <selection activeCell="B2" sqref="B2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46" ht="10.199999999999999"/>
    <row r="2" spans="2:46" ht="36.9" customHeight="1">
      <c r="B2" s="236" t="s">
        <v>584</v>
      </c>
      <c r="L2" s="23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3" t="s">
        <v>90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" customHeight="1">
      <c r="B4" s="16"/>
      <c r="D4" s="17" t="s">
        <v>106</v>
      </c>
      <c r="L4" s="16"/>
      <c r="M4" s="101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1" t="str">
        <f>'Rekapitulácia stavby'!K6</f>
        <v>Technológia prekládky polnohospodárskych produktov</v>
      </c>
      <c r="F7" s="232"/>
      <c r="G7" s="232"/>
      <c r="H7" s="232"/>
      <c r="L7" s="16"/>
    </row>
    <row r="8" spans="2:46" s="1" customFormat="1" ht="12" customHeight="1">
      <c r="B8" s="30"/>
      <c r="D8" s="23" t="s">
        <v>107</v>
      </c>
      <c r="L8" s="30"/>
    </row>
    <row r="9" spans="2:46" s="1" customFormat="1" ht="16.5" customHeight="1">
      <c r="B9" s="30"/>
      <c r="E9" s="183" t="s">
        <v>400</v>
      </c>
      <c r="F9" s="233"/>
      <c r="G9" s="233"/>
      <c r="H9" s="233"/>
      <c r="L9" s="30"/>
    </row>
    <row r="10" spans="2:46" s="1" customFormat="1" ht="10.199999999999999">
      <c r="B10" s="30"/>
      <c r="L10" s="30"/>
    </row>
    <row r="11" spans="2:46" s="1" customFormat="1" ht="12" customHeight="1">
      <c r="B11" s="30"/>
      <c r="D11" s="23" t="s">
        <v>16</v>
      </c>
      <c r="F11" s="21" t="s">
        <v>1</v>
      </c>
      <c r="I11" s="23" t="s">
        <v>17</v>
      </c>
      <c r="J11" s="21" t="s">
        <v>1</v>
      </c>
      <c r="L11" s="30"/>
    </row>
    <row r="12" spans="2:46" s="1" customFormat="1" ht="12" customHeight="1">
      <c r="B12" s="30"/>
      <c r="D12" s="23" t="s">
        <v>18</v>
      </c>
      <c r="F12" s="21" t="s">
        <v>19</v>
      </c>
      <c r="I12" s="23" t="s">
        <v>20</v>
      </c>
      <c r="J12" s="53" t="str">
        <f>'Rekapitulácia stavby'!AN8</f>
        <v>3. 4. 2023</v>
      </c>
      <c r="L12" s="30"/>
    </row>
    <row r="13" spans="2:46" s="1" customFormat="1" ht="10.8" customHeight="1">
      <c r="B13" s="30"/>
      <c r="L13" s="30"/>
    </row>
    <row r="14" spans="2:46" s="1" customFormat="1" ht="12" customHeight="1">
      <c r="B14" s="30"/>
      <c r="D14" s="23" t="s">
        <v>22</v>
      </c>
      <c r="I14" s="23" t="s">
        <v>23</v>
      </c>
      <c r="J14" s="21" t="s">
        <v>1</v>
      </c>
      <c r="L14" s="30"/>
    </row>
    <row r="15" spans="2:46" s="1" customFormat="1" ht="18" customHeight="1">
      <c r="B15" s="30"/>
      <c r="E15" s="21" t="s">
        <v>24</v>
      </c>
      <c r="I15" s="23" t="s">
        <v>25</v>
      </c>
      <c r="J15" s="21" t="s">
        <v>1</v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3" t="s">
        <v>26</v>
      </c>
      <c r="I17" s="23" t="s">
        <v>23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34" t="str">
        <f>'Rekapitulácia stavby'!E14</f>
        <v>Vyplň údaj</v>
      </c>
      <c r="F18" s="210"/>
      <c r="G18" s="210"/>
      <c r="H18" s="210"/>
      <c r="I18" s="23" t="s">
        <v>25</v>
      </c>
      <c r="J18" s="24" t="str">
        <f>'Rekapitulácia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3" t="s">
        <v>28</v>
      </c>
      <c r="I20" s="23" t="s">
        <v>23</v>
      </c>
      <c r="J20" s="21" t="s">
        <v>1</v>
      </c>
      <c r="L20" s="30"/>
    </row>
    <row r="21" spans="2:12" s="1" customFormat="1" ht="18" customHeight="1">
      <c r="B21" s="30"/>
      <c r="E21" s="21" t="s">
        <v>29</v>
      </c>
      <c r="I21" s="23" t="s">
        <v>25</v>
      </c>
      <c r="J21" s="21" t="s">
        <v>1</v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3" t="s">
        <v>32</v>
      </c>
      <c r="I23" s="23" t="s">
        <v>23</v>
      </c>
      <c r="J23" s="21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3" t="s">
        <v>34</v>
      </c>
      <c r="L26" s="30"/>
    </row>
    <row r="27" spans="2:12" s="7" customFormat="1" ht="131.25" customHeight="1">
      <c r="B27" s="102"/>
      <c r="E27" s="215" t="s">
        <v>109</v>
      </c>
      <c r="F27" s="215"/>
      <c r="G27" s="215"/>
      <c r="H27" s="215"/>
      <c r="L27" s="102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" customHeight="1">
      <c r="B30" s="30"/>
      <c r="D30" s="21" t="s">
        <v>110</v>
      </c>
      <c r="J30" s="29">
        <f>J96</f>
        <v>0</v>
      </c>
      <c r="L30" s="30"/>
    </row>
    <row r="31" spans="2:12" s="1" customFormat="1" ht="14.4" customHeight="1">
      <c r="B31" s="30"/>
      <c r="D31" s="28" t="s">
        <v>100</v>
      </c>
      <c r="J31" s="29">
        <f>J106</f>
        <v>0</v>
      </c>
      <c r="L31" s="30"/>
    </row>
    <row r="32" spans="2:12" s="1" customFormat="1" ht="25.35" customHeight="1">
      <c r="B32" s="30"/>
      <c r="D32" s="103" t="s">
        <v>38</v>
      </c>
      <c r="J32" s="67">
        <f>ROUND(J30 + J31, 2)</f>
        <v>0</v>
      </c>
      <c r="L32" s="30"/>
    </row>
    <row r="33" spans="2:12" s="1" customFormat="1" ht="6.9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" customHeight="1">
      <c r="B34" s="30"/>
      <c r="F34" s="33" t="s">
        <v>40</v>
      </c>
      <c r="I34" s="33" t="s">
        <v>39</v>
      </c>
      <c r="J34" s="33" t="s">
        <v>41</v>
      </c>
      <c r="L34" s="30"/>
    </row>
    <row r="35" spans="2:12" s="1" customFormat="1" ht="14.4" customHeight="1">
      <c r="B35" s="30"/>
      <c r="D35" s="56" t="s">
        <v>42</v>
      </c>
      <c r="E35" s="35" t="s">
        <v>43</v>
      </c>
      <c r="F35" s="104">
        <f>ROUND((SUM(BE106:BE113) + SUM(BE133:BE183)),  2)</f>
        <v>0</v>
      </c>
      <c r="G35" s="105"/>
      <c r="H35" s="105"/>
      <c r="I35" s="106">
        <v>0.2</v>
      </c>
      <c r="J35" s="104">
        <f>ROUND(((SUM(BE106:BE113) + SUM(BE133:BE183))*I35),  2)</f>
        <v>0</v>
      </c>
      <c r="L35" s="30"/>
    </row>
    <row r="36" spans="2:12" s="1" customFormat="1" ht="14.4" customHeight="1">
      <c r="B36" s="30"/>
      <c r="E36" s="35" t="s">
        <v>44</v>
      </c>
      <c r="F36" s="104">
        <f>ROUND((SUM(BF106:BF113) + SUM(BF133:BF183)),  2)</f>
        <v>0</v>
      </c>
      <c r="G36" s="105"/>
      <c r="H36" s="105"/>
      <c r="I36" s="106">
        <v>0.2</v>
      </c>
      <c r="J36" s="104">
        <f>ROUND(((SUM(BF106:BF113) + SUM(BF133:BF183))*I36),  2)</f>
        <v>0</v>
      </c>
      <c r="L36" s="30"/>
    </row>
    <row r="37" spans="2:12" s="1" customFormat="1" ht="14.4" hidden="1" customHeight="1">
      <c r="B37" s="30"/>
      <c r="E37" s="23" t="s">
        <v>45</v>
      </c>
      <c r="F37" s="107">
        <f>ROUND((SUM(BG106:BG113) + SUM(BG133:BG183)),  2)</f>
        <v>0</v>
      </c>
      <c r="I37" s="108">
        <v>0.2</v>
      </c>
      <c r="J37" s="107">
        <f>0</f>
        <v>0</v>
      </c>
      <c r="L37" s="30"/>
    </row>
    <row r="38" spans="2:12" s="1" customFormat="1" ht="14.4" hidden="1" customHeight="1">
      <c r="B38" s="30"/>
      <c r="E38" s="23" t="s">
        <v>46</v>
      </c>
      <c r="F38" s="107">
        <f>ROUND((SUM(BH106:BH113) + SUM(BH133:BH183)),  2)</f>
        <v>0</v>
      </c>
      <c r="I38" s="108">
        <v>0.2</v>
      </c>
      <c r="J38" s="107">
        <f>0</f>
        <v>0</v>
      </c>
      <c r="L38" s="30"/>
    </row>
    <row r="39" spans="2:12" s="1" customFormat="1" ht="14.4" hidden="1" customHeight="1">
      <c r="B39" s="30"/>
      <c r="E39" s="35" t="s">
        <v>47</v>
      </c>
      <c r="F39" s="104">
        <f>ROUND((SUM(BI106:BI113) + SUM(BI133:BI183)),  2)</f>
        <v>0</v>
      </c>
      <c r="G39" s="105"/>
      <c r="H39" s="105"/>
      <c r="I39" s="106">
        <v>0</v>
      </c>
      <c r="J39" s="104">
        <f>0</f>
        <v>0</v>
      </c>
      <c r="L39" s="30"/>
    </row>
    <row r="40" spans="2:12" s="1" customFormat="1" ht="6.9" customHeight="1">
      <c r="B40" s="30"/>
      <c r="L40" s="30"/>
    </row>
    <row r="41" spans="2:12" s="1" customFormat="1" ht="25.35" customHeight="1">
      <c r="B41" s="30"/>
      <c r="C41" s="99"/>
      <c r="D41" s="109" t="s">
        <v>48</v>
      </c>
      <c r="E41" s="58"/>
      <c r="F41" s="58"/>
      <c r="G41" s="110" t="s">
        <v>49</v>
      </c>
      <c r="H41" s="111" t="s">
        <v>50</v>
      </c>
      <c r="I41" s="58"/>
      <c r="J41" s="112">
        <f>SUM(J32:J39)</f>
        <v>0</v>
      </c>
      <c r="K41" s="113"/>
      <c r="L41" s="30"/>
    </row>
    <row r="42" spans="2:12" s="1" customFormat="1" ht="14.4" customHeight="1">
      <c r="B42" s="30"/>
      <c r="L42" s="30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30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30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30"/>
      <c r="D61" s="44" t="s">
        <v>53</v>
      </c>
      <c r="E61" s="32"/>
      <c r="F61" s="114" t="s">
        <v>54</v>
      </c>
      <c r="G61" s="44" t="s">
        <v>53</v>
      </c>
      <c r="H61" s="32"/>
      <c r="I61" s="32"/>
      <c r="J61" s="115" t="s">
        <v>54</v>
      </c>
      <c r="K61" s="32"/>
      <c r="L61" s="30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30"/>
      <c r="D65" s="42" t="s">
        <v>55</v>
      </c>
      <c r="E65" s="43"/>
      <c r="F65" s="43"/>
      <c r="G65" s="42" t="s">
        <v>56</v>
      </c>
      <c r="H65" s="43"/>
      <c r="I65" s="43"/>
      <c r="J65" s="43"/>
      <c r="K65" s="43"/>
      <c r="L65" s="30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30"/>
      <c r="D76" s="44" t="s">
        <v>53</v>
      </c>
      <c r="E76" s="32"/>
      <c r="F76" s="114" t="s">
        <v>54</v>
      </c>
      <c r="G76" s="44" t="s">
        <v>53</v>
      </c>
      <c r="H76" s="32"/>
      <c r="I76" s="32"/>
      <c r="J76" s="115" t="s">
        <v>54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" customHeight="1">
      <c r="B82" s="30"/>
      <c r="C82" s="17" t="s">
        <v>111</v>
      </c>
      <c r="L82" s="30"/>
    </row>
    <row r="83" spans="2:47" s="1" customFormat="1" ht="6.9" customHeight="1">
      <c r="B83" s="30"/>
      <c r="L83" s="30"/>
    </row>
    <row r="84" spans="2:47" s="1" customFormat="1" ht="12" customHeight="1">
      <c r="B84" s="30"/>
      <c r="C84" s="23" t="s">
        <v>14</v>
      </c>
      <c r="L84" s="30"/>
    </row>
    <row r="85" spans="2:47" s="1" customFormat="1" ht="16.5" customHeight="1">
      <c r="B85" s="30"/>
      <c r="E85" s="231" t="str">
        <f>E7</f>
        <v>Technológia prekládky polnohospodárskych produktov</v>
      </c>
      <c r="F85" s="232"/>
      <c r="G85" s="232"/>
      <c r="H85" s="232"/>
      <c r="L85" s="30"/>
    </row>
    <row r="86" spans="2:47" s="1" customFormat="1" ht="12" customHeight="1">
      <c r="B86" s="30"/>
      <c r="C86" s="23" t="s">
        <v>107</v>
      </c>
      <c r="L86" s="30"/>
    </row>
    <row r="87" spans="2:47" s="1" customFormat="1" ht="16.5" customHeight="1">
      <c r="B87" s="30"/>
      <c r="E87" s="183" t="str">
        <f>E9</f>
        <v>SO02 - SO 02 - Príjem 76 m2 - základy</v>
      </c>
      <c r="F87" s="233"/>
      <c r="G87" s="233"/>
      <c r="H87" s="233"/>
      <c r="L87" s="30"/>
    </row>
    <row r="88" spans="2:47" s="1" customFormat="1" ht="6.9" customHeight="1">
      <c r="B88" s="30"/>
      <c r="L88" s="30"/>
    </row>
    <row r="89" spans="2:47" s="1" customFormat="1" ht="12" customHeight="1">
      <c r="B89" s="30"/>
      <c r="C89" s="23" t="s">
        <v>18</v>
      </c>
      <c r="F89" s="21" t="str">
        <f>F12</f>
        <v>Košice - Haniska</v>
      </c>
      <c r="I89" s="23" t="s">
        <v>20</v>
      </c>
      <c r="J89" s="53" t="str">
        <f>IF(J12="","",J12)</f>
        <v>3. 4. 2023</v>
      </c>
      <c r="L89" s="30"/>
    </row>
    <row r="90" spans="2:47" s="1" customFormat="1" ht="6.9" customHeight="1">
      <c r="B90" s="30"/>
      <c r="L90" s="30"/>
    </row>
    <row r="91" spans="2:47" s="1" customFormat="1" ht="15.15" customHeight="1">
      <c r="B91" s="30"/>
      <c r="C91" s="23" t="s">
        <v>22</v>
      </c>
      <c r="F91" s="21" t="str">
        <f>E15</f>
        <v>BB - TRADE, s.r.o., Areál porekladisko, Haniska</v>
      </c>
      <c r="I91" s="23" t="s">
        <v>28</v>
      </c>
      <c r="J91" s="26" t="str">
        <f>E21</f>
        <v>Ing. Attila Balogh</v>
      </c>
      <c r="L91" s="30"/>
    </row>
    <row r="92" spans="2:47" s="1" customFormat="1" ht="15.15" customHeight="1">
      <c r="B92" s="30"/>
      <c r="C92" s="23" t="s">
        <v>26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6" t="s">
        <v>112</v>
      </c>
      <c r="D94" s="99"/>
      <c r="E94" s="99"/>
      <c r="F94" s="99"/>
      <c r="G94" s="99"/>
      <c r="H94" s="99"/>
      <c r="I94" s="99"/>
      <c r="J94" s="117" t="s">
        <v>113</v>
      </c>
      <c r="K94" s="99"/>
      <c r="L94" s="30"/>
    </row>
    <row r="95" spans="2:47" s="1" customFormat="1" ht="10.35" customHeight="1">
      <c r="B95" s="30"/>
      <c r="L95" s="30"/>
    </row>
    <row r="96" spans="2:47" s="1" customFormat="1" ht="22.8" customHeight="1">
      <c r="B96" s="30"/>
      <c r="C96" s="118" t="s">
        <v>114</v>
      </c>
      <c r="J96" s="67">
        <f>J133</f>
        <v>0</v>
      </c>
      <c r="L96" s="30"/>
      <c r="AU96" s="13" t="s">
        <v>115</v>
      </c>
    </row>
    <row r="97" spans="2:65" s="8" customFormat="1" ht="24.9" customHeight="1">
      <c r="B97" s="119"/>
      <c r="D97" s="120" t="s">
        <v>116</v>
      </c>
      <c r="E97" s="121"/>
      <c r="F97" s="121"/>
      <c r="G97" s="121"/>
      <c r="H97" s="121"/>
      <c r="I97" s="121"/>
      <c r="J97" s="122">
        <f>J134</f>
        <v>0</v>
      </c>
      <c r="L97" s="119"/>
    </row>
    <row r="98" spans="2:65" s="9" customFormat="1" ht="19.95" customHeight="1">
      <c r="B98" s="123"/>
      <c r="D98" s="124" t="s">
        <v>401</v>
      </c>
      <c r="E98" s="125"/>
      <c r="F98" s="125"/>
      <c r="G98" s="125"/>
      <c r="H98" s="125"/>
      <c r="I98" s="125"/>
      <c r="J98" s="126">
        <f>J135</f>
        <v>0</v>
      </c>
      <c r="L98" s="123"/>
    </row>
    <row r="99" spans="2:65" s="9" customFormat="1" ht="19.95" customHeight="1">
      <c r="B99" s="123"/>
      <c r="D99" s="124" t="s">
        <v>118</v>
      </c>
      <c r="E99" s="125"/>
      <c r="F99" s="125"/>
      <c r="G99" s="125"/>
      <c r="H99" s="125"/>
      <c r="I99" s="125"/>
      <c r="J99" s="126">
        <f>J146</f>
        <v>0</v>
      </c>
      <c r="L99" s="123"/>
    </row>
    <row r="100" spans="2:65" s="9" customFormat="1" ht="19.95" customHeight="1">
      <c r="B100" s="123"/>
      <c r="D100" s="124" t="s">
        <v>402</v>
      </c>
      <c r="E100" s="125"/>
      <c r="F100" s="125"/>
      <c r="G100" s="125"/>
      <c r="H100" s="125"/>
      <c r="I100" s="125"/>
      <c r="J100" s="126">
        <f>J158</f>
        <v>0</v>
      </c>
      <c r="L100" s="123"/>
    </row>
    <row r="101" spans="2:65" s="9" customFormat="1" ht="19.95" customHeight="1">
      <c r="B101" s="123"/>
      <c r="D101" s="124" t="s">
        <v>403</v>
      </c>
      <c r="E101" s="125"/>
      <c r="F101" s="125"/>
      <c r="G101" s="125"/>
      <c r="H101" s="125"/>
      <c r="I101" s="125"/>
      <c r="J101" s="126">
        <f>J168</f>
        <v>0</v>
      </c>
      <c r="L101" s="123"/>
    </row>
    <row r="102" spans="2:65" s="9" customFormat="1" ht="19.95" customHeight="1">
      <c r="B102" s="123"/>
      <c r="D102" s="124" t="s">
        <v>404</v>
      </c>
      <c r="E102" s="125"/>
      <c r="F102" s="125"/>
      <c r="G102" s="125"/>
      <c r="H102" s="125"/>
      <c r="I102" s="125"/>
      <c r="J102" s="126">
        <f>J179</f>
        <v>0</v>
      </c>
      <c r="L102" s="123"/>
    </row>
    <row r="103" spans="2:65" s="9" customFormat="1" ht="19.95" customHeight="1">
      <c r="B103" s="123"/>
      <c r="D103" s="124" t="s">
        <v>405</v>
      </c>
      <c r="E103" s="125"/>
      <c r="F103" s="125"/>
      <c r="G103" s="125"/>
      <c r="H103" s="125"/>
      <c r="I103" s="125"/>
      <c r="J103" s="126">
        <f>J182</f>
        <v>0</v>
      </c>
      <c r="L103" s="123"/>
    </row>
    <row r="104" spans="2:65" s="1" customFormat="1" ht="21.75" customHeight="1">
      <c r="B104" s="30"/>
      <c r="L104" s="30"/>
    </row>
    <row r="105" spans="2:65" s="1" customFormat="1" ht="6.9" customHeight="1">
      <c r="B105" s="30"/>
      <c r="L105" s="30"/>
    </row>
    <row r="106" spans="2:65" s="1" customFormat="1" ht="29.25" customHeight="1">
      <c r="B106" s="30"/>
      <c r="C106" s="118" t="s">
        <v>123</v>
      </c>
      <c r="J106" s="127">
        <f>ROUND(J107 + J108 + J109 + J110 + J111 + J112,2)</f>
        <v>0</v>
      </c>
      <c r="L106" s="30"/>
      <c r="N106" s="128" t="s">
        <v>42</v>
      </c>
    </row>
    <row r="107" spans="2:65" s="1" customFormat="1" ht="18" customHeight="1">
      <c r="B107" s="129"/>
      <c r="C107" s="130"/>
      <c r="D107" s="203" t="s">
        <v>124</v>
      </c>
      <c r="E107" s="235"/>
      <c r="F107" s="235"/>
      <c r="G107" s="130"/>
      <c r="H107" s="130"/>
      <c r="I107" s="130"/>
      <c r="J107" s="90">
        <v>0</v>
      </c>
      <c r="K107" s="130"/>
      <c r="L107" s="129"/>
      <c r="M107" s="130"/>
      <c r="N107" s="132" t="s">
        <v>44</v>
      </c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30"/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  <c r="AT107" s="130"/>
      <c r="AU107" s="130"/>
      <c r="AV107" s="130"/>
      <c r="AW107" s="130"/>
      <c r="AX107" s="130"/>
      <c r="AY107" s="133" t="s">
        <v>125</v>
      </c>
      <c r="AZ107" s="130"/>
      <c r="BA107" s="130"/>
      <c r="BB107" s="130"/>
      <c r="BC107" s="130"/>
      <c r="BD107" s="130"/>
      <c r="BE107" s="134">
        <f t="shared" ref="BE107:BE112" si="0">IF(N107="základná",J107,0)</f>
        <v>0</v>
      </c>
      <c r="BF107" s="134">
        <f t="shared" ref="BF107:BF112" si="1">IF(N107="znížená",J107,0)</f>
        <v>0</v>
      </c>
      <c r="BG107" s="134">
        <f t="shared" ref="BG107:BG112" si="2">IF(N107="zákl. prenesená",J107,0)</f>
        <v>0</v>
      </c>
      <c r="BH107" s="134">
        <f t="shared" ref="BH107:BH112" si="3">IF(N107="zníž. prenesená",J107,0)</f>
        <v>0</v>
      </c>
      <c r="BI107" s="134">
        <f t="shared" ref="BI107:BI112" si="4">IF(N107="nulová",J107,0)</f>
        <v>0</v>
      </c>
      <c r="BJ107" s="133" t="s">
        <v>126</v>
      </c>
      <c r="BK107" s="130"/>
      <c r="BL107" s="130"/>
      <c r="BM107" s="130"/>
    </row>
    <row r="108" spans="2:65" s="1" customFormat="1" ht="18" customHeight="1">
      <c r="B108" s="129"/>
      <c r="C108" s="130"/>
      <c r="D108" s="203" t="s">
        <v>127</v>
      </c>
      <c r="E108" s="235"/>
      <c r="F108" s="235"/>
      <c r="G108" s="130"/>
      <c r="H108" s="130"/>
      <c r="I108" s="130"/>
      <c r="J108" s="90">
        <v>0</v>
      </c>
      <c r="K108" s="130"/>
      <c r="L108" s="129"/>
      <c r="M108" s="130"/>
      <c r="N108" s="132" t="s">
        <v>44</v>
      </c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0"/>
      <c r="AH108" s="130"/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  <c r="AT108" s="130"/>
      <c r="AU108" s="130"/>
      <c r="AV108" s="130"/>
      <c r="AW108" s="130"/>
      <c r="AX108" s="130"/>
      <c r="AY108" s="133" t="s">
        <v>125</v>
      </c>
      <c r="AZ108" s="130"/>
      <c r="BA108" s="130"/>
      <c r="BB108" s="130"/>
      <c r="BC108" s="130"/>
      <c r="BD108" s="130"/>
      <c r="BE108" s="134">
        <f t="shared" si="0"/>
        <v>0</v>
      </c>
      <c r="BF108" s="134">
        <f t="shared" si="1"/>
        <v>0</v>
      </c>
      <c r="BG108" s="134">
        <f t="shared" si="2"/>
        <v>0</v>
      </c>
      <c r="BH108" s="134">
        <f t="shared" si="3"/>
        <v>0</v>
      </c>
      <c r="BI108" s="134">
        <f t="shared" si="4"/>
        <v>0</v>
      </c>
      <c r="BJ108" s="133" t="s">
        <v>126</v>
      </c>
      <c r="BK108" s="130"/>
      <c r="BL108" s="130"/>
      <c r="BM108" s="130"/>
    </row>
    <row r="109" spans="2:65" s="1" customFormat="1" ht="18" customHeight="1">
      <c r="B109" s="129"/>
      <c r="C109" s="130"/>
      <c r="D109" s="203" t="s">
        <v>128</v>
      </c>
      <c r="E109" s="235"/>
      <c r="F109" s="235"/>
      <c r="G109" s="130"/>
      <c r="H109" s="130"/>
      <c r="I109" s="130"/>
      <c r="J109" s="90">
        <v>0</v>
      </c>
      <c r="K109" s="130"/>
      <c r="L109" s="129"/>
      <c r="M109" s="130"/>
      <c r="N109" s="132" t="s">
        <v>44</v>
      </c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0"/>
      <c r="AH109" s="130"/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  <c r="AT109" s="130"/>
      <c r="AU109" s="130"/>
      <c r="AV109" s="130"/>
      <c r="AW109" s="130"/>
      <c r="AX109" s="130"/>
      <c r="AY109" s="133" t="s">
        <v>125</v>
      </c>
      <c r="AZ109" s="130"/>
      <c r="BA109" s="130"/>
      <c r="BB109" s="130"/>
      <c r="BC109" s="130"/>
      <c r="BD109" s="130"/>
      <c r="BE109" s="134">
        <f t="shared" si="0"/>
        <v>0</v>
      </c>
      <c r="BF109" s="134">
        <f t="shared" si="1"/>
        <v>0</v>
      </c>
      <c r="BG109" s="134">
        <f t="shared" si="2"/>
        <v>0</v>
      </c>
      <c r="BH109" s="134">
        <f t="shared" si="3"/>
        <v>0</v>
      </c>
      <c r="BI109" s="134">
        <f t="shared" si="4"/>
        <v>0</v>
      </c>
      <c r="BJ109" s="133" t="s">
        <v>126</v>
      </c>
      <c r="BK109" s="130"/>
      <c r="BL109" s="130"/>
      <c r="BM109" s="130"/>
    </row>
    <row r="110" spans="2:65" s="1" customFormat="1" ht="18" customHeight="1">
      <c r="B110" s="129"/>
      <c r="C110" s="130"/>
      <c r="D110" s="203" t="s">
        <v>129</v>
      </c>
      <c r="E110" s="235"/>
      <c r="F110" s="235"/>
      <c r="G110" s="130"/>
      <c r="H110" s="130"/>
      <c r="I110" s="130"/>
      <c r="J110" s="90">
        <v>0</v>
      </c>
      <c r="K110" s="130"/>
      <c r="L110" s="129"/>
      <c r="M110" s="130"/>
      <c r="N110" s="132" t="s">
        <v>44</v>
      </c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0"/>
      <c r="AH110" s="130"/>
      <c r="AI110" s="130"/>
      <c r="AJ110" s="130"/>
      <c r="AK110" s="130"/>
      <c r="AL110" s="130"/>
      <c r="AM110" s="130"/>
      <c r="AN110" s="130"/>
      <c r="AO110" s="130"/>
      <c r="AP110" s="130"/>
      <c r="AQ110" s="130"/>
      <c r="AR110" s="130"/>
      <c r="AS110" s="130"/>
      <c r="AT110" s="130"/>
      <c r="AU110" s="130"/>
      <c r="AV110" s="130"/>
      <c r="AW110" s="130"/>
      <c r="AX110" s="130"/>
      <c r="AY110" s="133" t="s">
        <v>125</v>
      </c>
      <c r="AZ110" s="130"/>
      <c r="BA110" s="130"/>
      <c r="BB110" s="130"/>
      <c r="BC110" s="130"/>
      <c r="BD110" s="130"/>
      <c r="BE110" s="134">
        <f t="shared" si="0"/>
        <v>0</v>
      </c>
      <c r="BF110" s="134">
        <f t="shared" si="1"/>
        <v>0</v>
      </c>
      <c r="BG110" s="134">
        <f t="shared" si="2"/>
        <v>0</v>
      </c>
      <c r="BH110" s="134">
        <f t="shared" si="3"/>
        <v>0</v>
      </c>
      <c r="BI110" s="134">
        <f t="shared" si="4"/>
        <v>0</v>
      </c>
      <c r="BJ110" s="133" t="s">
        <v>126</v>
      </c>
      <c r="BK110" s="130"/>
      <c r="BL110" s="130"/>
      <c r="BM110" s="130"/>
    </row>
    <row r="111" spans="2:65" s="1" customFormat="1" ht="18" customHeight="1">
      <c r="B111" s="129"/>
      <c r="C111" s="130"/>
      <c r="D111" s="203" t="s">
        <v>130</v>
      </c>
      <c r="E111" s="235"/>
      <c r="F111" s="235"/>
      <c r="G111" s="130"/>
      <c r="H111" s="130"/>
      <c r="I111" s="130"/>
      <c r="J111" s="90">
        <v>0</v>
      </c>
      <c r="K111" s="130"/>
      <c r="L111" s="129"/>
      <c r="M111" s="130"/>
      <c r="N111" s="132" t="s">
        <v>44</v>
      </c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30"/>
      <c r="AE111" s="130"/>
      <c r="AF111" s="130"/>
      <c r="AG111" s="130"/>
      <c r="AH111" s="130"/>
      <c r="AI111" s="130"/>
      <c r="AJ111" s="130"/>
      <c r="AK111" s="130"/>
      <c r="AL111" s="130"/>
      <c r="AM111" s="130"/>
      <c r="AN111" s="130"/>
      <c r="AO111" s="130"/>
      <c r="AP111" s="130"/>
      <c r="AQ111" s="130"/>
      <c r="AR111" s="130"/>
      <c r="AS111" s="130"/>
      <c r="AT111" s="130"/>
      <c r="AU111" s="130"/>
      <c r="AV111" s="130"/>
      <c r="AW111" s="130"/>
      <c r="AX111" s="130"/>
      <c r="AY111" s="133" t="s">
        <v>125</v>
      </c>
      <c r="AZ111" s="130"/>
      <c r="BA111" s="130"/>
      <c r="BB111" s="130"/>
      <c r="BC111" s="130"/>
      <c r="BD111" s="130"/>
      <c r="BE111" s="134">
        <f t="shared" si="0"/>
        <v>0</v>
      </c>
      <c r="BF111" s="134">
        <f t="shared" si="1"/>
        <v>0</v>
      </c>
      <c r="BG111" s="134">
        <f t="shared" si="2"/>
        <v>0</v>
      </c>
      <c r="BH111" s="134">
        <f t="shared" si="3"/>
        <v>0</v>
      </c>
      <c r="BI111" s="134">
        <f t="shared" si="4"/>
        <v>0</v>
      </c>
      <c r="BJ111" s="133" t="s">
        <v>126</v>
      </c>
      <c r="BK111" s="130"/>
      <c r="BL111" s="130"/>
      <c r="BM111" s="130"/>
    </row>
    <row r="112" spans="2:65" s="1" customFormat="1" ht="18" customHeight="1">
      <c r="B112" s="129"/>
      <c r="C112" s="130"/>
      <c r="D112" s="131" t="s">
        <v>131</v>
      </c>
      <c r="E112" s="130"/>
      <c r="F112" s="130"/>
      <c r="G112" s="130"/>
      <c r="H112" s="130"/>
      <c r="I112" s="130"/>
      <c r="J112" s="90">
        <f>ROUND(J30*T112,2)</f>
        <v>0</v>
      </c>
      <c r="K112" s="130"/>
      <c r="L112" s="129"/>
      <c r="M112" s="130"/>
      <c r="N112" s="132" t="s">
        <v>44</v>
      </c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0"/>
      <c r="AH112" s="130"/>
      <c r="AI112" s="130"/>
      <c r="AJ112" s="130"/>
      <c r="AK112" s="130"/>
      <c r="AL112" s="130"/>
      <c r="AM112" s="130"/>
      <c r="AN112" s="130"/>
      <c r="AO112" s="130"/>
      <c r="AP112" s="130"/>
      <c r="AQ112" s="130"/>
      <c r="AR112" s="130"/>
      <c r="AS112" s="130"/>
      <c r="AT112" s="130"/>
      <c r="AU112" s="130"/>
      <c r="AV112" s="130"/>
      <c r="AW112" s="130"/>
      <c r="AX112" s="130"/>
      <c r="AY112" s="133" t="s">
        <v>132</v>
      </c>
      <c r="AZ112" s="130"/>
      <c r="BA112" s="130"/>
      <c r="BB112" s="130"/>
      <c r="BC112" s="130"/>
      <c r="BD112" s="130"/>
      <c r="BE112" s="134">
        <f t="shared" si="0"/>
        <v>0</v>
      </c>
      <c r="BF112" s="134">
        <f t="shared" si="1"/>
        <v>0</v>
      </c>
      <c r="BG112" s="134">
        <f t="shared" si="2"/>
        <v>0</v>
      </c>
      <c r="BH112" s="134">
        <f t="shared" si="3"/>
        <v>0</v>
      </c>
      <c r="BI112" s="134">
        <f t="shared" si="4"/>
        <v>0</v>
      </c>
      <c r="BJ112" s="133" t="s">
        <v>126</v>
      </c>
      <c r="BK112" s="130"/>
      <c r="BL112" s="130"/>
      <c r="BM112" s="130"/>
    </row>
    <row r="113" spans="2:12" s="1" customFormat="1" ht="10.199999999999999">
      <c r="B113" s="30"/>
      <c r="L113" s="30"/>
    </row>
    <row r="114" spans="2:12" s="1" customFormat="1" ht="29.25" customHeight="1">
      <c r="B114" s="30"/>
      <c r="C114" s="98" t="s">
        <v>105</v>
      </c>
      <c r="D114" s="99"/>
      <c r="E114" s="99"/>
      <c r="F114" s="99"/>
      <c r="G114" s="99"/>
      <c r="H114" s="99"/>
      <c r="I114" s="99"/>
      <c r="J114" s="100">
        <f>ROUND(J96+J106,2)</f>
        <v>0</v>
      </c>
      <c r="K114" s="99"/>
      <c r="L114" s="30"/>
    </row>
    <row r="115" spans="2:12" s="1" customFormat="1" ht="6.9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0"/>
    </row>
    <row r="119" spans="2:12" s="1" customFormat="1" ht="6.9" customHeight="1"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30"/>
    </row>
    <row r="120" spans="2:12" s="1" customFormat="1" ht="24.9" customHeight="1">
      <c r="B120" s="30"/>
      <c r="C120" s="17" t="s">
        <v>133</v>
      </c>
      <c r="L120" s="30"/>
    </row>
    <row r="121" spans="2:12" s="1" customFormat="1" ht="6.9" customHeight="1">
      <c r="B121" s="30"/>
      <c r="L121" s="30"/>
    </row>
    <row r="122" spans="2:12" s="1" customFormat="1" ht="12" customHeight="1">
      <c r="B122" s="30"/>
      <c r="C122" s="23" t="s">
        <v>14</v>
      </c>
      <c r="L122" s="30"/>
    </row>
    <row r="123" spans="2:12" s="1" customFormat="1" ht="16.5" customHeight="1">
      <c r="B123" s="30"/>
      <c r="E123" s="231" t="str">
        <f>E7</f>
        <v>Technológia prekládky polnohospodárskych produktov</v>
      </c>
      <c r="F123" s="232"/>
      <c r="G123" s="232"/>
      <c r="H123" s="232"/>
      <c r="L123" s="30"/>
    </row>
    <row r="124" spans="2:12" s="1" customFormat="1" ht="12" customHeight="1">
      <c r="B124" s="30"/>
      <c r="C124" s="23" t="s">
        <v>107</v>
      </c>
      <c r="L124" s="30"/>
    </row>
    <row r="125" spans="2:12" s="1" customFormat="1" ht="16.5" customHeight="1">
      <c r="B125" s="30"/>
      <c r="E125" s="183" t="str">
        <f>E9</f>
        <v>SO02 - SO 02 - Príjem 76 m2 - základy</v>
      </c>
      <c r="F125" s="233"/>
      <c r="G125" s="233"/>
      <c r="H125" s="233"/>
      <c r="L125" s="30"/>
    </row>
    <row r="126" spans="2:12" s="1" customFormat="1" ht="6.9" customHeight="1">
      <c r="B126" s="30"/>
      <c r="L126" s="30"/>
    </row>
    <row r="127" spans="2:12" s="1" customFormat="1" ht="12" customHeight="1">
      <c r="B127" s="30"/>
      <c r="C127" s="23" t="s">
        <v>18</v>
      </c>
      <c r="F127" s="21" t="str">
        <f>F12</f>
        <v>Košice - Haniska</v>
      </c>
      <c r="I127" s="23" t="s">
        <v>20</v>
      </c>
      <c r="J127" s="53" t="str">
        <f>IF(J12="","",J12)</f>
        <v>3. 4. 2023</v>
      </c>
      <c r="L127" s="30"/>
    </row>
    <row r="128" spans="2:12" s="1" customFormat="1" ht="6.9" customHeight="1">
      <c r="B128" s="30"/>
      <c r="L128" s="30"/>
    </row>
    <row r="129" spans="2:65" s="1" customFormat="1" ht="15.15" customHeight="1">
      <c r="B129" s="30"/>
      <c r="C129" s="23" t="s">
        <v>22</v>
      </c>
      <c r="F129" s="21" t="str">
        <f>E15</f>
        <v>BB - TRADE, s.r.o., Areál porekladisko, Haniska</v>
      </c>
      <c r="I129" s="23" t="s">
        <v>28</v>
      </c>
      <c r="J129" s="26" t="str">
        <f>E21</f>
        <v>Ing. Attila Balogh</v>
      </c>
      <c r="L129" s="30"/>
    </row>
    <row r="130" spans="2:65" s="1" customFormat="1" ht="15.15" customHeight="1">
      <c r="B130" s="30"/>
      <c r="C130" s="23" t="s">
        <v>26</v>
      </c>
      <c r="F130" s="21" t="str">
        <f>IF(E18="","",E18)</f>
        <v>Vyplň údaj</v>
      </c>
      <c r="I130" s="23" t="s">
        <v>32</v>
      </c>
      <c r="J130" s="26" t="str">
        <f>E24</f>
        <v xml:space="preserve"> </v>
      </c>
      <c r="L130" s="30"/>
    </row>
    <row r="131" spans="2:65" s="1" customFormat="1" ht="10.35" customHeight="1">
      <c r="B131" s="30"/>
      <c r="L131" s="30"/>
    </row>
    <row r="132" spans="2:65" s="10" customFormat="1" ht="29.25" customHeight="1">
      <c r="B132" s="135"/>
      <c r="C132" s="136" t="s">
        <v>134</v>
      </c>
      <c r="D132" s="137" t="s">
        <v>63</v>
      </c>
      <c r="E132" s="137" t="s">
        <v>59</v>
      </c>
      <c r="F132" s="137" t="s">
        <v>60</v>
      </c>
      <c r="G132" s="137" t="s">
        <v>135</v>
      </c>
      <c r="H132" s="137" t="s">
        <v>136</v>
      </c>
      <c r="I132" s="137" t="s">
        <v>137</v>
      </c>
      <c r="J132" s="138" t="s">
        <v>113</v>
      </c>
      <c r="K132" s="139" t="s">
        <v>138</v>
      </c>
      <c r="L132" s="135"/>
      <c r="M132" s="60" t="s">
        <v>1</v>
      </c>
      <c r="N132" s="61" t="s">
        <v>42</v>
      </c>
      <c r="O132" s="61" t="s">
        <v>139</v>
      </c>
      <c r="P132" s="61" t="s">
        <v>140</v>
      </c>
      <c r="Q132" s="61" t="s">
        <v>141</v>
      </c>
      <c r="R132" s="61" t="s">
        <v>142</v>
      </c>
      <c r="S132" s="61" t="s">
        <v>143</v>
      </c>
      <c r="T132" s="62" t="s">
        <v>144</v>
      </c>
    </row>
    <row r="133" spans="2:65" s="1" customFormat="1" ht="22.8" customHeight="1">
      <c r="B133" s="30"/>
      <c r="C133" s="65" t="s">
        <v>110</v>
      </c>
      <c r="J133" s="140">
        <f>BK133</f>
        <v>0</v>
      </c>
      <c r="L133" s="30"/>
      <c r="M133" s="63"/>
      <c r="N133" s="54"/>
      <c r="O133" s="54"/>
      <c r="P133" s="141">
        <f>P134</f>
        <v>0</v>
      </c>
      <c r="Q133" s="54"/>
      <c r="R133" s="141">
        <f>R134</f>
        <v>456.07891389000002</v>
      </c>
      <c r="S133" s="54"/>
      <c r="T133" s="142">
        <f>T134</f>
        <v>12.08</v>
      </c>
      <c r="AT133" s="13" t="s">
        <v>77</v>
      </c>
      <c r="AU133" s="13" t="s">
        <v>115</v>
      </c>
      <c r="BK133" s="143">
        <f>BK134</f>
        <v>0</v>
      </c>
    </row>
    <row r="134" spans="2:65" s="11" customFormat="1" ht="25.95" customHeight="1">
      <c r="B134" s="144"/>
      <c r="D134" s="145" t="s">
        <v>77</v>
      </c>
      <c r="E134" s="146" t="s">
        <v>145</v>
      </c>
      <c r="F134" s="146" t="s">
        <v>146</v>
      </c>
      <c r="I134" s="147"/>
      <c r="J134" s="148">
        <f>BK134</f>
        <v>0</v>
      </c>
      <c r="L134" s="144"/>
      <c r="M134" s="149"/>
      <c r="P134" s="150">
        <f>P135+P146+P158+P168+P179+P182</f>
        <v>0</v>
      </c>
      <c r="R134" s="150">
        <f>R135+R146+R158+R168+R179+R182</f>
        <v>456.07891389000002</v>
      </c>
      <c r="T134" s="151">
        <f>T135+T146+T158+T168+T179+T182</f>
        <v>12.08</v>
      </c>
      <c r="AR134" s="145" t="s">
        <v>86</v>
      </c>
      <c r="AT134" s="152" t="s">
        <v>77</v>
      </c>
      <c r="AU134" s="152" t="s">
        <v>78</v>
      </c>
      <c r="AY134" s="145" t="s">
        <v>147</v>
      </c>
      <c r="BK134" s="153">
        <f>BK135+BK146+BK158+BK168+BK179+BK182</f>
        <v>0</v>
      </c>
    </row>
    <row r="135" spans="2:65" s="11" customFormat="1" ht="22.8" customHeight="1">
      <c r="B135" s="144"/>
      <c r="D135" s="145" t="s">
        <v>77</v>
      </c>
      <c r="E135" s="154" t="s">
        <v>86</v>
      </c>
      <c r="F135" s="154" t="s">
        <v>406</v>
      </c>
      <c r="I135" s="147"/>
      <c r="J135" s="155">
        <f>BK135</f>
        <v>0</v>
      </c>
      <c r="L135" s="144"/>
      <c r="M135" s="149"/>
      <c r="P135" s="150">
        <f>SUM(P136:P145)</f>
        <v>0</v>
      </c>
      <c r="R135" s="150">
        <f>SUM(R136:R145)</f>
        <v>0</v>
      </c>
      <c r="T135" s="151">
        <f>SUM(T136:T145)</f>
        <v>0</v>
      </c>
      <c r="AR135" s="145" t="s">
        <v>86</v>
      </c>
      <c r="AT135" s="152" t="s">
        <v>77</v>
      </c>
      <c r="AU135" s="152" t="s">
        <v>86</v>
      </c>
      <c r="AY135" s="145" t="s">
        <v>147</v>
      </c>
      <c r="BK135" s="153">
        <f>SUM(BK136:BK145)</f>
        <v>0</v>
      </c>
    </row>
    <row r="136" spans="2:65" s="1" customFormat="1" ht="33" customHeight="1">
      <c r="B136" s="129"/>
      <c r="C136" s="156" t="s">
        <v>86</v>
      </c>
      <c r="D136" s="156" t="s">
        <v>149</v>
      </c>
      <c r="E136" s="157" t="s">
        <v>407</v>
      </c>
      <c r="F136" s="158" t="s">
        <v>408</v>
      </c>
      <c r="G136" s="159" t="s">
        <v>157</v>
      </c>
      <c r="H136" s="160">
        <v>37.994</v>
      </c>
      <c r="I136" s="161"/>
      <c r="J136" s="160">
        <f t="shared" ref="J136:J145" si="5">ROUND(I136*H136,3)</f>
        <v>0</v>
      </c>
      <c r="K136" s="162"/>
      <c r="L136" s="30"/>
      <c r="M136" s="163" t="s">
        <v>1</v>
      </c>
      <c r="N136" s="128" t="s">
        <v>44</v>
      </c>
      <c r="P136" s="164">
        <f t="shared" ref="P136:P145" si="6">O136*H136</f>
        <v>0</v>
      </c>
      <c r="Q136" s="164">
        <v>0</v>
      </c>
      <c r="R136" s="164">
        <f t="shared" ref="R136:R145" si="7">Q136*H136</f>
        <v>0</v>
      </c>
      <c r="S136" s="164">
        <v>0</v>
      </c>
      <c r="T136" s="165">
        <f t="shared" ref="T136:T145" si="8">S136*H136</f>
        <v>0</v>
      </c>
      <c r="AR136" s="166" t="s">
        <v>153</v>
      </c>
      <c r="AT136" s="166" t="s">
        <v>149</v>
      </c>
      <c r="AU136" s="166" t="s">
        <v>126</v>
      </c>
      <c r="AY136" s="13" t="s">
        <v>147</v>
      </c>
      <c r="BE136" s="94">
        <f t="shared" ref="BE136:BE145" si="9">IF(N136="základná",J136,0)</f>
        <v>0</v>
      </c>
      <c r="BF136" s="94">
        <f t="shared" ref="BF136:BF145" si="10">IF(N136="znížená",J136,0)</f>
        <v>0</v>
      </c>
      <c r="BG136" s="94">
        <f t="shared" ref="BG136:BG145" si="11">IF(N136="zákl. prenesená",J136,0)</f>
        <v>0</v>
      </c>
      <c r="BH136" s="94">
        <f t="shared" ref="BH136:BH145" si="12">IF(N136="zníž. prenesená",J136,0)</f>
        <v>0</v>
      </c>
      <c r="BI136" s="94">
        <f t="shared" ref="BI136:BI145" si="13">IF(N136="nulová",J136,0)</f>
        <v>0</v>
      </c>
      <c r="BJ136" s="13" t="s">
        <v>126</v>
      </c>
      <c r="BK136" s="167">
        <f t="shared" ref="BK136:BK145" si="14">ROUND(I136*H136,3)</f>
        <v>0</v>
      </c>
      <c r="BL136" s="13" t="s">
        <v>153</v>
      </c>
      <c r="BM136" s="166" t="s">
        <v>409</v>
      </c>
    </row>
    <row r="137" spans="2:65" s="1" customFormat="1" ht="24.15" customHeight="1">
      <c r="B137" s="129"/>
      <c r="C137" s="156" t="s">
        <v>126</v>
      </c>
      <c r="D137" s="156" t="s">
        <v>149</v>
      </c>
      <c r="E137" s="157" t="s">
        <v>160</v>
      </c>
      <c r="F137" s="158" t="s">
        <v>410</v>
      </c>
      <c r="G137" s="159" t="s">
        <v>157</v>
      </c>
      <c r="H137" s="160">
        <v>477.21100000000001</v>
      </c>
      <c r="I137" s="161"/>
      <c r="J137" s="160">
        <f t="shared" si="5"/>
        <v>0</v>
      </c>
      <c r="K137" s="162"/>
      <c r="L137" s="30"/>
      <c r="M137" s="163" t="s">
        <v>1</v>
      </c>
      <c r="N137" s="128" t="s">
        <v>44</v>
      </c>
      <c r="P137" s="164">
        <f t="shared" si="6"/>
        <v>0</v>
      </c>
      <c r="Q137" s="164">
        <v>0</v>
      </c>
      <c r="R137" s="164">
        <f t="shared" si="7"/>
        <v>0</v>
      </c>
      <c r="S137" s="164">
        <v>0</v>
      </c>
      <c r="T137" s="165">
        <f t="shared" si="8"/>
        <v>0</v>
      </c>
      <c r="AR137" s="166" t="s">
        <v>153</v>
      </c>
      <c r="AT137" s="166" t="s">
        <v>149</v>
      </c>
      <c r="AU137" s="166" t="s">
        <v>126</v>
      </c>
      <c r="AY137" s="13" t="s">
        <v>147</v>
      </c>
      <c r="BE137" s="94">
        <f t="shared" si="9"/>
        <v>0</v>
      </c>
      <c r="BF137" s="94">
        <f t="shared" si="10"/>
        <v>0</v>
      </c>
      <c r="BG137" s="94">
        <f t="shared" si="11"/>
        <v>0</v>
      </c>
      <c r="BH137" s="94">
        <f t="shared" si="12"/>
        <v>0</v>
      </c>
      <c r="BI137" s="94">
        <f t="shared" si="13"/>
        <v>0</v>
      </c>
      <c r="BJ137" s="13" t="s">
        <v>126</v>
      </c>
      <c r="BK137" s="167">
        <f t="shared" si="14"/>
        <v>0</v>
      </c>
      <c r="BL137" s="13" t="s">
        <v>153</v>
      </c>
      <c r="BM137" s="166" t="s">
        <v>411</v>
      </c>
    </row>
    <row r="138" spans="2:65" s="1" customFormat="1" ht="24.15" customHeight="1">
      <c r="B138" s="129"/>
      <c r="C138" s="156" t="s">
        <v>159</v>
      </c>
      <c r="D138" s="156" t="s">
        <v>149</v>
      </c>
      <c r="E138" s="157" t="s">
        <v>163</v>
      </c>
      <c r="F138" s="158" t="s">
        <v>164</v>
      </c>
      <c r="G138" s="159" t="s">
        <v>157</v>
      </c>
      <c r="H138" s="160">
        <v>477.21100000000001</v>
      </c>
      <c r="I138" s="161"/>
      <c r="J138" s="160">
        <f t="shared" si="5"/>
        <v>0</v>
      </c>
      <c r="K138" s="162"/>
      <c r="L138" s="30"/>
      <c r="M138" s="163" t="s">
        <v>1</v>
      </c>
      <c r="N138" s="128" t="s">
        <v>44</v>
      </c>
      <c r="P138" s="164">
        <f t="shared" si="6"/>
        <v>0</v>
      </c>
      <c r="Q138" s="164">
        <v>0</v>
      </c>
      <c r="R138" s="164">
        <f t="shared" si="7"/>
        <v>0</v>
      </c>
      <c r="S138" s="164">
        <v>0</v>
      </c>
      <c r="T138" s="165">
        <f t="shared" si="8"/>
        <v>0</v>
      </c>
      <c r="AR138" s="166" t="s">
        <v>153</v>
      </c>
      <c r="AT138" s="166" t="s">
        <v>149</v>
      </c>
      <c r="AU138" s="166" t="s">
        <v>126</v>
      </c>
      <c r="AY138" s="13" t="s">
        <v>147</v>
      </c>
      <c r="BE138" s="94">
        <f t="shared" si="9"/>
        <v>0</v>
      </c>
      <c r="BF138" s="94">
        <f t="shared" si="10"/>
        <v>0</v>
      </c>
      <c r="BG138" s="94">
        <f t="shared" si="11"/>
        <v>0</v>
      </c>
      <c r="BH138" s="94">
        <f t="shared" si="12"/>
        <v>0</v>
      </c>
      <c r="BI138" s="94">
        <f t="shared" si="13"/>
        <v>0</v>
      </c>
      <c r="BJ138" s="13" t="s">
        <v>126</v>
      </c>
      <c r="BK138" s="167">
        <f t="shared" si="14"/>
        <v>0</v>
      </c>
      <c r="BL138" s="13" t="s">
        <v>153</v>
      </c>
      <c r="BM138" s="166" t="s">
        <v>165</v>
      </c>
    </row>
    <row r="139" spans="2:65" s="1" customFormat="1" ht="24.15" customHeight="1">
      <c r="B139" s="129"/>
      <c r="C139" s="156" t="s">
        <v>153</v>
      </c>
      <c r="D139" s="156" t="s">
        <v>149</v>
      </c>
      <c r="E139" s="157" t="s">
        <v>175</v>
      </c>
      <c r="F139" s="158" t="s">
        <v>176</v>
      </c>
      <c r="G139" s="159" t="s">
        <v>157</v>
      </c>
      <c r="H139" s="160">
        <v>515.20500000000004</v>
      </c>
      <c r="I139" s="161"/>
      <c r="J139" s="160">
        <f t="shared" si="5"/>
        <v>0</v>
      </c>
      <c r="K139" s="162"/>
      <c r="L139" s="30"/>
      <c r="M139" s="163" t="s">
        <v>1</v>
      </c>
      <c r="N139" s="128" t="s">
        <v>44</v>
      </c>
      <c r="P139" s="164">
        <f t="shared" si="6"/>
        <v>0</v>
      </c>
      <c r="Q139" s="164">
        <v>0</v>
      </c>
      <c r="R139" s="164">
        <f t="shared" si="7"/>
        <v>0</v>
      </c>
      <c r="S139" s="164">
        <v>0</v>
      </c>
      <c r="T139" s="165">
        <f t="shared" si="8"/>
        <v>0</v>
      </c>
      <c r="AR139" s="166" t="s">
        <v>153</v>
      </c>
      <c r="AT139" s="166" t="s">
        <v>149</v>
      </c>
      <c r="AU139" s="166" t="s">
        <v>126</v>
      </c>
      <c r="AY139" s="13" t="s">
        <v>147</v>
      </c>
      <c r="BE139" s="94">
        <f t="shared" si="9"/>
        <v>0</v>
      </c>
      <c r="BF139" s="94">
        <f t="shared" si="10"/>
        <v>0</v>
      </c>
      <c r="BG139" s="94">
        <f t="shared" si="11"/>
        <v>0</v>
      </c>
      <c r="BH139" s="94">
        <f t="shared" si="12"/>
        <v>0</v>
      </c>
      <c r="BI139" s="94">
        <f t="shared" si="13"/>
        <v>0</v>
      </c>
      <c r="BJ139" s="13" t="s">
        <v>126</v>
      </c>
      <c r="BK139" s="167">
        <f t="shared" si="14"/>
        <v>0</v>
      </c>
      <c r="BL139" s="13" t="s">
        <v>153</v>
      </c>
      <c r="BM139" s="166" t="s">
        <v>177</v>
      </c>
    </row>
    <row r="140" spans="2:65" s="1" customFormat="1" ht="37.799999999999997" customHeight="1">
      <c r="B140" s="129"/>
      <c r="C140" s="156" t="s">
        <v>166</v>
      </c>
      <c r="D140" s="156" t="s">
        <v>149</v>
      </c>
      <c r="E140" s="157" t="s">
        <v>179</v>
      </c>
      <c r="F140" s="158" t="s">
        <v>180</v>
      </c>
      <c r="G140" s="159" t="s">
        <v>157</v>
      </c>
      <c r="H140" s="160">
        <v>379.66800000000001</v>
      </c>
      <c r="I140" s="161"/>
      <c r="J140" s="160">
        <f t="shared" si="5"/>
        <v>0</v>
      </c>
      <c r="K140" s="162"/>
      <c r="L140" s="30"/>
      <c r="M140" s="163" t="s">
        <v>1</v>
      </c>
      <c r="N140" s="128" t="s">
        <v>44</v>
      </c>
      <c r="P140" s="164">
        <f t="shared" si="6"/>
        <v>0</v>
      </c>
      <c r="Q140" s="164">
        <v>0</v>
      </c>
      <c r="R140" s="164">
        <f t="shared" si="7"/>
        <v>0</v>
      </c>
      <c r="S140" s="164">
        <v>0</v>
      </c>
      <c r="T140" s="165">
        <f t="shared" si="8"/>
        <v>0</v>
      </c>
      <c r="AR140" s="166" t="s">
        <v>153</v>
      </c>
      <c r="AT140" s="166" t="s">
        <v>149</v>
      </c>
      <c r="AU140" s="166" t="s">
        <v>126</v>
      </c>
      <c r="AY140" s="13" t="s">
        <v>147</v>
      </c>
      <c r="BE140" s="94">
        <f t="shared" si="9"/>
        <v>0</v>
      </c>
      <c r="BF140" s="94">
        <f t="shared" si="10"/>
        <v>0</v>
      </c>
      <c r="BG140" s="94">
        <f t="shared" si="11"/>
        <v>0</v>
      </c>
      <c r="BH140" s="94">
        <f t="shared" si="12"/>
        <v>0</v>
      </c>
      <c r="BI140" s="94">
        <f t="shared" si="13"/>
        <v>0</v>
      </c>
      <c r="BJ140" s="13" t="s">
        <v>126</v>
      </c>
      <c r="BK140" s="167">
        <f t="shared" si="14"/>
        <v>0</v>
      </c>
      <c r="BL140" s="13" t="s">
        <v>153</v>
      </c>
      <c r="BM140" s="166" t="s">
        <v>412</v>
      </c>
    </row>
    <row r="141" spans="2:65" s="1" customFormat="1" ht="44.25" customHeight="1">
      <c r="B141" s="129"/>
      <c r="C141" s="156" t="s">
        <v>170</v>
      </c>
      <c r="D141" s="156" t="s">
        <v>149</v>
      </c>
      <c r="E141" s="157" t="s">
        <v>183</v>
      </c>
      <c r="F141" s="158" t="s">
        <v>184</v>
      </c>
      <c r="G141" s="159" t="s">
        <v>157</v>
      </c>
      <c r="H141" s="160">
        <v>14047.716</v>
      </c>
      <c r="I141" s="161"/>
      <c r="J141" s="160">
        <f t="shared" si="5"/>
        <v>0</v>
      </c>
      <c r="K141" s="162"/>
      <c r="L141" s="30"/>
      <c r="M141" s="163" t="s">
        <v>1</v>
      </c>
      <c r="N141" s="128" t="s">
        <v>44</v>
      </c>
      <c r="P141" s="164">
        <f t="shared" si="6"/>
        <v>0</v>
      </c>
      <c r="Q141" s="164">
        <v>0</v>
      </c>
      <c r="R141" s="164">
        <f t="shared" si="7"/>
        <v>0</v>
      </c>
      <c r="S141" s="164">
        <v>0</v>
      </c>
      <c r="T141" s="165">
        <f t="shared" si="8"/>
        <v>0</v>
      </c>
      <c r="AR141" s="166" t="s">
        <v>153</v>
      </c>
      <c r="AT141" s="166" t="s">
        <v>149</v>
      </c>
      <c r="AU141" s="166" t="s">
        <v>126</v>
      </c>
      <c r="AY141" s="13" t="s">
        <v>147</v>
      </c>
      <c r="BE141" s="94">
        <f t="shared" si="9"/>
        <v>0</v>
      </c>
      <c r="BF141" s="94">
        <f t="shared" si="10"/>
        <v>0</v>
      </c>
      <c r="BG141" s="94">
        <f t="shared" si="11"/>
        <v>0</v>
      </c>
      <c r="BH141" s="94">
        <f t="shared" si="12"/>
        <v>0</v>
      </c>
      <c r="BI141" s="94">
        <f t="shared" si="13"/>
        <v>0</v>
      </c>
      <c r="BJ141" s="13" t="s">
        <v>126</v>
      </c>
      <c r="BK141" s="167">
        <f t="shared" si="14"/>
        <v>0</v>
      </c>
      <c r="BL141" s="13" t="s">
        <v>153</v>
      </c>
      <c r="BM141" s="166" t="s">
        <v>413</v>
      </c>
    </row>
    <row r="142" spans="2:65" s="1" customFormat="1" ht="24.15" customHeight="1">
      <c r="B142" s="129"/>
      <c r="C142" s="156" t="s">
        <v>174</v>
      </c>
      <c r="D142" s="156" t="s">
        <v>149</v>
      </c>
      <c r="E142" s="157" t="s">
        <v>187</v>
      </c>
      <c r="F142" s="158" t="s">
        <v>188</v>
      </c>
      <c r="G142" s="159" t="s">
        <v>157</v>
      </c>
      <c r="H142" s="160">
        <v>379.66800000000001</v>
      </c>
      <c r="I142" s="161"/>
      <c r="J142" s="160">
        <f t="shared" si="5"/>
        <v>0</v>
      </c>
      <c r="K142" s="162"/>
      <c r="L142" s="30"/>
      <c r="M142" s="163" t="s">
        <v>1</v>
      </c>
      <c r="N142" s="128" t="s">
        <v>44</v>
      </c>
      <c r="P142" s="164">
        <f t="shared" si="6"/>
        <v>0</v>
      </c>
      <c r="Q142" s="164">
        <v>0</v>
      </c>
      <c r="R142" s="164">
        <f t="shared" si="7"/>
        <v>0</v>
      </c>
      <c r="S142" s="164">
        <v>0</v>
      </c>
      <c r="T142" s="165">
        <f t="shared" si="8"/>
        <v>0</v>
      </c>
      <c r="AR142" s="166" t="s">
        <v>153</v>
      </c>
      <c r="AT142" s="166" t="s">
        <v>149</v>
      </c>
      <c r="AU142" s="166" t="s">
        <v>126</v>
      </c>
      <c r="AY142" s="13" t="s">
        <v>147</v>
      </c>
      <c r="BE142" s="94">
        <f t="shared" si="9"/>
        <v>0</v>
      </c>
      <c r="BF142" s="94">
        <f t="shared" si="10"/>
        <v>0</v>
      </c>
      <c r="BG142" s="94">
        <f t="shared" si="11"/>
        <v>0</v>
      </c>
      <c r="BH142" s="94">
        <f t="shared" si="12"/>
        <v>0</v>
      </c>
      <c r="BI142" s="94">
        <f t="shared" si="13"/>
        <v>0</v>
      </c>
      <c r="BJ142" s="13" t="s">
        <v>126</v>
      </c>
      <c r="BK142" s="167">
        <f t="shared" si="14"/>
        <v>0</v>
      </c>
      <c r="BL142" s="13" t="s">
        <v>153</v>
      </c>
      <c r="BM142" s="166" t="s">
        <v>414</v>
      </c>
    </row>
    <row r="143" spans="2:65" s="1" customFormat="1" ht="21.75" customHeight="1">
      <c r="B143" s="129"/>
      <c r="C143" s="156" t="s">
        <v>178</v>
      </c>
      <c r="D143" s="156" t="s">
        <v>149</v>
      </c>
      <c r="E143" s="157" t="s">
        <v>191</v>
      </c>
      <c r="F143" s="158" t="s">
        <v>192</v>
      </c>
      <c r="G143" s="159" t="s">
        <v>157</v>
      </c>
      <c r="H143" s="160">
        <v>379.66800000000001</v>
      </c>
      <c r="I143" s="161"/>
      <c r="J143" s="160">
        <f t="shared" si="5"/>
        <v>0</v>
      </c>
      <c r="K143" s="162"/>
      <c r="L143" s="30"/>
      <c r="M143" s="163" t="s">
        <v>1</v>
      </c>
      <c r="N143" s="128" t="s">
        <v>44</v>
      </c>
      <c r="P143" s="164">
        <f t="shared" si="6"/>
        <v>0</v>
      </c>
      <c r="Q143" s="164">
        <v>0</v>
      </c>
      <c r="R143" s="164">
        <f t="shared" si="7"/>
        <v>0</v>
      </c>
      <c r="S143" s="164">
        <v>0</v>
      </c>
      <c r="T143" s="165">
        <f t="shared" si="8"/>
        <v>0</v>
      </c>
      <c r="AR143" s="166" t="s">
        <v>153</v>
      </c>
      <c r="AT143" s="166" t="s">
        <v>149</v>
      </c>
      <c r="AU143" s="166" t="s">
        <v>126</v>
      </c>
      <c r="AY143" s="13" t="s">
        <v>147</v>
      </c>
      <c r="BE143" s="94">
        <f t="shared" si="9"/>
        <v>0</v>
      </c>
      <c r="BF143" s="94">
        <f t="shared" si="10"/>
        <v>0</v>
      </c>
      <c r="BG143" s="94">
        <f t="shared" si="11"/>
        <v>0</v>
      </c>
      <c r="BH143" s="94">
        <f t="shared" si="12"/>
        <v>0</v>
      </c>
      <c r="BI143" s="94">
        <f t="shared" si="13"/>
        <v>0</v>
      </c>
      <c r="BJ143" s="13" t="s">
        <v>126</v>
      </c>
      <c r="BK143" s="167">
        <f t="shared" si="14"/>
        <v>0</v>
      </c>
      <c r="BL143" s="13" t="s">
        <v>153</v>
      </c>
      <c r="BM143" s="166" t="s">
        <v>415</v>
      </c>
    </row>
    <row r="144" spans="2:65" s="1" customFormat="1" ht="24.15" customHeight="1">
      <c r="B144" s="129"/>
      <c r="C144" s="156" t="s">
        <v>182</v>
      </c>
      <c r="D144" s="156" t="s">
        <v>149</v>
      </c>
      <c r="E144" s="157" t="s">
        <v>195</v>
      </c>
      <c r="F144" s="158" t="s">
        <v>196</v>
      </c>
      <c r="G144" s="159" t="s">
        <v>197</v>
      </c>
      <c r="H144" s="160">
        <v>607.46900000000005</v>
      </c>
      <c r="I144" s="161"/>
      <c r="J144" s="160">
        <f t="shared" si="5"/>
        <v>0</v>
      </c>
      <c r="K144" s="162"/>
      <c r="L144" s="30"/>
      <c r="M144" s="163" t="s">
        <v>1</v>
      </c>
      <c r="N144" s="128" t="s">
        <v>44</v>
      </c>
      <c r="P144" s="164">
        <f t="shared" si="6"/>
        <v>0</v>
      </c>
      <c r="Q144" s="164">
        <v>0</v>
      </c>
      <c r="R144" s="164">
        <f t="shared" si="7"/>
        <v>0</v>
      </c>
      <c r="S144" s="164">
        <v>0</v>
      </c>
      <c r="T144" s="165">
        <f t="shared" si="8"/>
        <v>0</v>
      </c>
      <c r="AR144" s="166" t="s">
        <v>153</v>
      </c>
      <c r="AT144" s="166" t="s">
        <v>149</v>
      </c>
      <c r="AU144" s="166" t="s">
        <v>126</v>
      </c>
      <c r="AY144" s="13" t="s">
        <v>147</v>
      </c>
      <c r="BE144" s="94">
        <f t="shared" si="9"/>
        <v>0</v>
      </c>
      <c r="BF144" s="94">
        <f t="shared" si="10"/>
        <v>0</v>
      </c>
      <c r="BG144" s="94">
        <f t="shared" si="11"/>
        <v>0</v>
      </c>
      <c r="BH144" s="94">
        <f t="shared" si="12"/>
        <v>0</v>
      </c>
      <c r="BI144" s="94">
        <f t="shared" si="13"/>
        <v>0</v>
      </c>
      <c r="BJ144" s="13" t="s">
        <v>126</v>
      </c>
      <c r="BK144" s="167">
        <f t="shared" si="14"/>
        <v>0</v>
      </c>
      <c r="BL144" s="13" t="s">
        <v>153</v>
      </c>
      <c r="BM144" s="166" t="s">
        <v>416</v>
      </c>
    </row>
    <row r="145" spans="2:65" s="1" customFormat="1" ht="33" customHeight="1">
      <c r="B145" s="129"/>
      <c r="C145" s="156" t="s">
        <v>186</v>
      </c>
      <c r="D145" s="156" t="s">
        <v>149</v>
      </c>
      <c r="E145" s="157" t="s">
        <v>200</v>
      </c>
      <c r="F145" s="158" t="s">
        <v>201</v>
      </c>
      <c r="G145" s="159" t="s">
        <v>157</v>
      </c>
      <c r="H145" s="160">
        <v>135.53700000000001</v>
      </c>
      <c r="I145" s="161"/>
      <c r="J145" s="160">
        <f t="shared" si="5"/>
        <v>0</v>
      </c>
      <c r="K145" s="162"/>
      <c r="L145" s="30"/>
      <c r="M145" s="163" t="s">
        <v>1</v>
      </c>
      <c r="N145" s="128" t="s">
        <v>44</v>
      </c>
      <c r="P145" s="164">
        <f t="shared" si="6"/>
        <v>0</v>
      </c>
      <c r="Q145" s="164">
        <v>0</v>
      </c>
      <c r="R145" s="164">
        <f t="shared" si="7"/>
        <v>0</v>
      </c>
      <c r="S145" s="164">
        <v>0</v>
      </c>
      <c r="T145" s="165">
        <f t="shared" si="8"/>
        <v>0</v>
      </c>
      <c r="AR145" s="166" t="s">
        <v>153</v>
      </c>
      <c r="AT145" s="166" t="s">
        <v>149</v>
      </c>
      <c r="AU145" s="166" t="s">
        <v>126</v>
      </c>
      <c r="AY145" s="13" t="s">
        <v>147</v>
      </c>
      <c r="BE145" s="94">
        <f t="shared" si="9"/>
        <v>0</v>
      </c>
      <c r="BF145" s="94">
        <f t="shared" si="10"/>
        <v>0</v>
      </c>
      <c r="BG145" s="94">
        <f t="shared" si="11"/>
        <v>0</v>
      </c>
      <c r="BH145" s="94">
        <f t="shared" si="12"/>
        <v>0</v>
      </c>
      <c r="BI145" s="94">
        <f t="shared" si="13"/>
        <v>0</v>
      </c>
      <c r="BJ145" s="13" t="s">
        <v>126</v>
      </c>
      <c r="BK145" s="167">
        <f t="shared" si="14"/>
        <v>0</v>
      </c>
      <c r="BL145" s="13" t="s">
        <v>153</v>
      </c>
      <c r="BM145" s="166" t="s">
        <v>417</v>
      </c>
    </row>
    <row r="146" spans="2:65" s="11" customFormat="1" ht="22.8" customHeight="1">
      <c r="B146" s="144"/>
      <c r="D146" s="145" t="s">
        <v>77</v>
      </c>
      <c r="E146" s="154" t="s">
        <v>126</v>
      </c>
      <c r="F146" s="154" t="s">
        <v>212</v>
      </c>
      <c r="I146" s="147"/>
      <c r="J146" s="155">
        <f>BK146</f>
        <v>0</v>
      </c>
      <c r="L146" s="144"/>
      <c r="M146" s="149"/>
      <c r="P146" s="150">
        <f>SUM(P147:P157)</f>
        <v>0</v>
      </c>
      <c r="R146" s="150">
        <f>SUM(R147:R157)</f>
        <v>148.15131545000006</v>
      </c>
      <c r="T146" s="151">
        <f>SUM(T147:T157)</f>
        <v>0</v>
      </c>
      <c r="AR146" s="145" t="s">
        <v>86</v>
      </c>
      <c r="AT146" s="152" t="s">
        <v>77</v>
      </c>
      <c r="AU146" s="152" t="s">
        <v>86</v>
      </c>
      <c r="AY146" s="145" t="s">
        <v>147</v>
      </c>
      <c r="BK146" s="153">
        <f>SUM(BK147:BK157)</f>
        <v>0</v>
      </c>
    </row>
    <row r="147" spans="2:65" s="1" customFormat="1" ht="24.15" customHeight="1">
      <c r="B147" s="129"/>
      <c r="C147" s="156" t="s">
        <v>190</v>
      </c>
      <c r="D147" s="156" t="s">
        <v>149</v>
      </c>
      <c r="E147" s="157" t="s">
        <v>214</v>
      </c>
      <c r="F147" s="158" t="s">
        <v>418</v>
      </c>
      <c r="G147" s="159" t="s">
        <v>157</v>
      </c>
      <c r="H147" s="160">
        <v>22.007000000000001</v>
      </c>
      <c r="I147" s="161"/>
      <c r="J147" s="160">
        <f t="shared" ref="J147:J157" si="15">ROUND(I147*H147,3)</f>
        <v>0</v>
      </c>
      <c r="K147" s="162"/>
      <c r="L147" s="30"/>
      <c r="M147" s="163" t="s">
        <v>1</v>
      </c>
      <c r="N147" s="128" t="s">
        <v>44</v>
      </c>
      <c r="P147" s="164">
        <f t="shared" ref="P147:P157" si="16">O147*H147</f>
        <v>0</v>
      </c>
      <c r="Q147" s="164">
        <v>2.0699999999999998</v>
      </c>
      <c r="R147" s="164">
        <f t="shared" ref="R147:R157" si="17">Q147*H147</f>
        <v>45.554490000000001</v>
      </c>
      <c r="S147" s="164">
        <v>0</v>
      </c>
      <c r="T147" s="165">
        <f t="shared" ref="T147:T157" si="18">S147*H147</f>
        <v>0</v>
      </c>
      <c r="AR147" s="166" t="s">
        <v>153</v>
      </c>
      <c r="AT147" s="166" t="s">
        <v>149</v>
      </c>
      <c r="AU147" s="166" t="s">
        <v>126</v>
      </c>
      <c r="AY147" s="13" t="s">
        <v>147</v>
      </c>
      <c r="BE147" s="94">
        <f t="shared" ref="BE147:BE157" si="19">IF(N147="základná",J147,0)</f>
        <v>0</v>
      </c>
      <c r="BF147" s="94">
        <f t="shared" ref="BF147:BF157" si="20">IF(N147="znížená",J147,0)</f>
        <v>0</v>
      </c>
      <c r="BG147" s="94">
        <f t="shared" ref="BG147:BG157" si="21">IF(N147="zákl. prenesená",J147,0)</f>
        <v>0</v>
      </c>
      <c r="BH147" s="94">
        <f t="shared" ref="BH147:BH157" si="22">IF(N147="zníž. prenesená",J147,0)</f>
        <v>0</v>
      </c>
      <c r="BI147" s="94">
        <f t="shared" ref="BI147:BI157" si="23">IF(N147="nulová",J147,0)</f>
        <v>0</v>
      </c>
      <c r="BJ147" s="13" t="s">
        <v>126</v>
      </c>
      <c r="BK147" s="167">
        <f t="shared" ref="BK147:BK157" si="24">ROUND(I147*H147,3)</f>
        <v>0</v>
      </c>
      <c r="BL147" s="13" t="s">
        <v>153</v>
      </c>
      <c r="BM147" s="166" t="s">
        <v>419</v>
      </c>
    </row>
    <row r="148" spans="2:65" s="1" customFormat="1" ht="16.5" customHeight="1">
      <c r="B148" s="129"/>
      <c r="C148" s="156" t="s">
        <v>194</v>
      </c>
      <c r="D148" s="156" t="s">
        <v>149</v>
      </c>
      <c r="E148" s="157" t="s">
        <v>420</v>
      </c>
      <c r="F148" s="158" t="s">
        <v>421</v>
      </c>
      <c r="G148" s="159" t="s">
        <v>157</v>
      </c>
      <c r="H148" s="160">
        <v>4.4020000000000001</v>
      </c>
      <c r="I148" s="161"/>
      <c r="J148" s="160">
        <f t="shared" si="15"/>
        <v>0</v>
      </c>
      <c r="K148" s="162"/>
      <c r="L148" s="30"/>
      <c r="M148" s="163" t="s">
        <v>1</v>
      </c>
      <c r="N148" s="128" t="s">
        <v>44</v>
      </c>
      <c r="P148" s="164">
        <f t="shared" si="16"/>
        <v>0</v>
      </c>
      <c r="Q148" s="164">
        <v>2.3223400000000001</v>
      </c>
      <c r="R148" s="164">
        <f t="shared" si="17"/>
        <v>10.222940680000001</v>
      </c>
      <c r="S148" s="164">
        <v>0</v>
      </c>
      <c r="T148" s="165">
        <f t="shared" si="18"/>
        <v>0</v>
      </c>
      <c r="AR148" s="166" t="s">
        <v>153</v>
      </c>
      <c r="AT148" s="166" t="s">
        <v>149</v>
      </c>
      <c r="AU148" s="166" t="s">
        <v>126</v>
      </c>
      <c r="AY148" s="13" t="s">
        <v>147</v>
      </c>
      <c r="BE148" s="94">
        <f t="shared" si="19"/>
        <v>0</v>
      </c>
      <c r="BF148" s="94">
        <f t="shared" si="20"/>
        <v>0</v>
      </c>
      <c r="BG148" s="94">
        <f t="shared" si="21"/>
        <v>0</v>
      </c>
      <c r="BH148" s="94">
        <f t="shared" si="22"/>
        <v>0</v>
      </c>
      <c r="BI148" s="94">
        <f t="shared" si="23"/>
        <v>0</v>
      </c>
      <c r="BJ148" s="13" t="s">
        <v>126</v>
      </c>
      <c r="BK148" s="167">
        <f t="shared" si="24"/>
        <v>0</v>
      </c>
      <c r="BL148" s="13" t="s">
        <v>153</v>
      </c>
      <c r="BM148" s="166" t="s">
        <v>422</v>
      </c>
    </row>
    <row r="149" spans="2:65" s="1" customFormat="1" ht="24.15" customHeight="1">
      <c r="B149" s="129"/>
      <c r="C149" s="156" t="s">
        <v>199</v>
      </c>
      <c r="D149" s="156" t="s">
        <v>149</v>
      </c>
      <c r="E149" s="157" t="s">
        <v>423</v>
      </c>
      <c r="F149" s="158" t="s">
        <v>424</v>
      </c>
      <c r="G149" s="159" t="s">
        <v>157</v>
      </c>
      <c r="H149" s="160">
        <v>36.679000000000002</v>
      </c>
      <c r="I149" s="161"/>
      <c r="J149" s="160">
        <f t="shared" si="15"/>
        <v>0</v>
      </c>
      <c r="K149" s="162"/>
      <c r="L149" s="30"/>
      <c r="M149" s="163" t="s">
        <v>1</v>
      </c>
      <c r="N149" s="128" t="s">
        <v>44</v>
      </c>
      <c r="P149" s="164">
        <f t="shared" si="16"/>
        <v>0</v>
      </c>
      <c r="Q149" s="164">
        <v>2.3453400000000002</v>
      </c>
      <c r="R149" s="164">
        <f t="shared" si="17"/>
        <v>86.024725860000018</v>
      </c>
      <c r="S149" s="164">
        <v>0</v>
      </c>
      <c r="T149" s="165">
        <f t="shared" si="18"/>
        <v>0</v>
      </c>
      <c r="AR149" s="166" t="s">
        <v>153</v>
      </c>
      <c r="AT149" s="166" t="s">
        <v>149</v>
      </c>
      <c r="AU149" s="166" t="s">
        <v>126</v>
      </c>
      <c r="AY149" s="13" t="s">
        <v>147</v>
      </c>
      <c r="BE149" s="94">
        <f t="shared" si="19"/>
        <v>0</v>
      </c>
      <c r="BF149" s="94">
        <f t="shared" si="20"/>
        <v>0</v>
      </c>
      <c r="BG149" s="94">
        <f t="shared" si="21"/>
        <v>0</v>
      </c>
      <c r="BH149" s="94">
        <f t="shared" si="22"/>
        <v>0</v>
      </c>
      <c r="BI149" s="94">
        <f t="shared" si="23"/>
        <v>0</v>
      </c>
      <c r="BJ149" s="13" t="s">
        <v>126</v>
      </c>
      <c r="BK149" s="167">
        <f t="shared" si="24"/>
        <v>0</v>
      </c>
      <c r="BL149" s="13" t="s">
        <v>153</v>
      </c>
      <c r="BM149" s="166" t="s">
        <v>425</v>
      </c>
    </row>
    <row r="150" spans="2:65" s="1" customFormat="1" ht="24.15" customHeight="1">
      <c r="B150" s="129"/>
      <c r="C150" s="156" t="s">
        <v>203</v>
      </c>
      <c r="D150" s="156" t="s">
        <v>149</v>
      </c>
      <c r="E150" s="157" t="s">
        <v>426</v>
      </c>
      <c r="F150" s="158" t="s">
        <v>427</v>
      </c>
      <c r="G150" s="159" t="s">
        <v>152</v>
      </c>
      <c r="H150" s="160">
        <v>33.813000000000002</v>
      </c>
      <c r="I150" s="161"/>
      <c r="J150" s="160">
        <f t="shared" si="15"/>
        <v>0</v>
      </c>
      <c r="K150" s="162"/>
      <c r="L150" s="30"/>
      <c r="M150" s="163" t="s">
        <v>1</v>
      </c>
      <c r="N150" s="128" t="s">
        <v>44</v>
      </c>
      <c r="P150" s="164">
        <f t="shared" si="16"/>
        <v>0</v>
      </c>
      <c r="Q150" s="164">
        <v>3.7699999999999999E-3</v>
      </c>
      <c r="R150" s="164">
        <f t="shared" si="17"/>
        <v>0.12747501</v>
      </c>
      <c r="S150" s="164">
        <v>0</v>
      </c>
      <c r="T150" s="165">
        <f t="shared" si="18"/>
        <v>0</v>
      </c>
      <c r="AR150" s="166" t="s">
        <v>153</v>
      </c>
      <c r="AT150" s="166" t="s">
        <v>149</v>
      </c>
      <c r="AU150" s="166" t="s">
        <v>126</v>
      </c>
      <c r="AY150" s="13" t="s">
        <v>147</v>
      </c>
      <c r="BE150" s="94">
        <f t="shared" si="19"/>
        <v>0</v>
      </c>
      <c r="BF150" s="94">
        <f t="shared" si="20"/>
        <v>0</v>
      </c>
      <c r="BG150" s="94">
        <f t="shared" si="21"/>
        <v>0</v>
      </c>
      <c r="BH150" s="94">
        <f t="shared" si="22"/>
        <v>0</v>
      </c>
      <c r="BI150" s="94">
        <f t="shared" si="23"/>
        <v>0</v>
      </c>
      <c r="BJ150" s="13" t="s">
        <v>126</v>
      </c>
      <c r="BK150" s="167">
        <f t="shared" si="24"/>
        <v>0</v>
      </c>
      <c r="BL150" s="13" t="s">
        <v>153</v>
      </c>
      <c r="BM150" s="166" t="s">
        <v>428</v>
      </c>
    </row>
    <row r="151" spans="2:65" s="1" customFormat="1" ht="24.15" customHeight="1">
      <c r="B151" s="129"/>
      <c r="C151" s="156" t="s">
        <v>207</v>
      </c>
      <c r="D151" s="156" t="s">
        <v>149</v>
      </c>
      <c r="E151" s="157" t="s">
        <v>429</v>
      </c>
      <c r="F151" s="158" t="s">
        <v>430</v>
      </c>
      <c r="G151" s="159" t="s">
        <v>152</v>
      </c>
      <c r="H151" s="160">
        <v>33.813000000000002</v>
      </c>
      <c r="I151" s="161"/>
      <c r="J151" s="160">
        <f t="shared" si="15"/>
        <v>0</v>
      </c>
      <c r="K151" s="162"/>
      <c r="L151" s="30"/>
      <c r="M151" s="163" t="s">
        <v>1</v>
      </c>
      <c r="N151" s="128" t="s">
        <v>44</v>
      </c>
      <c r="P151" s="164">
        <f t="shared" si="16"/>
        <v>0</v>
      </c>
      <c r="Q151" s="164">
        <v>0</v>
      </c>
      <c r="R151" s="164">
        <f t="shared" si="17"/>
        <v>0</v>
      </c>
      <c r="S151" s="164">
        <v>0</v>
      </c>
      <c r="T151" s="165">
        <f t="shared" si="18"/>
        <v>0</v>
      </c>
      <c r="AR151" s="166" t="s">
        <v>153</v>
      </c>
      <c r="AT151" s="166" t="s">
        <v>149</v>
      </c>
      <c r="AU151" s="166" t="s">
        <v>126</v>
      </c>
      <c r="AY151" s="13" t="s">
        <v>147</v>
      </c>
      <c r="BE151" s="94">
        <f t="shared" si="19"/>
        <v>0</v>
      </c>
      <c r="BF151" s="94">
        <f t="shared" si="20"/>
        <v>0</v>
      </c>
      <c r="BG151" s="94">
        <f t="shared" si="21"/>
        <v>0</v>
      </c>
      <c r="BH151" s="94">
        <f t="shared" si="22"/>
        <v>0</v>
      </c>
      <c r="BI151" s="94">
        <f t="shared" si="23"/>
        <v>0</v>
      </c>
      <c r="BJ151" s="13" t="s">
        <v>126</v>
      </c>
      <c r="BK151" s="167">
        <f t="shared" si="24"/>
        <v>0</v>
      </c>
      <c r="BL151" s="13" t="s">
        <v>153</v>
      </c>
      <c r="BM151" s="166" t="s">
        <v>431</v>
      </c>
    </row>
    <row r="152" spans="2:65" s="1" customFormat="1" ht="16.5" customHeight="1">
      <c r="B152" s="129"/>
      <c r="C152" s="156" t="s">
        <v>213</v>
      </c>
      <c r="D152" s="156" t="s">
        <v>149</v>
      </c>
      <c r="E152" s="157" t="s">
        <v>432</v>
      </c>
      <c r="F152" s="158" t="s">
        <v>433</v>
      </c>
      <c r="G152" s="159" t="s">
        <v>197</v>
      </c>
      <c r="H152" s="160">
        <v>5.5019999999999998</v>
      </c>
      <c r="I152" s="161"/>
      <c r="J152" s="160">
        <f t="shared" si="15"/>
        <v>0</v>
      </c>
      <c r="K152" s="162"/>
      <c r="L152" s="30"/>
      <c r="M152" s="163" t="s">
        <v>1</v>
      </c>
      <c r="N152" s="128" t="s">
        <v>44</v>
      </c>
      <c r="P152" s="164">
        <f t="shared" si="16"/>
        <v>0</v>
      </c>
      <c r="Q152" s="164">
        <v>1.01895</v>
      </c>
      <c r="R152" s="164">
        <f t="shared" si="17"/>
        <v>5.6062628999999999</v>
      </c>
      <c r="S152" s="164">
        <v>0</v>
      </c>
      <c r="T152" s="165">
        <f t="shared" si="18"/>
        <v>0</v>
      </c>
      <c r="AR152" s="166" t="s">
        <v>153</v>
      </c>
      <c r="AT152" s="166" t="s">
        <v>149</v>
      </c>
      <c r="AU152" s="166" t="s">
        <v>126</v>
      </c>
      <c r="AY152" s="13" t="s">
        <v>147</v>
      </c>
      <c r="BE152" s="94">
        <f t="shared" si="19"/>
        <v>0</v>
      </c>
      <c r="BF152" s="94">
        <f t="shared" si="20"/>
        <v>0</v>
      </c>
      <c r="BG152" s="94">
        <f t="shared" si="21"/>
        <v>0</v>
      </c>
      <c r="BH152" s="94">
        <f t="shared" si="22"/>
        <v>0</v>
      </c>
      <c r="BI152" s="94">
        <f t="shared" si="23"/>
        <v>0</v>
      </c>
      <c r="BJ152" s="13" t="s">
        <v>126</v>
      </c>
      <c r="BK152" s="167">
        <f t="shared" si="24"/>
        <v>0</v>
      </c>
      <c r="BL152" s="13" t="s">
        <v>153</v>
      </c>
      <c r="BM152" s="166" t="s">
        <v>434</v>
      </c>
    </row>
    <row r="153" spans="2:65" s="1" customFormat="1" ht="24.15" customHeight="1">
      <c r="B153" s="129"/>
      <c r="C153" s="156" t="s">
        <v>217</v>
      </c>
      <c r="D153" s="156" t="s">
        <v>149</v>
      </c>
      <c r="E153" s="157" t="s">
        <v>233</v>
      </c>
      <c r="F153" s="158" t="s">
        <v>435</v>
      </c>
      <c r="G153" s="159" t="s">
        <v>235</v>
      </c>
      <c r="H153" s="160">
        <v>370</v>
      </c>
      <c r="I153" s="161"/>
      <c r="J153" s="160">
        <f t="shared" si="15"/>
        <v>0</v>
      </c>
      <c r="K153" s="162"/>
      <c r="L153" s="30"/>
      <c r="M153" s="163" t="s">
        <v>1</v>
      </c>
      <c r="N153" s="128" t="s">
        <v>44</v>
      </c>
      <c r="P153" s="164">
        <f t="shared" si="16"/>
        <v>0</v>
      </c>
      <c r="Q153" s="164">
        <v>1.3799999999999999E-3</v>
      </c>
      <c r="R153" s="164">
        <f t="shared" si="17"/>
        <v>0.51059999999999994</v>
      </c>
      <c r="S153" s="164">
        <v>0</v>
      </c>
      <c r="T153" s="165">
        <f t="shared" si="18"/>
        <v>0</v>
      </c>
      <c r="AR153" s="166" t="s">
        <v>153</v>
      </c>
      <c r="AT153" s="166" t="s">
        <v>149</v>
      </c>
      <c r="AU153" s="166" t="s">
        <v>126</v>
      </c>
      <c r="AY153" s="13" t="s">
        <v>147</v>
      </c>
      <c r="BE153" s="94">
        <f t="shared" si="19"/>
        <v>0</v>
      </c>
      <c r="BF153" s="94">
        <f t="shared" si="20"/>
        <v>0</v>
      </c>
      <c r="BG153" s="94">
        <f t="shared" si="21"/>
        <v>0</v>
      </c>
      <c r="BH153" s="94">
        <f t="shared" si="22"/>
        <v>0</v>
      </c>
      <c r="BI153" s="94">
        <f t="shared" si="23"/>
        <v>0</v>
      </c>
      <c r="BJ153" s="13" t="s">
        <v>126</v>
      </c>
      <c r="BK153" s="167">
        <f t="shared" si="24"/>
        <v>0</v>
      </c>
      <c r="BL153" s="13" t="s">
        <v>153</v>
      </c>
      <c r="BM153" s="166" t="s">
        <v>436</v>
      </c>
    </row>
    <row r="154" spans="2:65" s="1" customFormat="1" ht="24.15" customHeight="1">
      <c r="B154" s="129"/>
      <c r="C154" s="156" t="s">
        <v>221</v>
      </c>
      <c r="D154" s="156" t="s">
        <v>149</v>
      </c>
      <c r="E154" s="157" t="s">
        <v>238</v>
      </c>
      <c r="F154" s="158" t="s">
        <v>437</v>
      </c>
      <c r="G154" s="159" t="s">
        <v>235</v>
      </c>
      <c r="H154" s="160">
        <v>370</v>
      </c>
      <c r="I154" s="161"/>
      <c r="J154" s="160">
        <f t="shared" si="15"/>
        <v>0</v>
      </c>
      <c r="K154" s="162"/>
      <c r="L154" s="30"/>
      <c r="M154" s="163" t="s">
        <v>1</v>
      </c>
      <c r="N154" s="128" t="s">
        <v>44</v>
      </c>
      <c r="P154" s="164">
        <f t="shared" si="16"/>
        <v>0</v>
      </c>
      <c r="Q154" s="164">
        <v>1E-4</v>
      </c>
      <c r="R154" s="164">
        <f t="shared" si="17"/>
        <v>3.7000000000000005E-2</v>
      </c>
      <c r="S154" s="164">
        <v>0</v>
      </c>
      <c r="T154" s="165">
        <f t="shared" si="18"/>
        <v>0</v>
      </c>
      <c r="AR154" s="166" t="s">
        <v>153</v>
      </c>
      <c r="AT154" s="166" t="s">
        <v>149</v>
      </c>
      <c r="AU154" s="166" t="s">
        <v>126</v>
      </c>
      <c r="AY154" s="13" t="s">
        <v>147</v>
      </c>
      <c r="BE154" s="94">
        <f t="shared" si="19"/>
        <v>0</v>
      </c>
      <c r="BF154" s="94">
        <f t="shared" si="20"/>
        <v>0</v>
      </c>
      <c r="BG154" s="94">
        <f t="shared" si="21"/>
        <v>0</v>
      </c>
      <c r="BH154" s="94">
        <f t="shared" si="22"/>
        <v>0</v>
      </c>
      <c r="BI154" s="94">
        <f t="shared" si="23"/>
        <v>0</v>
      </c>
      <c r="BJ154" s="13" t="s">
        <v>126</v>
      </c>
      <c r="BK154" s="167">
        <f t="shared" si="24"/>
        <v>0</v>
      </c>
      <c r="BL154" s="13" t="s">
        <v>153</v>
      </c>
      <c r="BM154" s="166" t="s">
        <v>438</v>
      </c>
    </row>
    <row r="155" spans="2:65" s="1" customFormat="1" ht="16.5" customHeight="1">
      <c r="B155" s="129"/>
      <c r="C155" s="156" t="s">
        <v>225</v>
      </c>
      <c r="D155" s="156" t="s">
        <v>149</v>
      </c>
      <c r="E155" s="157" t="s">
        <v>246</v>
      </c>
      <c r="F155" s="158" t="s">
        <v>247</v>
      </c>
      <c r="G155" s="159" t="s">
        <v>235</v>
      </c>
      <c r="H155" s="160">
        <v>103.3</v>
      </c>
      <c r="I155" s="161"/>
      <c r="J155" s="160">
        <f t="shared" si="15"/>
        <v>0</v>
      </c>
      <c r="K155" s="162"/>
      <c r="L155" s="30"/>
      <c r="M155" s="163" t="s">
        <v>1</v>
      </c>
      <c r="N155" s="128" t="s">
        <v>44</v>
      </c>
      <c r="P155" s="164">
        <f t="shared" si="16"/>
        <v>0</v>
      </c>
      <c r="Q155" s="164">
        <v>5.9999999999999995E-4</v>
      </c>
      <c r="R155" s="164">
        <f t="shared" si="17"/>
        <v>6.1979999999999993E-2</v>
      </c>
      <c r="S155" s="164">
        <v>0</v>
      </c>
      <c r="T155" s="165">
        <f t="shared" si="18"/>
        <v>0</v>
      </c>
      <c r="AR155" s="166" t="s">
        <v>153</v>
      </c>
      <c r="AT155" s="166" t="s">
        <v>149</v>
      </c>
      <c r="AU155" s="166" t="s">
        <v>126</v>
      </c>
      <c r="AY155" s="13" t="s">
        <v>147</v>
      </c>
      <c r="BE155" s="94">
        <f t="shared" si="19"/>
        <v>0</v>
      </c>
      <c r="BF155" s="94">
        <f t="shared" si="20"/>
        <v>0</v>
      </c>
      <c r="BG155" s="94">
        <f t="shared" si="21"/>
        <v>0</v>
      </c>
      <c r="BH155" s="94">
        <f t="shared" si="22"/>
        <v>0</v>
      </c>
      <c r="BI155" s="94">
        <f t="shared" si="23"/>
        <v>0</v>
      </c>
      <c r="BJ155" s="13" t="s">
        <v>126</v>
      </c>
      <c r="BK155" s="167">
        <f t="shared" si="24"/>
        <v>0</v>
      </c>
      <c r="BL155" s="13" t="s">
        <v>153</v>
      </c>
      <c r="BM155" s="166" t="s">
        <v>439</v>
      </c>
    </row>
    <row r="156" spans="2:65" s="1" customFormat="1" ht="24.15" customHeight="1">
      <c r="B156" s="129"/>
      <c r="C156" s="156" t="s">
        <v>7</v>
      </c>
      <c r="D156" s="156" t="s">
        <v>149</v>
      </c>
      <c r="E156" s="157" t="s">
        <v>254</v>
      </c>
      <c r="F156" s="158" t="s">
        <v>255</v>
      </c>
      <c r="G156" s="159" t="s">
        <v>235</v>
      </c>
      <c r="H156" s="160">
        <v>9.9</v>
      </c>
      <c r="I156" s="161"/>
      <c r="J156" s="160">
        <f t="shared" si="15"/>
        <v>0</v>
      </c>
      <c r="K156" s="162"/>
      <c r="L156" s="30"/>
      <c r="M156" s="163" t="s">
        <v>1</v>
      </c>
      <c r="N156" s="128" t="s">
        <v>44</v>
      </c>
      <c r="P156" s="164">
        <f t="shared" si="16"/>
        <v>0</v>
      </c>
      <c r="Q156" s="164">
        <v>5.9000000000000003E-4</v>
      </c>
      <c r="R156" s="164">
        <f t="shared" si="17"/>
        <v>5.8410000000000007E-3</v>
      </c>
      <c r="S156" s="164">
        <v>0</v>
      </c>
      <c r="T156" s="165">
        <f t="shared" si="18"/>
        <v>0</v>
      </c>
      <c r="AR156" s="166" t="s">
        <v>153</v>
      </c>
      <c r="AT156" s="166" t="s">
        <v>149</v>
      </c>
      <c r="AU156" s="166" t="s">
        <v>126</v>
      </c>
      <c r="AY156" s="13" t="s">
        <v>147</v>
      </c>
      <c r="BE156" s="94">
        <f t="shared" si="19"/>
        <v>0</v>
      </c>
      <c r="BF156" s="94">
        <f t="shared" si="20"/>
        <v>0</v>
      </c>
      <c r="BG156" s="94">
        <f t="shared" si="21"/>
        <v>0</v>
      </c>
      <c r="BH156" s="94">
        <f t="shared" si="22"/>
        <v>0</v>
      </c>
      <c r="BI156" s="94">
        <f t="shared" si="23"/>
        <v>0</v>
      </c>
      <c r="BJ156" s="13" t="s">
        <v>126</v>
      </c>
      <c r="BK156" s="167">
        <f t="shared" si="24"/>
        <v>0</v>
      </c>
      <c r="BL156" s="13" t="s">
        <v>153</v>
      </c>
      <c r="BM156" s="166" t="s">
        <v>440</v>
      </c>
    </row>
    <row r="157" spans="2:65" s="1" customFormat="1" ht="44.25" customHeight="1">
      <c r="B157" s="129"/>
      <c r="C157" s="156" t="s">
        <v>232</v>
      </c>
      <c r="D157" s="156" t="s">
        <v>149</v>
      </c>
      <c r="E157" s="157" t="s">
        <v>441</v>
      </c>
      <c r="F157" s="158" t="s">
        <v>442</v>
      </c>
      <c r="G157" s="159" t="s">
        <v>152</v>
      </c>
      <c r="H157" s="160">
        <v>43.225000000000001</v>
      </c>
      <c r="I157" s="161"/>
      <c r="J157" s="160">
        <f t="shared" si="15"/>
        <v>0</v>
      </c>
      <c r="K157" s="162"/>
      <c r="L157" s="30"/>
      <c r="M157" s="163" t="s">
        <v>1</v>
      </c>
      <c r="N157" s="128" t="s">
        <v>44</v>
      </c>
      <c r="P157" s="164">
        <f t="shared" si="16"/>
        <v>0</v>
      </c>
      <c r="Q157" s="164">
        <v>0</v>
      </c>
      <c r="R157" s="164">
        <f t="shared" si="17"/>
        <v>0</v>
      </c>
      <c r="S157" s="164">
        <v>0</v>
      </c>
      <c r="T157" s="165">
        <f t="shared" si="18"/>
        <v>0</v>
      </c>
      <c r="AR157" s="166" t="s">
        <v>153</v>
      </c>
      <c r="AT157" s="166" t="s">
        <v>149</v>
      </c>
      <c r="AU157" s="166" t="s">
        <v>126</v>
      </c>
      <c r="AY157" s="13" t="s">
        <v>147</v>
      </c>
      <c r="BE157" s="94">
        <f t="shared" si="19"/>
        <v>0</v>
      </c>
      <c r="BF157" s="94">
        <f t="shared" si="20"/>
        <v>0</v>
      </c>
      <c r="BG157" s="94">
        <f t="shared" si="21"/>
        <v>0</v>
      </c>
      <c r="BH157" s="94">
        <f t="shared" si="22"/>
        <v>0</v>
      </c>
      <c r="BI157" s="94">
        <f t="shared" si="23"/>
        <v>0</v>
      </c>
      <c r="BJ157" s="13" t="s">
        <v>126</v>
      </c>
      <c r="BK157" s="167">
        <f t="shared" si="24"/>
        <v>0</v>
      </c>
      <c r="BL157" s="13" t="s">
        <v>153</v>
      </c>
      <c r="BM157" s="166" t="s">
        <v>443</v>
      </c>
    </row>
    <row r="158" spans="2:65" s="11" customFormat="1" ht="22.8" customHeight="1">
      <c r="B158" s="144"/>
      <c r="D158" s="145" t="s">
        <v>77</v>
      </c>
      <c r="E158" s="154" t="s">
        <v>159</v>
      </c>
      <c r="F158" s="154" t="s">
        <v>444</v>
      </c>
      <c r="I158" s="147"/>
      <c r="J158" s="155">
        <f>BK158</f>
        <v>0</v>
      </c>
      <c r="L158" s="144"/>
      <c r="M158" s="149"/>
      <c r="P158" s="150">
        <f>SUM(P159:P167)</f>
        <v>0</v>
      </c>
      <c r="R158" s="150">
        <f>SUM(R159:R167)</f>
        <v>235.06927085000001</v>
      </c>
      <c r="T158" s="151">
        <f>SUM(T159:T167)</f>
        <v>0</v>
      </c>
      <c r="AR158" s="145" t="s">
        <v>86</v>
      </c>
      <c r="AT158" s="152" t="s">
        <v>77</v>
      </c>
      <c r="AU158" s="152" t="s">
        <v>86</v>
      </c>
      <c r="AY158" s="145" t="s">
        <v>147</v>
      </c>
      <c r="BK158" s="153">
        <f>SUM(BK159:BK167)</f>
        <v>0</v>
      </c>
    </row>
    <row r="159" spans="2:65" s="1" customFormat="1" ht="24.15" customHeight="1">
      <c r="B159" s="129"/>
      <c r="C159" s="156" t="s">
        <v>237</v>
      </c>
      <c r="D159" s="156" t="s">
        <v>149</v>
      </c>
      <c r="E159" s="157" t="s">
        <v>258</v>
      </c>
      <c r="F159" s="158" t="s">
        <v>445</v>
      </c>
      <c r="G159" s="159" t="s">
        <v>260</v>
      </c>
      <c r="H159" s="160">
        <v>3800</v>
      </c>
      <c r="I159" s="161"/>
      <c r="J159" s="160">
        <f t="shared" ref="J159:J167" si="25">ROUND(I159*H159,3)</f>
        <v>0</v>
      </c>
      <c r="K159" s="162"/>
      <c r="L159" s="30"/>
      <c r="M159" s="163" t="s">
        <v>1</v>
      </c>
      <c r="N159" s="128" t="s">
        <v>44</v>
      </c>
      <c r="P159" s="164">
        <f t="shared" ref="P159:P167" si="26">O159*H159</f>
        <v>0</v>
      </c>
      <c r="Q159" s="164">
        <v>1E-4</v>
      </c>
      <c r="R159" s="164">
        <f t="shared" ref="R159:R167" si="27">Q159*H159</f>
        <v>0.38</v>
      </c>
      <c r="S159" s="164">
        <v>0</v>
      </c>
      <c r="T159" s="165">
        <f t="shared" ref="T159:T167" si="28">S159*H159</f>
        <v>0</v>
      </c>
      <c r="AR159" s="166" t="s">
        <v>153</v>
      </c>
      <c r="AT159" s="166" t="s">
        <v>149</v>
      </c>
      <c r="AU159" s="166" t="s">
        <v>126</v>
      </c>
      <c r="AY159" s="13" t="s">
        <v>147</v>
      </c>
      <c r="BE159" s="94">
        <f t="shared" ref="BE159:BE167" si="29">IF(N159="základná",J159,0)</f>
        <v>0</v>
      </c>
      <c r="BF159" s="94">
        <f t="shared" ref="BF159:BF167" si="30">IF(N159="znížená",J159,0)</f>
        <v>0</v>
      </c>
      <c r="BG159" s="94">
        <f t="shared" ref="BG159:BG167" si="31">IF(N159="zákl. prenesená",J159,0)</f>
        <v>0</v>
      </c>
      <c r="BH159" s="94">
        <f t="shared" ref="BH159:BH167" si="32">IF(N159="zníž. prenesená",J159,0)</f>
        <v>0</v>
      </c>
      <c r="BI159" s="94">
        <f t="shared" ref="BI159:BI167" si="33">IF(N159="nulová",J159,0)</f>
        <v>0</v>
      </c>
      <c r="BJ159" s="13" t="s">
        <v>126</v>
      </c>
      <c r="BK159" s="167">
        <f t="shared" ref="BK159:BK167" si="34">ROUND(I159*H159,3)</f>
        <v>0</v>
      </c>
      <c r="BL159" s="13" t="s">
        <v>153</v>
      </c>
      <c r="BM159" s="166" t="s">
        <v>446</v>
      </c>
    </row>
    <row r="160" spans="2:65" s="1" customFormat="1" ht="33" customHeight="1">
      <c r="B160" s="129"/>
      <c r="C160" s="156" t="s">
        <v>241</v>
      </c>
      <c r="D160" s="156" t="s">
        <v>149</v>
      </c>
      <c r="E160" s="157" t="s">
        <v>263</v>
      </c>
      <c r="F160" s="158" t="s">
        <v>447</v>
      </c>
      <c r="G160" s="159" t="s">
        <v>260</v>
      </c>
      <c r="H160" s="160">
        <v>740</v>
      </c>
      <c r="I160" s="161"/>
      <c r="J160" s="160">
        <f t="shared" si="25"/>
        <v>0</v>
      </c>
      <c r="K160" s="162"/>
      <c r="L160" s="30"/>
      <c r="M160" s="163" t="s">
        <v>1</v>
      </c>
      <c r="N160" s="128" t="s">
        <v>44</v>
      </c>
      <c r="P160" s="164">
        <f t="shared" si="26"/>
        <v>0</v>
      </c>
      <c r="Q160" s="164">
        <v>3.2000000000000003E-4</v>
      </c>
      <c r="R160" s="164">
        <f t="shared" si="27"/>
        <v>0.23680000000000001</v>
      </c>
      <c r="S160" s="164">
        <v>0</v>
      </c>
      <c r="T160" s="165">
        <f t="shared" si="28"/>
        <v>0</v>
      </c>
      <c r="AR160" s="166" t="s">
        <v>153</v>
      </c>
      <c r="AT160" s="166" t="s">
        <v>149</v>
      </c>
      <c r="AU160" s="166" t="s">
        <v>126</v>
      </c>
      <c r="AY160" s="13" t="s">
        <v>147</v>
      </c>
      <c r="BE160" s="94">
        <f t="shared" si="29"/>
        <v>0</v>
      </c>
      <c r="BF160" s="94">
        <f t="shared" si="30"/>
        <v>0</v>
      </c>
      <c r="BG160" s="94">
        <f t="shared" si="31"/>
        <v>0</v>
      </c>
      <c r="BH160" s="94">
        <f t="shared" si="32"/>
        <v>0</v>
      </c>
      <c r="BI160" s="94">
        <f t="shared" si="33"/>
        <v>0</v>
      </c>
      <c r="BJ160" s="13" t="s">
        <v>126</v>
      </c>
      <c r="BK160" s="167">
        <f t="shared" si="34"/>
        <v>0</v>
      </c>
      <c r="BL160" s="13" t="s">
        <v>153</v>
      </c>
      <c r="BM160" s="166" t="s">
        <v>448</v>
      </c>
    </row>
    <row r="161" spans="2:65" s="1" customFormat="1" ht="24.15" customHeight="1">
      <c r="B161" s="129"/>
      <c r="C161" s="156" t="s">
        <v>245</v>
      </c>
      <c r="D161" s="156" t="s">
        <v>149</v>
      </c>
      <c r="E161" s="157" t="s">
        <v>271</v>
      </c>
      <c r="F161" s="158" t="s">
        <v>272</v>
      </c>
      <c r="G161" s="159" t="s">
        <v>235</v>
      </c>
      <c r="H161" s="160">
        <v>52.5</v>
      </c>
      <c r="I161" s="161"/>
      <c r="J161" s="160">
        <f t="shared" si="25"/>
        <v>0</v>
      </c>
      <c r="K161" s="162"/>
      <c r="L161" s="30"/>
      <c r="M161" s="163" t="s">
        <v>1</v>
      </c>
      <c r="N161" s="128" t="s">
        <v>44</v>
      </c>
      <c r="P161" s="164">
        <f t="shared" si="26"/>
        <v>0</v>
      </c>
      <c r="Q161" s="164">
        <v>0</v>
      </c>
      <c r="R161" s="164">
        <f t="shared" si="27"/>
        <v>0</v>
      </c>
      <c r="S161" s="164">
        <v>0</v>
      </c>
      <c r="T161" s="165">
        <f t="shared" si="28"/>
        <v>0</v>
      </c>
      <c r="AR161" s="166" t="s">
        <v>153</v>
      </c>
      <c r="AT161" s="166" t="s">
        <v>149</v>
      </c>
      <c r="AU161" s="166" t="s">
        <v>126</v>
      </c>
      <c r="AY161" s="13" t="s">
        <v>147</v>
      </c>
      <c r="BE161" s="94">
        <f t="shared" si="29"/>
        <v>0</v>
      </c>
      <c r="BF161" s="94">
        <f t="shared" si="30"/>
        <v>0</v>
      </c>
      <c r="BG161" s="94">
        <f t="shared" si="31"/>
        <v>0</v>
      </c>
      <c r="BH161" s="94">
        <f t="shared" si="32"/>
        <v>0</v>
      </c>
      <c r="BI161" s="94">
        <f t="shared" si="33"/>
        <v>0</v>
      </c>
      <c r="BJ161" s="13" t="s">
        <v>126</v>
      </c>
      <c r="BK161" s="167">
        <f t="shared" si="34"/>
        <v>0</v>
      </c>
      <c r="BL161" s="13" t="s">
        <v>153</v>
      </c>
      <c r="BM161" s="166" t="s">
        <v>449</v>
      </c>
    </row>
    <row r="162" spans="2:65" s="1" customFormat="1" ht="24.15" customHeight="1">
      <c r="B162" s="129"/>
      <c r="C162" s="156" t="s">
        <v>249</v>
      </c>
      <c r="D162" s="156" t="s">
        <v>149</v>
      </c>
      <c r="E162" s="157" t="s">
        <v>450</v>
      </c>
      <c r="F162" s="158" t="s">
        <v>451</v>
      </c>
      <c r="G162" s="159" t="s">
        <v>157</v>
      </c>
      <c r="H162" s="160">
        <v>94.186999999999998</v>
      </c>
      <c r="I162" s="161"/>
      <c r="J162" s="160">
        <f t="shared" si="25"/>
        <v>0</v>
      </c>
      <c r="K162" s="162"/>
      <c r="L162" s="30"/>
      <c r="M162" s="163" t="s">
        <v>1</v>
      </c>
      <c r="N162" s="128" t="s">
        <v>44</v>
      </c>
      <c r="P162" s="164">
        <f t="shared" si="26"/>
        <v>0</v>
      </c>
      <c r="Q162" s="164">
        <v>2.3254700000000001</v>
      </c>
      <c r="R162" s="164">
        <f t="shared" si="27"/>
        <v>219.02904289</v>
      </c>
      <c r="S162" s="164">
        <v>0</v>
      </c>
      <c r="T162" s="165">
        <f t="shared" si="28"/>
        <v>0</v>
      </c>
      <c r="AR162" s="166" t="s">
        <v>153</v>
      </c>
      <c r="AT162" s="166" t="s">
        <v>149</v>
      </c>
      <c r="AU162" s="166" t="s">
        <v>126</v>
      </c>
      <c r="AY162" s="13" t="s">
        <v>147</v>
      </c>
      <c r="BE162" s="94">
        <f t="shared" si="29"/>
        <v>0</v>
      </c>
      <c r="BF162" s="94">
        <f t="shared" si="30"/>
        <v>0</v>
      </c>
      <c r="BG162" s="94">
        <f t="shared" si="31"/>
        <v>0</v>
      </c>
      <c r="BH162" s="94">
        <f t="shared" si="32"/>
        <v>0</v>
      </c>
      <c r="BI162" s="94">
        <f t="shared" si="33"/>
        <v>0</v>
      </c>
      <c r="BJ162" s="13" t="s">
        <v>126</v>
      </c>
      <c r="BK162" s="167">
        <f t="shared" si="34"/>
        <v>0</v>
      </c>
      <c r="BL162" s="13" t="s">
        <v>153</v>
      </c>
      <c r="BM162" s="166" t="s">
        <v>452</v>
      </c>
    </row>
    <row r="163" spans="2:65" s="1" customFormat="1" ht="24.15" customHeight="1">
      <c r="B163" s="129"/>
      <c r="C163" s="156" t="s">
        <v>253</v>
      </c>
      <c r="D163" s="156" t="s">
        <v>149</v>
      </c>
      <c r="E163" s="157" t="s">
        <v>453</v>
      </c>
      <c r="F163" s="158" t="s">
        <v>454</v>
      </c>
      <c r="G163" s="159" t="s">
        <v>152</v>
      </c>
      <c r="H163" s="160">
        <v>471.85199999999998</v>
      </c>
      <c r="I163" s="161"/>
      <c r="J163" s="160">
        <f t="shared" si="25"/>
        <v>0</v>
      </c>
      <c r="K163" s="162"/>
      <c r="L163" s="30"/>
      <c r="M163" s="163" t="s">
        <v>1</v>
      </c>
      <c r="N163" s="128" t="s">
        <v>44</v>
      </c>
      <c r="P163" s="164">
        <f t="shared" si="26"/>
        <v>0</v>
      </c>
      <c r="Q163" s="164">
        <v>2.2899999999999999E-3</v>
      </c>
      <c r="R163" s="164">
        <f t="shared" si="27"/>
        <v>1.0805410799999999</v>
      </c>
      <c r="S163" s="164">
        <v>0</v>
      </c>
      <c r="T163" s="165">
        <f t="shared" si="28"/>
        <v>0</v>
      </c>
      <c r="AR163" s="166" t="s">
        <v>153</v>
      </c>
      <c r="AT163" s="166" t="s">
        <v>149</v>
      </c>
      <c r="AU163" s="166" t="s">
        <v>126</v>
      </c>
      <c r="AY163" s="13" t="s">
        <v>147</v>
      </c>
      <c r="BE163" s="94">
        <f t="shared" si="29"/>
        <v>0</v>
      </c>
      <c r="BF163" s="94">
        <f t="shared" si="30"/>
        <v>0</v>
      </c>
      <c r="BG163" s="94">
        <f t="shared" si="31"/>
        <v>0</v>
      </c>
      <c r="BH163" s="94">
        <f t="shared" si="32"/>
        <v>0</v>
      </c>
      <c r="BI163" s="94">
        <f t="shared" si="33"/>
        <v>0</v>
      </c>
      <c r="BJ163" s="13" t="s">
        <v>126</v>
      </c>
      <c r="BK163" s="167">
        <f t="shared" si="34"/>
        <v>0</v>
      </c>
      <c r="BL163" s="13" t="s">
        <v>153</v>
      </c>
      <c r="BM163" s="166" t="s">
        <v>455</v>
      </c>
    </row>
    <row r="164" spans="2:65" s="1" customFormat="1" ht="24.15" customHeight="1">
      <c r="B164" s="129"/>
      <c r="C164" s="156" t="s">
        <v>257</v>
      </c>
      <c r="D164" s="156" t="s">
        <v>149</v>
      </c>
      <c r="E164" s="157" t="s">
        <v>456</v>
      </c>
      <c r="F164" s="158" t="s">
        <v>457</v>
      </c>
      <c r="G164" s="159" t="s">
        <v>152</v>
      </c>
      <c r="H164" s="160">
        <v>471.85199999999998</v>
      </c>
      <c r="I164" s="161"/>
      <c r="J164" s="160">
        <f t="shared" si="25"/>
        <v>0</v>
      </c>
      <c r="K164" s="162"/>
      <c r="L164" s="30"/>
      <c r="M164" s="163" t="s">
        <v>1</v>
      </c>
      <c r="N164" s="128" t="s">
        <v>44</v>
      </c>
      <c r="P164" s="164">
        <f t="shared" si="26"/>
        <v>0</v>
      </c>
      <c r="Q164" s="164">
        <v>0</v>
      </c>
      <c r="R164" s="164">
        <f t="shared" si="27"/>
        <v>0</v>
      </c>
      <c r="S164" s="164">
        <v>0</v>
      </c>
      <c r="T164" s="165">
        <f t="shared" si="28"/>
        <v>0</v>
      </c>
      <c r="AR164" s="166" t="s">
        <v>153</v>
      </c>
      <c r="AT164" s="166" t="s">
        <v>149</v>
      </c>
      <c r="AU164" s="166" t="s">
        <v>126</v>
      </c>
      <c r="AY164" s="13" t="s">
        <v>147</v>
      </c>
      <c r="BE164" s="94">
        <f t="shared" si="29"/>
        <v>0</v>
      </c>
      <c r="BF164" s="94">
        <f t="shared" si="30"/>
        <v>0</v>
      </c>
      <c r="BG164" s="94">
        <f t="shared" si="31"/>
        <v>0</v>
      </c>
      <c r="BH164" s="94">
        <f t="shared" si="32"/>
        <v>0</v>
      </c>
      <c r="BI164" s="94">
        <f t="shared" si="33"/>
        <v>0</v>
      </c>
      <c r="BJ164" s="13" t="s">
        <v>126</v>
      </c>
      <c r="BK164" s="167">
        <f t="shared" si="34"/>
        <v>0</v>
      </c>
      <c r="BL164" s="13" t="s">
        <v>153</v>
      </c>
      <c r="BM164" s="166" t="s">
        <v>458</v>
      </c>
    </row>
    <row r="165" spans="2:65" s="1" customFormat="1" ht="16.5" customHeight="1">
      <c r="B165" s="129"/>
      <c r="C165" s="156" t="s">
        <v>262</v>
      </c>
      <c r="D165" s="156" t="s">
        <v>149</v>
      </c>
      <c r="E165" s="157" t="s">
        <v>459</v>
      </c>
      <c r="F165" s="158" t="s">
        <v>460</v>
      </c>
      <c r="G165" s="159" t="s">
        <v>197</v>
      </c>
      <c r="H165" s="160">
        <v>14.128</v>
      </c>
      <c r="I165" s="161"/>
      <c r="J165" s="160">
        <f t="shared" si="25"/>
        <v>0</v>
      </c>
      <c r="K165" s="162"/>
      <c r="L165" s="30"/>
      <c r="M165" s="163" t="s">
        <v>1</v>
      </c>
      <c r="N165" s="128" t="s">
        <v>44</v>
      </c>
      <c r="P165" s="164">
        <f t="shared" si="26"/>
        <v>0</v>
      </c>
      <c r="Q165" s="164">
        <v>1.0152099999999999</v>
      </c>
      <c r="R165" s="164">
        <f t="shared" si="27"/>
        <v>14.34288688</v>
      </c>
      <c r="S165" s="164">
        <v>0</v>
      </c>
      <c r="T165" s="165">
        <f t="shared" si="28"/>
        <v>0</v>
      </c>
      <c r="AR165" s="166" t="s">
        <v>153</v>
      </c>
      <c r="AT165" s="166" t="s">
        <v>149</v>
      </c>
      <c r="AU165" s="166" t="s">
        <v>126</v>
      </c>
      <c r="AY165" s="13" t="s">
        <v>147</v>
      </c>
      <c r="BE165" s="94">
        <f t="shared" si="29"/>
        <v>0</v>
      </c>
      <c r="BF165" s="94">
        <f t="shared" si="30"/>
        <v>0</v>
      </c>
      <c r="BG165" s="94">
        <f t="shared" si="31"/>
        <v>0</v>
      </c>
      <c r="BH165" s="94">
        <f t="shared" si="32"/>
        <v>0</v>
      </c>
      <c r="BI165" s="94">
        <f t="shared" si="33"/>
        <v>0</v>
      </c>
      <c r="BJ165" s="13" t="s">
        <v>126</v>
      </c>
      <c r="BK165" s="167">
        <f t="shared" si="34"/>
        <v>0</v>
      </c>
      <c r="BL165" s="13" t="s">
        <v>153</v>
      </c>
      <c r="BM165" s="166" t="s">
        <v>461</v>
      </c>
    </row>
    <row r="166" spans="2:65" s="1" customFormat="1" ht="44.25" customHeight="1">
      <c r="B166" s="129"/>
      <c r="C166" s="156" t="s">
        <v>266</v>
      </c>
      <c r="D166" s="156" t="s">
        <v>149</v>
      </c>
      <c r="E166" s="157" t="s">
        <v>319</v>
      </c>
      <c r="F166" s="158" t="s">
        <v>462</v>
      </c>
      <c r="G166" s="159" t="s">
        <v>152</v>
      </c>
      <c r="H166" s="160">
        <v>61.2</v>
      </c>
      <c r="I166" s="161"/>
      <c r="J166" s="160">
        <f t="shared" si="25"/>
        <v>0</v>
      </c>
      <c r="K166" s="162"/>
      <c r="L166" s="30"/>
      <c r="M166" s="163" t="s">
        <v>1</v>
      </c>
      <c r="N166" s="128" t="s">
        <v>44</v>
      </c>
      <c r="P166" s="164">
        <f t="shared" si="26"/>
        <v>0</v>
      </c>
      <c r="Q166" s="164">
        <v>0</v>
      </c>
      <c r="R166" s="164">
        <f t="shared" si="27"/>
        <v>0</v>
      </c>
      <c r="S166" s="164">
        <v>0</v>
      </c>
      <c r="T166" s="165">
        <f t="shared" si="28"/>
        <v>0</v>
      </c>
      <c r="AR166" s="166" t="s">
        <v>153</v>
      </c>
      <c r="AT166" s="166" t="s">
        <v>149</v>
      </c>
      <c r="AU166" s="166" t="s">
        <v>126</v>
      </c>
      <c r="AY166" s="13" t="s">
        <v>147</v>
      </c>
      <c r="BE166" s="94">
        <f t="shared" si="29"/>
        <v>0</v>
      </c>
      <c r="BF166" s="94">
        <f t="shared" si="30"/>
        <v>0</v>
      </c>
      <c r="BG166" s="94">
        <f t="shared" si="31"/>
        <v>0</v>
      </c>
      <c r="BH166" s="94">
        <f t="shared" si="32"/>
        <v>0</v>
      </c>
      <c r="BI166" s="94">
        <f t="shared" si="33"/>
        <v>0</v>
      </c>
      <c r="BJ166" s="13" t="s">
        <v>126</v>
      </c>
      <c r="BK166" s="167">
        <f t="shared" si="34"/>
        <v>0</v>
      </c>
      <c r="BL166" s="13" t="s">
        <v>153</v>
      </c>
      <c r="BM166" s="166" t="s">
        <v>463</v>
      </c>
    </row>
    <row r="167" spans="2:65" s="1" customFormat="1" ht="44.25" customHeight="1">
      <c r="B167" s="129"/>
      <c r="C167" s="156" t="s">
        <v>270</v>
      </c>
      <c r="D167" s="156" t="s">
        <v>149</v>
      </c>
      <c r="E167" s="157" t="s">
        <v>464</v>
      </c>
      <c r="F167" s="158" t="s">
        <v>465</v>
      </c>
      <c r="G167" s="159" t="s">
        <v>152</v>
      </c>
      <c r="H167" s="160">
        <v>650.31600000000003</v>
      </c>
      <c r="I167" s="161"/>
      <c r="J167" s="160">
        <f t="shared" si="25"/>
        <v>0</v>
      </c>
      <c r="K167" s="162"/>
      <c r="L167" s="30"/>
      <c r="M167" s="163" t="s">
        <v>1</v>
      </c>
      <c r="N167" s="128" t="s">
        <v>44</v>
      </c>
      <c r="P167" s="164">
        <f t="shared" si="26"/>
        <v>0</v>
      </c>
      <c r="Q167" s="164">
        <v>0</v>
      </c>
      <c r="R167" s="164">
        <f t="shared" si="27"/>
        <v>0</v>
      </c>
      <c r="S167" s="164">
        <v>0</v>
      </c>
      <c r="T167" s="165">
        <f t="shared" si="28"/>
        <v>0</v>
      </c>
      <c r="AR167" s="166" t="s">
        <v>153</v>
      </c>
      <c r="AT167" s="166" t="s">
        <v>149</v>
      </c>
      <c r="AU167" s="166" t="s">
        <v>126</v>
      </c>
      <c r="AY167" s="13" t="s">
        <v>147</v>
      </c>
      <c r="BE167" s="94">
        <f t="shared" si="29"/>
        <v>0</v>
      </c>
      <c r="BF167" s="94">
        <f t="shared" si="30"/>
        <v>0</v>
      </c>
      <c r="BG167" s="94">
        <f t="shared" si="31"/>
        <v>0</v>
      </c>
      <c r="BH167" s="94">
        <f t="shared" si="32"/>
        <v>0</v>
      </c>
      <c r="BI167" s="94">
        <f t="shared" si="33"/>
        <v>0</v>
      </c>
      <c r="BJ167" s="13" t="s">
        <v>126</v>
      </c>
      <c r="BK167" s="167">
        <f t="shared" si="34"/>
        <v>0</v>
      </c>
      <c r="BL167" s="13" t="s">
        <v>153</v>
      </c>
      <c r="BM167" s="166" t="s">
        <v>466</v>
      </c>
    </row>
    <row r="168" spans="2:65" s="11" customFormat="1" ht="22.8" customHeight="1">
      <c r="B168" s="144"/>
      <c r="D168" s="145" t="s">
        <v>77</v>
      </c>
      <c r="E168" s="154" t="s">
        <v>153</v>
      </c>
      <c r="F168" s="154" t="s">
        <v>467</v>
      </c>
      <c r="I168" s="147"/>
      <c r="J168" s="155">
        <f>BK168</f>
        <v>0</v>
      </c>
      <c r="L168" s="144"/>
      <c r="M168" s="149"/>
      <c r="P168" s="150">
        <f>SUM(P169:P178)</f>
        <v>0</v>
      </c>
      <c r="R168" s="150">
        <f>SUM(R169:R178)</f>
        <v>72.858327589999988</v>
      </c>
      <c r="T168" s="151">
        <f>SUM(T169:T178)</f>
        <v>0</v>
      </c>
      <c r="AR168" s="145" t="s">
        <v>86</v>
      </c>
      <c r="AT168" s="152" t="s">
        <v>77</v>
      </c>
      <c r="AU168" s="152" t="s">
        <v>86</v>
      </c>
      <c r="AY168" s="145" t="s">
        <v>147</v>
      </c>
      <c r="BK168" s="153">
        <f>SUM(BK169:BK178)</f>
        <v>0</v>
      </c>
    </row>
    <row r="169" spans="2:65" s="1" customFormat="1" ht="21.75" customHeight="1">
      <c r="B169" s="129"/>
      <c r="C169" s="156" t="s">
        <v>274</v>
      </c>
      <c r="D169" s="156" t="s">
        <v>149</v>
      </c>
      <c r="E169" s="157" t="s">
        <v>242</v>
      </c>
      <c r="F169" s="158" t="s">
        <v>468</v>
      </c>
      <c r="G169" s="159" t="s">
        <v>235</v>
      </c>
      <c r="H169" s="160">
        <v>90</v>
      </c>
      <c r="I169" s="161"/>
      <c r="J169" s="160">
        <f t="shared" ref="J169:J178" si="35">ROUND(I169*H169,3)</f>
        <v>0</v>
      </c>
      <c r="K169" s="162"/>
      <c r="L169" s="30"/>
      <c r="M169" s="163" t="s">
        <v>1</v>
      </c>
      <c r="N169" s="128" t="s">
        <v>44</v>
      </c>
      <c r="P169" s="164">
        <f t="shared" ref="P169:P178" si="36">O169*H169</f>
        <v>0</v>
      </c>
      <c r="Q169" s="164">
        <v>1E-3</v>
      </c>
      <c r="R169" s="164">
        <f t="shared" ref="R169:R178" si="37">Q169*H169</f>
        <v>0.09</v>
      </c>
      <c r="S169" s="164">
        <v>0</v>
      </c>
      <c r="T169" s="165">
        <f t="shared" ref="T169:T178" si="38">S169*H169</f>
        <v>0</v>
      </c>
      <c r="AR169" s="166" t="s">
        <v>153</v>
      </c>
      <c r="AT169" s="166" t="s">
        <v>149</v>
      </c>
      <c r="AU169" s="166" t="s">
        <v>126</v>
      </c>
      <c r="AY169" s="13" t="s">
        <v>147</v>
      </c>
      <c r="BE169" s="94">
        <f t="shared" ref="BE169:BE178" si="39">IF(N169="základná",J169,0)</f>
        <v>0</v>
      </c>
      <c r="BF169" s="94">
        <f t="shared" ref="BF169:BF178" si="40">IF(N169="znížená",J169,0)</f>
        <v>0</v>
      </c>
      <c r="BG169" s="94">
        <f t="shared" ref="BG169:BG178" si="41">IF(N169="zákl. prenesená",J169,0)</f>
        <v>0</v>
      </c>
      <c r="BH169" s="94">
        <f t="shared" ref="BH169:BH178" si="42">IF(N169="zníž. prenesená",J169,0)</f>
        <v>0</v>
      </c>
      <c r="BI169" s="94">
        <f t="shared" ref="BI169:BI178" si="43">IF(N169="nulová",J169,0)</f>
        <v>0</v>
      </c>
      <c r="BJ169" s="13" t="s">
        <v>126</v>
      </c>
      <c r="BK169" s="167">
        <f t="shared" ref="BK169:BK178" si="44">ROUND(I169*H169,3)</f>
        <v>0</v>
      </c>
      <c r="BL169" s="13" t="s">
        <v>153</v>
      </c>
      <c r="BM169" s="166" t="s">
        <v>469</v>
      </c>
    </row>
    <row r="170" spans="2:65" s="1" customFormat="1" ht="16.5" customHeight="1">
      <c r="B170" s="129"/>
      <c r="C170" s="156" t="s">
        <v>278</v>
      </c>
      <c r="D170" s="156" t="s">
        <v>149</v>
      </c>
      <c r="E170" s="157" t="s">
        <v>250</v>
      </c>
      <c r="F170" s="158" t="s">
        <v>470</v>
      </c>
      <c r="G170" s="159" t="s">
        <v>235</v>
      </c>
      <c r="H170" s="160">
        <v>60</v>
      </c>
      <c r="I170" s="161"/>
      <c r="J170" s="160">
        <f t="shared" si="35"/>
        <v>0</v>
      </c>
      <c r="K170" s="162"/>
      <c r="L170" s="30"/>
      <c r="M170" s="163" t="s">
        <v>1</v>
      </c>
      <c r="N170" s="128" t="s">
        <v>44</v>
      </c>
      <c r="P170" s="164">
        <f t="shared" si="36"/>
        <v>0</v>
      </c>
      <c r="Q170" s="164">
        <v>6.3000000000000003E-4</v>
      </c>
      <c r="R170" s="164">
        <f t="shared" si="37"/>
        <v>3.78E-2</v>
      </c>
      <c r="S170" s="164">
        <v>0</v>
      </c>
      <c r="T170" s="165">
        <f t="shared" si="38"/>
        <v>0</v>
      </c>
      <c r="AR170" s="166" t="s">
        <v>153</v>
      </c>
      <c r="AT170" s="166" t="s">
        <v>149</v>
      </c>
      <c r="AU170" s="166" t="s">
        <v>126</v>
      </c>
      <c r="AY170" s="13" t="s">
        <v>147</v>
      </c>
      <c r="BE170" s="94">
        <f t="shared" si="39"/>
        <v>0</v>
      </c>
      <c r="BF170" s="94">
        <f t="shared" si="40"/>
        <v>0</v>
      </c>
      <c r="BG170" s="94">
        <f t="shared" si="41"/>
        <v>0</v>
      </c>
      <c r="BH170" s="94">
        <f t="shared" si="42"/>
        <v>0</v>
      </c>
      <c r="BI170" s="94">
        <f t="shared" si="43"/>
        <v>0</v>
      </c>
      <c r="BJ170" s="13" t="s">
        <v>126</v>
      </c>
      <c r="BK170" s="167">
        <f t="shared" si="44"/>
        <v>0</v>
      </c>
      <c r="BL170" s="13" t="s">
        <v>153</v>
      </c>
      <c r="BM170" s="166" t="s">
        <v>471</v>
      </c>
    </row>
    <row r="171" spans="2:65" s="1" customFormat="1" ht="16.5" customHeight="1">
      <c r="B171" s="129"/>
      <c r="C171" s="156" t="s">
        <v>282</v>
      </c>
      <c r="D171" s="156" t="s">
        <v>149</v>
      </c>
      <c r="E171" s="157" t="s">
        <v>267</v>
      </c>
      <c r="F171" s="158" t="s">
        <v>472</v>
      </c>
      <c r="G171" s="159" t="s">
        <v>235</v>
      </c>
      <c r="H171" s="160">
        <v>50</v>
      </c>
      <c r="I171" s="161"/>
      <c r="J171" s="160">
        <f t="shared" si="35"/>
        <v>0</v>
      </c>
      <c r="K171" s="162"/>
      <c r="L171" s="30"/>
      <c r="M171" s="163" t="s">
        <v>1</v>
      </c>
      <c r="N171" s="128" t="s">
        <v>44</v>
      </c>
      <c r="P171" s="164">
        <f t="shared" si="36"/>
        <v>0</v>
      </c>
      <c r="Q171" s="164">
        <v>7.5000000000000002E-4</v>
      </c>
      <c r="R171" s="164">
        <f t="shared" si="37"/>
        <v>3.7499999999999999E-2</v>
      </c>
      <c r="S171" s="164">
        <v>0</v>
      </c>
      <c r="T171" s="165">
        <f t="shared" si="38"/>
        <v>0</v>
      </c>
      <c r="AR171" s="166" t="s">
        <v>153</v>
      </c>
      <c r="AT171" s="166" t="s">
        <v>149</v>
      </c>
      <c r="AU171" s="166" t="s">
        <v>126</v>
      </c>
      <c r="AY171" s="13" t="s">
        <v>147</v>
      </c>
      <c r="BE171" s="94">
        <f t="shared" si="39"/>
        <v>0</v>
      </c>
      <c r="BF171" s="94">
        <f t="shared" si="40"/>
        <v>0</v>
      </c>
      <c r="BG171" s="94">
        <f t="shared" si="41"/>
        <v>0</v>
      </c>
      <c r="BH171" s="94">
        <f t="shared" si="42"/>
        <v>0</v>
      </c>
      <c r="BI171" s="94">
        <f t="shared" si="43"/>
        <v>0</v>
      </c>
      <c r="BJ171" s="13" t="s">
        <v>126</v>
      </c>
      <c r="BK171" s="167">
        <f t="shared" si="44"/>
        <v>0</v>
      </c>
      <c r="BL171" s="13" t="s">
        <v>153</v>
      </c>
      <c r="BM171" s="166" t="s">
        <v>473</v>
      </c>
    </row>
    <row r="172" spans="2:65" s="1" customFormat="1" ht="24.15" customHeight="1">
      <c r="B172" s="129"/>
      <c r="C172" s="156" t="s">
        <v>286</v>
      </c>
      <c r="D172" s="156" t="s">
        <v>149</v>
      </c>
      <c r="E172" s="157" t="s">
        <v>474</v>
      </c>
      <c r="F172" s="158" t="s">
        <v>475</v>
      </c>
      <c r="G172" s="159" t="s">
        <v>157</v>
      </c>
      <c r="H172" s="160">
        <v>28.314</v>
      </c>
      <c r="I172" s="161"/>
      <c r="J172" s="160">
        <f t="shared" si="35"/>
        <v>0</v>
      </c>
      <c r="K172" s="162"/>
      <c r="L172" s="30"/>
      <c r="M172" s="163" t="s">
        <v>1</v>
      </c>
      <c r="N172" s="128" t="s">
        <v>44</v>
      </c>
      <c r="P172" s="164">
        <f t="shared" si="36"/>
        <v>0</v>
      </c>
      <c r="Q172" s="164">
        <v>2.4018999999999999</v>
      </c>
      <c r="R172" s="164">
        <f t="shared" si="37"/>
        <v>68.007396599999993</v>
      </c>
      <c r="S172" s="164">
        <v>0</v>
      </c>
      <c r="T172" s="165">
        <f t="shared" si="38"/>
        <v>0</v>
      </c>
      <c r="AR172" s="166" t="s">
        <v>153</v>
      </c>
      <c r="AT172" s="166" t="s">
        <v>149</v>
      </c>
      <c r="AU172" s="166" t="s">
        <v>126</v>
      </c>
      <c r="AY172" s="13" t="s">
        <v>147</v>
      </c>
      <c r="BE172" s="94">
        <f t="shared" si="39"/>
        <v>0</v>
      </c>
      <c r="BF172" s="94">
        <f t="shared" si="40"/>
        <v>0</v>
      </c>
      <c r="BG172" s="94">
        <f t="shared" si="41"/>
        <v>0</v>
      </c>
      <c r="BH172" s="94">
        <f t="shared" si="42"/>
        <v>0</v>
      </c>
      <c r="BI172" s="94">
        <f t="shared" si="43"/>
        <v>0</v>
      </c>
      <c r="BJ172" s="13" t="s">
        <v>126</v>
      </c>
      <c r="BK172" s="167">
        <f t="shared" si="44"/>
        <v>0</v>
      </c>
      <c r="BL172" s="13" t="s">
        <v>153</v>
      </c>
      <c r="BM172" s="166" t="s">
        <v>476</v>
      </c>
    </row>
    <row r="173" spans="2:65" s="1" customFormat="1" ht="16.5" customHeight="1">
      <c r="B173" s="129"/>
      <c r="C173" s="156" t="s">
        <v>290</v>
      </c>
      <c r="D173" s="156" t="s">
        <v>149</v>
      </c>
      <c r="E173" s="157" t="s">
        <v>477</v>
      </c>
      <c r="F173" s="158" t="s">
        <v>478</v>
      </c>
      <c r="G173" s="159" t="s">
        <v>152</v>
      </c>
      <c r="H173" s="160">
        <v>68.037999999999997</v>
      </c>
      <c r="I173" s="161"/>
      <c r="J173" s="160">
        <f t="shared" si="35"/>
        <v>0</v>
      </c>
      <c r="K173" s="162"/>
      <c r="L173" s="30"/>
      <c r="M173" s="163" t="s">
        <v>1</v>
      </c>
      <c r="N173" s="128" t="s">
        <v>44</v>
      </c>
      <c r="P173" s="164">
        <f t="shared" si="36"/>
        <v>0</v>
      </c>
      <c r="Q173" s="164">
        <v>1.8600000000000001E-3</v>
      </c>
      <c r="R173" s="164">
        <f t="shared" si="37"/>
        <v>0.12655068</v>
      </c>
      <c r="S173" s="164">
        <v>0</v>
      </c>
      <c r="T173" s="165">
        <f t="shared" si="38"/>
        <v>0</v>
      </c>
      <c r="AR173" s="166" t="s">
        <v>153</v>
      </c>
      <c r="AT173" s="166" t="s">
        <v>149</v>
      </c>
      <c r="AU173" s="166" t="s">
        <v>126</v>
      </c>
      <c r="AY173" s="13" t="s">
        <v>147</v>
      </c>
      <c r="BE173" s="94">
        <f t="shared" si="39"/>
        <v>0</v>
      </c>
      <c r="BF173" s="94">
        <f t="shared" si="40"/>
        <v>0</v>
      </c>
      <c r="BG173" s="94">
        <f t="shared" si="41"/>
        <v>0</v>
      </c>
      <c r="BH173" s="94">
        <f t="shared" si="42"/>
        <v>0</v>
      </c>
      <c r="BI173" s="94">
        <f t="shared" si="43"/>
        <v>0</v>
      </c>
      <c r="BJ173" s="13" t="s">
        <v>126</v>
      </c>
      <c r="BK173" s="167">
        <f t="shared" si="44"/>
        <v>0</v>
      </c>
      <c r="BL173" s="13" t="s">
        <v>153</v>
      </c>
      <c r="BM173" s="166" t="s">
        <v>479</v>
      </c>
    </row>
    <row r="174" spans="2:65" s="1" customFormat="1" ht="16.5" customHeight="1">
      <c r="B174" s="129"/>
      <c r="C174" s="156" t="s">
        <v>294</v>
      </c>
      <c r="D174" s="156" t="s">
        <v>149</v>
      </c>
      <c r="E174" s="157" t="s">
        <v>480</v>
      </c>
      <c r="F174" s="158" t="s">
        <v>332</v>
      </c>
      <c r="G174" s="159" t="s">
        <v>152</v>
      </c>
      <c r="H174" s="160">
        <v>68.037999999999997</v>
      </c>
      <c r="I174" s="161"/>
      <c r="J174" s="160">
        <f t="shared" si="35"/>
        <v>0</v>
      </c>
      <c r="K174" s="162"/>
      <c r="L174" s="30"/>
      <c r="M174" s="163" t="s">
        <v>1</v>
      </c>
      <c r="N174" s="128" t="s">
        <v>44</v>
      </c>
      <c r="P174" s="164">
        <f t="shared" si="36"/>
        <v>0</v>
      </c>
      <c r="Q174" s="164">
        <v>0</v>
      </c>
      <c r="R174" s="164">
        <f t="shared" si="37"/>
        <v>0</v>
      </c>
      <c r="S174" s="164">
        <v>0</v>
      </c>
      <c r="T174" s="165">
        <f t="shared" si="38"/>
        <v>0</v>
      </c>
      <c r="AR174" s="166" t="s">
        <v>153</v>
      </c>
      <c r="AT174" s="166" t="s">
        <v>149</v>
      </c>
      <c r="AU174" s="166" t="s">
        <v>126</v>
      </c>
      <c r="AY174" s="13" t="s">
        <v>147</v>
      </c>
      <c r="BE174" s="94">
        <f t="shared" si="39"/>
        <v>0</v>
      </c>
      <c r="BF174" s="94">
        <f t="shared" si="40"/>
        <v>0</v>
      </c>
      <c r="BG174" s="94">
        <f t="shared" si="41"/>
        <v>0</v>
      </c>
      <c r="BH174" s="94">
        <f t="shared" si="42"/>
        <v>0</v>
      </c>
      <c r="BI174" s="94">
        <f t="shared" si="43"/>
        <v>0</v>
      </c>
      <c r="BJ174" s="13" t="s">
        <v>126</v>
      </c>
      <c r="BK174" s="167">
        <f t="shared" si="44"/>
        <v>0</v>
      </c>
      <c r="BL174" s="13" t="s">
        <v>153</v>
      </c>
      <c r="BM174" s="166" t="s">
        <v>481</v>
      </c>
    </row>
    <row r="175" spans="2:65" s="1" customFormat="1" ht="24.15" customHeight="1">
      <c r="B175" s="129"/>
      <c r="C175" s="156" t="s">
        <v>298</v>
      </c>
      <c r="D175" s="156" t="s">
        <v>149</v>
      </c>
      <c r="E175" s="157" t="s">
        <v>482</v>
      </c>
      <c r="F175" s="158" t="s">
        <v>483</v>
      </c>
      <c r="G175" s="159" t="s">
        <v>152</v>
      </c>
      <c r="H175" s="160">
        <v>33.228000000000002</v>
      </c>
      <c r="I175" s="161"/>
      <c r="J175" s="160">
        <f t="shared" si="35"/>
        <v>0</v>
      </c>
      <c r="K175" s="162"/>
      <c r="L175" s="30"/>
      <c r="M175" s="163" t="s">
        <v>1</v>
      </c>
      <c r="N175" s="128" t="s">
        <v>44</v>
      </c>
      <c r="P175" s="164">
        <f t="shared" si="36"/>
        <v>0</v>
      </c>
      <c r="Q175" s="164">
        <v>7.3099999999999997E-3</v>
      </c>
      <c r="R175" s="164">
        <f t="shared" si="37"/>
        <v>0.24289668</v>
      </c>
      <c r="S175" s="164">
        <v>0</v>
      </c>
      <c r="T175" s="165">
        <f t="shared" si="38"/>
        <v>0</v>
      </c>
      <c r="AR175" s="166" t="s">
        <v>153</v>
      </c>
      <c r="AT175" s="166" t="s">
        <v>149</v>
      </c>
      <c r="AU175" s="166" t="s">
        <v>126</v>
      </c>
      <c r="AY175" s="13" t="s">
        <v>147</v>
      </c>
      <c r="BE175" s="94">
        <f t="shared" si="39"/>
        <v>0</v>
      </c>
      <c r="BF175" s="94">
        <f t="shared" si="40"/>
        <v>0</v>
      </c>
      <c r="BG175" s="94">
        <f t="shared" si="41"/>
        <v>0</v>
      </c>
      <c r="BH175" s="94">
        <f t="shared" si="42"/>
        <v>0</v>
      </c>
      <c r="BI175" s="94">
        <f t="shared" si="43"/>
        <v>0</v>
      </c>
      <c r="BJ175" s="13" t="s">
        <v>126</v>
      </c>
      <c r="BK175" s="167">
        <f t="shared" si="44"/>
        <v>0</v>
      </c>
      <c r="BL175" s="13" t="s">
        <v>153</v>
      </c>
      <c r="BM175" s="166" t="s">
        <v>484</v>
      </c>
    </row>
    <row r="176" spans="2:65" s="1" customFormat="1" ht="24.15" customHeight="1">
      <c r="B176" s="129"/>
      <c r="C176" s="156" t="s">
        <v>302</v>
      </c>
      <c r="D176" s="156" t="s">
        <v>149</v>
      </c>
      <c r="E176" s="157" t="s">
        <v>485</v>
      </c>
      <c r="F176" s="158" t="s">
        <v>486</v>
      </c>
      <c r="G176" s="159" t="s">
        <v>152</v>
      </c>
      <c r="H176" s="160">
        <v>33.228000000000002</v>
      </c>
      <c r="I176" s="161"/>
      <c r="J176" s="160">
        <f t="shared" si="35"/>
        <v>0</v>
      </c>
      <c r="K176" s="162"/>
      <c r="L176" s="30"/>
      <c r="M176" s="163" t="s">
        <v>1</v>
      </c>
      <c r="N176" s="128" t="s">
        <v>44</v>
      </c>
      <c r="P176" s="164">
        <f t="shared" si="36"/>
        <v>0</v>
      </c>
      <c r="Q176" s="164">
        <v>0</v>
      </c>
      <c r="R176" s="164">
        <f t="shared" si="37"/>
        <v>0</v>
      </c>
      <c r="S176" s="164">
        <v>0</v>
      </c>
      <c r="T176" s="165">
        <f t="shared" si="38"/>
        <v>0</v>
      </c>
      <c r="AR176" s="166" t="s">
        <v>153</v>
      </c>
      <c r="AT176" s="166" t="s">
        <v>149</v>
      </c>
      <c r="AU176" s="166" t="s">
        <v>126</v>
      </c>
      <c r="AY176" s="13" t="s">
        <v>147</v>
      </c>
      <c r="BE176" s="94">
        <f t="shared" si="39"/>
        <v>0</v>
      </c>
      <c r="BF176" s="94">
        <f t="shared" si="40"/>
        <v>0</v>
      </c>
      <c r="BG176" s="94">
        <f t="shared" si="41"/>
        <v>0</v>
      </c>
      <c r="BH176" s="94">
        <f t="shared" si="42"/>
        <v>0</v>
      </c>
      <c r="BI176" s="94">
        <f t="shared" si="43"/>
        <v>0</v>
      </c>
      <c r="BJ176" s="13" t="s">
        <v>126</v>
      </c>
      <c r="BK176" s="167">
        <f t="shared" si="44"/>
        <v>0</v>
      </c>
      <c r="BL176" s="13" t="s">
        <v>153</v>
      </c>
      <c r="BM176" s="166" t="s">
        <v>487</v>
      </c>
    </row>
    <row r="177" spans="2:65" s="1" customFormat="1" ht="55.5" customHeight="1">
      <c r="B177" s="129"/>
      <c r="C177" s="156" t="s">
        <v>306</v>
      </c>
      <c r="D177" s="156" t="s">
        <v>149</v>
      </c>
      <c r="E177" s="157" t="s">
        <v>343</v>
      </c>
      <c r="F177" s="158" t="s">
        <v>344</v>
      </c>
      <c r="G177" s="159" t="s">
        <v>152</v>
      </c>
      <c r="H177" s="160">
        <v>43.725000000000001</v>
      </c>
      <c r="I177" s="161"/>
      <c r="J177" s="160">
        <f t="shared" si="35"/>
        <v>0</v>
      </c>
      <c r="K177" s="162"/>
      <c r="L177" s="30"/>
      <c r="M177" s="163" t="s">
        <v>1</v>
      </c>
      <c r="N177" s="128" t="s">
        <v>44</v>
      </c>
      <c r="P177" s="164">
        <f t="shared" si="36"/>
        <v>0</v>
      </c>
      <c r="Q177" s="164">
        <v>0</v>
      </c>
      <c r="R177" s="164">
        <f t="shared" si="37"/>
        <v>0</v>
      </c>
      <c r="S177" s="164">
        <v>0</v>
      </c>
      <c r="T177" s="165">
        <f t="shared" si="38"/>
        <v>0</v>
      </c>
      <c r="AR177" s="166" t="s">
        <v>153</v>
      </c>
      <c r="AT177" s="166" t="s">
        <v>149</v>
      </c>
      <c r="AU177" s="166" t="s">
        <v>126</v>
      </c>
      <c r="AY177" s="13" t="s">
        <v>147</v>
      </c>
      <c r="BE177" s="94">
        <f t="shared" si="39"/>
        <v>0</v>
      </c>
      <c r="BF177" s="94">
        <f t="shared" si="40"/>
        <v>0</v>
      </c>
      <c r="BG177" s="94">
        <f t="shared" si="41"/>
        <v>0</v>
      </c>
      <c r="BH177" s="94">
        <f t="shared" si="42"/>
        <v>0</v>
      </c>
      <c r="BI177" s="94">
        <f t="shared" si="43"/>
        <v>0</v>
      </c>
      <c r="BJ177" s="13" t="s">
        <v>126</v>
      </c>
      <c r="BK177" s="167">
        <f t="shared" si="44"/>
        <v>0</v>
      </c>
      <c r="BL177" s="13" t="s">
        <v>153</v>
      </c>
      <c r="BM177" s="166" t="s">
        <v>488</v>
      </c>
    </row>
    <row r="178" spans="2:65" s="1" customFormat="1" ht="37.799999999999997" customHeight="1">
      <c r="B178" s="129"/>
      <c r="C178" s="156" t="s">
        <v>310</v>
      </c>
      <c r="D178" s="156" t="s">
        <v>149</v>
      </c>
      <c r="E178" s="157" t="s">
        <v>489</v>
      </c>
      <c r="F178" s="158" t="s">
        <v>490</v>
      </c>
      <c r="G178" s="159" t="s">
        <v>197</v>
      </c>
      <c r="H178" s="160">
        <v>4.2469999999999999</v>
      </c>
      <c r="I178" s="161"/>
      <c r="J178" s="160">
        <f t="shared" si="35"/>
        <v>0</v>
      </c>
      <c r="K178" s="162"/>
      <c r="L178" s="30"/>
      <c r="M178" s="163" t="s">
        <v>1</v>
      </c>
      <c r="N178" s="128" t="s">
        <v>44</v>
      </c>
      <c r="P178" s="164">
        <f t="shared" si="36"/>
        <v>0</v>
      </c>
      <c r="Q178" s="164">
        <v>1.0162899999999999</v>
      </c>
      <c r="R178" s="164">
        <f t="shared" si="37"/>
        <v>4.3161836299999994</v>
      </c>
      <c r="S178" s="164">
        <v>0</v>
      </c>
      <c r="T178" s="165">
        <f t="shared" si="38"/>
        <v>0</v>
      </c>
      <c r="AR178" s="166" t="s">
        <v>153</v>
      </c>
      <c r="AT178" s="166" t="s">
        <v>149</v>
      </c>
      <c r="AU178" s="166" t="s">
        <v>126</v>
      </c>
      <c r="AY178" s="13" t="s">
        <v>147</v>
      </c>
      <c r="BE178" s="94">
        <f t="shared" si="39"/>
        <v>0</v>
      </c>
      <c r="BF178" s="94">
        <f t="shared" si="40"/>
        <v>0</v>
      </c>
      <c r="BG178" s="94">
        <f t="shared" si="41"/>
        <v>0</v>
      </c>
      <c r="BH178" s="94">
        <f t="shared" si="42"/>
        <v>0</v>
      </c>
      <c r="BI178" s="94">
        <f t="shared" si="43"/>
        <v>0</v>
      </c>
      <c r="BJ178" s="13" t="s">
        <v>126</v>
      </c>
      <c r="BK178" s="167">
        <f t="shared" si="44"/>
        <v>0</v>
      </c>
      <c r="BL178" s="13" t="s">
        <v>153</v>
      </c>
      <c r="BM178" s="166" t="s">
        <v>491</v>
      </c>
    </row>
    <row r="179" spans="2:65" s="11" customFormat="1" ht="22.8" customHeight="1">
      <c r="B179" s="144"/>
      <c r="D179" s="145" t="s">
        <v>77</v>
      </c>
      <c r="E179" s="154" t="s">
        <v>166</v>
      </c>
      <c r="F179" s="154" t="s">
        <v>492</v>
      </c>
      <c r="I179" s="147"/>
      <c r="J179" s="155">
        <f>BK179</f>
        <v>0</v>
      </c>
      <c r="L179" s="144"/>
      <c r="M179" s="149"/>
      <c r="P179" s="150">
        <f>SUM(P180:P181)</f>
        <v>0</v>
      </c>
      <c r="R179" s="150">
        <f>SUM(R180:R181)</f>
        <v>0</v>
      </c>
      <c r="T179" s="151">
        <f>SUM(T180:T181)</f>
        <v>12.08</v>
      </c>
      <c r="AR179" s="145" t="s">
        <v>86</v>
      </c>
      <c r="AT179" s="152" t="s">
        <v>77</v>
      </c>
      <c r="AU179" s="152" t="s">
        <v>86</v>
      </c>
      <c r="AY179" s="145" t="s">
        <v>147</v>
      </c>
      <c r="BK179" s="153">
        <f>SUM(BK180:BK181)</f>
        <v>0</v>
      </c>
    </row>
    <row r="180" spans="2:65" s="1" customFormat="1" ht="24.15" customHeight="1">
      <c r="B180" s="129"/>
      <c r="C180" s="156" t="s">
        <v>322</v>
      </c>
      <c r="D180" s="156" t="s">
        <v>149</v>
      </c>
      <c r="E180" s="157" t="s">
        <v>493</v>
      </c>
      <c r="F180" s="158" t="s">
        <v>494</v>
      </c>
      <c r="G180" s="159" t="s">
        <v>235</v>
      </c>
      <c r="H180" s="160">
        <v>20</v>
      </c>
      <c r="I180" s="161"/>
      <c r="J180" s="160">
        <f>ROUND(I180*H180,3)</f>
        <v>0</v>
      </c>
      <c r="K180" s="162"/>
      <c r="L180" s="30"/>
      <c r="M180" s="163" t="s">
        <v>1</v>
      </c>
      <c r="N180" s="128" t="s">
        <v>44</v>
      </c>
      <c r="P180" s="164">
        <f>O180*H180</f>
        <v>0</v>
      </c>
      <c r="Q180" s="164">
        <v>0</v>
      </c>
      <c r="R180" s="164">
        <f>Q180*H180</f>
        <v>0</v>
      </c>
      <c r="S180" s="164">
        <v>0</v>
      </c>
      <c r="T180" s="165">
        <f>S180*H180</f>
        <v>0</v>
      </c>
      <c r="AR180" s="166" t="s">
        <v>153</v>
      </c>
      <c r="AT180" s="166" t="s">
        <v>149</v>
      </c>
      <c r="AU180" s="166" t="s">
        <v>126</v>
      </c>
      <c r="AY180" s="13" t="s">
        <v>147</v>
      </c>
      <c r="BE180" s="94">
        <f>IF(N180="základná",J180,0)</f>
        <v>0</v>
      </c>
      <c r="BF180" s="94">
        <f>IF(N180="znížená",J180,0)</f>
        <v>0</v>
      </c>
      <c r="BG180" s="94">
        <f>IF(N180="zákl. prenesená",J180,0)</f>
        <v>0</v>
      </c>
      <c r="BH180" s="94">
        <f>IF(N180="zníž. prenesená",J180,0)</f>
        <v>0</v>
      </c>
      <c r="BI180" s="94">
        <f>IF(N180="nulová",J180,0)</f>
        <v>0</v>
      </c>
      <c r="BJ180" s="13" t="s">
        <v>126</v>
      </c>
      <c r="BK180" s="167">
        <f>ROUND(I180*H180,3)</f>
        <v>0</v>
      </c>
      <c r="BL180" s="13" t="s">
        <v>153</v>
      </c>
      <c r="BM180" s="166" t="s">
        <v>495</v>
      </c>
    </row>
    <row r="181" spans="2:65" s="1" customFormat="1" ht="24.15" customHeight="1">
      <c r="B181" s="129"/>
      <c r="C181" s="156" t="s">
        <v>318</v>
      </c>
      <c r="D181" s="156" t="s">
        <v>149</v>
      </c>
      <c r="E181" s="157" t="s">
        <v>496</v>
      </c>
      <c r="F181" s="158" t="s">
        <v>497</v>
      </c>
      <c r="G181" s="159" t="s">
        <v>235</v>
      </c>
      <c r="H181" s="160">
        <v>20</v>
      </c>
      <c r="I181" s="161"/>
      <c r="J181" s="160">
        <f>ROUND(I181*H181,3)</f>
        <v>0</v>
      </c>
      <c r="K181" s="162"/>
      <c r="L181" s="30"/>
      <c r="M181" s="163" t="s">
        <v>1</v>
      </c>
      <c r="N181" s="128" t="s">
        <v>44</v>
      </c>
      <c r="P181" s="164">
        <f>O181*H181</f>
        <v>0</v>
      </c>
      <c r="Q181" s="164">
        <v>0</v>
      </c>
      <c r="R181" s="164">
        <f>Q181*H181</f>
        <v>0</v>
      </c>
      <c r="S181" s="164">
        <v>0.60399999999999998</v>
      </c>
      <c r="T181" s="165">
        <f>S181*H181</f>
        <v>12.08</v>
      </c>
      <c r="AR181" s="166" t="s">
        <v>153</v>
      </c>
      <c r="AT181" s="166" t="s">
        <v>149</v>
      </c>
      <c r="AU181" s="166" t="s">
        <v>126</v>
      </c>
      <c r="AY181" s="13" t="s">
        <v>147</v>
      </c>
      <c r="BE181" s="94">
        <f>IF(N181="základná",J181,0)</f>
        <v>0</v>
      </c>
      <c r="BF181" s="94">
        <f>IF(N181="znížená",J181,0)</f>
        <v>0</v>
      </c>
      <c r="BG181" s="94">
        <f>IF(N181="zákl. prenesená",J181,0)</f>
        <v>0</v>
      </c>
      <c r="BH181" s="94">
        <f>IF(N181="zníž. prenesená",J181,0)</f>
        <v>0</v>
      </c>
      <c r="BI181" s="94">
        <f>IF(N181="nulová",J181,0)</f>
        <v>0</v>
      </c>
      <c r="BJ181" s="13" t="s">
        <v>126</v>
      </c>
      <c r="BK181" s="167">
        <f>ROUND(I181*H181,3)</f>
        <v>0</v>
      </c>
      <c r="BL181" s="13" t="s">
        <v>153</v>
      </c>
      <c r="BM181" s="166" t="s">
        <v>498</v>
      </c>
    </row>
    <row r="182" spans="2:65" s="11" customFormat="1" ht="22.8" customHeight="1">
      <c r="B182" s="144"/>
      <c r="D182" s="145" t="s">
        <v>77</v>
      </c>
      <c r="E182" s="154" t="s">
        <v>394</v>
      </c>
      <c r="F182" s="154" t="s">
        <v>499</v>
      </c>
      <c r="I182" s="147"/>
      <c r="J182" s="155">
        <f>BK182</f>
        <v>0</v>
      </c>
      <c r="L182" s="144"/>
      <c r="M182" s="149"/>
      <c r="P182" s="150">
        <f>P183</f>
        <v>0</v>
      </c>
      <c r="R182" s="150">
        <f>R183</f>
        <v>0</v>
      </c>
      <c r="T182" s="151">
        <f>T183</f>
        <v>0</v>
      </c>
      <c r="AR182" s="145" t="s">
        <v>86</v>
      </c>
      <c r="AT182" s="152" t="s">
        <v>77</v>
      </c>
      <c r="AU182" s="152" t="s">
        <v>86</v>
      </c>
      <c r="AY182" s="145" t="s">
        <v>147</v>
      </c>
      <c r="BK182" s="153">
        <f>BK183</f>
        <v>0</v>
      </c>
    </row>
    <row r="183" spans="2:65" s="1" customFormat="1" ht="24.15" customHeight="1">
      <c r="B183" s="129"/>
      <c r="C183" s="156" t="s">
        <v>314</v>
      </c>
      <c r="D183" s="156" t="s">
        <v>149</v>
      </c>
      <c r="E183" s="157" t="s">
        <v>397</v>
      </c>
      <c r="F183" s="158" t="s">
        <v>398</v>
      </c>
      <c r="G183" s="159" t="s">
        <v>197</v>
      </c>
      <c r="H183" s="160">
        <v>456.07900000000001</v>
      </c>
      <c r="I183" s="161"/>
      <c r="J183" s="160">
        <f>ROUND(I183*H183,3)</f>
        <v>0</v>
      </c>
      <c r="K183" s="162"/>
      <c r="L183" s="30"/>
      <c r="M183" s="178" t="s">
        <v>1</v>
      </c>
      <c r="N183" s="179" t="s">
        <v>44</v>
      </c>
      <c r="O183" s="180"/>
      <c r="P183" s="181">
        <f>O183*H183</f>
        <v>0</v>
      </c>
      <c r="Q183" s="181">
        <v>0</v>
      </c>
      <c r="R183" s="181">
        <f>Q183*H183</f>
        <v>0</v>
      </c>
      <c r="S183" s="181">
        <v>0</v>
      </c>
      <c r="T183" s="182">
        <f>S183*H183</f>
        <v>0</v>
      </c>
      <c r="AR183" s="166" t="s">
        <v>153</v>
      </c>
      <c r="AT183" s="166" t="s">
        <v>149</v>
      </c>
      <c r="AU183" s="166" t="s">
        <v>126</v>
      </c>
      <c r="AY183" s="13" t="s">
        <v>147</v>
      </c>
      <c r="BE183" s="94">
        <f>IF(N183="základná",J183,0)</f>
        <v>0</v>
      </c>
      <c r="BF183" s="94">
        <f>IF(N183="znížená",J183,0)</f>
        <v>0</v>
      </c>
      <c r="BG183" s="94">
        <f>IF(N183="zákl. prenesená",J183,0)</f>
        <v>0</v>
      </c>
      <c r="BH183" s="94">
        <f>IF(N183="zníž. prenesená",J183,0)</f>
        <v>0</v>
      </c>
      <c r="BI183" s="94">
        <f>IF(N183="nulová",J183,0)</f>
        <v>0</v>
      </c>
      <c r="BJ183" s="13" t="s">
        <v>126</v>
      </c>
      <c r="BK183" s="167">
        <f>ROUND(I183*H183,3)</f>
        <v>0</v>
      </c>
      <c r="BL183" s="13" t="s">
        <v>153</v>
      </c>
      <c r="BM183" s="166" t="s">
        <v>500</v>
      </c>
    </row>
    <row r="184" spans="2:65" s="1" customFormat="1" ht="6.9" customHeight="1">
      <c r="B184" s="45"/>
      <c r="C184" s="46"/>
      <c r="D184" s="46"/>
      <c r="E184" s="46"/>
      <c r="F184" s="46"/>
      <c r="G184" s="46"/>
      <c r="H184" s="46"/>
      <c r="I184" s="46"/>
      <c r="J184" s="46"/>
      <c r="K184" s="46"/>
      <c r="L184" s="30"/>
    </row>
  </sheetData>
  <autoFilter ref="C132:K183" xr:uid="{00000000-0009-0000-0000-000002000000}"/>
  <mergeCells count="14">
    <mergeCell ref="D111:F111"/>
    <mergeCell ref="E123:H123"/>
    <mergeCell ref="E125:H125"/>
    <mergeCell ref="L2:V2"/>
    <mergeCell ref="E87:H87"/>
    <mergeCell ref="D107:F107"/>
    <mergeCell ref="D108:F108"/>
    <mergeCell ref="D109:F109"/>
    <mergeCell ref="D110:F110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BM167"/>
  <sheetViews>
    <sheetView showGridLines="0" workbookViewId="0">
      <selection activeCell="B2" sqref="B2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46" ht="10.199999999999999"/>
    <row r="2" spans="2:46" ht="36.9" customHeight="1">
      <c r="B2" s="236" t="s">
        <v>584</v>
      </c>
      <c r="L2" s="23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3" t="s">
        <v>93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" customHeight="1">
      <c r="B4" s="16"/>
      <c r="D4" s="17" t="s">
        <v>106</v>
      </c>
      <c r="L4" s="16"/>
      <c r="M4" s="101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1" t="str">
        <f>'Rekapitulácia stavby'!K6</f>
        <v>Technológia prekládky polnohospodárskych produktov</v>
      </c>
      <c r="F7" s="232"/>
      <c r="G7" s="232"/>
      <c r="H7" s="232"/>
      <c r="L7" s="16"/>
    </row>
    <row r="8" spans="2:46" s="1" customFormat="1" ht="12" customHeight="1">
      <c r="B8" s="30"/>
      <c r="D8" s="23" t="s">
        <v>107</v>
      </c>
      <c r="L8" s="30"/>
    </row>
    <row r="9" spans="2:46" s="1" customFormat="1" ht="16.5" customHeight="1">
      <c r="B9" s="30"/>
      <c r="E9" s="183" t="s">
        <v>501</v>
      </c>
      <c r="F9" s="233"/>
      <c r="G9" s="233"/>
      <c r="H9" s="233"/>
      <c r="L9" s="30"/>
    </row>
    <row r="10" spans="2:46" s="1" customFormat="1" ht="10.199999999999999">
      <c r="B10" s="30"/>
      <c r="L10" s="30"/>
    </row>
    <row r="11" spans="2:46" s="1" customFormat="1" ht="12" customHeight="1">
      <c r="B11" s="30"/>
      <c r="D11" s="23" t="s">
        <v>16</v>
      </c>
      <c r="F11" s="21" t="s">
        <v>1</v>
      </c>
      <c r="I11" s="23" t="s">
        <v>17</v>
      </c>
      <c r="J11" s="21" t="s">
        <v>1</v>
      </c>
      <c r="L11" s="30"/>
    </row>
    <row r="12" spans="2:46" s="1" customFormat="1" ht="12" customHeight="1">
      <c r="B12" s="30"/>
      <c r="D12" s="23" t="s">
        <v>18</v>
      </c>
      <c r="F12" s="21" t="s">
        <v>19</v>
      </c>
      <c r="I12" s="23" t="s">
        <v>20</v>
      </c>
      <c r="J12" s="53" t="str">
        <f>'Rekapitulácia stavby'!AN8</f>
        <v>3. 4. 2023</v>
      </c>
      <c r="L12" s="30"/>
    </row>
    <row r="13" spans="2:46" s="1" customFormat="1" ht="10.8" customHeight="1">
      <c r="B13" s="30"/>
      <c r="L13" s="30"/>
    </row>
    <row r="14" spans="2:46" s="1" customFormat="1" ht="12" customHeight="1">
      <c r="B14" s="30"/>
      <c r="D14" s="23" t="s">
        <v>22</v>
      </c>
      <c r="I14" s="23" t="s">
        <v>23</v>
      </c>
      <c r="J14" s="21" t="s">
        <v>1</v>
      </c>
      <c r="L14" s="30"/>
    </row>
    <row r="15" spans="2:46" s="1" customFormat="1" ht="18" customHeight="1">
      <c r="B15" s="30"/>
      <c r="E15" s="21" t="s">
        <v>24</v>
      </c>
      <c r="I15" s="23" t="s">
        <v>25</v>
      </c>
      <c r="J15" s="21" t="s">
        <v>1</v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3" t="s">
        <v>26</v>
      </c>
      <c r="I17" s="23" t="s">
        <v>23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34" t="str">
        <f>'Rekapitulácia stavby'!E14</f>
        <v>Vyplň údaj</v>
      </c>
      <c r="F18" s="210"/>
      <c r="G18" s="210"/>
      <c r="H18" s="210"/>
      <c r="I18" s="23" t="s">
        <v>25</v>
      </c>
      <c r="J18" s="24" t="str">
        <f>'Rekapitulácia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3" t="s">
        <v>28</v>
      </c>
      <c r="I20" s="23" t="s">
        <v>23</v>
      </c>
      <c r="J20" s="21" t="s">
        <v>1</v>
      </c>
      <c r="L20" s="30"/>
    </row>
    <row r="21" spans="2:12" s="1" customFormat="1" ht="18" customHeight="1">
      <c r="B21" s="30"/>
      <c r="E21" s="21" t="s">
        <v>29</v>
      </c>
      <c r="I21" s="23" t="s">
        <v>25</v>
      </c>
      <c r="J21" s="21" t="s">
        <v>1</v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3" t="s">
        <v>32</v>
      </c>
      <c r="I23" s="23" t="s">
        <v>23</v>
      </c>
      <c r="J23" s="21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3" t="s">
        <v>34</v>
      </c>
      <c r="L26" s="30"/>
    </row>
    <row r="27" spans="2:12" s="7" customFormat="1" ht="131.25" customHeight="1">
      <c r="B27" s="102"/>
      <c r="E27" s="215" t="s">
        <v>109</v>
      </c>
      <c r="F27" s="215"/>
      <c r="G27" s="215"/>
      <c r="H27" s="215"/>
      <c r="L27" s="102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" customHeight="1">
      <c r="B30" s="30"/>
      <c r="D30" s="21" t="s">
        <v>110</v>
      </c>
      <c r="J30" s="29">
        <f>J96</f>
        <v>0</v>
      </c>
      <c r="L30" s="30"/>
    </row>
    <row r="31" spans="2:12" s="1" customFormat="1" ht="14.4" customHeight="1">
      <c r="B31" s="30"/>
      <c r="D31" s="28" t="s">
        <v>100</v>
      </c>
      <c r="J31" s="29">
        <f>J104</f>
        <v>0</v>
      </c>
      <c r="L31" s="30"/>
    </row>
    <row r="32" spans="2:12" s="1" customFormat="1" ht="25.35" customHeight="1">
      <c r="B32" s="30"/>
      <c r="D32" s="103" t="s">
        <v>38</v>
      </c>
      <c r="J32" s="67">
        <f>ROUND(J30 + J31, 2)</f>
        <v>0</v>
      </c>
      <c r="L32" s="30"/>
    </row>
    <row r="33" spans="2:12" s="1" customFormat="1" ht="6.9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" customHeight="1">
      <c r="B34" s="30"/>
      <c r="F34" s="33" t="s">
        <v>40</v>
      </c>
      <c r="I34" s="33" t="s">
        <v>39</v>
      </c>
      <c r="J34" s="33" t="s">
        <v>41</v>
      </c>
      <c r="L34" s="30"/>
    </row>
    <row r="35" spans="2:12" s="1" customFormat="1" ht="14.4" customHeight="1">
      <c r="B35" s="30"/>
      <c r="D35" s="56" t="s">
        <v>42</v>
      </c>
      <c r="E35" s="35" t="s">
        <v>43</v>
      </c>
      <c r="F35" s="104">
        <f>ROUND((SUM(BE104:BE111) + SUM(BE131:BE166)),  2)</f>
        <v>0</v>
      </c>
      <c r="G35" s="105"/>
      <c r="H35" s="105"/>
      <c r="I35" s="106">
        <v>0.2</v>
      </c>
      <c r="J35" s="104">
        <f>ROUND(((SUM(BE104:BE111) + SUM(BE131:BE166))*I35),  2)</f>
        <v>0</v>
      </c>
      <c r="L35" s="30"/>
    </row>
    <row r="36" spans="2:12" s="1" customFormat="1" ht="14.4" customHeight="1">
      <c r="B36" s="30"/>
      <c r="E36" s="35" t="s">
        <v>44</v>
      </c>
      <c r="F36" s="104">
        <f>ROUND((SUM(BF104:BF111) + SUM(BF131:BF166)),  2)</f>
        <v>0</v>
      </c>
      <c r="G36" s="105"/>
      <c r="H36" s="105"/>
      <c r="I36" s="106">
        <v>0.2</v>
      </c>
      <c r="J36" s="104">
        <f>ROUND(((SUM(BF104:BF111) + SUM(BF131:BF166))*I36),  2)</f>
        <v>0</v>
      </c>
      <c r="L36" s="30"/>
    </row>
    <row r="37" spans="2:12" s="1" customFormat="1" ht="14.4" hidden="1" customHeight="1">
      <c r="B37" s="30"/>
      <c r="E37" s="23" t="s">
        <v>45</v>
      </c>
      <c r="F37" s="107">
        <f>ROUND((SUM(BG104:BG111) + SUM(BG131:BG166)),  2)</f>
        <v>0</v>
      </c>
      <c r="I37" s="108">
        <v>0.2</v>
      </c>
      <c r="J37" s="107">
        <f>0</f>
        <v>0</v>
      </c>
      <c r="L37" s="30"/>
    </row>
    <row r="38" spans="2:12" s="1" customFormat="1" ht="14.4" hidden="1" customHeight="1">
      <c r="B38" s="30"/>
      <c r="E38" s="23" t="s">
        <v>46</v>
      </c>
      <c r="F38" s="107">
        <f>ROUND((SUM(BH104:BH111) + SUM(BH131:BH166)),  2)</f>
        <v>0</v>
      </c>
      <c r="I38" s="108">
        <v>0.2</v>
      </c>
      <c r="J38" s="107">
        <f>0</f>
        <v>0</v>
      </c>
      <c r="L38" s="30"/>
    </row>
    <row r="39" spans="2:12" s="1" customFormat="1" ht="14.4" hidden="1" customHeight="1">
      <c r="B39" s="30"/>
      <c r="E39" s="35" t="s">
        <v>47</v>
      </c>
      <c r="F39" s="104">
        <f>ROUND((SUM(BI104:BI111) + SUM(BI131:BI166)),  2)</f>
        <v>0</v>
      </c>
      <c r="G39" s="105"/>
      <c r="H39" s="105"/>
      <c r="I39" s="106">
        <v>0</v>
      </c>
      <c r="J39" s="104">
        <f>0</f>
        <v>0</v>
      </c>
      <c r="L39" s="30"/>
    </row>
    <row r="40" spans="2:12" s="1" customFormat="1" ht="6.9" customHeight="1">
      <c r="B40" s="30"/>
      <c r="L40" s="30"/>
    </row>
    <row r="41" spans="2:12" s="1" customFormat="1" ht="25.35" customHeight="1">
      <c r="B41" s="30"/>
      <c r="C41" s="99"/>
      <c r="D41" s="109" t="s">
        <v>48</v>
      </c>
      <c r="E41" s="58"/>
      <c r="F41" s="58"/>
      <c r="G41" s="110" t="s">
        <v>49</v>
      </c>
      <c r="H41" s="111" t="s">
        <v>50</v>
      </c>
      <c r="I41" s="58"/>
      <c r="J41" s="112">
        <f>SUM(J32:J39)</f>
        <v>0</v>
      </c>
      <c r="K41" s="113"/>
      <c r="L41" s="30"/>
    </row>
    <row r="42" spans="2:12" s="1" customFormat="1" ht="14.4" customHeight="1">
      <c r="B42" s="30"/>
      <c r="L42" s="30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30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30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30"/>
      <c r="D61" s="44" t="s">
        <v>53</v>
      </c>
      <c r="E61" s="32"/>
      <c r="F61" s="114" t="s">
        <v>54</v>
      </c>
      <c r="G61" s="44" t="s">
        <v>53</v>
      </c>
      <c r="H61" s="32"/>
      <c r="I61" s="32"/>
      <c r="J61" s="115" t="s">
        <v>54</v>
      </c>
      <c r="K61" s="32"/>
      <c r="L61" s="30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30"/>
      <c r="D65" s="42" t="s">
        <v>55</v>
      </c>
      <c r="E65" s="43"/>
      <c r="F65" s="43"/>
      <c r="G65" s="42" t="s">
        <v>56</v>
      </c>
      <c r="H65" s="43"/>
      <c r="I65" s="43"/>
      <c r="J65" s="43"/>
      <c r="K65" s="43"/>
      <c r="L65" s="30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30"/>
      <c r="D76" s="44" t="s">
        <v>53</v>
      </c>
      <c r="E76" s="32"/>
      <c r="F76" s="114" t="s">
        <v>54</v>
      </c>
      <c r="G76" s="44" t="s">
        <v>53</v>
      </c>
      <c r="H76" s="32"/>
      <c r="I76" s="32"/>
      <c r="J76" s="115" t="s">
        <v>54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" customHeight="1">
      <c r="B82" s="30"/>
      <c r="C82" s="17" t="s">
        <v>111</v>
      </c>
      <c r="L82" s="30"/>
    </row>
    <row r="83" spans="2:47" s="1" customFormat="1" ht="6.9" customHeight="1">
      <c r="B83" s="30"/>
      <c r="L83" s="30"/>
    </row>
    <row r="84" spans="2:47" s="1" customFormat="1" ht="12" customHeight="1">
      <c r="B84" s="30"/>
      <c r="C84" s="23" t="s">
        <v>14</v>
      </c>
      <c r="L84" s="30"/>
    </row>
    <row r="85" spans="2:47" s="1" customFormat="1" ht="16.5" customHeight="1">
      <c r="B85" s="30"/>
      <c r="E85" s="231" t="str">
        <f>E7</f>
        <v>Technológia prekládky polnohospodárskych produktov</v>
      </c>
      <c r="F85" s="232"/>
      <c r="G85" s="232"/>
      <c r="H85" s="232"/>
      <c r="L85" s="30"/>
    </row>
    <row r="86" spans="2:47" s="1" customFormat="1" ht="12" customHeight="1">
      <c r="B86" s="30"/>
      <c r="C86" s="23" t="s">
        <v>107</v>
      </c>
      <c r="L86" s="30"/>
    </row>
    <row r="87" spans="2:47" s="1" customFormat="1" ht="16.5" customHeight="1">
      <c r="B87" s="30"/>
      <c r="E87" s="183" t="str">
        <f>E9</f>
        <v>SO03 - SO 03 - Vyskladňovací most - základy</v>
      </c>
      <c r="F87" s="233"/>
      <c r="G87" s="233"/>
      <c r="H87" s="233"/>
      <c r="L87" s="30"/>
    </row>
    <row r="88" spans="2:47" s="1" customFormat="1" ht="6.9" customHeight="1">
      <c r="B88" s="30"/>
      <c r="L88" s="30"/>
    </row>
    <row r="89" spans="2:47" s="1" customFormat="1" ht="12" customHeight="1">
      <c r="B89" s="30"/>
      <c r="C89" s="23" t="s">
        <v>18</v>
      </c>
      <c r="F89" s="21" t="str">
        <f>F12</f>
        <v>Košice - Haniska</v>
      </c>
      <c r="I89" s="23" t="s">
        <v>20</v>
      </c>
      <c r="J89" s="53" t="str">
        <f>IF(J12="","",J12)</f>
        <v>3. 4. 2023</v>
      </c>
      <c r="L89" s="30"/>
    </row>
    <row r="90" spans="2:47" s="1" customFormat="1" ht="6.9" customHeight="1">
      <c r="B90" s="30"/>
      <c r="L90" s="30"/>
    </row>
    <row r="91" spans="2:47" s="1" customFormat="1" ht="15.15" customHeight="1">
      <c r="B91" s="30"/>
      <c r="C91" s="23" t="s">
        <v>22</v>
      </c>
      <c r="F91" s="21" t="str">
        <f>E15</f>
        <v>BB - TRADE, s.r.o., Areál porekladisko, Haniska</v>
      </c>
      <c r="I91" s="23" t="s">
        <v>28</v>
      </c>
      <c r="J91" s="26" t="str">
        <f>E21</f>
        <v>Ing. Attila Balogh</v>
      </c>
      <c r="L91" s="30"/>
    </row>
    <row r="92" spans="2:47" s="1" customFormat="1" ht="15.15" customHeight="1">
      <c r="B92" s="30"/>
      <c r="C92" s="23" t="s">
        <v>26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6" t="s">
        <v>112</v>
      </c>
      <c r="D94" s="99"/>
      <c r="E94" s="99"/>
      <c r="F94" s="99"/>
      <c r="G94" s="99"/>
      <c r="H94" s="99"/>
      <c r="I94" s="99"/>
      <c r="J94" s="117" t="s">
        <v>113</v>
      </c>
      <c r="K94" s="99"/>
      <c r="L94" s="30"/>
    </row>
    <row r="95" spans="2:47" s="1" customFormat="1" ht="10.35" customHeight="1">
      <c r="B95" s="30"/>
      <c r="L95" s="30"/>
    </row>
    <row r="96" spans="2:47" s="1" customFormat="1" ht="22.8" customHeight="1">
      <c r="B96" s="30"/>
      <c r="C96" s="118" t="s">
        <v>114</v>
      </c>
      <c r="J96" s="67">
        <f>J131</f>
        <v>0</v>
      </c>
      <c r="L96" s="30"/>
      <c r="AU96" s="13" t="s">
        <v>115</v>
      </c>
    </row>
    <row r="97" spans="2:65" s="8" customFormat="1" ht="24.9" customHeight="1">
      <c r="B97" s="119"/>
      <c r="D97" s="120" t="s">
        <v>116</v>
      </c>
      <c r="E97" s="121"/>
      <c r="F97" s="121"/>
      <c r="G97" s="121"/>
      <c r="H97" s="121"/>
      <c r="I97" s="121"/>
      <c r="J97" s="122">
        <f>J132</f>
        <v>0</v>
      </c>
      <c r="L97" s="119"/>
    </row>
    <row r="98" spans="2:65" s="9" customFormat="1" ht="19.95" customHeight="1">
      <c r="B98" s="123"/>
      <c r="D98" s="124" t="s">
        <v>401</v>
      </c>
      <c r="E98" s="125"/>
      <c r="F98" s="125"/>
      <c r="G98" s="125"/>
      <c r="H98" s="125"/>
      <c r="I98" s="125"/>
      <c r="J98" s="126">
        <f>J133</f>
        <v>0</v>
      </c>
      <c r="L98" s="123"/>
    </row>
    <row r="99" spans="2:65" s="9" customFormat="1" ht="19.95" customHeight="1">
      <c r="B99" s="123"/>
      <c r="D99" s="124" t="s">
        <v>502</v>
      </c>
      <c r="E99" s="125"/>
      <c r="F99" s="125"/>
      <c r="G99" s="125"/>
      <c r="H99" s="125"/>
      <c r="I99" s="125"/>
      <c r="J99" s="126">
        <f>J144</f>
        <v>0</v>
      </c>
      <c r="L99" s="123"/>
    </row>
    <row r="100" spans="2:65" s="9" customFormat="1" ht="19.95" customHeight="1">
      <c r="B100" s="123"/>
      <c r="D100" s="124" t="s">
        <v>503</v>
      </c>
      <c r="E100" s="125"/>
      <c r="F100" s="125"/>
      <c r="G100" s="125"/>
      <c r="H100" s="125"/>
      <c r="I100" s="125"/>
      <c r="J100" s="126">
        <f>J160</f>
        <v>0</v>
      </c>
      <c r="L100" s="123"/>
    </row>
    <row r="101" spans="2:65" s="9" customFormat="1" ht="19.95" customHeight="1">
      <c r="B101" s="123"/>
      <c r="D101" s="124" t="s">
        <v>405</v>
      </c>
      <c r="E101" s="125"/>
      <c r="F101" s="125"/>
      <c r="G101" s="125"/>
      <c r="H101" s="125"/>
      <c r="I101" s="125"/>
      <c r="J101" s="126">
        <f>J165</f>
        <v>0</v>
      </c>
      <c r="L101" s="123"/>
    </row>
    <row r="102" spans="2:65" s="1" customFormat="1" ht="21.75" customHeight="1">
      <c r="B102" s="30"/>
      <c r="L102" s="30"/>
    </row>
    <row r="103" spans="2:65" s="1" customFormat="1" ht="6.9" customHeight="1">
      <c r="B103" s="30"/>
      <c r="L103" s="30"/>
    </row>
    <row r="104" spans="2:65" s="1" customFormat="1" ht="29.25" customHeight="1">
      <c r="B104" s="30"/>
      <c r="C104" s="118" t="s">
        <v>123</v>
      </c>
      <c r="J104" s="127">
        <f>ROUND(J105 + J106 + J107 + J108 + J109 + J110,2)</f>
        <v>0</v>
      </c>
      <c r="L104" s="30"/>
      <c r="N104" s="128" t="s">
        <v>42</v>
      </c>
    </row>
    <row r="105" spans="2:65" s="1" customFormat="1" ht="18" customHeight="1">
      <c r="B105" s="129"/>
      <c r="C105" s="130"/>
      <c r="D105" s="203" t="s">
        <v>124</v>
      </c>
      <c r="E105" s="235"/>
      <c r="F105" s="235"/>
      <c r="G105" s="130"/>
      <c r="H105" s="130"/>
      <c r="I105" s="130"/>
      <c r="J105" s="90">
        <v>0</v>
      </c>
      <c r="K105" s="130"/>
      <c r="L105" s="129"/>
      <c r="M105" s="130"/>
      <c r="N105" s="132" t="s">
        <v>44</v>
      </c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0"/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3" t="s">
        <v>125</v>
      </c>
      <c r="AZ105" s="130"/>
      <c r="BA105" s="130"/>
      <c r="BB105" s="130"/>
      <c r="BC105" s="130"/>
      <c r="BD105" s="130"/>
      <c r="BE105" s="134">
        <f t="shared" ref="BE105:BE110" si="0">IF(N105="základná",J105,0)</f>
        <v>0</v>
      </c>
      <c r="BF105" s="134">
        <f t="shared" ref="BF105:BF110" si="1">IF(N105="znížená",J105,0)</f>
        <v>0</v>
      </c>
      <c r="BG105" s="134">
        <f t="shared" ref="BG105:BG110" si="2">IF(N105="zákl. prenesená",J105,0)</f>
        <v>0</v>
      </c>
      <c r="BH105" s="134">
        <f t="shared" ref="BH105:BH110" si="3">IF(N105="zníž. prenesená",J105,0)</f>
        <v>0</v>
      </c>
      <c r="BI105" s="134">
        <f t="shared" ref="BI105:BI110" si="4">IF(N105="nulová",J105,0)</f>
        <v>0</v>
      </c>
      <c r="BJ105" s="133" t="s">
        <v>126</v>
      </c>
      <c r="BK105" s="130"/>
      <c r="BL105" s="130"/>
      <c r="BM105" s="130"/>
    </row>
    <row r="106" spans="2:65" s="1" customFormat="1" ht="18" customHeight="1">
      <c r="B106" s="129"/>
      <c r="C106" s="130"/>
      <c r="D106" s="203" t="s">
        <v>127</v>
      </c>
      <c r="E106" s="235"/>
      <c r="F106" s="235"/>
      <c r="G106" s="130"/>
      <c r="H106" s="130"/>
      <c r="I106" s="130"/>
      <c r="J106" s="90">
        <v>0</v>
      </c>
      <c r="K106" s="130"/>
      <c r="L106" s="129"/>
      <c r="M106" s="130"/>
      <c r="N106" s="132" t="s">
        <v>44</v>
      </c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3" t="s">
        <v>125</v>
      </c>
      <c r="AZ106" s="130"/>
      <c r="BA106" s="130"/>
      <c r="BB106" s="130"/>
      <c r="BC106" s="130"/>
      <c r="BD106" s="130"/>
      <c r="BE106" s="134">
        <f t="shared" si="0"/>
        <v>0</v>
      </c>
      <c r="BF106" s="134">
        <f t="shared" si="1"/>
        <v>0</v>
      </c>
      <c r="BG106" s="134">
        <f t="shared" si="2"/>
        <v>0</v>
      </c>
      <c r="BH106" s="134">
        <f t="shared" si="3"/>
        <v>0</v>
      </c>
      <c r="BI106" s="134">
        <f t="shared" si="4"/>
        <v>0</v>
      </c>
      <c r="BJ106" s="133" t="s">
        <v>126</v>
      </c>
      <c r="BK106" s="130"/>
      <c r="BL106" s="130"/>
      <c r="BM106" s="130"/>
    </row>
    <row r="107" spans="2:65" s="1" customFormat="1" ht="18" customHeight="1">
      <c r="B107" s="129"/>
      <c r="C107" s="130"/>
      <c r="D107" s="203" t="s">
        <v>128</v>
      </c>
      <c r="E107" s="235"/>
      <c r="F107" s="235"/>
      <c r="G107" s="130"/>
      <c r="H107" s="130"/>
      <c r="I107" s="130"/>
      <c r="J107" s="90">
        <v>0</v>
      </c>
      <c r="K107" s="130"/>
      <c r="L107" s="129"/>
      <c r="M107" s="130"/>
      <c r="N107" s="132" t="s">
        <v>44</v>
      </c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30"/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  <c r="AT107" s="130"/>
      <c r="AU107" s="130"/>
      <c r="AV107" s="130"/>
      <c r="AW107" s="130"/>
      <c r="AX107" s="130"/>
      <c r="AY107" s="133" t="s">
        <v>125</v>
      </c>
      <c r="AZ107" s="130"/>
      <c r="BA107" s="130"/>
      <c r="BB107" s="130"/>
      <c r="BC107" s="130"/>
      <c r="BD107" s="130"/>
      <c r="BE107" s="134">
        <f t="shared" si="0"/>
        <v>0</v>
      </c>
      <c r="BF107" s="134">
        <f t="shared" si="1"/>
        <v>0</v>
      </c>
      <c r="BG107" s="134">
        <f t="shared" si="2"/>
        <v>0</v>
      </c>
      <c r="BH107" s="134">
        <f t="shared" si="3"/>
        <v>0</v>
      </c>
      <c r="BI107" s="134">
        <f t="shared" si="4"/>
        <v>0</v>
      </c>
      <c r="BJ107" s="133" t="s">
        <v>126</v>
      </c>
      <c r="BK107" s="130"/>
      <c r="BL107" s="130"/>
      <c r="BM107" s="130"/>
    </row>
    <row r="108" spans="2:65" s="1" customFormat="1" ht="18" customHeight="1">
      <c r="B108" s="129"/>
      <c r="C108" s="130"/>
      <c r="D108" s="203" t="s">
        <v>129</v>
      </c>
      <c r="E108" s="235"/>
      <c r="F108" s="235"/>
      <c r="G108" s="130"/>
      <c r="H108" s="130"/>
      <c r="I108" s="130"/>
      <c r="J108" s="90">
        <v>0</v>
      </c>
      <c r="K108" s="130"/>
      <c r="L108" s="129"/>
      <c r="M108" s="130"/>
      <c r="N108" s="132" t="s">
        <v>44</v>
      </c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0"/>
      <c r="AH108" s="130"/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  <c r="AT108" s="130"/>
      <c r="AU108" s="130"/>
      <c r="AV108" s="130"/>
      <c r="AW108" s="130"/>
      <c r="AX108" s="130"/>
      <c r="AY108" s="133" t="s">
        <v>125</v>
      </c>
      <c r="AZ108" s="130"/>
      <c r="BA108" s="130"/>
      <c r="BB108" s="130"/>
      <c r="BC108" s="130"/>
      <c r="BD108" s="130"/>
      <c r="BE108" s="134">
        <f t="shared" si="0"/>
        <v>0</v>
      </c>
      <c r="BF108" s="134">
        <f t="shared" si="1"/>
        <v>0</v>
      </c>
      <c r="BG108" s="134">
        <f t="shared" si="2"/>
        <v>0</v>
      </c>
      <c r="BH108" s="134">
        <f t="shared" si="3"/>
        <v>0</v>
      </c>
      <c r="BI108" s="134">
        <f t="shared" si="4"/>
        <v>0</v>
      </c>
      <c r="BJ108" s="133" t="s">
        <v>126</v>
      </c>
      <c r="BK108" s="130"/>
      <c r="BL108" s="130"/>
      <c r="BM108" s="130"/>
    </row>
    <row r="109" spans="2:65" s="1" customFormat="1" ht="18" customHeight="1">
      <c r="B109" s="129"/>
      <c r="C109" s="130"/>
      <c r="D109" s="203" t="s">
        <v>130</v>
      </c>
      <c r="E109" s="235"/>
      <c r="F109" s="235"/>
      <c r="G109" s="130"/>
      <c r="H109" s="130"/>
      <c r="I109" s="130"/>
      <c r="J109" s="90">
        <v>0</v>
      </c>
      <c r="K109" s="130"/>
      <c r="L109" s="129"/>
      <c r="M109" s="130"/>
      <c r="N109" s="132" t="s">
        <v>44</v>
      </c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0"/>
      <c r="AH109" s="130"/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  <c r="AT109" s="130"/>
      <c r="AU109" s="130"/>
      <c r="AV109" s="130"/>
      <c r="AW109" s="130"/>
      <c r="AX109" s="130"/>
      <c r="AY109" s="133" t="s">
        <v>125</v>
      </c>
      <c r="AZ109" s="130"/>
      <c r="BA109" s="130"/>
      <c r="BB109" s="130"/>
      <c r="BC109" s="130"/>
      <c r="BD109" s="130"/>
      <c r="BE109" s="134">
        <f t="shared" si="0"/>
        <v>0</v>
      </c>
      <c r="BF109" s="134">
        <f t="shared" si="1"/>
        <v>0</v>
      </c>
      <c r="BG109" s="134">
        <f t="shared" si="2"/>
        <v>0</v>
      </c>
      <c r="BH109" s="134">
        <f t="shared" si="3"/>
        <v>0</v>
      </c>
      <c r="BI109" s="134">
        <f t="shared" si="4"/>
        <v>0</v>
      </c>
      <c r="BJ109" s="133" t="s">
        <v>126</v>
      </c>
      <c r="BK109" s="130"/>
      <c r="BL109" s="130"/>
      <c r="BM109" s="130"/>
    </row>
    <row r="110" spans="2:65" s="1" customFormat="1" ht="18" customHeight="1">
      <c r="B110" s="129"/>
      <c r="C110" s="130"/>
      <c r="D110" s="131" t="s">
        <v>131</v>
      </c>
      <c r="E110" s="130"/>
      <c r="F110" s="130"/>
      <c r="G110" s="130"/>
      <c r="H110" s="130"/>
      <c r="I110" s="130"/>
      <c r="J110" s="90">
        <f>ROUND(J30*T110,2)</f>
        <v>0</v>
      </c>
      <c r="K110" s="130"/>
      <c r="L110" s="129"/>
      <c r="M110" s="130"/>
      <c r="N110" s="132" t="s">
        <v>44</v>
      </c>
      <c r="O110" s="130"/>
      <c r="P110" s="130"/>
      <c r="Q110" s="130"/>
      <c r="R110" s="130"/>
      <c r="S110" s="130"/>
      <c r="T110" s="130"/>
      <c r="U110" s="130"/>
      <c r="V110" s="130"/>
      <c r="W110" s="130"/>
      <c r="X110" s="130"/>
      <c r="Y110" s="130"/>
      <c r="Z110" s="130"/>
      <c r="AA110" s="130"/>
      <c r="AB110" s="130"/>
      <c r="AC110" s="130"/>
      <c r="AD110" s="130"/>
      <c r="AE110" s="130"/>
      <c r="AF110" s="130"/>
      <c r="AG110" s="130"/>
      <c r="AH110" s="130"/>
      <c r="AI110" s="130"/>
      <c r="AJ110" s="130"/>
      <c r="AK110" s="130"/>
      <c r="AL110" s="130"/>
      <c r="AM110" s="130"/>
      <c r="AN110" s="130"/>
      <c r="AO110" s="130"/>
      <c r="AP110" s="130"/>
      <c r="AQ110" s="130"/>
      <c r="AR110" s="130"/>
      <c r="AS110" s="130"/>
      <c r="AT110" s="130"/>
      <c r="AU110" s="130"/>
      <c r="AV110" s="130"/>
      <c r="AW110" s="130"/>
      <c r="AX110" s="130"/>
      <c r="AY110" s="133" t="s">
        <v>132</v>
      </c>
      <c r="AZ110" s="130"/>
      <c r="BA110" s="130"/>
      <c r="BB110" s="130"/>
      <c r="BC110" s="130"/>
      <c r="BD110" s="130"/>
      <c r="BE110" s="134">
        <f t="shared" si="0"/>
        <v>0</v>
      </c>
      <c r="BF110" s="134">
        <f t="shared" si="1"/>
        <v>0</v>
      </c>
      <c r="BG110" s="134">
        <f t="shared" si="2"/>
        <v>0</v>
      </c>
      <c r="BH110" s="134">
        <f t="shared" si="3"/>
        <v>0</v>
      </c>
      <c r="BI110" s="134">
        <f t="shared" si="4"/>
        <v>0</v>
      </c>
      <c r="BJ110" s="133" t="s">
        <v>126</v>
      </c>
      <c r="BK110" s="130"/>
      <c r="BL110" s="130"/>
      <c r="BM110" s="130"/>
    </row>
    <row r="111" spans="2:65" s="1" customFormat="1" ht="10.199999999999999">
      <c r="B111" s="30"/>
      <c r="L111" s="30"/>
    </row>
    <row r="112" spans="2:65" s="1" customFormat="1" ht="29.25" customHeight="1">
      <c r="B112" s="30"/>
      <c r="C112" s="98" t="s">
        <v>105</v>
      </c>
      <c r="D112" s="99"/>
      <c r="E112" s="99"/>
      <c r="F112" s="99"/>
      <c r="G112" s="99"/>
      <c r="H112" s="99"/>
      <c r="I112" s="99"/>
      <c r="J112" s="100">
        <f>ROUND(J96+J104,2)</f>
        <v>0</v>
      </c>
      <c r="K112" s="99"/>
      <c r="L112" s="30"/>
    </row>
    <row r="113" spans="2:12" s="1" customFormat="1" ht="6.9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0"/>
    </row>
    <row r="117" spans="2:12" s="1" customFormat="1" ht="6.9" customHeight="1"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30"/>
    </row>
    <row r="118" spans="2:12" s="1" customFormat="1" ht="24.9" customHeight="1">
      <c r="B118" s="30"/>
      <c r="C118" s="17" t="s">
        <v>133</v>
      </c>
      <c r="L118" s="30"/>
    </row>
    <row r="119" spans="2:12" s="1" customFormat="1" ht="6.9" customHeight="1">
      <c r="B119" s="30"/>
      <c r="L119" s="30"/>
    </row>
    <row r="120" spans="2:12" s="1" customFormat="1" ht="12" customHeight="1">
      <c r="B120" s="30"/>
      <c r="C120" s="23" t="s">
        <v>14</v>
      </c>
      <c r="L120" s="30"/>
    </row>
    <row r="121" spans="2:12" s="1" customFormat="1" ht="16.5" customHeight="1">
      <c r="B121" s="30"/>
      <c r="E121" s="231" t="str">
        <f>E7</f>
        <v>Technológia prekládky polnohospodárskych produktov</v>
      </c>
      <c r="F121" s="232"/>
      <c r="G121" s="232"/>
      <c r="H121" s="232"/>
      <c r="L121" s="30"/>
    </row>
    <row r="122" spans="2:12" s="1" customFormat="1" ht="12" customHeight="1">
      <c r="B122" s="30"/>
      <c r="C122" s="23" t="s">
        <v>107</v>
      </c>
      <c r="L122" s="30"/>
    </row>
    <row r="123" spans="2:12" s="1" customFormat="1" ht="16.5" customHeight="1">
      <c r="B123" s="30"/>
      <c r="E123" s="183" t="str">
        <f>E9</f>
        <v>SO03 - SO 03 - Vyskladňovací most - základy</v>
      </c>
      <c r="F123" s="233"/>
      <c r="G123" s="233"/>
      <c r="H123" s="233"/>
      <c r="L123" s="30"/>
    </row>
    <row r="124" spans="2:12" s="1" customFormat="1" ht="6.9" customHeight="1">
      <c r="B124" s="30"/>
      <c r="L124" s="30"/>
    </row>
    <row r="125" spans="2:12" s="1" customFormat="1" ht="12" customHeight="1">
      <c r="B125" s="30"/>
      <c r="C125" s="23" t="s">
        <v>18</v>
      </c>
      <c r="F125" s="21" t="str">
        <f>F12</f>
        <v>Košice - Haniska</v>
      </c>
      <c r="I125" s="23" t="s">
        <v>20</v>
      </c>
      <c r="J125" s="53" t="str">
        <f>IF(J12="","",J12)</f>
        <v>3. 4. 2023</v>
      </c>
      <c r="L125" s="30"/>
    </row>
    <row r="126" spans="2:12" s="1" customFormat="1" ht="6.9" customHeight="1">
      <c r="B126" s="30"/>
      <c r="L126" s="30"/>
    </row>
    <row r="127" spans="2:12" s="1" customFormat="1" ht="15.15" customHeight="1">
      <c r="B127" s="30"/>
      <c r="C127" s="23" t="s">
        <v>22</v>
      </c>
      <c r="F127" s="21" t="str">
        <f>E15</f>
        <v>BB - TRADE, s.r.o., Areál porekladisko, Haniska</v>
      </c>
      <c r="I127" s="23" t="s">
        <v>28</v>
      </c>
      <c r="J127" s="26" t="str">
        <f>E21</f>
        <v>Ing. Attila Balogh</v>
      </c>
      <c r="L127" s="30"/>
    </row>
    <row r="128" spans="2:12" s="1" customFormat="1" ht="15.15" customHeight="1">
      <c r="B128" s="30"/>
      <c r="C128" s="23" t="s">
        <v>26</v>
      </c>
      <c r="F128" s="21" t="str">
        <f>IF(E18="","",E18)</f>
        <v>Vyplň údaj</v>
      </c>
      <c r="I128" s="23" t="s">
        <v>32</v>
      </c>
      <c r="J128" s="26" t="str">
        <f>E24</f>
        <v xml:space="preserve"> </v>
      </c>
      <c r="L128" s="30"/>
    </row>
    <row r="129" spans="2:65" s="1" customFormat="1" ht="10.35" customHeight="1">
      <c r="B129" s="30"/>
      <c r="L129" s="30"/>
    </row>
    <row r="130" spans="2:65" s="10" customFormat="1" ht="29.25" customHeight="1">
      <c r="B130" s="135"/>
      <c r="C130" s="136" t="s">
        <v>134</v>
      </c>
      <c r="D130" s="137" t="s">
        <v>63</v>
      </c>
      <c r="E130" s="137" t="s">
        <v>59</v>
      </c>
      <c r="F130" s="137" t="s">
        <v>60</v>
      </c>
      <c r="G130" s="137" t="s">
        <v>135</v>
      </c>
      <c r="H130" s="137" t="s">
        <v>136</v>
      </c>
      <c r="I130" s="137" t="s">
        <v>137</v>
      </c>
      <c r="J130" s="138" t="s">
        <v>113</v>
      </c>
      <c r="K130" s="139" t="s">
        <v>138</v>
      </c>
      <c r="L130" s="135"/>
      <c r="M130" s="60" t="s">
        <v>1</v>
      </c>
      <c r="N130" s="61" t="s">
        <v>42</v>
      </c>
      <c r="O130" s="61" t="s">
        <v>139</v>
      </c>
      <c r="P130" s="61" t="s">
        <v>140</v>
      </c>
      <c r="Q130" s="61" t="s">
        <v>141</v>
      </c>
      <c r="R130" s="61" t="s">
        <v>142</v>
      </c>
      <c r="S130" s="61" t="s">
        <v>143</v>
      </c>
      <c r="T130" s="62" t="s">
        <v>144</v>
      </c>
    </row>
    <row r="131" spans="2:65" s="1" customFormat="1" ht="22.8" customHeight="1">
      <c r="B131" s="30"/>
      <c r="C131" s="65" t="s">
        <v>110</v>
      </c>
      <c r="J131" s="140">
        <f>BK131</f>
        <v>0</v>
      </c>
      <c r="L131" s="30"/>
      <c r="M131" s="63"/>
      <c r="N131" s="54"/>
      <c r="O131" s="54"/>
      <c r="P131" s="141">
        <f>P132</f>
        <v>0</v>
      </c>
      <c r="Q131" s="54"/>
      <c r="R131" s="141">
        <f>R132</f>
        <v>424.38129143999998</v>
      </c>
      <c r="S131" s="54"/>
      <c r="T131" s="142">
        <f>T132</f>
        <v>0</v>
      </c>
      <c r="AT131" s="13" t="s">
        <v>77</v>
      </c>
      <c r="AU131" s="13" t="s">
        <v>115</v>
      </c>
      <c r="BK131" s="143">
        <f>BK132</f>
        <v>0</v>
      </c>
    </row>
    <row r="132" spans="2:65" s="11" customFormat="1" ht="25.95" customHeight="1">
      <c r="B132" s="144"/>
      <c r="D132" s="145" t="s">
        <v>77</v>
      </c>
      <c r="E132" s="146" t="s">
        <v>145</v>
      </c>
      <c r="F132" s="146" t="s">
        <v>146</v>
      </c>
      <c r="I132" s="147"/>
      <c r="J132" s="148">
        <f>BK132</f>
        <v>0</v>
      </c>
      <c r="L132" s="144"/>
      <c r="M132" s="149"/>
      <c r="P132" s="150">
        <f>P133+P144+P160+P165</f>
        <v>0</v>
      </c>
      <c r="R132" s="150">
        <f>R133+R144+R160+R165</f>
        <v>424.38129143999998</v>
      </c>
      <c r="T132" s="151">
        <f>T133+T144+T160+T165</f>
        <v>0</v>
      </c>
      <c r="AR132" s="145" t="s">
        <v>86</v>
      </c>
      <c r="AT132" s="152" t="s">
        <v>77</v>
      </c>
      <c r="AU132" s="152" t="s">
        <v>78</v>
      </c>
      <c r="AY132" s="145" t="s">
        <v>147</v>
      </c>
      <c r="BK132" s="153">
        <f>BK133+BK144+BK160+BK165</f>
        <v>0</v>
      </c>
    </row>
    <row r="133" spans="2:65" s="11" customFormat="1" ht="22.8" customHeight="1">
      <c r="B133" s="144"/>
      <c r="D133" s="145" t="s">
        <v>77</v>
      </c>
      <c r="E133" s="154" t="s">
        <v>86</v>
      </c>
      <c r="F133" s="154" t="s">
        <v>406</v>
      </c>
      <c r="I133" s="147"/>
      <c r="J133" s="155">
        <f>BK133</f>
        <v>0</v>
      </c>
      <c r="L133" s="144"/>
      <c r="M133" s="149"/>
      <c r="P133" s="150">
        <f>SUM(P134:P143)</f>
        <v>0</v>
      </c>
      <c r="R133" s="150">
        <f>SUM(R134:R143)</f>
        <v>0</v>
      </c>
      <c r="T133" s="151">
        <f>SUM(T134:T143)</f>
        <v>0</v>
      </c>
      <c r="AR133" s="145" t="s">
        <v>86</v>
      </c>
      <c r="AT133" s="152" t="s">
        <v>77</v>
      </c>
      <c r="AU133" s="152" t="s">
        <v>86</v>
      </c>
      <c r="AY133" s="145" t="s">
        <v>147</v>
      </c>
      <c r="BK133" s="153">
        <f>SUM(BK134:BK143)</f>
        <v>0</v>
      </c>
    </row>
    <row r="134" spans="2:65" s="1" customFormat="1" ht="33" customHeight="1">
      <c r="B134" s="129"/>
      <c r="C134" s="156" t="s">
        <v>86</v>
      </c>
      <c r="D134" s="156" t="s">
        <v>149</v>
      </c>
      <c r="E134" s="157" t="s">
        <v>407</v>
      </c>
      <c r="F134" s="158" t="s">
        <v>408</v>
      </c>
      <c r="G134" s="159" t="s">
        <v>157</v>
      </c>
      <c r="H134" s="160">
        <v>58.43</v>
      </c>
      <c r="I134" s="161"/>
      <c r="J134" s="160">
        <f t="shared" ref="J134:J143" si="5">ROUND(I134*H134,3)</f>
        <v>0</v>
      </c>
      <c r="K134" s="162"/>
      <c r="L134" s="30"/>
      <c r="M134" s="163" t="s">
        <v>1</v>
      </c>
      <c r="N134" s="128" t="s">
        <v>44</v>
      </c>
      <c r="P134" s="164">
        <f t="shared" ref="P134:P143" si="6">O134*H134</f>
        <v>0</v>
      </c>
      <c r="Q134" s="164">
        <v>0</v>
      </c>
      <c r="R134" s="164">
        <f t="shared" ref="R134:R143" si="7">Q134*H134</f>
        <v>0</v>
      </c>
      <c r="S134" s="164">
        <v>0</v>
      </c>
      <c r="T134" s="165">
        <f t="shared" ref="T134:T143" si="8">S134*H134</f>
        <v>0</v>
      </c>
      <c r="AR134" s="166" t="s">
        <v>153</v>
      </c>
      <c r="AT134" s="166" t="s">
        <v>149</v>
      </c>
      <c r="AU134" s="166" t="s">
        <v>126</v>
      </c>
      <c r="AY134" s="13" t="s">
        <v>147</v>
      </c>
      <c r="BE134" s="94">
        <f t="shared" ref="BE134:BE143" si="9">IF(N134="základná",J134,0)</f>
        <v>0</v>
      </c>
      <c r="BF134" s="94">
        <f t="shared" ref="BF134:BF143" si="10">IF(N134="znížená",J134,0)</f>
        <v>0</v>
      </c>
      <c r="BG134" s="94">
        <f t="shared" ref="BG134:BG143" si="11">IF(N134="zákl. prenesená",J134,0)</f>
        <v>0</v>
      </c>
      <c r="BH134" s="94">
        <f t="shared" ref="BH134:BH143" si="12">IF(N134="zníž. prenesená",J134,0)</f>
        <v>0</v>
      </c>
      <c r="BI134" s="94">
        <f t="shared" ref="BI134:BI143" si="13">IF(N134="nulová",J134,0)</f>
        <v>0</v>
      </c>
      <c r="BJ134" s="13" t="s">
        <v>126</v>
      </c>
      <c r="BK134" s="167">
        <f t="shared" ref="BK134:BK143" si="14">ROUND(I134*H134,3)</f>
        <v>0</v>
      </c>
      <c r="BL134" s="13" t="s">
        <v>153</v>
      </c>
      <c r="BM134" s="166" t="s">
        <v>504</v>
      </c>
    </row>
    <row r="135" spans="2:65" s="1" customFormat="1" ht="24.15" customHeight="1">
      <c r="B135" s="129"/>
      <c r="C135" s="156" t="s">
        <v>126</v>
      </c>
      <c r="D135" s="156" t="s">
        <v>149</v>
      </c>
      <c r="E135" s="157" t="s">
        <v>160</v>
      </c>
      <c r="F135" s="158" t="s">
        <v>410</v>
      </c>
      <c r="G135" s="159" t="s">
        <v>157</v>
      </c>
      <c r="H135" s="160">
        <v>548.81700000000001</v>
      </c>
      <c r="I135" s="161"/>
      <c r="J135" s="160">
        <f t="shared" si="5"/>
        <v>0</v>
      </c>
      <c r="K135" s="162"/>
      <c r="L135" s="30"/>
      <c r="M135" s="163" t="s">
        <v>1</v>
      </c>
      <c r="N135" s="128" t="s">
        <v>44</v>
      </c>
      <c r="P135" s="164">
        <f t="shared" si="6"/>
        <v>0</v>
      </c>
      <c r="Q135" s="164">
        <v>0</v>
      </c>
      <c r="R135" s="164">
        <f t="shared" si="7"/>
        <v>0</v>
      </c>
      <c r="S135" s="164">
        <v>0</v>
      </c>
      <c r="T135" s="165">
        <f t="shared" si="8"/>
        <v>0</v>
      </c>
      <c r="AR135" s="166" t="s">
        <v>153</v>
      </c>
      <c r="AT135" s="166" t="s">
        <v>149</v>
      </c>
      <c r="AU135" s="166" t="s">
        <v>126</v>
      </c>
      <c r="AY135" s="13" t="s">
        <v>147</v>
      </c>
      <c r="BE135" s="94">
        <f t="shared" si="9"/>
        <v>0</v>
      </c>
      <c r="BF135" s="94">
        <f t="shared" si="10"/>
        <v>0</v>
      </c>
      <c r="BG135" s="94">
        <f t="shared" si="11"/>
        <v>0</v>
      </c>
      <c r="BH135" s="94">
        <f t="shared" si="12"/>
        <v>0</v>
      </c>
      <c r="BI135" s="94">
        <f t="shared" si="13"/>
        <v>0</v>
      </c>
      <c r="BJ135" s="13" t="s">
        <v>126</v>
      </c>
      <c r="BK135" s="167">
        <f t="shared" si="14"/>
        <v>0</v>
      </c>
      <c r="BL135" s="13" t="s">
        <v>153</v>
      </c>
      <c r="BM135" s="166" t="s">
        <v>411</v>
      </c>
    </row>
    <row r="136" spans="2:65" s="1" customFormat="1" ht="24.15" customHeight="1">
      <c r="B136" s="129"/>
      <c r="C136" s="156" t="s">
        <v>159</v>
      </c>
      <c r="D136" s="156" t="s">
        <v>149</v>
      </c>
      <c r="E136" s="157" t="s">
        <v>163</v>
      </c>
      <c r="F136" s="158" t="s">
        <v>164</v>
      </c>
      <c r="G136" s="159" t="s">
        <v>157</v>
      </c>
      <c r="H136" s="160">
        <v>548.81700000000001</v>
      </c>
      <c r="I136" s="161"/>
      <c r="J136" s="160">
        <f t="shared" si="5"/>
        <v>0</v>
      </c>
      <c r="K136" s="162"/>
      <c r="L136" s="30"/>
      <c r="M136" s="163" t="s">
        <v>1</v>
      </c>
      <c r="N136" s="128" t="s">
        <v>44</v>
      </c>
      <c r="P136" s="164">
        <f t="shared" si="6"/>
        <v>0</v>
      </c>
      <c r="Q136" s="164">
        <v>0</v>
      </c>
      <c r="R136" s="164">
        <f t="shared" si="7"/>
        <v>0</v>
      </c>
      <c r="S136" s="164">
        <v>0</v>
      </c>
      <c r="T136" s="165">
        <f t="shared" si="8"/>
        <v>0</v>
      </c>
      <c r="AR136" s="166" t="s">
        <v>153</v>
      </c>
      <c r="AT136" s="166" t="s">
        <v>149</v>
      </c>
      <c r="AU136" s="166" t="s">
        <v>126</v>
      </c>
      <c r="AY136" s="13" t="s">
        <v>147</v>
      </c>
      <c r="BE136" s="94">
        <f t="shared" si="9"/>
        <v>0</v>
      </c>
      <c r="BF136" s="94">
        <f t="shared" si="10"/>
        <v>0</v>
      </c>
      <c r="BG136" s="94">
        <f t="shared" si="11"/>
        <v>0</v>
      </c>
      <c r="BH136" s="94">
        <f t="shared" si="12"/>
        <v>0</v>
      </c>
      <c r="BI136" s="94">
        <f t="shared" si="13"/>
        <v>0</v>
      </c>
      <c r="BJ136" s="13" t="s">
        <v>126</v>
      </c>
      <c r="BK136" s="167">
        <f t="shared" si="14"/>
        <v>0</v>
      </c>
      <c r="BL136" s="13" t="s">
        <v>153</v>
      </c>
      <c r="BM136" s="166" t="s">
        <v>165</v>
      </c>
    </row>
    <row r="137" spans="2:65" s="1" customFormat="1" ht="24.15" customHeight="1">
      <c r="B137" s="129"/>
      <c r="C137" s="156" t="s">
        <v>153</v>
      </c>
      <c r="D137" s="156" t="s">
        <v>149</v>
      </c>
      <c r="E137" s="157" t="s">
        <v>175</v>
      </c>
      <c r="F137" s="158" t="s">
        <v>176</v>
      </c>
      <c r="G137" s="159" t="s">
        <v>157</v>
      </c>
      <c r="H137" s="160">
        <v>607.24699999999996</v>
      </c>
      <c r="I137" s="161"/>
      <c r="J137" s="160">
        <f t="shared" si="5"/>
        <v>0</v>
      </c>
      <c r="K137" s="162"/>
      <c r="L137" s="30"/>
      <c r="M137" s="163" t="s">
        <v>1</v>
      </c>
      <c r="N137" s="128" t="s">
        <v>44</v>
      </c>
      <c r="P137" s="164">
        <f t="shared" si="6"/>
        <v>0</v>
      </c>
      <c r="Q137" s="164">
        <v>0</v>
      </c>
      <c r="R137" s="164">
        <f t="shared" si="7"/>
        <v>0</v>
      </c>
      <c r="S137" s="164">
        <v>0</v>
      </c>
      <c r="T137" s="165">
        <f t="shared" si="8"/>
        <v>0</v>
      </c>
      <c r="AR137" s="166" t="s">
        <v>153</v>
      </c>
      <c r="AT137" s="166" t="s">
        <v>149</v>
      </c>
      <c r="AU137" s="166" t="s">
        <v>126</v>
      </c>
      <c r="AY137" s="13" t="s">
        <v>147</v>
      </c>
      <c r="BE137" s="94">
        <f t="shared" si="9"/>
        <v>0</v>
      </c>
      <c r="BF137" s="94">
        <f t="shared" si="10"/>
        <v>0</v>
      </c>
      <c r="BG137" s="94">
        <f t="shared" si="11"/>
        <v>0</v>
      </c>
      <c r="BH137" s="94">
        <f t="shared" si="12"/>
        <v>0</v>
      </c>
      <c r="BI137" s="94">
        <f t="shared" si="13"/>
        <v>0</v>
      </c>
      <c r="BJ137" s="13" t="s">
        <v>126</v>
      </c>
      <c r="BK137" s="167">
        <f t="shared" si="14"/>
        <v>0</v>
      </c>
      <c r="BL137" s="13" t="s">
        <v>153</v>
      </c>
      <c r="BM137" s="166" t="s">
        <v>177</v>
      </c>
    </row>
    <row r="138" spans="2:65" s="1" customFormat="1" ht="37.799999999999997" customHeight="1">
      <c r="B138" s="129"/>
      <c r="C138" s="156" t="s">
        <v>166</v>
      </c>
      <c r="D138" s="156" t="s">
        <v>149</v>
      </c>
      <c r="E138" s="157" t="s">
        <v>179</v>
      </c>
      <c r="F138" s="158" t="s">
        <v>180</v>
      </c>
      <c r="G138" s="159" t="s">
        <v>157</v>
      </c>
      <c r="H138" s="160">
        <v>386.65</v>
      </c>
      <c r="I138" s="161"/>
      <c r="J138" s="160">
        <f t="shared" si="5"/>
        <v>0</v>
      </c>
      <c r="K138" s="162"/>
      <c r="L138" s="30"/>
      <c r="M138" s="163" t="s">
        <v>1</v>
      </c>
      <c r="N138" s="128" t="s">
        <v>44</v>
      </c>
      <c r="P138" s="164">
        <f t="shared" si="6"/>
        <v>0</v>
      </c>
      <c r="Q138" s="164">
        <v>0</v>
      </c>
      <c r="R138" s="164">
        <f t="shared" si="7"/>
        <v>0</v>
      </c>
      <c r="S138" s="164">
        <v>0</v>
      </c>
      <c r="T138" s="165">
        <f t="shared" si="8"/>
        <v>0</v>
      </c>
      <c r="AR138" s="166" t="s">
        <v>153</v>
      </c>
      <c r="AT138" s="166" t="s">
        <v>149</v>
      </c>
      <c r="AU138" s="166" t="s">
        <v>126</v>
      </c>
      <c r="AY138" s="13" t="s">
        <v>147</v>
      </c>
      <c r="BE138" s="94">
        <f t="shared" si="9"/>
        <v>0</v>
      </c>
      <c r="BF138" s="94">
        <f t="shared" si="10"/>
        <v>0</v>
      </c>
      <c r="BG138" s="94">
        <f t="shared" si="11"/>
        <v>0</v>
      </c>
      <c r="BH138" s="94">
        <f t="shared" si="12"/>
        <v>0</v>
      </c>
      <c r="BI138" s="94">
        <f t="shared" si="13"/>
        <v>0</v>
      </c>
      <c r="BJ138" s="13" t="s">
        <v>126</v>
      </c>
      <c r="BK138" s="167">
        <f t="shared" si="14"/>
        <v>0</v>
      </c>
      <c r="BL138" s="13" t="s">
        <v>153</v>
      </c>
      <c r="BM138" s="166" t="s">
        <v>505</v>
      </c>
    </row>
    <row r="139" spans="2:65" s="1" customFormat="1" ht="44.25" customHeight="1">
      <c r="B139" s="129"/>
      <c r="C139" s="156" t="s">
        <v>170</v>
      </c>
      <c r="D139" s="156" t="s">
        <v>149</v>
      </c>
      <c r="E139" s="157" t="s">
        <v>183</v>
      </c>
      <c r="F139" s="158" t="s">
        <v>184</v>
      </c>
      <c r="G139" s="159" t="s">
        <v>157</v>
      </c>
      <c r="H139" s="160">
        <v>14306.05</v>
      </c>
      <c r="I139" s="161"/>
      <c r="J139" s="160">
        <f t="shared" si="5"/>
        <v>0</v>
      </c>
      <c r="K139" s="162"/>
      <c r="L139" s="30"/>
      <c r="M139" s="163" t="s">
        <v>1</v>
      </c>
      <c r="N139" s="128" t="s">
        <v>44</v>
      </c>
      <c r="P139" s="164">
        <f t="shared" si="6"/>
        <v>0</v>
      </c>
      <c r="Q139" s="164">
        <v>0</v>
      </c>
      <c r="R139" s="164">
        <f t="shared" si="7"/>
        <v>0</v>
      </c>
      <c r="S139" s="164">
        <v>0</v>
      </c>
      <c r="T139" s="165">
        <f t="shared" si="8"/>
        <v>0</v>
      </c>
      <c r="AR139" s="166" t="s">
        <v>153</v>
      </c>
      <c r="AT139" s="166" t="s">
        <v>149</v>
      </c>
      <c r="AU139" s="166" t="s">
        <v>126</v>
      </c>
      <c r="AY139" s="13" t="s">
        <v>147</v>
      </c>
      <c r="BE139" s="94">
        <f t="shared" si="9"/>
        <v>0</v>
      </c>
      <c r="BF139" s="94">
        <f t="shared" si="10"/>
        <v>0</v>
      </c>
      <c r="BG139" s="94">
        <f t="shared" si="11"/>
        <v>0</v>
      </c>
      <c r="BH139" s="94">
        <f t="shared" si="12"/>
        <v>0</v>
      </c>
      <c r="BI139" s="94">
        <f t="shared" si="13"/>
        <v>0</v>
      </c>
      <c r="BJ139" s="13" t="s">
        <v>126</v>
      </c>
      <c r="BK139" s="167">
        <f t="shared" si="14"/>
        <v>0</v>
      </c>
      <c r="BL139" s="13" t="s">
        <v>153</v>
      </c>
      <c r="BM139" s="166" t="s">
        <v>506</v>
      </c>
    </row>
    <row r="140" spans="2:65" s="1" customFormat="1" ht="24.15" customHeight="1">
      <c r="B140" s="129"/>
      <c r="C140" s="156" t="s">
        <v>174</v>
      </c>
      <c r="D140" s="156" t="s">
        <v>149</v>
      </c>
      <c r="E140" s="157" t="s">
        <v>187</v>
      </c>
      <c r="F140" s="158" t="s">
        <v>188</v>
      </c>
      <c r="G140" s="159" t="s">
        <v>157</v>
      </c>
      <c r="H140" s="160">
        <v>386.65</v>
      </c>
      <c r="I140" s="161"/>
      <c r="J140" s="160">
        <f t="shared" si="5"/>
        <v>0</v>
      </c>
      <c r="K140" s="162"/>
      <c r="L140" s="30"/>
      <c r="M140" s="163" t="s">
        <v>1</v>
      </c>
      <c r="N140" s="128" t="s">
        <v>44</v>
      </c>
      <c r="P140" s="164">
        <f t="shared" si="6"/>
        <v>0</v>
      </c>
      <c r="Q140" s="164">
        <v>0</v>
      </c>
      <c r="R140" s="164">
        <f t="shared" si="7"/>
        <v>0</v>
      </c>
      <c r="S140" s="164">
        <v>0</v>
      </c>
      <c r="T140" s="165">
        <f t="shared" si="8"/>
        <v>0</v>
      </c>
      <c r="AR140" s="166" t="s">
        <v>153</v>
      </c>
      <c r="AT140" s="166" t="s">
        <v>149</v>
      </c>
      <c r="AU140" s="166" t="s">
        <v>126</v>
      </c>
      <c r="AY140" s="13" t="s">
        <v>147</v>
      </c>
      <c r="BE140" s="94">
        <f t="shared" si="9"/>
        <v>0</v>
      </c>
      <c r="BF140" s="94">
        <f t="shared" si="10"/>
        <v>0</v>
      </c>
      <c r="BG140" s="94">
        <f t="shared" si="11"/>
        <v>0</v>
      </c>
      <c r="BH140" s="94">
        <f t="shared" si="12"/>
        <v>0</v>
      </c>
      <c r="BI140" s="94">
        <f t="shared" si="13"/>
        <v>0</v>
      </c>
      <c r="BJ140" s="13" t="s">
        <v>126</v>
      </c>
      <c r="BK140" s="167">
        <f t="shared" si="14"/>
        <v>0</v>
      </c>
      <c r="BL140" s="13" t="s">
        <v>153</v>
      </c>
      <c r="BM140" s="166" t="s">
        <v>507</v>
      </c>
    </row>
    <row r="141" spans="2:65" s="1" customFormat="1" ht="21.75" customHeight="1">
      <c r="B141" s="129"/>
      <c r="C141" s="156" t="s">
        <v>178</v>
      </c>
      <c r="D141" s="156" t="s">
        <v>149</v>
      </c>
      <c r="E141" s="157" t="s">
        <v>191</v>
      </c>
      <c r="F141" s="158" t="s">
        <v>192</v>
      </c>
      <c r="G141" s="159" t="s">
        <v>157</v>
      </c>
      <c r="H141" s="160">
        <v>386.65</v>
      </c>
      <c r="I141" s="161"/>
      <c r="J141" s="160">
        <f t="shared" si="5"/>
        <v>0</v>
      </c>
      <c r="K141" s="162"/>
      <c r="L141" s="30"/>
      <c r="M141" s="163" t="s">
        <v>1</v>
      </c>
      <c r="N141" s="128" t="s">
        <v>44</v>
      </c>
      <c r="P141" s="164">
        <f t="shared" si="6"/>
        <v>0</v>
      </c>
      <c r="Q141" s="164">
        <v>0</v>
      </c>
      <c r="R141" s="164">
        <f t="shared" si="7"/>
        <v>0</v>
      </c>
      <c r="S141" s="164">
        <v>0</v>
      </c>
      <c r="T141" s="165">
        <f t="shared" si="8"/>
        <v>0</v>
      </c>
      <c r="AR141" s="166" t="s">
        <v>153</v>
      </c>
      <c r="AT141" s="166" t="s">
        <v>149</v>
      </c>
      <c r="AU141" s="166" t="s">
        <v>126</v>
      </c>
      <c r="AY141" s="13" t="s">
        <v>147</v>
      </c>
      <c r="BE141" s="94">
        <f t="shared" si="9"/>
        <v>0</v>
      </c>
      <c r="BF141" s="94">
        <f t="shared" si="10"/>
        <v>0</v>
      </c>
      <c r="BG141" s="94">
        <f t="shared" si="11"/>
        <v>0</v>
      </c>
      <c r="BH141" s="94">
        <f t="shared" si="12"/>
        <v>0</v>
      </c>
      <c r="BI141" s="94">
        <f t="shared" si="13"/>
        <v>0</v>
      </c>
      <c r="BJ141" s="13" t="s">
        <v>126</v>
      </c>
      <c r="BK141" s="167">
        <f t="shared" si="14"/>
        <v>0</v>
      </c>
      <c r="BL141" s="13" t="s">
        <v>153</v>
      </c>
      <c r="BM141" s="166" t="s">
        <v>508</v>
      </c>
    </row>
    <row r="142" spans="2:65" s="1" customFormat="1" ht="24.15" customHeight="1">
      <c r="B142" s="129"/>
      <c r="C142" s="156" t="s">
        <v>182</v>
      </c>
      <c r="D142" s="156" t="s">
        <v>149</v>
      </c>
      <c r="E142" s="157" t="s">
        <v>195</v>
      </c>
      <c r="F142" s="158" t="s">
        <v>196</v>
      </c>
      <c r="G142" s="159" t="s">
        <v>197</v>
      </c>
      <c r="H142" s="160">
        <v>618.64</v>
      </c>
      <c r="I142" s="161"/>
      <c r="J142" s="160">
        <f t="shared" si="5"/>
        <v>0</v>
      </c>
      <c r="K142" s="162"/>
      <c r="L142" s="30"/>
      <c r="M142" s="163" t="s">
        <v>1</v>
      </c>
      <c r="N142" s="128" t="s">
        <v>44</v>
      </c>
      <c r="P142" s="164">
        <f t="shared" si="6"/>
        <v>0</v>
      </c>
      <c r="Q142" s="164">
        <v>0</v>
      </c>
      <c r="R142" s="164">
        <f t="shared" si="7"/>
        <v>0</v>
      </c>
      <c r="S142" s="164">
        <v>0</v>
      </c>
      <c r="T142" s="165">
        <f t="shared" si="8"/>
        <v>0</v>
      </c>
      <c r="AR142" s="166" t="s">
        <v>153</v>
      </c>
      <c r="AT142" s="166" t="s">
        <v>149</v>
      </c>
      <c r="AU142" s="166" t="s">
        <v>126</v>
      </c>
      <c r="AY142" s="13" t="s">
        <v>147</v>
      </c>
      <c r="BE142" s="94">
        <f t="shared" si="9"/>
        <v>0</v>
      </c>
      <c r="BF142" s="94">
        <f t="shared" si="10"/>
        <v>0</v>
      </c>
      <c r="BG142" s="94">
        <f t="shared" si="11"/>
        <v>0</v>
      </c>
      <c r="BH142" s="94">
        <f t="shared" si="12"/>
        <v>0</v>
      </c>
      <c r="BI142" s="94">
        <f t="shared" si="13"/>
        <v>0</v>
      </c>
      <c r="BJ142" s="13" t="s">
        <v>126</v>
      </c>
      <c r="BK142" s="167">
        <f t="shared" si="14"/>
        <v>0</v>
      </c>
      <c r="BL142" s="13" t="s">
        <v>153</v>
      </c>
      <c r="BM142" s="166" t="s">
        <v>509</v>
      </c>
    </row>
    <row r="143" spans="2:65" s="1" customFormat="1" ht="33" customHeight="1">
      <c r="B143" s="129"/>
      <c r="C143" s="156" t="s">
        <v>186</v>
      </c>
      <c r="D143" s="156" t="s">
        <v>149</v>
      </c>
      <c r="E143" s="157" t="s">
        <v>200</v>
      </c>
      <c r="F143" s="158" t="s">
        <v>201</v>
      </c>
      <c r="G143" s="159" t="s">
        <v>157</v>
      </c>
      <c r="H143" s="160">
        <v>220.59700000000001</v>
      </c>
      <c r="I143" s="161"/>
      <c r="J143" s="160">
        <f t="shared" si="5"/>
        <v>0</v>
      </c>
      <c r="K143" s="162"/>
      <c r="L143" s="30"/>
      <c r="M143" s="163" t="s">
        <v>1</v>
      </c>
      <c r="N143" s="128" t="s">
        <v>44</v>
      </c>
      <c r="P143" s="164">
        <f t="shared" si="6"/>
        <v>0</v>
      </c>
      <c r="Q143" s="164">
        <v>0</v>
      </c>
      <c r="R143" s="164">
        <f t="shared" si="7"/>
        <v>0</v>
      </c>
      <c r="S143" s="164">
        <v>0</v>
      </c>
      <c r="T143" s="165">
        <f t="shared" si="8"/>
        <v>0</v>
      </c>
      <c r="AR143" s="166" t="s">
        <v>153</v>
      </c>
      <c r="AT143" s="166" t="s">
        <v>149</v>
      </c>
      <c r="AU143" s="166" t="s">
        <v>126</v>
      </c>
      <c r="AY143" s="13" t="s">
        <v>147</v>
      </c>
      <c r="BE143" s="94">
        <f t="shared" si="9"/>
        <v>0</v>
      </c>
      <c r="BF143" s="94">
        <f t="shared" si="10"/>
        <v>0</v>
      </c>
      <c r="BG143" s="94">
        <f t="shared" si="11"/>
        <v>0</v>
      </c>
      <c r="BH143" s="94">
        <f t="shared" si="12"/>
        <v>0</v>
      </c>
      <c r="BI143" s="94">
        <f t="shared" si="13"/>
        <v>0</v>
      </c>
      <c r="BJ143" s="13" t="s">
        <v>126</v>
      </c>
      <c r="BK143" s="167">
        <f t="shared" si="14"/>
        <v>0</v>
      </c>
      <c r="BL143" s="13" t="s">
        <v>153</v>
      </c>
      <c r="BM143" s="166" t="s">
        <v>510</v>
      </c>
    </row>
    <row r="144" spans="2:65" s="11" customFormat="1" ht="22.8" customHeight="1">
      <c r="B144" s="144"/>
      <c r="D144" s="145" t="s">
        <v>77</v>
      </c>
      <c r="E144" s="154" t="s">
        <v>126</v>
      </c>
      <c r="F144" s="154" t="s">
        <v>511</v>
      </c>
      <c r="I144" s="147"/>
      <c r="J144" s="155">
        <f>BK144</f>
        <v>0</v>
      </c>
      <c r="L144" s="144"/>
      <c r="M144" s="149"/>
      <c r="P144" s="150">
        <f>SUM(P145:P159)</f>
        <v>0</v>
      </c>
      <c r="R144" s="150">
        <f>SUM(R145:R159)</f>
        <v>334.90695564999999</v>
      </c>
      <c r="T144" s="151">
        <f>SUM(T145:T159)</f>
        <v>0</v>
      </c>
      <c r="AR144" s="145" t="s">
        <v>86</v>
      </c>
      <c r="AT144" s="152" t="s">
        <v>77</v>
      </c>
      <c r="AU144" s="152" t="s">
        <v>86</v>
      </c>
      <c r="AY144" s="145" t="s">
        <v>147</v>
      </c>
      <c r="BK144" s="153">
        <f>SUM(BK145:BK159)</f>
        <v>0</v>
      </c>
    </row>
    <row r="145" spans="2:65" s="1" customFormat="1" ht="24.15" customHeight="1">
      <c r="B145" s="129"/>
      <c r="C145" s="156" t="s">
        <v>190</v>
      </c>
      <c r="D145" s="156" t="s">
        <v>149</v>
      </c>
      <c r="E145" s="157" t="s">
        <v>214</v>
      </c>
      <c r="F145" s="158" t="s">
        <v>418</v>
      </c>
      <c r="G145" s="159" t="s">
        <v>157</v>
      </c>
      <c r="H145" s="160">
        <v>37.238</v>
      </c>
      <c r="I145" s="161"/>
      <c r="J145" s="160">
        <f t="shared" ref="J145:J159" si="15">ROUND(I145*H145,3)</f>
        <v>0</v>
      </c>
      <c r="K145" s="162"/>
      <c r="L145" s="30"/>
      <c r="M145" s="163" t="s">
        <v>1</v>
      </c>
      <c r="N145" s="128" t="s">
        <v>44</v>
      </c>
      <c r="P145" s="164">
        <f t="shared" ref="P145:P159" si="16">O145*H145</f>
        <v>0</v>
      </c>
      <c r="Q145" s="164">
        <v>2.0699999999999998</v>
      </c>
      <c r="R145" s="164">
        <f t="shared" ref="R145:R159" si="17">Q145*H145</f>
        <v>77.08265999999999</v>
      </c>
      <c r="S145" s="164">
        <v>0</v>
      </c>
      <c r="T145" s="165">
        <f t="shared" ref="T145:T159" si="18">S145*H145</f>
        <v>0</v>
      </c>
      <c r="AR145" s="166" t="s">
        <v>153</v>
      </c>
      <c r="AT145" s="166" t="s">
        <v>149</v>
      </c>
      <c r="AU145" s="166" t="s">
        <v>126</v>
      </c>
      <c r="AY145" s="13" t="s">
        <v>147</v>
      </c>
      <c r="BE145" s="94">
        <f t="shared" ref="BE145:BE159" si="19">IF(N145="základná",J145,0)</f>
        <v>0</v>
      </c>
      <c r="BF145" s="94">
        <f t="shared" ref="BF145:BF159" si="20">IF(N145="znížená",J145,0)</f>
        <v>0</v>
      </c>
      <c r="BG145" s="94">
        <f t="shared" ref="BG145:BG159" si="21">IF(N145="zákl. prenesená",J145,0)</f>
        <v>0</v>
      </c>
      <c r="BH145" s="94">
        <f t="shared" ref="BH145:BH159" si="22">IF(N145="zníž. prenesená",J145,0)</f>
        <v>0</v>
      </c>
      <c r="BI145" s="94">
        <f t="shared" ref="BI145:BI159" si="23">IF(N145="nulová",J145,0)</f>
        <v>0</v>
      </c>
      <c r="BJ145" s="13" t="s">
        <v>126</v>
      </c>
      <c r="BK145" s="167">
        <f t="shared" ref="BK145:BK159" si="24">ROUND(I145*H145,3)</f>
        <v>0</v>
      </c>
      <c r="BL145" s="13" t="s">
        <v>153</v>
      </c>
      <c r="BM145" s="166" t="s">
        <v>216</v>
      </c>
    </row>
    <row r="146" spans="2:65" s="1" customFormat="1" ht="16.5" customHeight="1">
      <c r="B146" s="129"/>
      <c r="C146" s="156" t="s">
        <v>194</v>
      </c>
      <c r="D146" s="156" t="s">
        <v>149</v>
      </c>
      <c r="E146" s="157" t="s">
        <v>512</v>
      </c>
      <c r="F146" s="158" t="s">
        <v>513</v>
      </c>
      <c r="G146" s="159" t="s">
        <v>157</v>
      </c>
      <c r="H146" s="160">
        <v>3.6309999999999998</v>
      </c>
      <c r="I146" s="161"/>
      <c r="J146" s="160">
        <f t="shared" si="15"/>
        <v>0</v>
      </c>
      <c r="K146" s="162"/>
      <c r="L146" s="30"/>
      <c r="M146" s="163" t="s">
        <v>1</v>
      </c>
      <c r="N146" s="128" t="s">
        <v>44</v>
      </c>
      <c r="P146" s="164">
        <f t="shared" si="16"/>
        <v>0</v>
      </c>
      <c r="Q146" s="164">
        <v>2.4157199999999999</v>
      </c>
      <c r="R146" s="164">
        <f t="shared" si="17"/>
        <v>8.7714793199999992</v>
      </c>
      <c r="S146" s="164">
        <v>0</v>
      </c>
      <c r="T146" s="165">
        <f t="shared" si="18"/>
        <v>0</v>
      </c>
      <c r="AR146" s="166" t="s">
        <v>153</v>
      </c>
      <c r="AT146" s="166" t="s">
        <v>149</v>
      </c>
      <c r="AU146" s="166" t="s">
        <v>126</v>
      </c>
      <c r="AY146" s="13" t="s">
        <v>147</v>
      </c>
      <c r="BE146" s="94">
        <f t="shared" si="19"/>
        <v>0</v>
      </c>
      <c r="BF146" s="94">
        <f t="shared" si="20"/>
        <v>0</v>
      </c>
      <c r="BG146" s="94">
        <f t="shared" si="21"/>
        <v>0</v>
      </c>
      <c r="BH146" s="94">
        <f t="shared" si="22"/>
        <v>0</v>
      </c>
      <c r="BI146" s="94">
        <f t="shared" si="23"/>
        <v>0</v>
      </c>
      <c r="BJ146" s="13" t="s">
        <v>126</v>
      </c>
      <c r="BK146" s="167">
        <f t="shared" si="24"/>
        <v>0</v>
      </c>
      <c r="BL146" s="13" t="s">
        <v>153</v>
      </c>
      <c r="BM146" s="166" t="s">
        <v>514</v>
      </c>
    </row>
    <row r="147" spans="2:65" s="1" customFormat="1" ht="24.15" customHeight="1">
      <c r="B147" s="129"/>
      <c r="C147" s="156" t="s">
        <v>199</v>
      </c>
      <c r="D147" s="156" t="s">
        <v>149</v>
      </c>
      <c r="E147" s="157" t="s">
        <v>515</v>
      </c>
      <c r="F147" s="158" t="s">
        <v>516</v>
      </c>
      <c r="G147" s="159" t="s">
        <v>157</v>
      </c>
      <c r="H147" s="160">
        <v>30.256</v>
      </c>
      <c r="I147" s="161"/>
      <c r="J147" s="160">
        <f t="shared" si="15"/>
        <v>0</v>
      </c>
      <c r="K147" s="162"/>
      <c r="L147" s="30"/>
      <c r="M147" s="163" t="s">
        <v>1</v>
      </c>
      <c r="N147" s="128" t="s">
        <v>44</v>
      </c>
      <c r="P147" s="164">
        <f t="shared" si="16"/>
        <v>0</v>
      </c>
      <c r="Q147" s="164">
        <v>2.4157199999999999</v>
      </c>
      <c r="R147" s="164">
        <f t="shared" si="17"/>
        <v>73.090024319999998</v>
      </c>
      <c r="S147" s="164">
        <v>0</v>
      </c>
      <c r="T147" s="165">
        <f t="shared" si="18"/>
        <v>0</v>
      </c>
      <c r="AR147" s="166" t="s">
        <v>153</v>
      </c>
      <c r="AT147" s="166" t="s">
        <v>149</v>
      </c>
      <c r="AU147" s="166" t="s">
        <v>126</v>
      </c>
      <c r="AY147" s="13" t="s">
        <v>147</v>
      </c>
      <c r="BE147" s="94">
        <f t="shared" si="19"/>
        <v>0</v>
      </c>
      <c r="BF147" s="94">
        <f t="shared" si="20"/>
        <v>0</v>
      </c>
      <c r="BG147" s="94">
        <f t="shared" si="21"/>
        <v>0</v>
      </c>
      <c r="BH147" s="94">
        <f t="shared" si="22"/>
        <v>0</v>
      </c>
      <c r="BI147" s="94">
        <f t="shared" si="23"/>
        <v>0</v>
      </c>
      <c r="BJ147" s="13" t="s">
        <v>126</v>
      </c>
      <c r="BK147" s="167">
        <f t="shared" si="24"/>
        <v>0</v>
      </c>
      <c r="BL147" s="13" t="s">
        <v>153</v>
      </c>
      <c r="BM147" s="166" t="s">
        <v>517</v>
      </c>
    </row>
    <row r="148" spans="2:65" s="1" customFormat="1" ht="24.15" customHeight="1">
      <c r="B148" s="129"/>
      <c r="C148" s="156" t="s">
        <v>203</v>
      </c>
      <c r="D148" s="156" t="s">
        <v>149</v>
      </c>
      <c r="E148" s="157" t="s">
        <v>426</v>
      </c>
      <c r="F148" s="158" t="s">
        <v>427</v>
      </c>
      <c r="G148" s="159" t="s">
        <v>152</v>
      </c>
      <c r="H148" s="160">
        <v>41.94</v>
      </c>
      <c r="I148" s="161"/>
      <c r="J148" s="160">
        <f t="shared" si="15"/>
        <v>0</v>
      </c>
      <c r="K148" s="162"/>
      <c r="L148" s="30"/>
      <c r="M148" s="163" t="s">
        <v>1</v>
      </c>
      <c r="N148" s="128" t="s">
        <v>44</v>
      </c>
      <c r="P148" s="164">
        <f t="shared" si="16"/>
        <v>0</v>
      </c>
      <c r="Q148" s="164">
        <v>3.7699999999999999E-3</v>
      </c>
      <c r="R148" s="164">
        <f t="shared" si="17"/>
        <v>0.1581138</v>
      </c>
      <c r="S148" s="164">
        <v>0</v>
      </c>
      <c r="T148" s="165">
        <f t="shared" si="18"/>
        <v>0</v>
      </c>
      <c r="AR148" s="166" t="s">
        <v>153</v>
      </c>
      <c r="AT148" s="166" t="s">
        <v>149</v>
      </c>
      <c r="AU148" s="166" t="s">
        <v>126</v>
      </c>
      <c r="AY148" s="13" t="s">
        <v>147</v>
      </c>
      <c r="BE148" s="94">
        <f t="shared" si="19"/>
        <v>0</v>
      </c>
      <c r="BF148" s="94">
        <f t="shared" si="20"/>
        <v>0</v>
      </c>
      <c r="BG148" s="94">
        <f t="shared" si="21"/>
        <v>0</v>
      </c>
      <c r="BH148" s="94">
        <f t="shared" si="22"/>
        <v>0</v>
      </c>
      <c r="BI148" s="94">
        <f t="shared" si="23"/>
        <v>0</v>
      </c>
      <c r="BJ148" s="13" t="s">
        <v>126</v>
      </c>
      <c r="BK148" s="167">
        <f t="shared" si="24"/>
        <v>0</v>
      </c>
      <c r="BL148" s="13" t="s">
        <v>153</v>
      </c>
      <c r="BM148" s="166" t="s">
        <v>518</v>
      </c>
    </row>
    <row r="149" spans="2:65" s="1" customFormat="1" ht="24.15" customHeight="1">
      <c r="B149" s="129"/>
      <c r="C149" s="156" t="s">
        <v>207</v>
      </c>
      <c r="D149" s="156" t="s">
        <v>149</v>
      </c>
      <c r="E149" s="157" t="s">
        <v>429</v>
      </c>
      <c r="F149" s="158" t="s">
        <v>430</v>
      </c>
      <c r="G149" s="159" t="s">
        <v>152</v>
      </c>
      <c r="H149" s="160">
        <v>41.94</v>
      </c>
      <c r="I149" s="161"/>
      <c r="J149" s="160">
        <f t="shared" si="15"/>
        <v>0</v>
      </c>
      <c r="K149" s="162"/>
      <c r="L149" s="30"/>
      <c r="M149" s="163" t="s">
        <v>1</v>
      </c>
      <c r="N149" s="128" t="s">
        <v>44</v>
      </c>
      <c r="P149" s="164">
        <f t="shared" si="16"/>
        <v>0</v>
      </c>
      <c r="Q149" s="164">
        <v>0</v>
      </c>
      <c r="R149" s="164">
        <f t="shared" si="17"/>
        <v>0</v>
      </c>
      <c r="S149" s="164">
        <v>0</v>
      </c>
      <c r="T149" s="165">
        <f t="shared" si="18"/>
        <v>0</v>
      </c>
      <c r="AR149" s="166" t="s">
        <v>153</v>
      </c>
      <c r="AT149" s="166" t="s">
        <v>149</v>
      </c>
      <c r="AU149" s="166" t="s">
        <v>126</v>
      </c>
      <c r="AY149" s="13" t="s">
        <v>147</v>
      </c>
      <c r="BE149" s="94">
        <f t="shared" si="19"/>
        <v>0</v>
      </c>
      <c r="BF149" s="94">
        <f t="shared" si="20"/>
        <v>0</v>
      </c>
      <c r="BG149" s="94">
        <f t="shared" si="21"/>
        <v>0</v>
      </c>
      <c r="BH149" s="94">
        <f t="shared" si="22"/>
        <v>0</v>
      </c>
      <c r="BI149" s="94">
        <f t="shared" si="23"/>
        <v>0</v>
      </c>
      <c r="BJ149" s="13" t="s">
        <v>126</v>
      </c>
      <c r="BK149" s="167">
        <f t="shared" si="24"/>
        <v>0</v>
      </c>
      <c r="BL149" s="13" t="s">
        <v>153</v>
      </c>
      <c r="BM149" s="166" t="s">
        <v>519</v>
      </c>
    </row>
    <row r="150" spans="2:65" s="1" customFormat="1" ht="16.5" customHeight="1">
      <c r="B150" s="129"/>
      <c r="C150" s="156" t="s">
        <v>213</v>
      </c>
      <c r="D150" s="156" t="s">
        <v>149</v>
      </c>
      <c r="E150" s="157" t="s">
        <v>432</v>
      </c>
      <c r="F150" s="158" t="s">
        <v>433</v>
      </c>
      <c r="G150" s="159" t="s">
        <v>197</v>
      </c>
      <c r="H150" s="160">
        <v>4.5380000000000003</v>
      </c>
      <c r="I150" s="161"/>
      <c r="J150" s="160">
        <f t="shared" si="15"/>
        <v>0</v>
      </c>
      <c r="K150" s="162"/>
      <c r="L150" s="30"/>
      <c r="M150" s="163" t="s">
        <v>1</v>
      </c>
      <c r="N150" s="128" t="s">
        <v>44</v>
      </c>
      <c r="P150" s="164">
        <f t="shared" si="16"/>
        <v>0</v>
      </c>
      <c r="Q150" s="164">
        <v>1.01895</v>
      </c>
      <c r="R150" s="164">
        <f t="shared" si="17"/>
        <v>4.6239951000000001</v>
      </c>
      <c r="S150" s="164">
        <v>0</v>
      </c>
      <c r="T150" s="165">
        <f t="shared" si="18"/>
        <v>0</v>
      </c>
      <c r="AR150" s="166" t="s">
        <v>153</v>
      </c>
      <c r="AT150" s="166" t="s">
        <v>149</v>
      </c>
      <c r="AU150" s="166" t="s">
        <v>126</v>
      </c>
      <c r="AY150" s="13" t="s">
        <v>147</v>
      </c>
      <c r="BE150" s="94">
        <f t="shared" si="19"/>
        <v>0</v>
      </c>
      <c r="BF150" s="94">
        <f t="shared" si="20"/>
        <v>0</v>
      </c>
      <c r="BG150" s="94">
        <f t="shared" si="21"/>
        <v>0</v>
      </c>
      <c r="BH150" s="94">
        <f t="shared" si="22"/>
        <v>0</v>
      </c>
      <c r="BI150" s="94">
        <f t="shared" si="23"/>
        <v>0</v>
      </c>
      <c r="BJ150" s="13" t="s">
        <v>126</v>
      </c>
      <c r="BK150" s="167">
        <f t="shared" si="24"/>
        <v>0</v>
      </c>
      <c r="BL150" s="13" t="s">
        <v>153</v>
      </c>
      <c r="BM150" s="166" t="s">
        <v>520</v>
      </c>
    </row>
    <row r="151" spans="2:65" s="1" customFormat="1" ht="16.5" customHeight="1">
      <c r="B151" s="129"/>
      <c r="C151" s="156" t="s">
        <v>217</v>
      </c>
      <c r="D151" s="156" t="s">
        <v>149</v>
      </c>
      <c r="E151" s="157" t="s">
        <v>521</v>
      </c>
      <c r="F151" s="158" t="s">
        <v>522</v>
      </c>
      <c r="G151" s="159" t="s">
        <v>157</v>
      </c>
      <c r="H151" s="160">
        <v>5.7249999999999996</v>
      </c>
      <c r="I151" s="161"/>
      <c r="J151" s="160">
        <f t="shared" si="15"/>
        <v>0</v>
      </c>
      <c r="K151" s="162"/>
      <c r="L151" s="30"/>
      <c r="M151" s="163" t="s">
        <v>1</v>
      </c>
      <c r="N151" s="128" t="s">
        <v>44</v>
      </c>
      <c r="P151" s="164">
        <f t="shared" si="16"/>
        <v>0</v>
      </c>
      <c r="Q151" s="164">
        <v>2.4157199999999999</v>
      </c>
      <c r="R151" s="164">
        <f t="shared" si="17"/>
        <v>13.829996999999999</v>
      </c>
      <c r="S151" s="164">
        <v>0</v>
      </c>
      <c r="T151" s="165">
        <f t="shared" si="18"/>
        <v>0</v>
      </c>
      <c r="AR151" s="166" t="s">
        <v>153</v>
      </c>
      <c r="AT151" s="166" t="s">
        <v>149</v>
      </c>
      <c r="AU151" s="166" t="s">
        <v>126</v>
      </c>
      <c r="AY151" s="13" t="s">
        <v>147</v>
      </c>
      <c r="BE151" s="94">
        <f t="shared" si="19"/>
        <v>0</v>
      </c>
      <c r="BF151" s="94">
        <f t="shared" si="20"/>
        <v>0</v>
      </c>
      <c r="BG151" s="94">
        <f t="shared" si="21"/>
        <v>0</v>
      </c>
      <c r="BH151" s="94">
        <f t="shared" si="22"/>
        <v>0</v>
      </c>
      <c r="BI151" s="94">
        <f t="shared" si="23"/>
        <v>0</v>
      </c>
      <c r="BJ151" s="13" t="s">
        <v>126</v>
      </c>
      <c r="BK151" s="167">
        <f t="shared" si="24"/>
        <v>0</v>
      </c>
      <c r="BL151" s="13" t="s">
        <v>153</v>
      </c>
      <c r="BM151" s="166" t="s">
        <v>523</v>
      </c>
    </row>
    <row r="152" spans="2:65" s="1" customFormat="1" ht="24.15" customHeight="1">
      <c r="B152" s="129"/>
      <c r="C152" s="156" t="s">
        <v>221</v>
      </c>
      <c r="D152" s="156" t="s">
        <v>149</v>
      </c>
      <c r="E152" s="157" t="s">
        <v>524</v>
      </c>
      <c r="F152" s="158" t="s">
        <v>525</v>
      </c>
      <c r="G152" s="159" t="s">
        <v>157</v>
      </c>
      <c r="H152" s="160">
        <v>51.338000000000001</v>
      </c>
      <c r="I152" s="161"/>
      <c r="J152" s="160">
        <f t="shared" si="15"/>
        <v>0</v>
      </c>
      <c r="K152" s="162"/>
      <c r="L152" s="30"/>
      <c r="M152" s="163" t="s">
        <v>1</v>
      </c>
      <c r="N152" s="128" t="s">
        <v>44</v>
      </c>
      <c r="P152" s="164">
        <f t="shared" si="16"/>
        <v>0</v>
      </c>
      <c r="Q152" s="164">
        <v>2.4157199999999999</v>
      </c>
      <c r="R152" s="164">
        <f t="shared" si="17"/>
        <v>124.01823336</v>
      </c>
      <c r="S152" s="164">
        <v>0</v>
      </c>
      <c r="T152" s="165">
        <f t="shared" si="18"/>
        <v>0</v>
      </c>
      <c r="AR152" s="166" t="s">
        <v>153</v>
      </c>
      <c r="AT152" s="166" t="s">
        <v>149</v>
      </c>
      <c r="AU152" s="166" t="s">
        <v>126</v>
      </c>
      <c r="AY152" s="13" t="s">
        <v>147</v>
      </c>
      <c r="BE152" s="94">
        <f t="shared" si="19"/>
        <v>0</v>
      </c>
      <c r="BF152" s="94">
        <f t="shared" si="20"/>
        <v>0</v>
      </c>
      <c r="BG152" s="94">
        <f t="shared" si="21"/>
        <v>0</v>
      </c>
      <c r="BH152" s="94">
        <f t="shared" si="22"/>
        <v>0</v>
      </c>
      <c r="BI152" s="94">
        <f t="shared" si="23"/>
        <v>0</v>
      </c>
      <c r="BJ152" s="13" t="s">
        <v>126</v>
      </c>
      <c r="BK152" s="167">
        <f t="shared" si="24"/>
        <v>0</v>
      </c>
      <c r="BL152" s="13" t="s">
        <v>153</v>
      </c>
      <c r="BM152" s="166" t="s">
        <v>526</v>
      </c>
    </row>
    <row r="153" spans="2:65" s="1" customFormat="1" ht="21.75" customHeight="1">
      <c r="B153" s="129"/>
      <c r="C153" s="156" t="s">
        <v>225</v>
      </c>
      <c r="D153" s="156" t="s">
        <v>149</v>
      </c>
      <c r="E153" s="157" t="s">
        <v>527</v>
      </c>
      <c r="F153" s="158" t="s">
        <v>528</v>
      </c>
      <c r="G153" s="159" t="s">
        <v>152</v>
      </c>
      <c r="H153" s="160">
        <v>108.29</v>
      </c>
      <c r="I153" s="161"/>
      <c r="J153" s="160">
        <f t="shared" si="15"/>
        <v>0</v>
      </c>
      <c r="K153" s="162"/>
      <c r="L153" s="30"/>
      <c r="M153" s="163" t="s">
        <v>1</v>
      </c>
      <c r="N153" s="128" t="s">
        <v>44</v>
      </c>
      <c r="P153" s="164">
        <f t="shared" si="16"/>
        <v>0</v>
      </c>
      <c r="Q153" s="164">
        <v>3.7699999999999999E-3</v>
      </c>
      <c r="R153" s="164">
        <f t="shared" si="17"/>
        <v>0.40825330000000004</v>
      </c>
      <c r="S153" s="164">
        <v>0</v>
      </c>
      <c r="T153" s="165">
        <f t="shared" si="18"/>
        <v>0</v>
      </c>
      <c r="AR153" s="166" t="s">
        <v>153</v>
      </c>
      <c r="AT153" s="166" t="s">
        <v>149</v>
      </c>
      <c r="AU153" s="166" t="s">
        <v>126</v>
      </c>
      <c r="AY153" s="13" t="s">
        <v>147</v>
      </c>
      <c r="BE153" s="94">
        <f t="shared" si="19"/>
        <v>0</v>
      </c>
      <c r="BF153" s="94">
        <f t="shared" si="20"/>
        <v>0</v>
      </c>
      <c r="BG153" s="94">
        <f t="shared" si="21"/>
        <v>0</v>
      </c>
      <c r="BH153" s="94">
        <f t="shared" si="22"/>
        <v>0</v>
      </c>
      <c r="BI153" s="94">
        <f t="shared" si="23"/>
        <v>0</v>
      </c>
      <c r="BJ153" s="13" t="s">
        <v>126</v>
      </c>
      <c r="BK153" s="167">
        <f t="shared" si="24"/>
        <v>0</v>
      </c>
      <c r="BL153" s="13" t="s">
        <v>153</v>
      </c>
      <c r="BM153" s="166" t="s">
        <v>529</v>
      </c>
    </row>
    <row r="154" spans="2:65" s="1" customFormat="1" ht="24.15" customHeight="1">
      <c r="B154" s="129"/>
      <c r="C154" s="156" t="s">
        <v>7</v>
      </c>
      <c r="D154" s="156" t="s">
        <v>149</v>
      </c>
      <c r="E154" s="157" t="s">
        <v>530</v>
      </c>
      <c r="F154" s="158" t="s">
        <v>531</v>
      </c>
      <c r="G154" s="159" t="s">
        <v>152</v>
      </c>
      <c r="H154" s="160">
        <v>108.29</v>
      </c>
      <c r="I154" s="161"/>
      <c r="J154" s="160">
        <f t="shared" si="15"/>
        <v>0</v>
      </c>
      <c r="K154" s="162"/>
      <c r="L154" s="30"/>
      <c r="M154" s="163" t="s">
        <v>1</v>
      </c>
      <c r="N154" s="128" t="s">
        <v>44</v>
      </c>
      <c r="P154" s="164">
        <f t="shared" si="16"/>
        <v>0</v>
      </c>
      <c r="Q154" s="164">
        <v>0</v>
      </c>
      <c r="R154" s="164">
        <f t="shared" si="17"/>
        <v>0</v>
      </c>
      <c r="S154" s="164">
        <v>0</v>
      </c>
      <c r="T154" s="165">
        <f t="shared" si="18"/>
        <v>0</v>
      </c>
      <c r="AR154" s="166" t="s">
        <v>153</v>
      </c>
      <c r="AT154" s="166" t="s">
        <v>149</v>
      </c>
      <c r="AU154" s="166" t="s">
        <v>126</v>
      </c>
      <c r="AY154" s="13" t="s">
        <v>147</v>
      </c>
      <c r="BE154" s="94">
        <f t="shared" si="19"/>
        <v>0</v>
      </c>
      <c r="BF154" s="94">
        <f t="shared" si="20"/>
        <v>0</v>
      </c>
      <c r="BG154" s="94">
        <f t="shared" si="21"/>
        <v>0</v>
      </c>
      <c r="BH154" s="94">
        <f t="shared" si="22"/>
        <v>0</v>
      </c>
      <c r="BI154" s="94">
        <f t="shared" si="23"/>
        <v>0</v>
      </c>
      <c r="BJ154" s="13" t="s">
        <v>126</v>
      </c>
      <c r="BK154" s="167">
        <f t="shared" si="24"/>
        <v>0</v>
      </c>
      <c r="BL154" s="13" t="s">
        <v>153</v>
      </c>
      <c r="BM154" s="166" t="s">
        <v>532</v>
      </c>
    </row>
    <row r="155" spans="2:65" s="1" customFormat="1" ht="16.5" customHeight="1">
      <c r="B155" s="129"/>
      <c r="C155" s="156" t="s">
        <v>232</v>
      </c>
      <c r="D155" s="156" t="s">
        <v>149</v>
      </c>
      <c r="E155" s="157" t="s">
        <v>533</v>
      </c>
      <c r="F155" s="158" t="s">
        <v>534</v>
      </c>
      <c r="G155" s="159" t="s">
        <v>197</v>
      </c>
      <c r="H155" s="160">
        <v>7.7009999999999996</v>
      </c>
      <c r="I155" s="161"/>
      <c r="J155" s="160">
        <f t="shared" si="15"/>
        <v>0</v>
      </c>
      <c r="K155" s="162"/>
      <c r="L155" s="30"/>
      <c r="M155" s="163" t="s">
        <v>1</v>
      </c>
      <c r="N155" s="128" t="s">
        <v>44</v>
      </c>
      <c r="P155" s="164">
        <f t="shared" si="16"/>
        <v>0</v>
      </c>
      <c r="Q155" s="164">
        <v>1.01895</v>
      </c>
      <c r="R155" s="164">
        <f t="shared" si="17"/>
        <v>7.8469339499999995</v>
      </c>
      <c r="S155" s="164">
        <v>0</v>
      </c>
      <c r="T155" s="165">
        <f t="shared" si="18"/>
        <v>0</v>
      </c>
      <c r="AR155" s="166" t="s">
        <v>153</v>
      </c>
      <c r="AT155" s="166" t="s">
        <v>149</v>
      </c>
      <c r="AU155" s="166" t="s">
        <v>126</v>
      </c>
      <c r="AY155" s="13" t="s">
        <v>147</v>
      </c>
      <c r="BE155" s="94">
        <f t="shared" si="19"/>
        <v>0</v>
      </c>
      <c r="BF155" s="94">
        <f t="shared" si="20"/>
        <v>0</v>
      </c>
      <c r="BG155" s="94">
        <f t="shared" si="21"/>
        <v>0</v>
      </c>
      <c r="BH155" s="94">
        <f t="shared" si="22"/>
        <v>0</v>
      </c>
      <c r="BI155" s="94">
        <f t="shared" si="23"/>
        <v>0</v>
      </c>
      <c r="BJ155" s="13" t="s">
        <v>126</v>
      </c>
      <c r="BK155" s="167">
        <f t="shared" si="24"/>
        <v>0</v>
      </c>
      <c r="BL155" s="13" t="s">
        <v>153</v>
      </c>
      <c r="BM155" s="166" t="s">
        <v>535</v>
      </c>
    </row>
    <row r="156" spans="2:65" s="1" customFormat="1" ht="24.15" customHeight="1">
      <c r="B156" s="129"/>
      <c r="C156" s="156" t="s">
        <v>237</v>
      </c>
      <c r="D156" s="156" t="s">
        <v>149</v>
      </c>
      <c r="E156" s="157" t="s">
        <v>536</v>
      </c>
      <c r="F156" s="158" t="s">
        <v>537</v>
      </c>
      <c r="G156" s="159" t="s">
        <v>157</v>
      </c>
      <c r="H156" s="160">
        <v>9.7200000000000006</v>
      </c>
      <c r="I156" s="161"/>
      <c r="J156" s="160">
        <f t="shared" si="15"/>
        <v>0</v>
      </c>
      <c r="K156" s="162"/>
      <c r="L156" s="30"/>
      <c r="M156" s="163" t="s">
        <v>1</v>
      </c>
      <c r="N156" s="128" t="s">
        <v>44</v>
      </c>
      <c r="P156" s="164">
        <f t="shared" si="16"/>
        <v>0</v>
      </c>
      <c r="Q156" s="164">
        <v>2.4157199999999999</v>
      </c>
      <c r="R156" s="164">
        <f t="shared" si="17"/>
        <v>23.480798400000001</v>
      </c>
      <c r="S156" s="164">
        <v>0</v>
      </c>
      <c r="T156" s="165">
        <f t="shared" si="18"/>
        <v>0</v>
      </c>
      <c r="AR156" s="166" t="s">
        <v>153</v>
      </c>
      <c r="AT156" s="166" t="s">
        <v>149</v>
      </c>
      <c r="AU156" s="166" t="s">
        <v>126</v>
      </c>
      <c r="AY156" s="13" t="s">
        <v>147</v>
      </c>
      <c r="BE156" s="94">
        <f t="shared" si="19"/>
        <v>0</v>
      </c>
      <c r="BF156" s="94">
        <f t="shared" si="20"/>
        <v>0</v>
      </c>
      <c r="BG156" s="94">
        <f t="shared" si="21"/>
        <v>0</v>
      </c>
      <c r="BH156" s="94">
        <f t="shared" si="22"/>
        <v>0</v>
      </c>
      <c r="BI156" s="94">
        <f t="shared" si="23"/>
        <v>0</v>
      </c>
      <c r="BJ156" s="13" t="s">
        <v>126</v>
      </c>
      <c r="BK156" s="167">
        <f t="shared" si="24"/>
        <v>0</v>
      </c>
      <c r="BL156" s="13" t="s">
        <v>153</v>
      </c>
      <c r="BM156" s="166" t="s">
        <v>538</v>
      </c>
    </row>
    <row r="157" spans="2:65" s="1" customFormat="1" ht="21.75" customHeight="1">
      <c r="B157" s="129"/>
      <c r="C157" s="156" t="s">
        <v>241</v>
      </c>
      <c r="D157" s="156" t="s">
        <v>149</v>
      </c>
      <c r="E157" s="157" t="s">
        <v>539</v>
      </c>
      <c r="F157" s="158" t="s">
        <v>540</v>
      </c>
      <c r="G157" s="159" t="s">
        <v>152</v>
      </c>
      <c r="H157" s="160">
        <v>29.4</v>
      </c>
      <c r="I157" s="161"/>
      <c r="J157" s="160">
        <f t="shared" si="15"/>
        <v>0</v>
      </c>
      <c r="K157" s="162"/>
      <c r="L157" s="30"/>
      <c r="M157" s="163" t="s">
        <v>1</v>
      </c>
      <c r="N157" s="128" t="s">
        <v>44</v>
      </c>
      <c r="P157" s="164">
        <f t="shared" si="16"/>
        <v>0</v>
      </c>
      <c r="Q157" s="164">
        <v>3.7699999999999999E-3</v>
      </c>
      <c r="R157" s="164">
        <f t="shared" si="17"/>
        <v>0.11083799999999999</v>
      </c>
      <c r="S157" s="164">
        <v>0</v>
      </c>
      <c r="T157" s="165">
        <f t="shared" si="18"/>
        <v>0</v>
      </c>
      <c r="AR157" s="166" t="s">
        <v>153</v>
      </c>
      <c r="AT157" s="166" t="s">
        <v>149</v>
      </c>
      <c r="AU157" s="166" t="s">
        <v>126</v>
      </c>
      <c r="AY157" s="13" t="s">
        <v>147</v>
      </c>
      <c r="BE157" s="94">
        <f t="shared" si="19"/>
        <v>0</v>
      </c>
      <c r="BF157" s="94">
        <f t="shared" si="20"/>
        <v>0</v>
      </c>
      <c r="BG157" s="94">
        <f t="shared" si="21"/>
        <v>0</v>
      </c>
      <c r="BH157" s="94">
        <f t="shared" si="22"/>
        <v>0</v>
      </c>
      <c r="BI157" s="94">
        <f t="shared" si="23"/>
        <v>0</v>
      </c>
      <c r="BJ157" s="13" t="s">
        <v>126</v>
      </c>
      <c r="BK157" s="167">
        <f t="shared" si="24"/>
        <v>0</v>
      </c>
      <c r="BL157" s="13" t="s">
        <v>153</v>
      </c>
      <c r="BM157" s="166" t="s">
        <v>541</v>
      </c>
    </row>
    <row r="158" spans="2:65" s="1" customFormat="1" ht="24.15" customHeight="1">
      <c r="B158" s="129"/>
      <c r="C158" s="156" t="s">
        <v>245</v>
      </c>
      <c r="D158" s="156" t="s">
        <v>149</v>
      </c>
      <c r="E158" s="157" t="s">
        <v>542</v>
      </c>
      <c r="F158" s="158" t="s">
        <v>543</v>
      </c>
      <c r="G158" s="159" t="s">
        <v>152</v>
      </c>
      <c r="H158" s="160">
        <v>29.4</v>
      </c>
      <c r="I158" s="161"/>
      <c r="J158" s="160">
        <f t="shared" si="15"/>
        <v>0</v>
      </c>
      <c r="K158" s="162"/>
      <c r="L158" s="30"/>
      <c r="M158" s="163" t="s">
        <v>1</v>
      </c>
      <c r="N158" s="128" t="s">
        <v>44</v>
      </c>
      <c r="P158" s="164">
        <f t="shared" si="16"/>
        <v>0</v>
      </c>
      <c r="Q158" s="164">
        <v>0</v>
      </c>
      <c r="R158" s="164">
        <f t="shared" si="17"/>
        <v>0</v>
      </c>
      <c r="S158" s="164">
        <v>0</v>
      </c>
      <c r="T158" s="165">
        <f t="shared" si="18"/>
        <v>0</v>
      </c>
      <c r="AR158" s="166" t="s">
        <v>153</v>
      </c>
      <c r="AT158" s="166" t="s">
        <v>149</v>
      </c>
      <c r="AU158" s="166" t="s">
        <v>126</v>
      </c>
      <c r="AY158" s="13" t="s">
        <v>147</v>
      </c>
      <c r="BE158" s="94">
        <f t="shared" si="19"/>
        <v>0</v>
      </c>
      <c r="BF158" s="94">
        <f t="shared" si="20"/>
        <v>0</v>
      </c>
      <c r="BG158" s="94">
        <f t="shared" si="21"/>
        <v>0</v>
      </c>
      <c r="BH158" s="94">
        <f t="shared" si="22"/>
        <v>0</v>
      </c>
      <c r="BI158" s="94">
        <f t="shared" si="23"/>
        <v>0</v>
      </c>
      <c r="BJ158" s="13" t="s">
        <v>126</v>
      </c>
      <c r="BK158" s="167">
        <f t="shared" si="24"/>
        <v>0</v>
      </c>
      <c r="BL158" s="13" t="s">
        <v>153</v>
      </c>
      <c r="BM158" s="166" t="s">
        <v>544</v>
      </c>
    </row>
    <row r="159" spans="2:65" s="1" customFormat="1" ht="16.5" customHeight="1">
      <c r="B159" s="129"/>
      <c r="C159" s="156" t="s">
        <v>249</v>
      </c>
      <c r="D159" s="156" t="s">
        <v>149</v>
      </c>
      <c r="E159" s="157" t="s">
        <v>545</v>
      </c>
      <c r="F159" s="158" t="s">
        <v>546</v>
      </c>
      <c r="G159" s="159" t="s">
        <v>197</v>
      </c>
      <c r="H159" s="160">
        <v>1.458</v>
      </c>
      <c r="I159" s="161"/>
      <c r="J159" s="160">
        <f t="shared" si="15"/>
        <v>0</v>
      </c>
      <c r="K159" s="162"/>
      <c r="L159" s="30"/>
      <c r="M159" s="163" t="s">
        <v>1</v>
      </c>
      <c r="N159" s="128" t="s">
        <v>44</v>
      </c>
      <c r="P159" s="164">
        <f t="shared" si="16"/>
        <v>0</v>
      </c>
      <c r="Q159" s="164">
        <v>1.01895</v>
      </c>
      <c r="R159" s="164">
        <f t="shared" si="17"/>
        <v>1.4856290999999999</v>
      </c>
      <c r="S159" s="164">
        <v>0</v>
      </c>
      <c r="T159" s="165">
        <f t="shared" si="18"/>
        <v>0</v>
      </c>
      <c r="AR159" s="166" t="s">
        <v>153</v>
      </c>
      <c r="AT159" s="166" t="s">
        <v>149</v>
      </c>
      <c r="AU159" s="166" t="s">
        <v>126</v>
      </c>
      <c r="AY159" s="13" t="s">
        <v>147</v>
      </c>
      <c r="BE159" s="94">
        <f t="shared" si="19"/>
        <v>0</v>
      </c>
      <c r="BF159" s="94">
        <f t="shared" si="20"/>
        <v>0</v>
      </c>
      <c r="BG159" s="94">
        <f t="shared" si="21"/>
        <v>0</v>
      </c>
      <c r="BH159" s="94">
        <f t="shared" si="22"/>
        <v>0</v>
      </c>
      <c r="BI159" s="94">
        <f t="shared" si="23"/>
        <v>0</v>
      </c>
      <c r="BJ159" s="13" t="s">
        <v>126</v>
      </c>
      <c r="BK159" s="167">
        <f t="shared" si="24"/>
        <v>0</v>
      </c>
      <c r="BL159" s="13" t="s">
        <v>153</v>
      </c>
      <c r="BM159" s="166" t="s">
        <v>547</v>
      </c>
    </row>
    <row r="160" spans="2:65" s="11" customFormat="1" ht="22.8" customHeight="1">
      <c r="B160" s="144"/>
      <c r="D160" s="145" t="s">
        <v>77</v>
      </c>
      <c r="E160" s="154" t="s">
        <v>159</v>
      </c>
      <c r="F160" s="154" t="s">
        <v>548</v>
      </c>
      <c r="I160" s="147"/>
      <c r="J160" s="155">
        <f>BK160</f>
        <v>0</v>
      </c>
      <c r="L160" s="144"/>
      <c r="M160" s="149"/>
      <c r="P160" s="150">
        <f>SUM(P161:P164)</f>
        <v>0</v>
      </c>
      <c r="R160" s="150">
        <f>SUM(R161:R164)</f>
        <v>89.474335789999998</v>
      </c>
      <c r="T160" s="151">
        <f>SUM(T161:T164)</f>
        <v>0</v>
      </c>
      <c r="AR160" s="145" t="s">
        <v>86</v>
      </c>
      <c r="AT160" s="152" t="s">
        <v>77</v>
      </c>
      <c r="AU160" s="152" t="s">
        <v>86</v>
      </c>
      <c r="AY160" s="145" t="s">
        <v>147</v>
      </c>
      <c r="BK160" s="153">
        <f>SUM(BK161:BK164)</f>
        <v>0</v>
      </c>
    </row>
    <row r="161" spans="2:65" s="1" customFormat="1" ht="24.15" customHeight="1">
      <c r="B161" s="129"/>
      <c r="C161" s="156" t="s">
        <v>253</v>
      </c>
      <c r="D161" s="156" t="s">
        <v>149</v>
      </c>
      <c r="E161" s="157" t="s">
        <v>549</v>
      </c>
      <c r="F161" s="158" t="s">
        <v>550</v>
      </c>
      <c r="G161" s="159" t="s">
        <v>157</v>
      </c>
      <c r="H161" s="160">
        <v>34.631999999999998</v>
      </c>
      <c r="I161" s="161"/>
      <c r="J161" s="160">
        <f>ROUND(I161*H161,3)</f>
        <v>0</v>
      </c>
      <c r="K161" s="162"/>
      <c r="L161" s="30"/>
      <c r="M161" s="163" t="s">
        <v>1</v>
      </c>
      <c r="N161" s="128" t="s">
        <v>44</v>
      </c>
      <c r="P161" s="164">
        <f>O161*H161</f>
        <v>0</v>
      </c>
      <c r="Q161" s="164">
        <v>2.4160200000000001</v>
      </c>
      <c r="R161" s="164">
        <f>Q161*H161</f>
        <v>83.671604639999998</v>
      </c>
      <c r="S161" s="164">
        <v>0</v>
      </c>
      <c r="T161" s="165">
        <f>S161*H161</f>
        <v>0</v>
      </c>
      <c r="AR161" s="166" t="s">
        <v>153</v>
      </c>
      <c r="AT161" s="166" t="s">
        <v>149</v>
      </c>
      <c r="AU161" s="166" t="s">
        <v>126</v>
      </c>
      <c r="AY161" s="13" t="s">
        <v>147</v>
      </c>
      <c r="BE161" s="94">
        <f>IF(N161="základná",J161,0)</f>
        <v>0</v>
      </c>
      <c r="BF161" s="94">
        <f>IF(N161="znížená",J161,0)</f>
        <v>0</v>
      </c>
      <c r="BG161" s="94">
        <f>IF(N161="zákl. prenesená",J161,0)</f>
        <v>0</v>
      </c>
      <c r="BH161" s="94">
        <f>IF(N161="zníž. prenesená",J161,0)</f>
        <v>0</v>
      </c>
      <c r="BI161" s="94">
        <f>IF(N161="nulová",J161,0)</f>
        <v>0</v>
      </c>
      <c r="BJ161" s="13" t="s">
        <v>126</v>
      </c>
      <c r="BK161" s="167">
        <f>ROUND(I161*H161,3)</f>
        <v>0</v>
      </c>
      <c r="BL161" s="13" t="s">
        <v>153</v>
      </c>
      <c r="BM161" s="166" t="s">
        <v>551</v>
      </c>
    </row>
    <row r="162" spans="2:65" s="1" customFormat="1" ht="24.15" customHeight="1">
      <c r="B162" s="129"/>
      <c r="C162" s="156" t="s">
        <v>257</v>
      </c>
      <c r="D162" s="156" t="s">
        <v>149</v>
      </c>
      <c r="E162" s="157" t="s">
        <v>453</v>
      </c>
      <c r="F162" s="158" t="s">
        <v>454</v>
      </c>
      <c r="G162" s="159" t="s">
        <v>152</v>
      </c>
      <c r="H162" s="160">
        <v>230.88</v>
      </c>
      <c r="I162" s="161"/>
      <c r="J162" s="160">
        <f>ROUND(I162*H162,3)</f>
        <v>0</v>
      </c>
      <c r="K162" s="162"/>
      <c r="L162" s="30"/>
      <c r="M162" s="163" t="s">
        <v>1</v>
      </c>
      <c r="N162" s="128" t="s">
        <v>44</v>
      </c>
      <c r="P162" s="164">
        <f>O162*H162</f>
        <v>0</v>
      </c>
      <c r="Q162" s="164">
        <v>2.2899999999999999E-3</v>
      </c>
      <c r="R162" s="164">
        <f>Q162*H162</f>
        <v>0.52871519999999994</v>
      </c>
      <c r="S162" s="164">
        <v>0</v>
      </c>
      <c r="T162" s="165">
        <f>S162*H162</f>
        <v>0</v>
      </c>
      <c r="AR162" s="166" t="s">
        <v>153</v>
      </c>
      <c r="AT162" s="166" t="s">
        <v>149</v>
      </c>
      <c r="AU162" s="166" t="s">
        <v>126</v>
      </c>
      <c r="AY162" s="13" t="s">
        <v>147</v>
      </c>
      <c r="BE162" s="94">
        <f>IF(N162="základná",J162,0)</f>
        <v>0</v>
      </c>
      <c r="BF162" s="94">
        <f>IF(N162="znížená",J162,0)</f>
        <v>0</v>
      </c>
      <c r="BG162" s="94">
        <f>IF(N162="zákl. prenesená",J162,0)</f>
        <v>0</v>
      </c>
      <c r="BH162" s="94">
        <f>IF(N162="zníž. prenesená",J162,0)</f>
        <v>0</v>
      </c>
      <c r="BI162" s="94">
        <f>IF(N162="nulová",J162,0)</f>
        <v>0</v>
      </c>
      <c r="BJ162" s="13" t="s">
        <v>126</v>
      </c>
      <c r="BK162" s="167">
        <f>ROUND(I162*H162,3)</f>
        <v>0</v>
      </c>
      <c r="BL162" s="13" t="s">
        <v>153</v>
      </c>
      <c r="BM162" s="166" t="s">
        <v>552</v>
      </c>
    </row>
    <row r="163" spans="2:65" s="1" customFormat="1" ht="24.15" customHeight="1">
      <c r="B163" s="129"/>
      <c r="C163" s="156" t="s">
        <v>262</v>
      </c>
      <c r="D163" s="156" t="s">
        <v>149</v>
      </c>
      <c r="E163" s="157" t="s">
        <v>456</v>
      </c>
      <c r="F163" s="158" t="s">
        <v>457</v>
      </c>
      <c r="G163" s="159" t="s">
        <v>152</v>
      </c>
      <c r="H163" s="160">
        <v>230.88</v>
      </c>
      <c r="I163" s="161"/>
      <c r="J163" s="160">
        <f>ROUND(I163*H163,3)</f>
        <v>0</v>
      </c>
      <c r="K163" s="162"/>
      <c r="L163" s="30"/>
      <c r="M163" s="163" t="s">
        <v>1</v>
      </c>
      <c r="N163" s="128" t="s">
        <v>44</v>
      </c>
      <c r="P163" s="164">
        <f>O163*H163</f>
        <v>0</v>
      </c>
      <c r="Q163" s="164">
        <v>0</v>
      </c>
      <c r="R163" s="164">
        <f>Q163*H163</f>
        <v>0</v>
      </c>
      <c r="S163" s="164">
        <v>0</v>
      </c>
      <c r="T163" s="165">
        <f>S163*H163</f>
        <v>0</v>
      </c>
      <c r="AR163" s="166" t="s">
        <v>153</v>
      </c>
      <c r="AT163" s="166" t="s">
        <v>149</v>
      </c>
      <c r="AU163" s="166" t="s">
        <v>126</v>
      </c>
      <c r="AY163" s="13" t="s">
        <v>147</v>
      </c>
      <c r="BE163" s="94">
        <f>IF(N163="základná",J163,0)</f>
        <v>0</v>
      </c>
      <c r="BF163" s="94">
        <f>IF(N163="znížená",J163,0)</f>
        <v>0</v>
      </c>
      <c r="BG163" s="94">
        <f>IF(N163="zákl. prenesená",J163,0)</f>
        <v>0</v>
      </c>
      <c r="BH163" s="94">
        <f>IF(N163="zníž. prenesená",J163,0)</f>
        <v>0</v>
      </c>
      <c r="BI163" s="94">
        <f>IF(N163="nulová",J163,0)</f>
        <v>0</v>
      </c>
      <c r="BJ163" s="13" t="s">
        <v>126</v>
      </c>
      <c r="BK163" s="167">
        <f>ROUND(I163*H163,3)</f>
        <v>0</v>
      </c>
      <c r="BL163" s="13" t="s">
        <v>153</v>
      </c>
      <c r="BM163" s="166" t="s">
        <v>553</v>
      </c>
    </row>
    <row r="164" spans="2:65" s="1" customFormat="1" ht="16.5" customHeight="1">
      <c r="B164" s="129"/>
      <c r="C164" s="156" t="s">
        <v>266</v>
      </c>
      <c r="D164" s="156" t="s">
        <v>149</v>
      </c>
      <c r="E164" s="157" t="s">
        <v>459</v>
      </c>
      <c r="F164" s="158" t="s">
        <v>460</v>
      </c>
      <c r="G164" s="159" t="s">
        <v>197</v>
      </c>
      <c r="H164" s="160">
        <v>5.1950000000000003</v>
      </c>
      <c r="I164" s="161"/>
      <c r="J164" s="160">
        <f>ROUND(I164*H164,3)</f>
        <v>0</v>
      </c>
      <c r="K164" s="162"/>
      <c r="L164" s="30"/>
      <c r="M164" s="163" t="s">
        <v>1</v>
      </c>
      <c r="N164" s="128" t="s">
        <v>44</v>
      </c>
      <c r="P164" s="164">
        <f>O164*H164</f>
        <v>0</v>
      </c>
      <c r="Q164" s="164">
        <v>1.0152099999999999</v>
      </c>
      <c r="R164" s="164">
        <f>Q164*H164</f>
        <v>5.2740159499999999</v>
      </c>
      <c r="S164" s="164">
        <v>0</v>
      </c>
      <c r="T164" s="165">
        <f>S164*H164</f>
        <v>0</v>
      </c>
      <c r="AR164" s="166" t="s">
        <v>153</v>
      </c>
      <c r="AT164" s="166" t="s">
        <v>149</v>
      </c>
      <c r="AU164" s="166" t="s">
        <v>126</v>
      </c>
      <c r="AY164" s="13" t="s">
        <v>147</v>
      </c>
      <c r="BE164" s="94">
        <f>IF(N164="základná",J164,0)</f>
        <v>0</v>
      </c>
      <c r="BF164" s="94">
        <f>IF(N164="znížená",J164,0)</f>
        <v>0</v>
      </c>
      <c r="BG164" s="94">
        <f>IF(N164="zákl. prenesená",J164,0)</f>
        <v>0</v>
      </c>
      <c r="BH164" s="94">
        <f>IF(N164="zníž. prenesená",J164,0)</f>
        <v>0</v>
      </c>
      <c r="BI164" s="94">
        <f>IF(N164="nulová",J164,0)</f>
        <v>0</v>
      </c>
      <c r="BJ164" s="13" t="s">
        <v>126</v>
      </c>
      <c r="BK164" s="167">
        <f>ROUND(I164*H164,3)</f>
        <v>0</v>
      </c>
      <c r="BL164" s="13" t="s">
        <v>153</v>
      </c>
      <c r="BM164" s="166" t="s">
        <v>554</v>
      </c>
    </row>
    <row r="165" spans="2:65" s="11" customFormat="1" ht="22.8" customHeight="1">
      <c r="B165" s="144"/>
      <c r="D165" s="145" t="s">
        <v>77</v>
      </c>
      <c r="E165" s="154" t="s">
        <v>394</v>
      </c>
      <c r="F165" s="154" t="s">
        <v>499</v>
      </c>
      <c r="I165" s="147"/>
      <c r="J165" s="155">
        <f>BK165</f>
        <v>0</v>
      </c>
      <c r="L165" s="144"/>
      <c r="M165" s="149"/>
      <c r="P165" s="150">
        <f>P166</f>
        <v>0</v>
      </c>
      <c r="R165" s="150">
        <f>R166</f>
        <v>0</v>
      </c>
      <c r="T165" s="151">
        <f>T166</f>
        <v>0</v>
      </c>
      <c r="AR165" s="145" t="s">
        <v>86</v>
      </c>
      <c r="AT165" s="152" t="s">
        <v>77</v>
      </c>
      <c r="AU165" s="152" t="s">
        <v>86</v>
      </c>
      <c r="AY165" s="145" t="s">
        <v>147</v>
      </c>
      <c r="BK165" s="153">
        <f>BK166</f>
        <v>0</v>
      </c>
    </row>
    <row r="166" spans="2:65" s="1" customFormat="1" ht="24.15" customHeight="1">
      <c r="B166" s="129"/>
      <c r="C166" s="156" t="s">
        <v>270</v>
      </c>
      <c r="D166" s="156" t="s">
        <v>149</v>
      </c>
      <c r="E166" s="157" t="s">
        <v>397</v>
      </c>
      <c r="F166" s="158" t="s">
        <v>398</v>
      </c>
      <c r="G166" s="159" t="s">
        <v>197</v>
      </c>
      <c r="H166" s="160">
        <v>424.38099999999997</v>
      </c>
      <c r="I166" s="161"/>
      <c r="J166" s="160">
        <f>ROUND(I166*H166,3)</f>
        <v>0</v>
      </c>
      <c r="K166" s="162"/>
      <c r="L166" s="30"/>
      <c r="M166" s="178" t="s">
        <v>1</v>
      </c>
      <c r="N166" s="179" t="s">
        <v>44</v>
      </c>
      <c r="O166" s="180"/>
      <c r="P166" s="181">
        <f>O166*H166</f>
        <v>0</v>
      </c>
      <c r="Q166" s="181">
        <v>0</v>
      </c>
      <c r="R166" s="181">
        <f>Q166*H166</f>
        <v>0</v>
      </c>
      <c r="S166" s="181">
        <v>0</v>
      </c>
      <c r="T166" s="182">
        <f>S166*H166</f>
        <v>0</v>
      </c>
      <c r="AR166" s="166" t="s">
        <v>153</v>
      </c>
      <c r="AT166" s="166" t="s">
        <v>149</v>
      </c>
      <c r="AU166" s="166" t="s">
        <v>126</v>
      </c>
      <c r="AY166" s="13" t="s">
        <v>147</v>
      </c>
      <c r="BE166" s="94">
        <f>IF(N166="základná",J166,0)</f>
        <v>0</v>
      </c>
      <c r="BF166" s="94">
        <f>IF(N166="znížená",J166,0)</f>
        <v>0</v>
      </c>
      <c r="BG166" s="94">
        <f>IF(N166="zákl. prenesená",J166,0)</f>
        <v>0</v>
      </c>
      <c r="BH166" s="94">
        <f>IF(N166="zníž. prenesená",J166,0)</f>
        <v>0</v>
      </c>
      <c r="BI166" s="94">
        <f>IF(N166="nulová",J166,0)</f>
        <v>0</v>
      </c>
      <c r="BJ166" s="13" t="s">
        <v>126</v>
      </c>
      <c r="BK166" s="167">
        <f>ROUND(I166*H166,3)</f>
        <v>0</v>
      </c>
      <c r="BL166" s="13" t="s">
        <v>153</v>
      </c>
      <c r="BM166" s="166" t="s">
        <v>555</v>
      </c>
    </row>
    <row r="167" spans="2:65" s="1" customFormat="1" ht="6.9" customHeight="1">
      <c r="B167" s="45"/>
      <c r="C167" s="46"/>
      <c r="D167" s="46"/>
      <c r="E167" s="46"/>
      <c r="F167" s="46"/>
      <c r="G167" s="46"/>
      <c r="H167" s="46"/>
      <c r="I167" s="46"/>
      <c r="J167" s="46"/>
      <c r="K167" s="46"/>
      <c r="L167" s="30"/>
    </row>
  </sheetData>
  <autoFilter ref="C130:K166" xr:uid="{00000000-0009-0000-0000-000003000000}"/>
  <mergeCells count="14">
    <mergeCell ref="D109:F109"/>
    <mergeCell ref="E121:H121"/>
    <mergeCell ref="E123:H123"/>
    <mergeCell ref="L2:V2"/>
    <mergeCell ref="E87:H87"/>
    <mergeCell ref="D105:F105"/>
    <mergeCell ref="D106:F106"/>
    <mergeCell ref="D107:F107"/>
    <mergeCell ref="D108:F10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BM147"/>
  <sheetViews>
    <sheetView showGridLines="0" tabSelected="1" workbookViewId="0">
      <selection activeCell="B2" sqref="B2"/>
    </sheetView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2:46" ht="10.199999999999999"/>
    <row r="2" spans="2:46" ht="36.9" customHeight="1">
      <c r="B2" s="236" t="s">
        <v>584</v>
      </c>
      <c r="L2" s="23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13" t="s">
        <v>96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" customHeight="1">
      <c r="B4" s="16"/>
      <c r="D4" s="17" t="s">
        <v>106</v>
      </c>
      <c r="L4" s="16"/>
      <c r="M4" s="101" t="s">
        <v>9</v>
      </c>
      <c r="AT4" s="13" t="s">
        <v>3</v>
      </c>
    </row>
    <row r="5" spans="2:46" ht="6.9" customHeight="1">
      <c r="B5" s="16"/>
      <c r="L5" s="16"/>
    </row>
    <row r="6" spans="2:46" ht="12" customHeight="1">
      <c r="B6" s="16"/>
      <c r="D6" s="23" t="s">
        <v>14</v>
      </c>
      <c r="L6" s="16"/>
    </row>
    <row r="7" spans="2:46" ht="16.5" customHeight="1">
      <c r="B7" s="16"/>
      <c r="E7" s="231" t="str">
        <f>'Rekapitulácia stavby'!K6</f>
        <v>Technológia prekládky polnohospodárskych produktov</v>
      </c>
      <c r="F7" s="232"/>
      <c r="G7" s="232"/>
      <c r="H7" s="232"/>
      <c r="L7" s="16"/>
    </row>
    <row r="8" spans="2:46" s="1" customFormat="1" ht="12" customHeight="1">
      <c r="B8" s="30"/>
      <c r="D8" s="23" t="s">
        <v>107</v>
      </c>
      <c r="L8" s="30"/>
    </row>
    <row r="9" spans="2:46" s="1" customFormat="1" ht="16.5" customHeight="1">
      <c r="B9" s="30"/>
      <c r="E9" s="183" t="s">
        <v>556</v>
      </c>
      <c r="F9" s="233"/>
      <c r="G9" s="233"/>
      <c r="H9" s="233"/>
      <c r="L9" s="30"/>
    </row>
    <row r="10" spans="2:46" s="1" customFormat="1" ht="10.199999999999999">
      <c r="B10" s="30"/>
      <c r="L10" s="30"/>
    </row>
    <row r="11" spans="2:46" s="1" customFormat="1" ht="12" customHeight="1">
      <c r="B11" s="30"/>
      <c r="D11" s="23" t="s">
        <v>16</v>
      </c>
      <c r="F11" s="21" t="s">
        <v>1</v>
      </c>
      <c r="I11" s="23" t="s">
        <v>17</v>
      </c>
      <c r="J11" s="21" t="s">
        <v>1</v>
      </c>
      <c r="L11" s="30"/>
    </row>
    <row r="12" spans="2:46" s="1" customFormat="1" ht="12" customHeight="1">
      <c r="B12" s="30"/>
      <c r="D12" s="23" t="s">
        <v>18</v>
      </c>
      <c r="F12" s="21" t="s">
        <v>19</v>
      </c>
      <c r="I12" s="23" t="s">
        <v>20</v>
      </c>
      <c r="J12" s="53" t="str">
        <f>'Rekapitulácia stavby'!AN8</f>
        <v>3. 4. 2023</v>
      </c>
      <c r="L12" s="30"/>
    </row>
    <row r="13" spans="2:46" s="1" customFormat="1" ht="10.8" customHeight="1">
      <c r="B13" s="30"/>
      <c r="L13" s="30"/>
    </row>
    <row r="14" spans="2:46" s="1" customFormat="1" ht="12" customHeight="1">
      <c r="B14" s="30"/>
      <c r="D14" s="23" t="s">
        <v>22</v>
      </c>
      <c r="I14" s="23" t="s">
        <v>23</v>
      </c>
      <c r="J14" s="21" t="s">
        <v>1</v>
      </c>
      <c r="L14" s="30"/>
    </row>
    <row r="15" spans="2:46" s="1" customFormat="1" ht="18" customHeight="1">
      <c r="B15" s="30"/>
      <c r="E15" s="21" t="s">
        <v>24</v>
      </c>
      <c r="I15" s="23" t="s">
        <v>25</v>
      </c>
      <c r="J15" s="21" t="s">
        <v>1</v>
      </c>
      <c r="L15" s="30"/>
    </row>
    <row r="16" spans="2:46" s="1" customFormat="1" ht="6.9" customHeight="1">
      <c r="B16" s="30"/>
      <c r="L16" s="30"/>
    </row>
    <row r="17" spans="2:12" s="1" customFormat="1" ht="12" customHeight="1">
      <c r="B17" s="30"/>
      <c r="D17" s="23" t="s">
        <v>26</v>
      </c>
      <c r="I17" s="23" t="s">
        <v>23</v>
      </c>
      <c r="J17" s="24" t="str">
        <f>'Rekapitulácia stavby'!AN13</f>
        <v>Vyplň údaj</v>
      </c>
      <c r="L17" s="30"/>
    </row>
    <row r="18" spans="2:12" s="1" customFormat="1" ht="18" customHeight="1">
      <c r="B18" s="30"/>
      <c r="E18" s="234" t="str">
        <f>'Rekapitulácia stavby'!E14</f>
        <v>Vyplň údaj</v>
      </c>
      <c r="F18" s="210"/>
      <c r="G18" s="210"/>
      <c r="H18" s="210"/>
      <c r="I18" s="23" t="s">
        <v>25</v>
      </c>
      <c r="J18" s="24" t="str">
        <f>'Rekapitulácia stavby'!AN14</f>
        <v>Vyplň údaj</v>
      </c>
      <c r="L18" s="30"/>
    </row>
    <row r="19" spans="2:12" s="1" customFormat="1" ht="6.9" customHeight="1">
      <c r="B19" s="30"/>
      <c r="L19" s="30"/>
    </row>
    <row r="20" spans="2:12" s="1" customFormat="1" ht="12" customHeight="1">
      <c r="B20" s="30"/>
      <c r="D20" s="23" t="s">
        <v>28</v>
      </c>
      <c r="I20" s="23" t="s">
        <v>23</v>
      </c>
      <c r="J20" s="21" t="s">
        <v>1</v>
      </c>
      <c r="L20" s="30"/>
    </row>
    <row r="21" spans="2:12" s="1" customFormat="1" ht="18" customHeight="1">
      <c r="B21" s="30"/>
      <c r="E21" s="21" t="s">
        <v>29</v>
      </c>
      <c r="I21" s="23" t="s">
        <v>25</v>
      </c>
      <c r="J21" s="21" t="s">
        <v>1</v>
      </c>
      <c r="L21" s="30"/>
    </row>
    <row r="22" spans="2:12" s="1" customFormat="1" ht="6.9" customHeight="1">
      <c r="B22" s="30"/>
      <c r="L22" s="30"/>
    </row>
    <row r="23" spans="2:12" s="1" customFormat="1" ht="12" customHeight="1">
      <c r="B23" s="30"/>
      <c r="D23" s="23" t="s">
        <v>32</v>
      </c>
      <c r="I23" s="23" t="s">
        <v>23</v>
      </c>
      <c r="J23" s="21" t="str">
        <f>IF('Rekapitulácia stavby'!AN19="","",'Rekapitulácia stavby'!AN19)</f>
        <v/>
      </c>
      <c r="L23" s="30"/>
    </row>
    <row r="24" spans="2:12" s="1" customFormat="1" ht="18" customHeight="1">
      <c r="B24" s="30"/>
      <c r="E24" s="21" t="str">
        <f>IF('Rekapitulácia stavby'!E20="","",'Rekapitulácia stavby'!E20)</f>
        <v xml:space="preserve"> </v>
      </c>
      <c r="I24" s="23" t="s">
        <v>25</v>
      </c>
      <c r="J24" s="21" t="str">
        <f>IF('Rekapitulácia stavby'!AN20="","",'Rekapitulácia stavby'!AN20)</f>
        <v/>
      </c>
      <c r="L24" s="30"/>
    </row>
    <row r="25" spans="2:12" s="1" customFormat="1" ht="6.9" customHeight="1">
      <c r="B25" s="30"/>
      <c r="L25" s="30"/>
    </row>
    <row r="26" spans="2:12" s="1" customFormat="1" ht="12" customHeight="1">
      <c r="B26" s="30"/>
      <c r="D26" s="23" t="s">
        <v>34</v>
      </c>
      <c r="L26" s="30"/>
    </row>
    <row r="27" spans="2:12" s="7" customFormat="1" ht="131.25" customHeight="1">
      <c r="B27" s="102"/>
      <c r="E27" s="215" t="s">
        <v>109</v>
      </c>
      <c r="F27" s="215"/>
      <c r="G27" s="215"/>
      <c r="H27" s="215"/>
      <c r="L27" s="102"/>
    </row>
    <row r="28" spans="2:12" s="1" customFormat="1" ht="6.9" customHeight="1">
      <c r="B28" s="30"/>
      <c r="L28" s="30"/>
    </row>
    <row r="29" spans="2:12" s="1" customFormat="1" ht="6.9" customHeight="1">
      <c r="B29" s="30"/>
      <c r="D29" s="54"/>
      <c r="E29" s="54"/>
      <c r="F29" s="54"/>
      <c r="G29" s="54"/>
      <c r="H29" s="54"/>
      <c r="I29" s="54"/>
      <c r="J29" s="54"/>
      <c r="K29" s="54"/>
      <c r="L29" s="30"/>
    </row>
    <row r="30" spans="2:12" s="1" customFormat="1" ht="14.4" customHeight="1">
      <c r="B30" s="30"/>
      <c r="D30" s="21" t="s">
        <v>110</v>
      </c>
      <c r="J30" s="29">
        <f>J96</f>
        <v>0</v>
      </c>
      <c r="L30" s="30"/>
    </row>
    <row r="31" spans="2:12" s="1" customFormat="1" ht="14.4" customHeight="1">
      <c r="B31" s="30"/>
      <c r="D31" s="28" t="s">
        <v>100</v>
      </c>
      <c r="J31" s="29">
        <f>J103</f>
        <v>0</v>
      </c>
      <c r="L31" s="30"/>
    </row>
    <row r="32" spans="2:12" s="1" customFormat="1" ht="25.35" customHeight="1">
      <c r="B32" s="30"/>
      <c r="D32" s="103" t="s">
        <v>38</v>
      </c>
      <c r="J32" s="67">
        <f>ROUND(J30 + J31, 2)</f>
        <v>0</v>
      </c>
      <c r="L32" s="30"/>
    </row>
    <row r="33" spans="2:12" s="1" customFormat="1" ht="6.9" customHeight="1">
      <c r="B33" s="30"/>
      <c r="D33" s="54"/>
      <c r="E33" s="54"/>
      <c r="F33" s="54"/>
      <c r="G33" s="54"/>
      <c r="H33" s="54"/>
      <c r="I33" s="54"/>
      <c r="J33" s="54"/>
      <c r="K33" s="54"/>
      <c r="L33" s="30"/>
    </row>
    <row r="34" spans="2:12" s="1" customFormat="1" ht="14.4" customHeight="1">
      <c r="B34" s="30"/>
      <c r="F34" s="33" t="s">
        <v>40</v>
      </c>
      <c r="I34" s="33" t="s">
        <v>39</v>
      </c>
      <c r="J34" s="33" t="s">
        <v>41</v>
      </c>
      <c r="L34" s="30"/>
    </row>
    <row r="35" spans="2:12" s="1" customFormat="1" ht="14.4" customHeight="1">
      <c r="B35" s="30"/>
      <c r="D35" s="56" t="s">
        <v>42</v>
      </c>
      <c r="E35" s="35" t="s">
        <v>43</v>
      </c>
      <c r="F35" s="104">
        <f>ROUND((SUM(BE103:BE110) + SUM(BE130:BE146)),  2)</f>
        <v>0</v>
      </c>
      <c r="G35" s="105"/>
      <c r="H35" s="105"/>
      <c r="I35" s="106">
        <v>0.2</v>
      </c>
      <c r="J35" s="104">
        <f>ROUND(((SUM(BE103:BE110) + SUM(BE130:BE146))*I35),  2)</f>
        <v>0</v>
      </c>
      <c r="L35" s="30"/>
    </row>
    <row r="36" spans="2:12" s="1" customFormat="1" ht="14.4" customHeight="1">
      <c r="B36" s="30"/>
      <c r="E36" s="35" t="s">
        <v>44</v>
      </c>
      <c r="F36" s="104">
        <f>ROUND((SUM(BF103:BF110) + SUM(BF130:BF146)),  2)</f>
        <v>0</v>
      </c>
      <c r="G36" s="105"/>
      <c r="H36" s="105"/>
      <c r="I36" s="106">
        <v>0.2</v>
      </c>
      <c r="J36" s="104">
        <f>ROUND(((SUM(BF103:BF110) + SUM(BF130:BF146))*I36),  2)</f>
        <v>0</v>
      </c>
      <c r="L36" s="30"/>
    </row>
    <row r="37" spans="2:12" s="1" customFormat="1" ht="14.4" hidden="1" customHeight="1">
      <c r="B37" s="30"/>
      <c r="E37" s="23" t="s">
        <v>45</v>
      </c>
      <c r="F37" s="107">
        <f>ROUND((SUM(BG103:BG110) + SUM(BG130:BG146)),  2)</f>
        <v>0</v>
      </c>
      <c r="I37" s="108">
        <v>0.2</v>
      </c>
      <c r="J37" s="107">
        <f>0</f>
        <v>0</v>
      </c>
      <c r="L37" s="30"/>
    </row>
    <row r="38" spans="2:12" s="1" customFormat="1" ht="14.4" hidden="1" customHeight="1">
      <c r="B38" s="30"/>
      <c r="E38" s="23" t="s">
        <v>46</v>
      </c>
      <c r="F38" s="107">
        <f>ROUND((SUM(BH103:BH110) + SUM(BH130:BH146)),  2)</f>
        <v>0</v>
      </c>
      <c r="I38" s="108">
        <v>0.2</v>
      </c>
      <c r="J38" s="107">
        <f>0</f>
        <v>0</v>
      </c>
      <c r="L38" s="30"/>
    </row>
    <row r="39" spans="2:12" s="1" customFormat="1" ht="14.4" hidden="1" customHeight="1">
      <c r="B39" s="30"/>
      <c r="E39" s="35" t="s">
        <v>47</v>
      </c>
      <c r="F39" s="104">
        <f>ROUND((SUM(BI103:BI110) + SUM(BI130:BI146)),  2)</f>
        <v>0</v>
      </c>
      <c r="G39" s="105"/>
      <c r="H39" s="105"/>
      <c r="I39" s="106">
        <v>0</v>
      </c>
      <c r="J39" s="104">
        <f>0</f>
        <v>0</v>
      </c>
      <c r="L39" s="30"/>
    </row>
    <row r="40" spans="2:12" s="1" customFormat="1" ht="6.9" customHeight="1">
      <c r="B40" s="30"/>
      <c r="L40" s="30"/>
    </row>
    <row r="41" spans="2:12" s="1" customFormat="1" ht="25.35" customHeight="1">
      <c r="B41" s="30"/>
      <c r="C41" s="99"/>
      <c r="D41" s="109" t="s">
        <v>48</v>
      </c>
      <c r="E41" s="58"/>
      <c r="F41" s="58"/>
      <c r="G41" s="110" t="s">
        <v>49</v>
      </c>
      <c r="H41" s="111" t="s">
        <v>50</v>
      </c>
      <c r="I41" s="58"/>
      <c r="J41" s="112">
        <f>SUM(J32:J39)</f>
        <v>0</v>
      </c>
      <c r="K41" s="113"/>
      <c r="L41" s="30"/>
    </row>
    <row r="42" spans="2:12" s="1" customFormat="1" ht="14.4" customHeight="1">
      <c r="B42" s="30"/>
      <c r="L42" s="30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30"/>
      <c r="D50" s="42" t="s">
        <v>51</v>
      </c>
      <c r="E50" s="43"/>
      <c r="F50" s="43"/>
      <c r="G50" s="42" t="s">
        <v>52</v>
      </c>
      <c r="H50" s="43"/>
      <c r="I50" s="43"/>
      <c r="J50" s="43"/>
      <c r="K50" s="43"/>
      <c r="L50" s="30"/>
    </row>
    <row r="51" spans="2:12" ht="10.199999999999999">
      <c r="B51" s="16"/>
      <c r="L51" s="16"/>
    </row>
    <row r="52" spans="2:12" ht="10.199999999999999">
      <c r="B52" s="16"/>
      <c r="L52" s="16"/>
    </row>
    <row r="53" spans="2:12" ht="10.199999999999999">
      <c r="B53" s="16"/>
      <c r="L53" s="16"/>
    </row>
    <row r="54" spans="2:12" ht="10.199999999999999">
      <c r="B54" s="16"/>
      <c r="L54" s="16"/>
    </row>
    <row r="55" spans="2:12" ht="10.199999999999999">
      <c r="B55" s="16"/>
      <c r="L55" s="16"/>
    </row>
    <row r="56" spans="2:12" ht="10.199999999999999">
      <c r="B56" s="16"/>
      <c r="L56" s="16"/>
    </row>
    <row r="57" spans="2:12" ht="10.199999999999999">
      <c r="B57" s="16"/>
      <c r="L57" s="16"/>
    </row>
    <row r="58" spans="2:12" ht="10.199999999999999">
      <c r="B58" s="16"/>
      <c r="L58" s="16"/>
    </row>
    <row r="59" spans="2:12" ht="10.199999999999999">
      <c r="B59" s="16"/>
      <c r="L59" s="16"/>
    </row>
    <row r="60" spans="2:12" ht="10.199999999999999">
      <c r="B60" s="16"/>
      <c r="L60" s="16"/>
    </row>
    <row r="61" spans="2:12" s="1" customFormat="1" ht="13.2">
      <c r="B61" s="30"/>
      <c r="D61" s="44" t="s">
        <v>53</v>
      </c>
      <c r="E61" s="32"/>
      <c r="F61" s="114" t="s">
        <v>54</v>
      </c>
      <c r="G61" s="44" t="s">
        <v>53</v>
      </c>
      <c r="H61" s="32"/>
      <c r="I61" s="32"/>
      <c r="J61" s="115" t="s">
        <v>54</v>
      </c>
      <c r="K61" s="32"/>
      <c r="L61" s="30"/>
    </row>
    <row r="62" spans="2:12" ht="10.199999999999999">
      <c r="B62" s="16"/>
      <c r="L62" s="16"/>
    </row>
    <row r="63" spans="2:12" ht="10.199999999999999">
      <c r="B63" s="16"/>
      <c r="L63" s="16"/>
    </row>
    <row r="64" spans="2:12" ht="10.199999999999999">
      <c r="B64" s="16"/>
      <c r="L64" s="16"/>
    </row>
    <row r="65" spans="2:12" s="1" customFormat="1" ht="13.2">
      <c r="B65" s="30"/>
      <c r="D65" s="42" t="s">
        <v>55</v>
      </c>
      <c r="E65" s="43"/>
      <c r="F65" s="43"/>
      <c r="G65" s="42" t="s">
        <v>56</v>
      </c>
      <c r="H65" s="43"/>
      <c r="I65" s="43"/>
      <c r="J65" s="43"/>
      <c r="K65" s="43"/>
      <c r="L65" s="30"/>
    </row>
    <row r="66" spans="2:12" ht="10.199999999999999">
      <c r="B66" s="16"/>
      <c r="L66" s="16"/>
    </row>
    <row r="67" spans="2:12" ht="10.199999999999999">
      <c r="B67" s="16"/>
      <c r="L67" s="16"/>
    </row>
    <row r="68" spans="2:12" ht="10.199999999999999">
      <c r="B68" s="16"/>
      <c r="L68" s="16"/>
    </row>
    <row r="69" spans="2:12" ht="10.199999999999999">
      <c r="B69" s="16"/>
      <c r="L69" s="16"/>
    </row>
    <row r="70" spans="2:12" ht="10.199999999999999">
      <c r="B70" s="16"/>
      <c r="L70" s="16"/>
    </row>
    <row r="71" spans="2:12" ht="10.199999999999999">
      <c r="B71" s="16"/>
      <c r="L71" s="16"/>
    </row>
    <row r="72" spans="2:12" ht="10.199999999999999">
      <c r="B72" s="16"/>
      <c r="L72" s="16"/>
    </row>
    <row r="73" spans="2:12" ht="10.199999999999999">
      <c r="B73" s="16"/>
      <c r="L73" s="16"/>
    </row>
    <row r="74" spans="2:12" ht="10.199999999999999">
      <c r="B74" s="16"/>
      <c r="L74" s="16"/>
    </row>
    <row r="75" spans="2:12" ht="10.199999999999999">
      <c r="B75" s="16"/>
      <c r="L75" s="16"/>
    </row>
    <row r="76" spans="2:12" s="1" customFormat="1" ht="13.2">
      <c r="B76" s="30"/>
      <c r="D76" s="44" t="s">
        <v>53</v>
      </c>
      <c r="E76" s="32"/>
      <c r="F76" s="114" t="s">
        <v>54</v>
      </c>
      <c r="G76" s="44" t="s">
        <v>53</v>
      </c>
      <c r="H76" s="32"/>
      <c r="I76" s="32"/>
      <c r="J76" s="115" t="s">
        <v>54</v>
      </c>
      <c r="K76" s="32"/>
      <c r="L76" s="30"/>
    </row>
    <row r="77" spans="2:12" s="1" customFormat="1" ht="14.4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0"/>
    </row>
    <row r="81" spans="2:47" s="1" customFormat="1" ht="6.9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0"/>
    </row>
    <row r="82" spans="2:47" s="1" customFormat="1" ht="24.9" customHeight="1">
      <c r="B82" s="30"/>
      <c r="C82" s="17" t="s">
        <v>111</v>
      </c>
      <c r="L82" s="30"/>
    </row>
    <row r="83" spans="2:47" s="1" customFormat="1" ht="6.9" customHeight="1">
      <c r="B83" s="30"/>
      <c r="L83" s="30"/>
    </row>
    <row r="84" spans="2:47" s="1" customFormat="1" ht="12" customHeight="1">
      <c r="B84" s="30"/>
      <c r="C84" s="23" t="s">
        <v>14</v>
      </c>
      <c r="L84" s="30"/>
    </row>
    <row r="85" spans="2:47" s="1" customFormat="1" ht="16.5" customHeight="1">
      <c r="B85" s="30"/>
      <c r="E85" s="231" t="str">
        <f>E7</f>
        <v>Technológia prekládky polnohospodárskych produktov</v>
      </c>
      <c r="F85" s="232"/>
      <c r="G85" s="232"/>
      <c r="H85" s="232"/>
      <c r="L85" s="30"/>
    </row>
    <row r="86" spans="2:47" s="1" customFormat="1" ht="12" customHeight="1">
      <c r="B86" s="30"/>
      <c r="C86" s="23" t="s">
        <v>107</v>
      </c>
      <c r="L86" s="30"/>
    </row>
    <row r="87" spans="2:47" s="1" customFormat="1" ht="16.5" customHeight="1">
      <c r="B87" s="30"/>
      <c r="E87" s="183" t="str">
        <f>E9</f>
        <v>SO04 - SO 04 - Velín 15 m2 - základy</v>
      </c>
      <c r="F87" s="233"/>
      <c r="G87" s="233"/>
      <c r="H87" s="233"/>
      <c r="L87" s="30"/>
    </row>
    <row r="88" spans="2:47" s="1" customFormat="1" ht="6.9" customHeight="1">
      <c r="B88" s="30"/>
      <c r="L88" s="30"/>
    </row>
    <row r="89" spans="2:47" s="1" customFormat="1" ht="12" customHeight="1">
      <c r="B89" s="30"/>
      <c r="C89" s="23" t="s">
        <v>18</v>
      </c>
      <c r="F89" s="21" t="str">
        <f>F12</f>
        <v>Košice - Haniska</v>
      </c>
      <c r="I89" s="23" t="s">
        <v>20</v>
      </c>
      <c r="J89" s="53" t="str">
        <f>IF(J12="","",J12)</f>
        <v>3. 4. 2023</v>
      </c>
      <c r="L89" s="30"/>
    </row>
    <row r="90" spans="2:47" s="1" customFormat="1" ht="6.9" customHeight="1">
      <c r="B90" s="30"/>
      <c r="L90" s="30"/>
    </row>
    <row r="91" spans="2:47" s="1" customFormat="1" ht="15.15" customHeight="1">
      <c r="B91" s="30"/>
      <c r="C91" s="23" t="s">
        <v>22</v>
      </c>
      <c r="F91" s="21" t="str">
        <f>E15</f>
        <v>BB - TRADE, s.r.o., Areál porekladisko, Haniska</v>
      </c>
      <c r="I91" s="23" t="s">
        <v>28</v>
      </c>
      <c r="J91" s="26" t="str">
        <f>E21</f>
        <v>Ing. Attila Balogh</v>
      </c>
      <c r="L91" s="30"/>
    </row>
    <row r="92" spans="2:47" s="1" customFormat="1" ht="15.15" customHeight="1">
      <c r="B92" s="30"/>
      <c r="C92" s="23" t="s">
        <v>26</v>
      </c>
      <c r="F92" s="21" t="str">
        <f>IF(E18="","",E18)</f>
        <v>Vyplň údaj</v>
      </c>
      <c r="I92" s="23" t="s">
        <v>32</v>
      </c>
      <c r="J92" s="26" t="str">
        <f>E24</f>
        <v xml:space="preserve"> </v>
      </c>
      <c r="L92" s="30"/>
    </row>
    <row r="93" spans="2:47" s="1" customFormat="1" ht="10.35" customHeight="1">
      <c r="B93" s="30"/>
      <c r="L93" s="30"/>
    </row>
    <row r="94" spans="2:47" s="1" customFormat="1" ht="29.25" customHeight="1">
      <c r="B94" s="30"/>
      <c r="C94" s="116" t="s">
        <v>112</v>
      </c>
      <c r="D94" s="99"/>
      <c r="E94" s="99"/>
      <c r="F94" s="99"/>
      <c r="G94" s="99"/>
      <c r="H94" s="99"/>
      <c r="I94" s="99"/>
      <c r="J94" s="117" t="s">
        <v>113</v>
      </c>
      <c r="K94" s="99"/>
      <c r="L94" s="30"/>
    </row>
    <row r="95" spans="2:47" s="1" customFormat="1" ht="10.35" customHeight="1">
      <c r="B95" s="30"/>
      <c r="L95" s="30"/>
    </row>
    <row r="96" spans="2:47" s="1" customFormat="1" ht="22.8" customHeight="1">
      <c r="B96" s="30"/>
      <c r="C96" s="118" t="s">
        <v>114</v>
      </c>
      <c r="J96" s="67">
        <f>J130</f>
        <v>0</v>
      </c>
      <c r="L96" s="30"/>
      <c r="AU96" s="13" t="s">
        <v>115</v>
      </c>
    </row>
    <row r="97" spans="2:65" s="8" customFormat="1" ht="24.9" customHeight="1">
      <c r="B97" s="119"/>
      <c r="D97" s="120" t="s">
        <v>116</v>
      </c>
      <c r="E97" s="121"/>
      <c r="F97" s="121"/>
      <c r="G97" s="121"/>
      <c r="H97" s="121"/>
      <c r="I97" s="121"/>
      <c r="J97" s="122">
        <f>J131</f>
        <v>0</v>
      </c>
      <c r="L97" s="119"/>
    </row>
    <row r="98" spans="2:65" s="9" customFormat="1" ht="19.95" customHeight="1">
      <c r="B98" s="123"/>
      <c r="D98" s="124" t="s">
        <v>401</v>
      </c>
      <c r="E98" s="125"/>
      <c r="F98" s="125"/>
      <c r="G98" s="125"/>
      <c r="H98" s="125"/>
      <c r="I98" s="125"/>
      <c r="J98" s="126">
        <f>J132</f>
        <v>0</v>
      </c>
      <c r="L98" s="123"/>
    </row>
    <row r="99" spans="2:65" s="9" customFormat="1" ht="19.95" customHeight="1">
      <c r="B99" s="123"/>
      <c r="D99" s="124" t="s">
        <v>404</v>
      </c>
      <c r="E99" s="125"/>
      <c r="F99" s="125"/>
      <c r="G99" s="125"/>
      <c r="H99" s="125"/>
      <c r="I99" s="125"/>
      <c r="J99" s="126">
        <f>J142</f>
        <v>0</v>
      </c>
      <c r="L99" s="123"/>
    </row>
    <row r="100" spans="2:65" s="9" customFormat="1" ht="19.95" customHeight="1">
      <c r="B100" s="123"/>
      <c r="D100" s="124" t="s">
        <v>405</v>
      </c>
      <c r="E100" s="125"/>
      <c r="F100" s="125"/>
      <c r="G100" s="125"/>
      <c r="H100" s="125"/>
      <c r="I100" s="125"/>
      <c r="J100" s="126">
        <f>J145</f>
        <v>0</v>
      </c>
      <c r="L100" s="123"/>
    </row>
    <row r="101" spans="2:65" s="1" customFormat="1" ht="21.75" customHeight="1">
      <c r="B101" s="30"/>
      <c r="L101" s="30"/>
    </row>
    <row r="102" spans="2:65" s="1" customFormat="1" ht="6.9" customHeight="1">
      <c r="B102" s="30"/>
      <c r="L102" s="30"/>
    </row>
    <row r="103" spans="2:65" s="1" customFormat="1" ht="29.25" customHeight="1">
      <c r="B103" s="30"/>
      <c r="C103" s="118" t="s">
        <v>123</v>
      </c>
      <c r="J103" s="127">
        <f>ROUND(J104 + J105 + J106 + J107 + J108 + J109,2)</f>
        <v>0</v>
      </c>
      <c r="L103" s="30"/>
      <c r="N103" s="128" t="s">
        <v>42</v>
      </c>
    </row>
    <row r="104" spans="2:65" s="1" customFormat="1" ht="18" customHeight="1">
      <c r="B104" s="129"/>
      <c r="C104" s="130"/>
      <c r="D104" s="203" t="s">
        <v>124</v>
      </c>
      <c r="E104" s="235"/>
      <c r="F104" s="235"/>
      <c r="G104" s="130"/>
      <c r="H104" s="130"/>
      <c r="I104" s="130"/>
      <c r="J104" s="90">
        <v>0</v>
      </c>
      <c r="K104" s="130"/>
      <c r="L104" s="129"/>
      <c r="M104" s="130"/>
      <c r="N104" s="132" t="s">
        <v>44</v>
      </c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0"/>
      <c r="AH104" s="130"/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3" t="s">
        <v>125</v>
      </c>
      <c r="AZ104" s="130"/>
      <c r="BA104" s="130"/>
      <c r="BB104" s="130"/>
      <c r="BC104" s="130"/>
      <c r="BD104" s="130"/>
      <c r="BE104" s="134">
        <f t="shared" ref="BE104:BE109" si="0">IF(N104="základná",J104,0)</f>
        <v>0</v>
      </c>
      <c r="BF104" s="134">
        <f t="shared" ref="BF104:BF109" si="1">IF(N104="znížená",J104,0)</f>
        <v>0</v>
      </c>
      <c r="BG104" s="134">
        <f t="shared" ref="BG104:BG109" si="2">IF(N104="zákl. prenesená",J104,0)</f>
        <v>0</v>
      </c>
      <c r="BH104" s="134">
        <f t="shared" ref="BH104:BH109" si="3">IF(N104="zníž. prenesená",J104,0)</f>
        <v>0</v>
      </c>
      <c r="BI104" s="134">
        <f t="shared" ref="BI104:BI109" si="4">IF(N104="nulová",J104,0)</f>
        <v>0</v>
      </c>
      <c r="BJ104" s="133" t="s">
        <v>126</v>
      </c>
      <c r="BK104" s="130"/>
      <c r="BL104" s="130"/>
      <c r="BM104" s="130"/>
    </row>
    <row r="105" spans="2:65" s="1" customFormat="1" ht="18" customHeight="1">
      <c r="B105" s="129"/>
      <c r="C105" s="130"/>
      <c r="D105" s="203" t="s">
        <v>127</v>
      </c>
      <c r="E105" s="235"/>
      <c r="F105" s="235"/>
      <c r="G105" s="130"/>
      <c r="H105" s="130"/>
      <c r="I105" s="130"/>
      <c r="J105" s="90">
        <v>0</v>
      </c>
      <c r="K105" s="130"/>
      <c r="L105" s="129"/>
      <c r="M105" s="130"/>
      <c r="N105" s="132" t="s">
        <v>44</v>
      </c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0"/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3" t="s">
        <v>125</v>
      </c>
      <c r="AZ105" s="130"/>
      <c r="BA105" s="130"/>
      <c r="BB105" s="130"/>
      <c r="BC105" s="130"/>
      <c r="BD105" s="130"/>
      <c r="BE105" s="134">
        <f t="shared" si="0"/>
        <v>0</v>
      </c>
      <c r="BF105" s="134">
        <f t="shared" si="1"/>
        <v>0</v>
      </c>
      <c r="BG105" s="134">
        <f t="shared" si="2"/>
        <v>0</v>
      </c>
      <c r="BH105" s="134">
        <f t="shared" si="3"/>
        <v>0</v>
      </c>
      <c r="BI105" s="134">
        <f t="shared" si="4"/>
        <v>0</v>
      </c>
      <c r="BJ105" s="133" t="s">
        <v>126</v>
      </c>
      <c r="BK105" s="130"/>
      <c r="BL105" s="130"/>
      <c r="BM105" s="130"/>
    </row>
    <row r="106" spans="2:65" s="1" customFormat="1" ht="18" customHeight="1">
      <c r="B106" s="129"/>
      <c r="C106" s="130"/>
      <c r="D106" s="203" t="s">
        <v>128</v>
      </c>
      <c r="E106" s="235"/>
      <c r="F106" s="235"/>
      <c r="G106" s="130"/>
      <c r="H106" s="130"/>
      <c r="I106" s="130"/>
      <c r="J106" s="90">
        <v>0</v>
      </c>
      <c r="K106" s="130"/>
      <c r="L106" s="129"/>
      <c r="M106" s="130"/>
      <c r="N106" s="132" t="s">
        <v>44</v>
      </c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0"/>
      <c r="AH106" s="130"/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3" t="s">
        <v>125</v>
      </c>
      <c r="AZ106" s="130"/>
      <c r="BA106" s="130"/>
      <c r="BB106" s="130"/>
      <c r="BC106" s="130"/>
      <c r="BD106" s="130"/>
      <c r="BE106" s="134">
        <f t="shared" si="0"/>
        <v>0</v>
      </c>
      <c r="BF106" s="134">
        <f t="shared" si="1"/>
        <v>0</v>
      </c>
      <c r="BG106" s="134">
        <f t="shared" si="2"/>
        <v>0</v>
      </c>
      <c r="BH106" s="134">
        <f t="shared" si="3"/>
        <v>0</v>
      </c>
      <c r="BI106" s="134">
        <f t="shared" si="4"/>
        <v>0</v>
      </c>
      <c r="BJ106" s="133" t="s">
        <v>126</v>
      </c>
      <c r="BK106" s="130"/>
      <c r="BL106" s="130"/>
      <c r="BM106" s="130"/>
    </row>
    <row r="107" spans="2:65" s="1" customFormat="1" ht="18" customHeight="1">
      <c r="B107" s="129"/>
      <c r="C107" s="130"/>
      <c r="D107" s="203" t="s">
        <v>129</v>
      </c>
      <c r="E107" s="235"/>
      <c r="F107" s="235"/>
      <c r="G107" s="130"/>
      <c r="H107" s="130"/>
      <c r="I107" s="130"/>
      <c r="J107" s="90">
        <v>0</v>
      </c>
      <c r="K107" s="130"/>
      <c r="L107" s="129"/>
      <c r="M107" s="130"/>
      <c r="N107" s="132" t="s">
        <v>44</v>
      </c>
      <c r="O107" s="130"/>
      <c r="P107" s="130"/>
      <c r="Q107" s="130"/>
      <c r="R107" s="130"/>
      <c r="S107" s="130"/>
      <c r="T107" s="130"/>
      <c r="U107" s="130"/>
      <c r="V107" s="130"/>
      <c r="W107" s="130"/>
      <c r="X107" s="130"/>
      <c r="Y107" s="130"/>
      <c r="Z107" s="130"/>
      <c r="AA107" s="130"/>
      <c r="AB107" s="130"/>
      <c r="AC107" s="130"/>
      <c r="AD107" s="130"/>
      <c r="AE107" s="130"/>
      <c r="AF107" s="130"/>
      <c r="AG107" s="130"/>
      <c r="AH107" s="130"/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  <c r="AT107" s="130"/>
      <c r="AU107" s="130"/>
      <c r="AV107" s="130"/>
      <c r="AW107" s="130"/>
      <c r="AX107" s="130"/>
      <c r="AY107" s="133" t="s">
        <v>125</v>
      </c>
      <c r="AZ107" s="130"/>
      <c r="BA107" s="130"/>
      <c r="BB107" s="130"/>
      <c r="BC107" s="130"/>
      <c r="BD107" s="130"/>
      <c r="BE107" s="134">
        <f t="shared" si="0"/>
        <v>0</v>
      </c>
      <c r="BF107" s="134">
        <f t="shared" si="1"/>
        <v>0</v>
      </c>
      <c r="BG107" s="134">
        <f t="shared" si="2"/>
        <v>0</v>
      </c>
      <c r="BH107" s="134">
        <f t="shared" si="3"/>
        <v>0</v>
      </c>
      <c r="BI107" s="134">
        <f t="shared" si="4"/>
        <v>0</v>
      </c>
      <c r="BJ107" s="133" t="s">
        <v>126</v>
      </c>
      <c r="BK107" s="130"/>
      <c r="BL107" s="130"/>
      <c r="BM107" s="130"/>
    </row>
    <row r="108" spans="2:65" s="1" customFormat="1" ht="18" customHeight="1">
      <c r="B108" s="129"/>
      <c r="C108" s="130"/>
      <c r="D108" s="203" t="s">
        <v>130</v>
      </c>
      <c r="E108" s="235"/>
      <c r="F108" s="235"/>
      <c r="G108" s="130"/>
      <c r="H108" s="130"/>
      <c r="I108" s="130"/>
      <c r="J108" s="90">
        <v>0</v>
      </c>
      <c r="K108" s="130"/>
      <c r="L108" s="129"/>
      <c r="M108" s="130"/>
      <c r="N108" s="132" t="s">
        <v>44</v>
      </c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0"/>
      <c r="AH108" s="130"/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  <c r="AT108" s="130"/>
      <c r="AU108" s="130"/>
      <c r="AV108" s="130"/>
      <c r="AW108" s="130"/>
      <c r="AX108" s="130"/>
      <c r="AY108" s="133" t="s">
        <v>125</v>
      </c>
      <c r="AZ108" s="130"/>
      <c r="BA108" s="130"/>
      <c r="BB108" s="130"/>
      <c r="BC108" s="130"/>
      <c r="BD108" s="130"/>
      <c r="BE108" s="134">
        <f t="shared" si="0"/>
        <v>0</v>
      </c>
      <c r="BF108" s="134">
        <f t="shared" si="1"/>
        <v>0</v>
      </c>
      <c r="BG108" s="134">
        <f t="shared" si="2"/>
        <v>0</v>
      </c>
      <c r="BH108" s="134">
        <f t="shared" si="3"/>
        <v>0</v>
      </c>
      <c r="BI108" s="134">
        <f t="shared" si="4"/>
        <v>0</v>
      </c>
      <c r="BJ108" s="133" t="s">
        <v>126</v>
      </c>
      <c r="BK108" s="130"/>
      <c r="BL108" s="130"/>
      <c r="BM108" s="130"/>
    </row>
    <row r="109" spans="2:65" s="1" customFormat="1" ht="18" customHeight="1">
      <c r="B109" s="129"/>
      <c r="C109" s="130"/>
      <c r="D109" s="131" t="s">
        <v>131</v>
      </c>
      <c r="E109" s="130"/>
      <c r="F109" s="130"/>
      <c r="G109" s="130"/>
      <c r="H109" s="130"/>
      <c r="I109" s="130"/>
      <c r="J109" s="90">
        <f>ROUND(J30*T109,2)</f>
        <v>0</v>
      </c>
      <c r="K109" s="130"/>
      <c r="L109" s="129"/>
      <c r="M109" s="130"/>
      <c r="N109" s="132" t="s">
        <v>44</v>
      </c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0"/>
      <c r="AH109" s="130"/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  <c r="AT109" s="130"/>
      <c r="AU109" s="130"/>
      <c r="AV109" s="130"/>
      <c r="AW109" s="130"/>
      <c r="AX109" s="130"/>
      <c r="AY109" s="133" t="s">
        <v>132</v>
      </c>
      <c r="AZ109" s="130"/>
      <c r="BA109" s="130"/>
      <c r="BB109" s="130"/>
      <c r="BC109" s="130"/>
      <c r="BD109" s="130"/>
      <c r="BE109" s="134">
        <f t="shared" si="0"/>
        <v>0</v>
      </c>
      <c r="BF109" s="134">
        <f t="shared" si="1"/>
        <v>0</v>
      </c>
      <c r="BG109" s="134">
        <f t="shared" si="2"/>
        <v>0</v>
      </c>
      <c r="BH109" s="134">
        <f t="shared" si="3"/>
        <v>0</v>
      </c>
      <c r="BI109" s="134">
        <f t="shared" si="4"/>
        <v>0</v>
      </c>
      <c r="BJ109" s="133" t="s">
        <v>126</v>
      </c>
      <c r="BK109" s="130"/>
      <c r="BL109" s="130"/>
      <c r="BM109" s="130"/>
    </row>
    <row r="110" spans="2:65" s="1" customFormat="1" ht="10.199999999999999">
      <c r="B110" s="30"/>
      <c r="L110" s="30"/>
    </row>
    <row r="111" spans="2:65" s="1" customFormat="1" ht="29.25" customHeight="1">
      <c r="B111" s="30"/>
      <c r="C111" s="98" t="s">
        <v>105</v>
      </c>
      <c r="D111" s="99"/>
      <c r="E111" s="99"/>
      <c r="F111" s="99"/>
      <c r="G111" s="99"/>
      <c r="H111" s="99"/>
      <c r="I111" s="99"/>
      <c r="J111" s="100">
        <f>ROUND(J96+J103,2)</f>
        <v>0</v>
      </c>
      <c r="K111" s="99"/>
      <c r="L111" s="30"/>
    </row>
    <row r="112" spans="2:65" s="1" customFormat="1" ht="6.9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0"/>
    </row>
    <row r="116" spans="2:12" s="1" customFormat="1" ht="6.9" customHeight="1"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30"/>
    </row>
    <row r="117" spans="2:12" s="1" customFormat="1" ht="24.9" customHeight="1">
      <c r="B117" s="30"/>
      <c r="C117" s="17" t="s">
        <v>133</v>
      </c>
      <c r="L117" s="30"/>
    </row>
    <row r="118" spans="2:12" s="1" customFormat="1" ht="6.9" customHeight="1">
      <c r="B118" s="30"/>
      <c r="L118" s="30"/>
    </row>
    <row r="119" spans="2:12" s="1" customFormat="1" ht="12" customHeight="1">
      <c r="B119" s="30"/>
      <c r="C119" s="23" t="s">
        <v>14</v>
      </c>
      <c r="L119" s="30"/>
    </row>
    <row r="120" spans="2:12" s="1" customFormat="1" ht="16.5" customHeight="1">
      <c r="B120" s="30"/>
      <c r="E120" s="231" t="str">
        <f>E7</f>
        <v>Technológia prekládky polnohospodárskych produktov</v>
      </c>
      <c r="F120" s="232"/>
      <c r="G120" s="232"/>
      <c r="H120" s="232"/>
      <c r="L120" s="30"/>
    </row>
    <row r="121" spans="2:12" s="1" customFormat="1" ht="12" customHeight="1">
      <c r="B121" s="30"/>
      <c r="C121" s="23" t="s">
        <v>107</v>
      </c>
      <c r="L121" s="30"/>
    </row>
    <row r="122" spans="2:12" s="1" customFormat="1" ht="16.5" customHeight="1">
      <c r="B122" s="30"/>
      <c r="E122" s="183" t="str">
        <f>E9</f>
        <v>SO04 - SO 04 - Velín 15 m2 - základy</v>
      </c>
      <c r="F122" s="233"/>
      <c r="G122" s="233"/>
      <c r="H122" s="233"/>
      <c r="L122" s="30"/>
    </row>
    <row r="123" spans="2:12" s="1" customFormat="1" ht="6.9" customHeight="1">
      <c r="B123" s="30"/>
      <c r="L123" s="30"/>
    </row>
    <row r="124" spans="2:12" s="1" customFormat="1" ht="12" customHeight="1">
      <c r="B124" s="30"/>
      <c r="C124" s="23" t="s">
        <v>18</v>
      </c>
      <c r="F124" s="21" t="str">
        <f>F12</f>
        <v>Košice - Haniska</v>
      </c>
      <c r="I124" s="23" t="s">
        <v>20</v>
      </c>
      <c r="J124" s="53" t="str">
        <f>IF(J12="","",J12)</f>
        <v>3. 4. 2023</v>
      </c>
      <c r="L124" s="30"/>
    </row>
    <row r="125" spans="2:12" s="1" customFormat="1" ht="6.9" customHeight="1">
      <c r="B125" s="30"/>
      <c r="L125" s="30"/>
    </row>
    <row r="126" spans="2:12" s="1" customFormat="1" ht="15.15" customHeight="1">
      <c r="B126" s="30"/>
      <c r="C126" s="23" t="s">
        <v>22</v>
      </c>
      <c r="F126" s="21" t="str">
        <f>E15</f>
        <v>BB - TRADE, s.r.o., Areál porekladisko, Haniska</v>
      </c>
      <c r="I126" s="23" t="s">
        <v>28</v>
      </c>
      <c r="J126" s="26" t="str">
        <f>E21</f>
        <v>Ing. Attila Balogh</v>
      </c>
      <c r="L126" s="30"/>
    </row>
    <row r="127" spans="2:12" s="1" customFormat="1" ht="15.15" customHeight="1">
      <c r="B127" s="30"/>
      <c r="C127" s="23" t="s">
        <v>26</v>
      </c>
      <c r="F127" s="21" t="str">
        <f>IF(E18="","",E18)</f>
        <v>Vyplň údaj</v>
      </c>
      <c r="I127" s="23" t="s">
        <v>32</v>
      </c>
      <c r="J127" s="26" t="str">
        <f>E24</f>
        <v xml:space="preserve"> </v>
      </c>
      <c r="L127" s="30"/>
    </row>
    <row r="128" spans="2:12" s="1" customFormat="1" ht="10.35" customHeight="1">
      <c r="B128" s="30"/>
      <c r="L128" s="30"/>
    </row>
    <row r="129" spans="2:65" s="10" customFormat="1" ht="29.25" customHeight="1">
      <c r="B129" s="135"/>
      <c r="C129" s="136" t="s">
        <v>134</v>
      </c>
      <c r="D129" s="137" t="s">
        <v>63</v>
      </c>
      <c r="E129" s="137" t="s">
        <v>59</v>
      </c>
      <c r="F129" s="137" t="s">
        <v>60</v>
      </c>
      <c r="G129" s="137" t="s">
        <v>135</v>
      </c>
      <c r="H129" s="137" t="s">
        <v>136</v>
      </c>
      <c r="I129" s="137" t="s">
        <v>137</v>
      </c>
      <c r="J129" s="138" t="s">
        <v>113</v>
      </c>
      <c r="K129" s="139" t="s">
        <v>138</v>
      </c>
      <c r="L129" s="135"/>
      <c r="M129" s="60" t="s">
        <v>1</v>
      </c>
      <c r="N129" s="61" t="s">
        <v>42</v>
      </c>
      <c r="O129" s="61" t="s">
        <v>139</v>
      </c>
      <c r="P129" s="61" t="s">
        <v>140</v>
      </c>
      <c r="Q129" s="61" t="s">
        <v>141</v>
      </c>
      <c r="R129" s="61" t="s">
        <v>142</v>
      </c>
      <c r="S129" s="61" t="s">
        <v>143</v>
      </c>
      <c r="T129" s="62" t="s">
        <v>144</v>
      </c>
    </row>
    <row r="130" spans="2:65" s="1" customFormat="1" ht="22.8" customHeight="1">
      <c r="B130" s="30"/>
      <c r="C130" s="65" t="s">
        <v>110</v>
      </c>
      <c r="J130" s="140">
        <f>BK130</f>
        <v>0</v>
      </c>
      <c r="L130" s="30"/>
      <c r="M130" s="63"/>
      <c r="N130" s="54"/>
      <c r="O130" s="54"/>
      <c r="P130" s="141">
        <f>P131</f>
        <v>0</v>
      </c>
      <c r="Q130" s="54"/>
      <c r="R130" s="141">
        <f>R131</f>
        <v>5.5469999999999997</v>
      </c>
      <c r="S130" s="54"/>
      <c r="T130" s="142">
        <f>T131</f>
        <v>0</v>
      </c>
      <c r="AT130" s="13" t="s">
        <v>77</v>
      </c>
      <c r="AU130" s="13" t="s">
        <v>115</v>
      </c>
      <c r="BK130" s="143">
        <f>BK131</f>
        <v>0</v>
      </c>
    </row>
    <row r="131" spans="2:65" s="11" customFormat="1" ht="25.95" customHeight="1">
      <c r="B131" s="144"/>
      <c r="D131" s="145" t="s">
        <v>77</v>
      </c>
      <c r="E131" s="146" t="s">
        <v>145</v>
      </c>
      <c r="F131" s="146" t="s">
        <v>146</v>
      </c>
      <c r="I131" s="147"/>
      <c r="J131" s="148">
        <f>BK131</f>
        <v>0</v>
      </c>
      <c r="L131" s="144"/>
      <c r="M131" s="149"/>
      <c r="P131" s="150">
        <f>P132+P142+P145</f>
        <v>0</v>
      </c>
      <c r="R131" s="150">
        <f>R132+R142+R145</f>
        <v>5.5469999999999997</v>
      </c>
      <c r="T131" s="151">
        <f>T132+T142+T145</f>
        <v>0</v>
      </c>
      <c r="AR131" s="145" t="s">
        <v>86</v>
      </c>
      <c r="AT131" s="152" t="s">
        <v>77</v>
      </c>
      <c r="AU131" s="152" t="s">
        <v>78</v>
      </c>
      <c r="AY131" s="145" t="s">
        <v>147</v>
      </c>
      <c r="BK131" s="153">
        <f>BK132+BK142+BK145</f>
        <v>0</v>
      </c>
    </row>
    <row r="132" spans="2:65" s="11" customFormat="1" ht="22.8" customHeight="1">
      <c r="B132" s="144"/>
      <c r="D132" s="145" t="s">
        <v>77</v>
      </c>
      <c r="E132" s="154" t="s">
        <v>86</v>
      </c>
      <c r="F132" s="154" t="s">
        <v>406</v>
      </c>
      <c r="I132" s="147"/>
      <c r="J132" s="155">
        <f>BK132</f>
        <v>0</v>
      </c>
      <c r="L132" s="144"/>
      <c r="M132" s="149"/>
      <c r="P132" s="150">
        <f>SUM(P133:P141)</f>
        <v>0</v>
      </c>
      <c r="R132" s="150">
        <f>SUM(R133:R141)</f>
        <v>0</v>
      </c>
      <c r="T132" s="151">
        <f>SUM(T133:T141)</f>
        <v>0</v>
      </c>
      <c r="AR132" s="145" t="s">
        <v>86</v>
      </c>
      <c r="AT132" s="152" t="s">
        <v>77</v>
      </c>
      <c r="AU132" s="152" t="s">
        <v>86</v>
      </c>
      <c r="AY132" s="145" t="s">
        <v>147</v>
      </c>
      <c r="BK132" s="153">
        <f>SUM(BK133:BK141)</f>
        <v>0</v>
      </c>
    </row>
    <row r="133" spans="2:65" s="1" customFormat="1" ht="33" customHeight="1">
      <c r="B133" s="129"/>
      <c r="C133" s="156" t="s">
        <v>86</v>
      </c>
      <c r="D133" s="156" t="s">
        <v>149</v>
      </c>
      <c r="E133" s="157" t="s">
        <v>407</v>
      </c>
      <c r="F133" s="158" t="s">
        <v>408</v>
      </c>
      <c r="G133" s="159" t="s">
        <v>157</v>
      </c>
      <c r="H133" s="160">
        <v>3.24</v>
      </c>
      <c r="I133" s="161"/>
      <c r="J133" s="160">
        <f t="shared" ref="J133:J141" si="5">ROUND(I133*H133,3)</f>
        <v>0</v>
      </c>
      <c r="K133" s="162"/>
      <c r="L133" s="30"/>
      <c r="M133" s="163" t="s">
        <v>1</v>
      </c>
      <c r="N133" s="128" t="s">
        <v>44</v>
      </c>
      <c r="P133" s="164">
        <f t="shared" ref="P133:P141" si="6">O133*H133</f>
        <v>0</v>
      </c>
      <c r="Q133" s="164">
        <v>0</v>
      </c>
      <c r="R133" s="164">
        <f t="shared" ref="R133:R141" si="7">Q133*H133</f>
        <v>0</v>
      </c>
      <c r="S133" s="164">
        <v>0</v>
      </c>
      <c r="T133" s="165">
        <f t="shared" ref="T133:T141" si="8">S133*H133</f>
        <v>0</v>
      </c>
      <c r="AR133" s="166" t="s">
        <v>153</v>
      </c>
      <c r="AT133" s="166" t="s">
        <v>149</v>
      </c>
      <c r="AU133" s="166" t="s">
        <v>126</v>
      </c>
      <c r="AY133" s="13" t="s">
        <v>147</v>
      </c>
      <c r="BE133" s="94">
        <f t="shared" ref="BE133:BE141" si="9">IF(N133="základná",J133,0)</f>
        <v>0</v>
      </c>
      <c r="BF133" s="94">
        <f t="shared" ref="BF133:BF141" si="10">IF(N133="znížená",J133,0)</f>
        <v>0</v>
      </c>
      <c r="BG133" s="94">
        <f t="shared" ref="BG133:BG141" si="11">IF(N133="zákl. prenesená",J133,0)</f>
        <v>0</v>
      </c>
      <c r="BH133" s="94">
        <f t="shared" ref="BH133:BH141" si="12">IF(N133="zníž. prenesená",J133,0)</f>
        <v>0</v>
      </c>
      <c r="BI133" s="94">
        <f t="shared" ref="BI133:BI141" si="13">IF(N133="nulová",J133,0)</f>
        <v>0</v>
      </c>
      <c r="BJ133" s="13" t="s">
        <v>126</v>
      </c>
      <c r="BK133" s="167">
        <f t="shared" ref="BK133:BK141" si="14">ROUND(I133*H133,3)</f>
        <v>0</v>
      </c>
      <c r="BL133" s="13" t="s">
        <v>153</v>
      </c>
      <c r="BM133" s="166" t="s">
        <v>557</v>
      </c>
    </row>
    <row r="134" spans="2:65" s="1" customFormat="1" ht="21.75" customHeight="1">
      <c r="B134" s="129"/>
      <c r="C134" s="156" t="s">
        <v>126</v>
      </c>
      <c r="D134" s="156" t="s">
        <v>149</v>
      </c>
      <c r="E134" s="157" t="s">
        <v>558</v>
      </c>
      <c r="F134" s="158" t="s">
        <v>559</v>
      </c>
      <c r="G134" s="159" t="s">
        <v>157</v>
      </c>
      <c r="H134" s="160">
        <v>4.32</v>
      </c>
      <c r="I134" s="161"/>
      <c r="J134" s="160">
        <f t="shared" si="5"/>
        <v>0</v>
      </c>
      <c r="K134" s="162"/>
      <c r="L134" s="30"/>
      <c r="M134" s="163" t="s">
        <v>1</v>
      </c>
      <c r="N134" s="128" t="s">
        <v>44</v>
      </c>
      <c r="P134" s="164">
        <f t="shared" si="6"/>
        <v>0</v>
      </c>
      <c r="Q134" s="164">
        <v>0</v>
      </c>
      <c r="R134" s="164">
        <f t="shared" si="7"/>
        <v>0</v>
      </c>
      <c r="S134" s="164">
        <v>0</v>
      </c>
      <c r="T134" s="165">
        <f t="shared" si="8"/>
        <v>0</v>
      </c>
      <c r="AR134" s="166" t="s">
        <v>153</v>
      </c>
      <c r="AT134" s="166" t="s">
        <v>149</v>
      </c>
      <c r="AU134" s="166" t="s">
        <v>126</v>
      </c>
      <c r="AY134" s="13" t="s">
        <v>147</v>
      </c>
      <c r="BE134" s="94">
        <f t="shared" si="9"/>
        <v>0</v>
      </c>
      <c r="BF134" s="94">
        <f t="shared" si="10"/>
        <v>0</v>
      </c>
      <c r="BG134" s="94">
        <f t="shared" si="11"/>
        <v>0</v>
      </c>
      <c r="BH134" s="94">
        <f t="shared" si="12"/>
        <v>0</v>
      </c>
      <c r="BI134" s="94">
        <f t="shared" si="13"/>
        <v>0</v>
      </c>
      <c r="BJ134" s="13" t="s">
        <v>126</v>
      </c>
      <c r="BK134" s="167">
        <f t="shared" si="14"/>
        <v>0</v>
      </c>
      <c r="BL134" s="13" t="s">
        <v>153</v>
      </c>
      <c r="BM134" s="166" t="s">
        <v>560</v>
      </c>
    </row>
    <row r="135" spans="2:65" s="1" customFormat="1" ht="24.15" customHeight="1">
      <c r="B135" s="129"/>
      <c r="C135" s="156" t="s">
        <v>159</v>
      </c>
      <c r="D135" s="156" t="s">
        <v>149</v>
      </c>
      <c r="E135" s="157" t="s">
        <v>163</v>
      </c>
      <c r="F135" s="158" t="s">
        <v>164</v>
      </c>
      <c r="G135" s="159" t="s">
        <v>157</v>
      </c>
      <c r="H135" s="160">
        <v>4.32</v>
      </c>
      <c r="I135" s="161"/>
      <c r="J135" s="160">
        <f t="shared" si="5"/>
        <v>0</v>
      </c>
      <c r="K135" s="162"/>
      <c r="L135" s="30"/>
      <c r="M135" s="163" t="s">
        <v>1</v>
      </c>
      <c r="N135" s="128" t="s">
        <v>44</v>
      </c>
      <c r="P135" s="164">
        <f t="shared" si="6"/>
        <v>0</v>
      </c>
      <c r="Q135" s="164">
        <v>0</v>
      </c>
      <c r="R135" s="164">
        <f t="shared" si="7"/>
        <v>0</v>
      </c>
      <c r="S135" s="164">
        <v>0</v>
      </c>
      <c r="T135" s="165">
        <f t="shared" si="8"/>
        <v>0</v>
      </c>
      <c r="AR135" s="166" t="s">
        <v>153</v>
      </c>
      <c r="AT135" s="166" t="s">
        <v>149</v>
      </c>
      <c r="AU135" s="166" t="s">
        <v>126</v>
      </c>
      <c r="AY135" s="13" t="s">
        <v>147</v>
      </c>
      <c r="BE135" s="94">
        <f t="shared" si="9"/>
        <v>0</v>
      </c>
      <c r="BF135" s="94">
        <f t="shared" si="10"/>
        <v>0</v>
      </c>
      <c r="BG135" s="94">
        <f t="shared" si="11"/>
        <v>0</v>
      </c>
      <c r="BH135" s="94">
        <f t="shared" si="12"/>
        <v>0</v>
      </c>
      <c r="BI135" s="94">
        <f t="shared" si="13"/>
        <v>0</v>
      </c>
      <c r="BJ135" s="13" t="s">
        <v>126</v>
      </c>
      <c r="BK135" s="167">
        <f t="shared" si="14"/>
        <v>0</v>
      </c>
      <c r="BL135" s="13" t="s">
        <v>153</v>
      </c>
      <c r="BM135" s="166" t="s">
        <v>561</v>
      </c>
    </row>
    <row r="136" spans="2:65" s="1" customFormat="1" ht="24.15" customHeight="1">
      <c r="B136" s="129"/>
      <c r="C136" s="156" t="s">
        <v>153</v>
      </c>
      <c r="D136" s="156" t="s">
        <v>149</v>
      </c>
      <c r="E136" s="157" t="s">
        <v>175</v>
      </c>
      <c r="F136" s="158" t="s">
        <v>176</v>
      </c>
      <c r="G136" s="159" t="s">
        <v>157</v>
      </c>
      <c r="H136" s="160">
        <v>4.32</v>
      </c>
      <c r="I136" s="161"/>
      <c r="J136" s="160">
        <f t="shared" si="5"/>
        <v>0</v>
      </c>
      <c r="K136" s="162"/>
      <c r="L136" s="30"/>
      <c r="M136" s="163" t="s">
        <v>1</v>
      </c>
      <c r="N136" s="128" t="s">
        <v>44</v>
      </c>
      <c r="P136" s="164">
        <f t="shared" si="6"/>
        <v>0</v>
      </c>
      <c r="Q136" s="164">
        <v>0</v>
      </c>
      <c r="R136" s="164">
        <f t="shared" si="7"/>
        <v>0</v>
      </c>
      <c r="S136" s="164">
        <v>0</v>
      </c>
      <c r="T136" s="165">
        <f t="shared" si="8"/>
        <v>0</v>
      </c>
      <c r="AR136" s="166" t="s">
        <v>153</v>
      </c>
      <c r="AT136" s="166" t="s">
        <v>149</v>
      </c>
      <c r="AU136" s="166" t="s">
        <v>126</v>
      </c>
      <c r="AY136" s="13" t="s">
        <v>147</v>
      </c>
      <c r="BE136" s="94">
        <f t="shared" si="9"/>
        <v>0</v>
      </c>
      <c r="BF136" s="94">
        <f t="shared" si="10"/>
        <v>0</v>
      </c>
      <c r="BG136" s="94">
        <f t="shared" si="11"/>
        <v>0</v>
      </c>
      <c r="BH136" s="94">
        <f t="shared" si="12"/>
        <v>0</v>
      </c>
      <c r="BI136" s="94">
        <f t="shared" si="13"/>
        <v>0</v>
      </c>
      <c r="BJ136" s="13" t="s">
        <v>126</v>
      </c>
      <c r="BK136" s="167">
        <f t="shared" si="14"/>
        <v>0</v>
      </c>
      <c r="BL136" s="13" t="s">
        <v>153</v>
      </c>
      <c r="BM136" s="166" t="s">
        <v>562</v>
      </c>
    </row>
    <row r="137" spans="2:65" s="1" customFormat="1" ht="33" customHeight="1">
      <c r="B137" s="129"/>
      <c r="C137" s="156" t="s">
        <v>166</v>
      </c>
      <c r="D137" s="156" t="s">
        <v>149</v>
      </c>
      <c r="E137" s="157" t="s">
        <v>563</v>
      </c>
      <c r="F137" s="158" t="s">
        <v>564</v>
      </c>
      <c r="G137" s="159" t="s">
        <v>157</v>
      </c>
      <c r="H137" s="160">
        <v>4.32</v>
      </c>
      <c r="I137" s="161"/>
      <c r="J137" s="160">
        <f t="shared" si="5"/>
        <v>0</v>
      </c>
      <c r="K137" s="162"/>
      <c r="L137" s="30"/>
      <c r="M137" s="163" t="s">
        <v>1</v>
      </c>
      <c r="N137" s="128" t="s">
        <v>44</v>
      </c>
      <c r="P137" s="164">
        <f t="shared" si="6"/>
        <v>0</v>
      </c>
      <c r="Q137" s="164">
        <v>0</v>
      </c>
      <c r="R137" s="164">
        <f t="shared" si="7"/>
        <v>0</v>
      </c>
      <c r="S137" s="164">
        <v>0</v>
      </c>
      <c r="T137" s="165">
        <f t="shared" si="8"/>
        <v>0</v>
      </c>
      <c r="AR137" s="166" t="s">
        <v>153</v>
      </c>
      <c r="AT137" s="166" t="s">
        <v>149</v>
      </c>
      <c r="AU137" s="166" t="s">
        <v>126</v>
      </c>
      <c r="AY137" s="13" t="s">
        <v>147</v>
      </c>
      <c r="BE137" s="94">
        <f t="shared" si="9"/>
        <v>0</v>
      </c>
      <c r="BF137" s="94">
        <f t="shared" si="10"/>
        <v>0</v>
      </c>
      <c r="BG137" s="94">
        <f t="shared" si="11"/>
        <v>0</v>
      </c>
      <c r="BH137" s="94">
        <f t="shared" si="12"/>
        <v>0</v>
      </c>
      <c r="BI137" s="94">
        <f t="shared" si="13"/>
        <v>0</v>
      </c>
      <c r="BJ137" s="13" t="s">
        <v>126</v>
      </c>
      <c r="BK137" s="167">
        <f t="shared" si="14"/>
        <v>0</v>
      </c>
      <c r="BL137" s="13" t="s">
        <v>153</v>
      </c>
      <c r="BM137" s="166" t="s">
        <v>565</v>
      </c>
    </row>
    <row r="138" spans="2:65" s="1" customFormat="1" ht="37.799999999999997" customHeight="1">
      <c r="B138" s="129"/>
      <c r="C138" s="156" t="s">
        <v>170</v>
      </c>
      <c r="D138" s="156" t="s">
        <v>149</v>
      </c>
      <c r="E138" s="157" t="s">
        <v>566</v>
      </c>
      <c r="F138" s="158" t="s">
        <v>567</v>
      </c>
      <c r="G138" s="159" t="s">
        <v>157</v>
      </c>
      <c r="H138" s="160">
        <v>159.84</v>
      </c>
      <c r="I138" s="161"/>
      <c r="J138" s="160">
        <f t="shared" si="5"/>
        <v>0</v>
      </c>
      <c r="K138" s="162"/>
      <c r="L138" s="30"/>
      <c r="M138" s="163" t="s">
        <v>1</v>
      </c>
      <c r="N138" s="128" t="s">
        <v>44</v>
      </c>
      <c r="P138" s="164">
        <f t="shared" si="6"/>
        <v>0</v>
      </c>
      <c r="Q138" s="164">
        <v>0</v>
      </c>
      <c r="R138" s="164">
        <f t="shared" si="7"/>
        <v>0</v>
      </c>
      <c r="S138" s="164">
        <v>0</v>
      </c>
      <c r="T138" s="165">
        <f t="shared" si="8"/>
        <v>0</v>
      </c>
      <c r="AR138" s="166" t="s">
        <v>153</v>
      </c>
      <c r="AT138" s="166" t="s">
        <v>149</v>
      </c>
      <c r="AU138" s="166" t="s">
        <v>126</v>
      </c>
      <c r="AY138" s="13" t="s">
        <v>147</v>
      </c>
      <c r="BE138" s="94">
        <f t="shared" si="9"/>
        <v>0</v>
      </c>
      <c r="BF138" s="94">
        <f t="shared" si="10"/>
        <v>0</v>
      </c>
      <c r="BG138" s="94">
        <f t="shared" si="11"/>
        <v>0</v>
      </c>
      <c r="BH138" s="94">
        <f t="shared" si="12"/>
        <v>0</v>
      </c>
      <c r="BI138" s="94">
        <f t="shared" si="13"/>
        <v>0</v>
      </c>
      <c r="BJ138" s="13" t="s">
        <v>126</v>
      </c>
      <c r="BK138" s="167">
        <f t="shared" si="14"/>
        <v>0</v>
      </c>
      <c r="BL138" s="13" t="s">
        <v>153</v>
      </c>
      <c r="BM138" s="166" t="s">
        <v>568</v>
      </c>
    </row>
    <row r="139" spans="2:65" s="1" customFormat="1" ht="24.15" customHeight="1">
      <c r="B139" s="129"/>
      <c r="C139" s="156" t="s">
        <v>174</v>
      </c>
      <c r="D139" s="156" t="s">
        <v>149</v>
      </c>
      <c r="E139" s="157" t="s">
        <v>569</v>
      </c>
      <c r="F139" s="158" t="s">
        <v>570</v>
      </c>
      <c r="G139" s="159" t="s">
        <v>157</v>
      </c>
      <c r="H139" s="160">
        <v>4.32</v>
      </c>
      <c r="I139" s="161"/>
      <c r="J139" s="160">
        <f t="shared" si="5"/>
        <v>0</v>
      </c>
      <c r="K139" s="162"/>
      <c r="L139" s="30"/>
      <c r="M139" s="163" t="s">
        <v>1</v>
      </c>
      <c r="N139" s="128" t="s">
        <v>44</v>
      </c>
      <c r="P139" s="164">
        <f t="shared" si="6"/>
        <v>0</v>
      </c>
      <c r="Q139" s="164">
        <v>0</v>
      </c>
      <c r="R139" s="164">
        <f t="shared" si="7"/>
        <v>0</v>
      </c>
      <c r="S139" s="164">
        <v>0</v>
      </c>
      <c r="T139" s="165">
        <f t="shared" si="8"/>
        <v>0</v>
      </c>
      <c r="AR139" s="166" t="s">
        <v>153</v>
      </c>
      <c r="AT139" s="166" t="s">
        <v>149</v>
      </c>
      <c r="AU139" s="166" t="s">
        <v>126</v>
      </c>
      <c r="AY139" s="13" t="s">
        <v>147</v>
      </c>
      <c r="BE139" s="94">
        <f t="shared" si="9"/>
        <v>0</v>
      </c>
      <c r="BF139" s="94">
        <f t="shared" si="10"/>
        <v>0</v>
      </c>
      <c r="BG139" s="94">
        <f t="shared" si="11"/>
        <v>0</v>
      </c>
      <c r="BH139" s="94">
        <f t="shared" si="12"/>
        <v>0</v>
      </c>
      <c r="BI139" s="94">
        <f t="shared" si="13"/>
        <v>0</v>
      </c>
      <c r="BJ139" s="13" t="s">
        <v>126</v>
      </c>
      <c r="BK139" s="167">
        <f t="shared" si="14"/>
        <v>0</v>
      </c>
      <c r="BL139" s="13" t="s">
        <v>153</v>
      </c>
      <c r="BM139" s="166" t="s">
        <v>571</v>
      </c>
    </row>
    <row r="140" spans="2:65" s="1" customFormat="1" ht="16.5" customHeight="1">
      <c r="B140" s="129"/>
      <c r="C140" s="156" t="s">
        <v>178</v>
      </c>
      <c r="D140" s="156" t="s">
        <v>149</v>
      </c>
      <c r="E140" s="157" t="s">
        <v>572</v>
      </c>
      <c r="F140" s="158" t="s">
        <v>573</v>
      </c>
      <c r="G140" s="159" t="s">
        <v>157</v>
      </c>
      <c r="H140" s="160">
        <v>4.32</v>
      </c>
      <c r="I140" s="161"/>
      <c r="J140" s="160">
        <f t="shared" si="5"/>
        <v>0</v>
      </c>
      <c r="K140" s="162"/>
      <c r="L140" s="30"/>
      <c r="M140" s="163" t="s">
        <v>1</v>
      </c>
      <c r="N140" s="128" t="s">
        <v>44</v>
      </c>
      <c r="P140" s="164">
        <f t="shared" si="6"/>
        <v>0</v>
      </c>
      <c r="Q140" s="164">
        <v>0</v>
      </c>
      <c r="R140" s="164">
        <f t="shared" si="7"/>
        <v>0</v>
      </c>
      <c r="S140" s="164">
        <v>0</v>
      </c>
      <c r="T140" s="165">
        <f t="shared" si="8"/>
        <v>0</v>
      </c>
      <c r="AR140" s="166" t="s">
        <v>153</v>
      </c>
      <c r="AT140" s="166" t="s">
        <v>149</v>
      </c>
      <c r="AU140" s="166" t="s">
        <v>126</v>
      </c>
      <c r="AY140" s="13" t="s">
        <v>147</v>
      </c>
      <c r="BE140" s="94">
        <f t="shared" si="9"/>
        <v>0</v>
      </c>
      <c r="BF140" s="94">
        <f t="shared" si="10"/>
        <v>0</v>
      </c>
      <c r="BG140" s="94">
        <f t="shared" si="11"/>
        <v>0</v>
      </c>
      <c r="BH140" s="94">
        <f t="shared" si="12"/>
        <v>0</v>
      </c>
      <c r="BI140" s="94">
        <f t="shared" si="13"/>
        <v>0</v>
      </c>
      <c r="BJ140" s="13" t="s">
        <v>126</v>
      </c>
      <c r="BK140" s="167">
        <f t="shared" si="14"/>
        <v>0</v>
      </c>
      <c r="BL140" s="13" t="s">
        <v>153</v>
      </c>
      <c r="BM140" s="166" t="s">
        <v>574</v>
      </c>
    </row>
    <row r="141" spans="2:65" s="1" customFormat="1" ht="24.15" customHeight="1">
      <c r="B141" s="129"/>
      <c r="C141" s="156" t="s">
        <v>182</v>
      </c>
      <c r="D141" s="156" t="s">
        <v>149</v>
      </c>
      <c r="E141" s="157" t="s">
        <v>195</v>
      </c>
      <c r="F141" s="158" t="s">
        <v>196</v>
      </c>
      <c r="G141" s="159" t="s">
        <v>197</v>
      </c>
      <c r="H141" s="160">
        <v>6.9119999999999999</v>
      </c>
      <c r="I141" s="161"/>
      <c r="J141" s="160">
        <f t="shared" si="5"/>
        <v>0</v>
      </c>
      <c r="K141" s="162"/>
      <c r="L141" s="30"/>
      <c r="M141" s="163" t="s">
        <v>1</v>
      </c>
      <c r="N141" s="128" t="s">
        <v>44</v>
      </c>
      <c r="P141" s="164">
        <f t="shared" si="6"/>
        <v>0</v>
      </c>
      <c r="Q141" s="164">
        <v>0</v>
      </c>
      <c r="R141" s="164">
        <f t="shared" si="7"/>
        <v>0</v>
      </c>
      <c r="S141" s="164">
        <v>0</v>
      </c>
      <c r="T141" s="165">
        <f t="shared" si="8"/>
        <v>0</v>
      </c>
      <c r="AR141" s="166" t="s">
        <v>153</v>
      </c>
      <c r="AT141" s="166" t="s">
        <v>149</v>
      </c>
      <c r="AU141" s="166" t="s">
        <v>126</v>
      </c>
      <c r="AY141" s="13" t="s">
        <v>147</v>
      </c>
      <c r="BE141" s="94">
        <f t="shared" si="9"/>
        <v>0</v>
      </c>
      <c r="BF141" s="94">
        <f t="shared" si="10"/>
        <v>0</v>
      </c>
      <c r="BG141" s="94">
        <f t="shared" si="11"/>
        <v>0</v>
      </c>
      <c r="BH141" s="94">
        <f t="shared" si="12"/>
        <v>0</v>
      </c>
      <c r="BI141" s="94">
        <f t="shared" si="13"/>
        <v>0</v>
      </c>
      <c r="BJ141" s="13" t="s">
        <v>126</v>
      </c>
      <c r="BK141" s="167">
        <f t="shared" si="14"/>
        <v>0</v>
      </c>
      <c r="BL141" s="13" t="s">
        <v>153</v>
      </c>
      <c r="BM141" s="166" t="s">
        <v>575</v>
      </c>
    </row>
    <row r="142" spans="2:65" s="11" customFormat="1" ht="22.8" customHeight="1">
      <c r="B142" s="144"/>
      <c r="D142" s="145" t="s">
        <v>77</v>
      </c>
      <c r="E142" s="154" t="s">
        <v>166</v>
      </c>
      <c r="F142" s="154" t="s">
        <v>492</v>
      </c>
      <c r="I142" s="147"/>
      <c r="J142" s="155">
        <f>BK142</f>
        <v>0</v>
      </c>
      <c r="L142" s="144"/>
      <c r="M142" s="149"/>
      <c r="P142" s="150">
        <f>SUM(P143:P144)</f>
        <v>0</v>
      </c>
      <c r="R142" s="150">
        <f>SUM(R143:R144)</f>
        <v>5.5469999999999997</v>
      </c>
      <c r="T142" s="151">
        <f>SUM(T143:T144)</f>
        <v>0</v>
      </c>
      <c r="AR142" s="145" t="s">
        <v>86</v>
      </c>
      <c r="AT142" s="152" t="s">
        <v>77</v>
      </c>
      <c r="AU142" s="152" t="s">
        <v>86</v>
      </c>
      <c r="AY142" s="145" t="s">
        <v>147</v>
      </c>
      <c r="BK142" s="153">
        <f>SUM(BK143:BK144)</f>
        <v>0</v>
      </c>
    </row>
    <row r="143" spans="2:65" s="1" customFormat="1" ht="24.15" customHeight="1">
      <c r="B143" s="129"/>
      <c r="C143" s="156" t="s">
        <v>186</v>
      </c>
      <c r="D143" s="156" t="s">
        <v>149</v>
      </c>
      <c r="E143" s="157" t="s">
        <v>576</v>
      </c>
      <c r="F143" s="158" t="s">
        <v>577</v>
      </c>
      <c r="G143" s="159" t="s">
        <v>152</v>
      </c>
      <c r="H143" s="160">
        <v>12</v>
      </c>
      <c r="I143" s="161"/>
      <c r="J143" s="160">
        <f>ROUND(I143*H143,3)</f>
        <v>0</v>
      </c>
      <c r="K143" s="162"/>
      <c r="L143" s="30"/>
      <c r="M143" s="163" t="s">
        <v>1</v>
      </c>
      <c r="N143" s="128" t="s">
        <v>44</v>
      </c>
      <c r="P143" s="164">
        <f>O143*H143</f>
        <v>0</v>
      </c>
      <c r="Q143" s="164">
        <v>8.3500000000000005E-2</v>
      </c>
      <c r="R143" s="164">
        <f>Q143*H143</f>
        <v>1.002</v>
      </c>
      <c r="S143" s="164">
        <v>0</v>
      </c>
      <c r="T143" s="165">
        <f>S143*H143</f>
        <v>0</v>
      </c>
      <c r="AR143" s="166" t="s">
        <v>153</v>
      </c>
      <c r="AT143" s="166" t="s">
        <v>149</v>
      </c>
      <c r="AU143" s="166" t="s">
        <v>126</v>
      </c>
      <c r="AY143" s="13" t="s">
        <v>147</v>
      </c>
      <c r="BE143" s="94">
        <f>IF(N143="základná",J143,0)</f>
        <v>0</v>
      </c>
      <c r="BF143" s="94">
        <f>IF(N143="znížená",J143,0)</f>
        <v>0</v>
      </c>
      <c r="BG143" s="94">
        <f>IF(N143="zákl. prenesená",J143,0)</f>
        <v>0</v>
      </c>
      <c r="BH143" s="94">
        <f>IF(N143="zníž. prenesená",J143,0)</f>
        <v>0</v>
      </c>
      <c r="BI143" s="94">
        <f>IF(N143="nulová",J143,0)</f>
        <v>0</v>
      </c>
      <c r="BJ143" s="13" t="s">
        <v>126</v>
      </c>
      <c r="BK143" s="167">
        <f>ROUND(I143*H143,3)</f>
        <v>0</v>
      </c>
      <c r="BL143" s="13" t="s">
        <v>153</v>
      </c>
      <c r="BM143" s="166" t="s">
        <v>578</v>
      </c>
    </row>
    <row r="144" spans="2:65" s="1" customFormat="1" ht="24.15" customHeight="1">
      <c r="B144" s="129"/>
      <c r="C144" s="168" t="s">
        <v>190</v>
      </c>
      <c r="D144" s="168" t="s">
        <v>208</v>
      </c>
      <c r="E144" s="169" t="s">
        <v>579</v>
      </c>
      <c r="F144" s="170" t="s">
        <v>580</v>
      </c>
      <c r="G144" s="171" t="s">
        <v>581</v>
      </c>
      <c r="H144" s="172">
        <v>2.02</v>
      </c>
      <c r="I144" s="173"/>
      <c r="J144" s="172">
        <f>ROUND(I144*H144,3)</f>
        <v>0</v>
      </c>
      <c r="K144" s="174"/>
      <c r="L144" s="175"/>
      <c r="M144" s="176" t="s">
        <v>1</v>
      </c>
      <c r="N144" s="177" t="s">
        <v>44</v>
      </c>
      <c r="P144" s="164">
        <f>O144*H144</f>
        <v>0</v>
      </c>
      <c r="Q144" s="164">
        <v>2.25</v>
      </c>
      <c r="R144" s="164">
        <f>Q144*H144</f>
        <v>4.5449999999999999</v>
      </c>
      <c r="S144" s="164">
        <v>0</v>
      </c>
      <c r="T144" s="165">
        <f>S144*H144</f>
        <v>0</v>
      </c>
      <c r="AR144" s="166" t="s">
        <v>178</v>
      </c>
      <c r="AT144" s="166" t="s">
        <v>208</v>
      </c>
      <c r="AU144" s="166" t="s">
        <v>126</v>
      </c>
      <c r="AY144" s="13" t="s">
        <v>147</v>
      </c>
      <c r="BE144" s="94">
        <f>IF(N144="základná",J144,0)</f>
        <v>0</v>
      </c>
      <c r="BF144" s="94">
        <f>IF(N144="znížená",J144,0)</f>
        <v>0</v>
      </c>
      <c r="BG144" s="94">
        <f>IF(N144="zákl. prenesená",J144,0)</f>
        <v>0</v>
      </c>
      <c r="BH144" s="94">
        <f>IF(N144="zníž. prenesená",J144,0)</f>
        <v>0</v>
      </c>
      <c r="BI144" s="94">
        <f>IF(N144="nulová",J144,0)</f>
        <v>0</v>
      </c>
      <c r="BJ144" s="13" t="s">
        <v>126</v>
      </c>
      <c r="BK144" s="167">
        <f>ROUND(I144*H144,3)</f>
        <v>0</v>
      </c>
      <c r="BL144" s="13" t="s">
        <v>153</v>
      </c>
      <c r="BM144" s="166" t="s">
        <v>582</v>
      </c>
    </row>
    <row r="145" spans="2:65" s="11" customFormat="1" ht="22.8" customHeight="1">
      <c r="B145" s="144"/>
      <c r="D145" s="145" t="s">
        <v>77</v>
      </c>
      <c r="E145" s="154" t="s">
        <v>394</v>
      </c>
      <c r="F145" s="154" t="s">
        <v>499</v>
      </c>
      <c r="I145" s="147"/>
      <c r="J145" s="155">
        <f>BK145</f>
        <v>0</v>
      </c>
      <c r="L145" s="144"/>
      <c r="M145" s="149"/>
      <c r="P145" s="150">
        <f>P146</f>
        <v>0</v>
      </c>
      <c r="R145" s="150">
        <f>R146</f>
        <v>0</v>
      </c>
      <c r="T145" s="151">
        <f>T146</f>
        <v>0</v>
      </c>
      <c r="AR145" s="145" t="s">
        <v>86</v>
      </c>
      <c r="AT145" s="152" t="s">
        <v>77</v>
      </c>
      <c r="AU145" s="152" t="s">
        <v>86</v>
      </c>
      <c r="AY145" s="145" t="s">
        <v>147</v>
      </c>
      <c r="BK145" s="153">
        <f>BK146</f>
        <v>0</v>
      </c>
    </row>
    <row r="146" spans="2:65" s="1" customFormat="1" ht="24.15" customHeight="1">
      <c r="B146" s="129"/>
      <c r="C146" s="156" t="s">
        <v>194</v>
      </c>
      <c r="D146" s="156" t="s">
        <v>149</v>
      </c>
      <c r="E146" s="157" t="s">
        <v>397</v>
      </c>
      <c r="F146" s="158" t="s">
        <v>398</v>
      </c>
      <c r="G146" s="159" t="s">
        <v>197</v>
      </c>
      <c r="H146" s="160">
        <v>5.5469999999999997</v>
      </c>
      <c r="I146" s="161"/>
      <c r="J146" s="160">
        <f>ROUND(I146*H146,3)</f>
        <v>0</v>
      </c>
      <c r="K146" s="162"/>
      <c r="L146" s="30"/>
      <c r="M146" s="178" t="s">
        <v>1</v>
      </c>
      <c r="N146" s="179" t="s">
        <v>44</v>
      </c>
      <c r="O146" s="180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AR146" s="166" t="s">
        <v>153</v>
      </c>
      <c r="AT146" s="166" t="s">
        <v>149</v>
      </c>
      <c r="AU146" s="166" t="s">
        <v>126</v>
      </c>
      <c r="AY146" s="13" t="s">
        <v>147</v>
      </c>
      <c r="BE146" s="94">
        <f>IF(N146="základná",J146,0)</f>
        <v>0</v>
      </c>
      <c r="BF146" s="94">
        <f>IF(N146="znížená",J146,0)</f>
        <v>0</v>
      </c>
      <c r="BG146" s="94">
        <f>IF(N146="zákl. prenesená",J146,0)</f>
        <v>0</v>
      </c>
      <c r="BH146" s="94">
        <f>IF(N146="zníž. prenesená",J146,0)</f>
        <v>0</v>
      </c>
      <c r="BI146" s="94">
        <f>IF(N146="nulová",J146,0)</f>
        <v>0</v>
      </c>
      <c r="BJ146" s="13" t="s">
        <v>126</v>
      </c>
      <c r="BK146" s="167">
        <f>ROUND(I146*H146,3)</f>
        <v>0</v>
      </c>
      <c r="BL146" s="13" t="s">
        <v>153</v>
      </c>
      <c r="BM146" s="166" t="s">
        <v>583</v>
      </c>
    </row>
    <row r="147" spans="2:65" s="1" customFormat="1" ht="6.9" customHeight="1">
      <c r="B147" s="45"/>
      <c r="C147" s="46"/>
      <c r="D147" s="46"/>
      <c r="E147" s="46"/>
      <c r="F147" s="46"/>
      <c r="G147" s="46"/>
      <c r="H147" s="46"/>
      <c r="I147" s="46"/>
      <c r="J147" s="46"/>
      <c r="K147" s="46"/>
      <c r="L147" s="30"/>
    </row>
  </sheetData>
  <autoFilter ref="C129:K146" xr:uid="{00000000-0009-0000-0000-000004000000}"/>
  <mergeCells count="14">
    <mergeCell ref="D108:F108"/>
    <mergeCell ref="E120:H120"/>
    <mergeCell ref="E122:H122"/>
    <mergeCell ref="L2:V2"/>
    <mergeCell ref="E87:H87"/>
    <mergeCell ref="D104:F104"/>
    <mergeCell ref="D105:F105"/>
    <mergeCell ref="D106:F106"/>
    <mergeCell ref="D107:F107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Rekapitulácia stavby</vt:lpstr>
      <vt:lpstr>SO01 - SO 01 - Obilné sil...</vt:lpstr>
      <vt:lpstr>SO02 - SO 02 - Príjem 76 ...</vt:lpstr>
      <vt:lpstr>SO03 - SO 03 - Vyskladňov...</vt:lpstr>
      <vt:lpstr>SO04 - SO 04 - Velín 15 m...</vt:lpstr>
      <vt:lpstr>'Rekapitulácia stavby'!Názvy_tlače</vt:lpstr>
      <vt:lpstr>'SO01 - SO 01 - Obilné sil...'!Názvy_tlače</vt:lpstr>
      <vt:lpstr>'SO02 - SO 02 - Príjem 76 ...'!Názvy_tlače</vt:lpstr>
      <vt:lpstr>'SO03 - SO 03 - Vyskladňov...'!Názvy_tlače</vt:lpstr>
      <vt:lpstr>'SO04 - SO 04 - Velín 15 m...'!Názvy_tlače</vt:lpstr>
      <vt:lpstr>'Rekapitulácia stavby'!Oblasť_tlače</vt:lpstr>
      <vt:lpstr>'SO01 - SO 01 - Obilné sil...'!Oblasť_tlače</vt:lpstr>
      <vt:lpstr>'SO02 - SO 02 - Príjem 76 ...'!Oblasť_tlače</vt:lpstr>
      <vt:lpstr>'SO03 - SO 03 - Vyskladňov...'!Oblasť_tlače</vt:lpstr>
      <vt:lpstr>'SO04 - SO 04 - Velín 15 m...'!Oblasť_tlače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Erik Kytka</dc:creator>
  <cp:lastModifiedBy>Patrícia Mokrá</cp:lastModifiedBy>
  <dcterms:created xsi:type="dcterms:W3CDTF">2023-04-27T10:44:18Z</dcterms:created>
  <dcterms:modified xsi:type="dcterms:W3CDTF">2023-04-28T14:11:36Z</dcterms:modified>
</cp:coreProperties>
</file>