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ítězslav Pruša\SynologyDrive\Data\ROK 2021\Dolní Vilémovice-IS\Rozpočty\"/>
    </mc:Choice>
  </mc:AlternateContent>
  <xr:revisionPtr revIDLastSave="0" documentId="13_ncr:1_{E81B6CE4-231C-4FAB-95A0-D3B32A373C7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  <externalReference r:id="rId6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Pol'!$A$1:$U$72</definedName>
    <definedName name="_xlnm.Print_Area" localSheetId="1">Stavba!$A$1:$J$50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48" i="1"/>
  <c r="I47" i="1"/>
  <c r="G26" i="1"/>
  <c r="G64" i="12" l="1"/>
  <c r="G65" i="12"/>
  <c r="G66" i="12"/>
  <c r="G67" i="12"/>
  <c r="G68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70" i="12"/>
  <c r="G63" i="12"/>
  <c r="G44" i="12"/>
  <c r="G42" i="12"/>
  <c r="G40" i="12"/>
  <c r="G38" i="12"/>
  <c r="G36" i="12"/>
  <c r="G34" i="12"/>
  <c r="F64" i="12"/>
  <c r="F65" i="12"/>
  <c r="F66" i="12"/>
  <c r="F67" i="12"/>
  <c r="F68" i="12"/>
  <c r="F70" i="12"/>
  <c r="F63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44" i="12"/>
  <c r="F42" i="12"/>
  <c r="F40" i="12"/>
  <c r="F38" i="12"/>
  <c r="F36" i="12"/>
  <c r="F34" i="12"/>
  <c r="G12" i="12"/>
  <c r="G13" i="12"/>
  <c r="G16" i="12"/>
  <c r="G17" i="12"/>
  <c r="G20" i="12"/>
  <c r="G21" i="12"/>
  <c r="G24" i="12"/>
  <c r="G25" i="12"/>
  <c r="G26" i="12"/>
  <c r="G27" i="12"/>
  <c r="G28" i="12"/>
  <c r="G29" i="12"/>
  <c r="G32" i="12"/>
  <c r="F26" i="12"/>
  <c r="K16" i="12"/>
  <c r="K17" i="12"/>
  <c r="K20" i="12"/>
  <c r="K21" i="12"/>
  <c r="K24" i="12"/>
  <c r="K25" i="12"/>
  <c r="K26" i="12"/>
  <c r="K27" i="12"/>
  <c r="K28" i="12"/>
  <c r="K29" i="12"/>
  <c r="K32" i="12"/>
  <c r="F16" i="12"/>
  <c r="F12" i="12"/>
  <c r="F13" i="12"/>
  <c r="F17" i="12"/>
  <c r="F20" i="12"/>
  <c r="F21" i="12"/>
  <c r="F24" i="12"/>
  <c r="F25" i="12"/>
  <c r="F27" i="12"/>
  <c r="F28" i="12"/>
  <c r="F29" i="12"/>
  <c r="F32" i="12"/>
  <c r="F9" i="12"/>
  <c r="G9" i="12" s="1"/>
  <c r="G8" i="12" l="1"/>
  <c r="I9" i="12"/>
  <c r="K9" i="12"/>
  <c r="M9" i="12"/>
  <c r="O9" i="12"/>
  <c r="Q9" i="12"/>
  <c r="U9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6" i="12"/>
  <c r="M16" i="12"/>
  <c r="O16" i="12"/>
  <c r="Q16" i="12"/>
  <c r="U16" i="12"/>
  <c r="I17" i="12"/>
  <c r="M17" i="12"/>
  <c r="O17" i="12"/>
  <c r="Q17" i="12"/>
  <c r="U17" i="12"/>
  <c r="I20" i="12"/>
  <c r="M20" i="12"/>
  <c r="O20" i="12"/>
  <c r="Q20" i="12"/>
  <c r="U20" i="12"/>
  <c r="I21" i="12"/>
  <c r="M21" i="12"/>
  <c r="O21" i="12"/>
  <c r="Q21" i="12"/>
  <c r="U21" i="12"/>
  <c r="I24" i="12"/>
  <c r="M24" i="12"/>
  <c r="O24" i="12"/>
  <c r="Q24" i="12"/>
  <c r="U24" i="12"/>
  <c r="I25" i="12"/>
  <c r="M25" i="12"/>
  <c r="O25" i="12"/>
  <c r="Q25" i="12"/>
  <c r="U25" i="12"/>
  <c r="I26" i="12"/>
  <c r="M26" i="12"/>
  <c r="O26" i="12"/>
  <c r="Q26" i="12"/>
  <c r="U26" i="12"/>
  <c r="I27" i="12"/>
  <c r="M27" i="12"/>
  <c r="O27" i="12"/>
  <c r="Q27" i="12"/>
  <c r="U27" i="12"/>
  <c r="I28" i="12"/>
  <c r="M28" i="12"/>
  <c r="O28" i="12"/>
  <c r="Q28" i="12"/>
  <c r="U28" i="12"/>
  <c r="I29" i="12"/>
  <c r="M29" i="12"/>
  <c r="O29" i="12"/>
  <c r="Q29" i="12"/>
  <c r="U29" i="12"/>
  <c r="I32" i="12"/>
  <c r="M32" i="12"/>
  <c r="O32" i="12"/>
  <c r="Q32" i="12"/>
  <c r="U32" i="12"/>
  <c r="G33" i="12"/>
  <c r="I34" i="12"/>
  <c r="K34" i="12"/>
  <c r="M34" i="12"/>
  <c r="O34" i="12"/>
  <c r="Q34" i="12"/>
  <c r="U34" i="12"/>
  <c r="I36" i="12"/>
  <c r="K36" i="12"/>
  <c r="M36" i="12"/>
  <c r="O36" i="12"/>
  <c r="Q36" i="12"/>
  <c r="U36" i="12"/>
  <c r="I38" i="12"/>
  <c r="K38" i="12"/>
  <c r="M38" i="12"/>
  <c r="O38" i="12"/>
  <c r="Q38" i="12"/>
  <c r="U38" i="12"/>
  <c r="I40" i="12"/>
  <c r="K40" i="12"/>
  <c r="M40" i="12"/>
  <c r="O40" i="12"/>
  <c r="Q40" i="12"/>
  <c r="U40" i="12"/>
  <c r="I42" i="12"/>
  <c r="K42" i="12"/>
  <c r="M42" i="12"/>
  <c r="O42" i="12"/>
  <c r="Q42" i="12"/>
  <c r="U42" i="12"/>
  <c r="I44" i="12"/>
  <c r="K44" i="12"/>
  <c r="M44" i="12"/>
  <c r="O44" i="12"/>
  <c r="Q44" i="12"/>
  <c r="U44" i="12"/>
  <c r="I45" i="12"/>
  <c r="K45" i="12"/>
  <c r="M45" i="12"/>
  <c r="O45" i="12"/>
  <c r="Q45" i="12"/>
  <c r="U45" i="12"/>
  <c r="I46" i="12"/>
  <c r="K46" i="12"/>
  <c r="M46" i="12"/>
  <c r="O46" i="12"/>
  <c r="Q46" i="12"/>
  <c r="U46" i="12"/>
  <c r="I47" i="12"/>
  <c r="K47" i="12"/>
  <c r="M47" i="12"/>
  <c r="O47" i="12"/>
  <c r="Q47" i="12"/>
  <c r="U47" i="12"/>
  <c r="I48" i="12"/>
  <c r="K48" i="12"/>
  <c r="M48" i="12"/>
  <c r="O48" i="12"/>
  <c r="Q48" i="12"/>
  <c r="U48" i="12"/>
  <c r="I49" i="12"/>
  <c r="K49" i="12"/>
  <c r="M49" i="12"/>
  <c r="O49" i="12"/>
  <c r="Q49" i="12"/>
  <c r="U49" i="12"/>
  <c r="I50" i="12"/>
  <c r="K50" i="12"/>
  <c r="M50" i="12"/>
  <c r="O50" i="12"/>
  <c r="Q50" i="12"/>
  <c r="U50" i="12"/>
  <c r="I51" i="12"/>
  <c r="K51" i="12"/>
  <c r="M51" i="12"/>
  <c r="O51" i="12"/>
  <c r="Q51" i="12"/>
  <c r="U51" i="12"/>
  <c r="I52" i="12"/>
  <c r="K52" i="12"/>
  <c r="M52" i="12"/>
  <c r="O52" i="12"/>
  <c r="Q52" i="12"/>
  <c r="U52" i="12"/>
  <c r="I53" i="12"/>
  <c r="K53" i="12"/>
  <c r="M53" i="12"/>
  <c r="O53" i="12"/>
  <c r="Q53" i="12"/>
  <c r="U53" i="12"/>
  <c r="I54" i="12"/>
  <c r="K54" i="12"/>
  <c r="M54" i="12"/>
  <c r="O54" i="12"/>
  <c r="Q54" i="12"/>
  <c r="U54" i="12"/>
  <c r="I55" i="12"/>
  <c r="K55" i="12"/>
  <c r="M55" i="12"/>
  <c r="O55" i="12"/>
  <c r="Q55" i="12"/>
  <c r="U55" i="12"/>
  <c r="I56" i="12"/>
  <c r="K56" i="12"/>
  <c r="M56" i="12"/>
  <c r="O56" i="12"/>
  <c r="Q56" i="12"/>
  <c r="U56" i="12"/>
  <c r="I57" i="12"/>
  <c r="K57" i="12"/>
  <c r="M57" i="12"/>
  <c r="O57" i="12"/>
  <c r="Q57" i="12"/>
  <c r="U57" i="12"/>
  <c r="I58" i="12"/>
  <c r="K58" i="12"/>
  <c r="M58" i="12"/>
  <c r="O58" i="12"/>
  <c r="Q58" i="12"/>
  <c r="U58" i="12"/>
  <c r="I59" i="12"/>
  <c r="K59" i="12"/>
  <c r="M59" i="12"/>
  <c r="O59" i="12"/>
  <c r="Q59" i="12"/>
  <c r="U59" i="12"/>
  <c r="I60" i="12"/>
  <c r="K60" i="12"/>
  <c r="M60" i="12"/>
  <c r="O60" i="12"/>
  <c r="Q60" i="12"/>
  <c r="U60" i="12"/>
  <c r="I61" i="12"/>
  <c r="K61" i="12"/>
  <c r="M61" i="12"/>
  <c r="O61" i="12"/>
  <c r="Q61" i="12"/>
  <c r="U61" i="12"/>
  <c r="I63" i="12"/>
  <c r="K63" i="12"/>
  <c r="M63" i="12"/>
  <c r="O63" i="12"/>
  <c r="Q63" i="12"/>
  <c r="U63" i="12"/>
  <c r="I64" i="12"/>
  <c r="K64" i="12"/>
  <c r="M64" i="12"/>
  <c r="O64" i="12"/>
  <c r="Q64" i="12"/>
  <c r="U64" i="12"/>
  <c r="I65" i="12"/>
  <c r="K65" i="12"/>
  <c r="M65" i="12"/>
  <c r="O65" i="12"/>
  <c r="Q65" i="12"/>
  <c r="U65" i="12"/>
  <c r="I66" i="12"/>
  <c r="K66" i="12"/>
  <c r="M66" i="12"/>
  <c r="O66" i="12"/>
  <c r="Q66" i="12"/>
  <c r="U66" i="12"/>
  <c r="I67" i="12"/>
  <c r="K67" i="12"/>
  <c r="M67" i="12"/>
  <c r="O67" i="12"/>
  <c r="Q67" i="12"/>
  <c r="U67" i="12"/>
  <c r="I68" i="12"/>
  <c r="K68" i="12"/>
  <c r="M68" i="12"/>
  <c r="O68" i="12"/>
  <c r="Q68" i="12"/>
  <c r="U68" i="12"/>
  <c r="G69" i="12"/>
  <c r="O69" i="12"/>
  <c r="Q69" i="12"/>
  <c r="U69" i="12"/>
  <c r="I70" i="12"/>
  <c r="I69" i="12" s="1"/>
  <c r="K70" i="12"/>
  <c r="K69" i="12" s="1"/>
  <c r="M70" i="12"/>
  <c r="M69" i="12" s="1"/>
  <c r="O70" i="12"/>
  <c r="Q70" i="12"/>
  <c r="U70" i="12"/>
  <c r="I50" i="1"/>
  <c r="F40" i="1"/>
  <c r="G40" i="1"/>
  <c r="H40" i="1"/>
  <c r="I40" i="1"/>
  <c r="J39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M33" i="12" l="1"/>
  <c r="Q33" i="12"/>
  <c r="U33" i="12"/>
  <c r="U8" i="12"/>
  <c r="O33" i="12"/>
  <c r="Q8" i="12"/>
  <c r="O8" i="12"/>
  <c r="K33" i="12"/>
  <c r="M8" i="12"/>
  <c r="I33" i="12"/>
  <c r="K8" i="12"/>
  <c r="I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<sst xmlns="http://schemas.openxmlformats.org/spreadsheetml/2006/main" count="335" uniqueCount="203">
  <si>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</si>
  <si>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</si>
  <si>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</si>
  <si>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</si>
  <si>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</si>
  <si>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</si>
  <si>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</si>
  <si>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</si>
  <si>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</si>
  <si>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</si>
  <si>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</si>
  <si>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</si>
  <si>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</si>
  <si>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</si>
  <si>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</si>
  <si>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</si>
  <si>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</si>
  <si>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</si>
  <si>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</si>
  <si>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</si>
  <si>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</si>
  <si>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</si>
  <si>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</si>
  <si>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</si>
  <si>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</si>
  <si>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</si>
  <si>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</si>
  <si>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</si>
  <si>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</si>
  <si>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</si>
  <si>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</si>
  <si>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</si>
  <si>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</si>
  <si>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</si>
  <si>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</si>
  <si>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</si>
  <si>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</si>
  <si>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</si>
  <si>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</si>
  <si>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</si>
  <si>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</si>
  <si>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</si>
  <si>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</si>
  <si>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Dolní Vilémovice</t>
  </si>
  <si>
    <t>Rozpočet:</t>
  </si>
  <si>
    <t>Misto</t>
  </si>
  <si>
    <t>SO-02 Vodovod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</si>
  <si>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</si>
  <si>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</si>
  <si>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</si>
  <si>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</si>
  <si>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</si>
  <si>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</si>
  <si>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</si>
  <si>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8</t>
  </si>
  <si>
    <t>Trubní vedení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</si>
  <si>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</si>
  <si>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</si>
  <si>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</si>
  <si>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</si>
  <si>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</si>
  <si>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</si>
  <si>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</si>
  <si>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</si>
  <si>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</si>
  <si>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</si>
  <si>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</si>
  <si>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</si>
  <si>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</si>
  <si>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</si>
  <si>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</si>
  <si>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</si>
  <si>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</si>
  <si>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</si>
  <si>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</si>
  <si>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</si>
  <si>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</si>
  <si>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</si>
  <si>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</si>
  <si>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</si>
  <si>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</si>
  <si>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</si>
  <si>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</si>
  <si>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</si>
  <si>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</si>
  <si>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</si>
  <si>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</si>
  <si>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132201212R00</t>
  </si>
  <si>
    <t>Hloubení rýh š.do 200 cm hor.3 do 1000m3,STROJNĚ</t>
  </si>
  <si>
    <t>m3</t>
  </si>
  <si>
    <t>POL1_0</t>
  </si>
  <si>
    <t>řady:470,6*1,60*1,2*0,7</t>
  </si>
  <si>
    <t>VV</t>
  </si>
  <si>
    <t>přípojka pro dům:((8*2,5+13,7)*1,4*0,8)*0,7</t>
  </si>
  <si>
    <t>132201219R00</t>
  </si>
  <si>
    <t>Přípl.za lepivost,hloubení rýh 200cm,hor.3,STROJNĚ</t>
  </si>
  <si>
    <t>132301212R00</t>
  </si>
  <si>
    <t>Hloubení rýh š.do 200 cm hor.4 do 1000 m3, STROJNĚ</t>
  </si>
  <si>
    <t>řady:470,6*1,60*1,2*0,3</t>
  </si>
  <si>
    <t>přípojka pro dům:((8*2,5+13,7)*1,4*0,8)*0,3</t>
  </si>
  <si>
    <t>132301219R00</t>
  </si>
  <si>
    <t>Přípl.za lepivost,hloubení rýh 200cm,hor.4,STROJNĚ</t>
  </si>
  <si>
    <t>151101101R00</t>
  </si>
  <si>
    <t>Pažení a rozepření stěn rýh - příložné - hl.do 2 m</t>
  </si>
  <si>
    <t>m2</t>
  </si>
  <si>
    <t>řady:470,6*1,60*2</t>
  </si>
  <si>
    <t>přípojka pro dům:(8*2,5+13,7)*1,4*2</t>
  </si>
  <si>
    <t>151101111R00</t>
  </si>
  <si>
    <t>Odstranění pažení stěn rýh - příložné - hl. do 2 m</t>
  </si>
  <si>
    <t>161101101R00</t>
  </si>
  <si>
    <t>Svislé přemístění výkopku z hor.1-4 do 2,5 m</t>
  </si>
  <si>
    <t>řady:470,6*1,60*1,2</t>
  </si>
  <si>
    <t>přípojka pro dům:((8*2,5+13,7)*1,4*0,8)</t>
  </si>
  <si>
    <t>162401101R00</t>
  </si>
  <si>
    <t>Vodorovné přemístění výkopku z hor.1-4 do 1500 m</t>
  </si>
  <si>
    <t>171201201R00</t>
  </si>
  <si>
    <t>Uložení sypaniny na skl.-sypanina na výšku přes 2m</t>
  </si>
  <si>
    <t>167101101R00</t>
  </si>
  <si>
    <t>Nakládání výkopku z hor.1-4 v množství do 100 m3</t>
  </si>
  <si>
    <t>162601102R00</t>
  </si>
  <si>
    <t>Vodorovné přemístění výkopku z hor.1-4 do 5000 m</t>
  </si>
  <si>
    <t>171101101R00</t>
  </si>
  <si>
    <t>Uložení sypaniny do násypů zhutněných na 95% PS</t>
  </si>
  <si>
    <t>175101101RT2</t>
  </si>
  <si>
    <t>Obsyp potrubí bez prohození sypaniny, s dodáním štěrkopísku frakce 0 - 22 mm</t>
  </si>
  <si>
    <t>řady:470,6*0,50*1,2</t>
  </si>
  <si>
    <t>přípojka pro dům:(8*2,5+13,7)*0,5*0,8</t>
  </si>
  <si>
    <t>199000002R00</t>
  </si>
  <si>
    <t>Poplatek za skládku horniny 1- 4</t>
  </si>
  <si>
    <t>871161121R00</t>
  </si>
  <si>
    <t>Montáž trubek polyetylenových ve výkopu d 32 mm</t>
  </si>
  <si>
    <t>m</t>
  </si>
  <si>
    <t>přípojka pro dům:(8*2,5+13,7)</t>
  </si>
  <si>
    <t>286134112R</t>
  </si>
  <si>
    <t>Trubka tlaková  RC voda PE100 32x3,0 mm PN16, , návin 100 m, barva modrá, dvouvrstvé potrubí</t>
  </si>
  <si>
    <t>POL3_0</t>
  </si>
  <si>
    <t>33,7*1,03</t>
  </si>
  <si>
    <t>871241121R00</t>
  </si>
  <si>
    <t>Montáž potrubí polyetylenového ve výkopu d 90 mm</t>
  </si>
  <si>
    <t>řady:470,6</t>
  </si>
  <si>
    <t>286136702R</t>
  </si>
  <si>
    <t>Trubka  RC voda  SDR11   90x8,2 mm L=100 m, PE100 RC dvouvrstvé potrubí, barva modrá</t>
  </si>
  <si>
    <t>470,6*1,03</t>
  </si>
  <si>
    <t>857601101R00</t>
  </si>
  <si>
    <t>Montáž tvarovek jednoosých, tvárná litina DN 80</t>
  </si>
  <si>
    <t>kus</t>
  </si>
  <si>
    <t>6+4+4</t>
  </si>
  <si>
    <t>857701101R00</t>
  </si>
  <si>
    <t>Montáž tvarovek odbočných, tvárná litina DN 80</t>
  </si>
  <si>
    <t>422913521R</t>
  </si>
  <si>
    <t>Poklop litinový šoupátkový samonivelační D400</t>
  </si>
  <si>
    <t>422915501R</t>
  </si>
  <si>
    <t>Deska nosná šoupátkového poklopu</t>
  </si>
  <si>
    <t>42293200R</t>
  </si>
  <si>
    <t>Souprava zemní  DN50 -100, 1,5m, pro vodu</t>
  </si>
  <si>
    <t>42228311R</t>
  </si>
  <si>
    <t>Šoupátko  DN 80, voda, s varným přechodem</t>
  </si>
  <si>
    <t>42228310R</t>
  </si>
  <si>
    <t>Šoupátko  DN 80 přírubové, voda</t>
  </si>
  <si>
    <t>891269111R00</t>
  </si>
  <si>
    <t>Montáž navrtávacích pasů DN 100</t>
  </si>
  <si>
    <t>42273532R</t>
  </si>
  <si>
    <t>Pas navrtávací  na PE a PVC, pr.90</t>
  </si>
  <si>
    <t>891163111R00</t>
  </si>
  <si>
    <t>Montáž ventilů hlavních pro přípojky DN 25</t>
  </si>
  <si>
    <t>42228100R</t>
  </si>
  <si>
    <t>Šoupátko  DN 1" pro dom.přípojky - voda</t>
  </si>
  <si>
    <t>42293115R</t>
  </si>
  <si>
    <t>Souprava zemní č. 9101-voda, L=1,5 m</t>
  </si>
  <si>
    <t>42291353R</t>
  </si>
  <si>
    <t>Poklop litinový ČSN 504 - šoupátkový</t>
  </si>
  <si>
    <t>42291452R</t>
  </si>
  <si>
    <t>Poklop litinový 522 - hydrantový DN 80</t>
  </si>
  <si>
    <t>422736062R</t>
  </si>
  <si>
    <t>Hydrant DN80 podz.jednoduché jištění,krytí 1,25m</t>
  </si>
  <si>
    <t>422935405R</t>
  </si>
  <si>
    <t>Patkové koleno 90°</t>
  </si>
  <si>
    <t>55260002.AR</t>
  </si>
  <si>
    <t>Tkus přírubový DN 80/80</t>
  </si>
  <si>
    <t>42294103R</t>
  </si>
  <si>
    <t>Spojka jištěná , DN 80</t>
  </si>
  <si>
    <t>899731113R00</t>
  </si>
  <si>
    <t>Vodič signalizační CYY 4 mm2</t>
  </si>
  <si>
    <t>470,6+33,7</t>
  </si>
  <si>
    <t>899721112R00</t>
  </si>
  <si>
    <t>Fólie výstražná z PVC , šířka 30 cm</t>
  </si>
  <si>
    <t>892273111R00</t>
  </si>
  <si>
    <t>Desinfekce vodovodního potrubí DN 125</t>
  </si>
  <si>
    <t>892271111R00</t>
  </si>
  <si>
    <t>Tlaková zkouška vodovodního potrubí DN 125</t>
  </si>
  <si>
    <t>R2</t>
  </si>
  <si>
    <t>Připojení na  stáv.rozvody vody, dod+mont</t>
  </si>
  <si>
    <t>ks</t>
  </si>
  <si>
    <t>R5</t>
  </si>
  <si>
    <t>Geodetické zaměření</t>
  </si>
  <si>
    <t>R6</t>
  </si>
  <si>
    <t>Koordinace s výstavbou plynovodu</t>
  </si>
  <si>
    <t>998276101R00</t>
  </si>
  <si>
    <t>Přesun hmot, trubní vedení plastová, otevř. výkop</t>
  </si>
  <si>
    <t>t</t>
  </si>
  <si>
    <t/>
  </si>
  <si>
    <t>END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</si>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</sst>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" fontId="7" fillId="4" borderId="38" xfId="0" applyNumberFormat="1" applyFont="1" applyFill="1" applyBorder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0" borderId="33" xfId="0" applyNumberFormat="1" applyFont="1" applyBorder="1" applyAlignment="1" applyProtection="1">
      <alignment vertical="top" shrinkToFit="1"/>
      <protection locked="0"/>
    </xf>
    <xf numFmtId="4" fontId="16" fillId="5" borderId="33" xfId="0" applyNumberFormat="1" applyFont="1" applyFill="1" applyBorder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" fontId="13" fillId="0" borderId="52" xfId="0" applyNumberFormat="1" applyFont="1" applyBorder="1" applyAlignment="1">
      <alignment horizontal="right" vertical="center" indent="1"/>
    </xf>
    <xf numFmtId="4" fontId="11" fillId="0" borderId="52" xfId="0" applyNumberFormat="1" applyFont="1" applyBorder="1" applyAlignment="1">
      <alignment vertical="center"/>
    </xf>
    <xf numFmtId="4" fontId="11" fillId="0" borderId="42" xfId="0" applyNumberFormat="1" applyFont="1" applyBorder="1" applyAlignment="1">
      <alignment vertical="center"/>
    </xf>
    <xf numFmtId="4" fontId="7" fillId="0" borderId="51" xfId="0" applyNumberFormat="1" applyFon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&#237;t&#283;zslav%20Pru&#353;a\SynologyDrive\Data\ROK%202021\Doln&#237;%20Vil&#233;movice-IS\DPS\Rozpo&#269;ty\SO-02%20Vodovod\SO-02%20Vodovod-v&#253;kaz%20v&#253;m&#283;r.xlsx" TargetMode="External"/><Relationship Id="rId1" Type="http://schemas.openxmlformats.org/officeDocument/2006/relationships/externalLinkPath" Target="/Users/V&#237;t&#283;zslav%20Pru&#353;a/SynologyDrive/Data/ROK%202021/Doln&#237;%20Vil&#233;movice-IS/DPS/Rozpo&#269;ty/SO-02%20Vodovod/SO-02%20Vodovod-v&#253;kaz%20v&#253;m&#28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Rozpočet Pol"/>
    </sheetNames>
    <sheetDataSet>
      <sheetData sheetId="0"/>
      <sheetData sheetId="1"/>
      <sheetData sheetId="2"/>
      <sheetData sheetId="3">
        <row r="8">
          <cell r="G8">
            <v>0</v>
          </cell>
        </row>
        <row r="36">
          <cell r="G36">
            <v>0</v>
          </cell>
        </row>
        <row r="72">
          <cell r="G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38</v>
      </c>
    </row>
    <row r="2" spans="1:7" ht="57.75" customHeight="1" x14ac:dyDescent="0.2">
      <c r="A2" s="179" t="s">
        <v>39</v>
      </c>
      <c r="B2" s="179"/>
      <c r="C2" s="179"/>
      <c r="D2" s="179"/>
      <c r="E2" s="179"/>
      <c r="F2" s="179"/>
      <c r="G2" s="17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3"/>
  <sheetViews>
    <sheetView showGridLines="0" tabSelected="1" topLeftCell="B1" zoomScaleNormal="100" zoomScaleSheetLayoutView="75" workbookViewId="0">
      <selection activeCell="O50" sqref="O50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3" t="s">
        <v>36</v>
      </c>
      <c r="B1" s="180" t="s">
        <v>42</v>
      </c>
      <c r="C1" s="181"/>
      <c r="D1" s="181"/>
      <c r="E1" s="181"/>
      <c r="F1" s="181"/>
      <c r="G1" s="181"/>
      <c r="H1" s="181"/>
      <c r="I1" s="181"/>
      <c r="J1" s="182"/>
    </row>
    <row r="2" spans="1:15" ht="23.25" customHeight="1" x14ac:dyDescent="0.2">
      <c r="A2" s="3"/>
      <c r="B2" s="71" t="s">
        <v>40</v>
      </c>
      <c r="C2" s="72"/>
      <c r="D2" s="206" t="s">
        <v>46</v>
      </c>
      <c r="E2" s="207"/>
      <c r="F2" s="207"/>
      <c r="G2" s="207"/>
      <c r="H2" s="207"/>
      <c r="I2" s="207"/>
      <c r="J2" s="208"/>
      <c r="O2" s="1"/>
    </row>
    <row r="3" spans="1:15" ht="23.25" customHeight="1" x14ac:dyDescent="0.2">
      <c r="A3" s="3"/>
      <c r="B3" s="73" t="s">
        <v>45</v>
      </c>
      <c r="C3" s="74"/>
      <c r="D3" s="199" t="s">
        <v>43</v>
      </c>
      <c r="E3" s="200"/>
      <c r="F3" s="200"/>
      <c r="G3" s="200"/>
      <c r="H3" s="200"/>
      <c r="I3" s="200"/>
      <c r="J3" s="201"/>
    </row>
    <row r="4" spans="1:15" ht="23.25" hidden="1" customHeight="1" x14ac:dyDescent="0.2">
      <c r="A4" s="3"/>
      <c r="B4" s="75" t="s">
        <v>44</v>
      </c>
      <c r="C4" s="76"/>
      <c r="D4" s="77"/>
      <c r="E4" s="77"/>
      <c r="F4" s="78"/>
      <c r="G4" s="78"/>
      <c r="H4" s="78"/>
      <c r="I4" s="78"/>
      <c r="J4" s="79"/>
    </row>
    <row r="5" spans="1:15" ht="24" customHeight="1" x14ac:dyDescent="0.2">
      <c r="A5" s="3"/>
      <c r="B5" s="40" t="s">
        <v>21</v>
      </c>
      <c r="D5" s="80"/>
      <c r="E5" s="23"/>
      <c r="F5" s="23"/>
      <c r="G5" s="23"/>
      <c r="H5" s="25" t="s">
        <v>33</v>
      </c>
      <c r="I5" s="80"/>
      <c r="J5" s="9"/>
    </row>
    <row r="6" spans="1:15" ht="15.75" customHeight="1" x14ac:dyDescent="0.2">
      <c r="A6" s="3"/>
      <c r="B6" s="35"/>
      <c r="C6" s="23"/>
      <c r="D6" s="80"/>
      <c r="E6" s="23"/>
      <c r="F6" s="23"/>
      <c r="G6" s="23"/>
      <c r="H6" s="25" t="s">
        <v>34</v>
      </c>
      <c r="I6" s="80"/>
      <c r="J6" s="9"/>
    </row>
    <row r="7" spans="1:15" ht="15.75" customHeight="1" x14ac:dyDescent="0.2">
      <c r="A7" s="3"/>
      <c r="B7" s="36"/>
      <c r="C7" s="81"/>
      <c r="D7" s="70"/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19</v>
      </c>
      <c r="D8" s="29"/>
      <c r="H8" s="25" t="s">
        <v>33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34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18</v>
      </c>
      <c r="D11" s="210"/>
      <c r="E11" s="210"/>
      <c r="F11" s="210"/>
      <c r="G11" s="210"/>
      <c r="H11" s="25" t="s">
        <v>33</v>
      </c>
      <c r="I11" s="80"/>
      <c r="J11" s="9"/>
    </row>
    <row r="12" spans="1:15" ht="15.75" customHeight="1" x14ac:dyDescent="0.2">
      <c r="A12" s="3"/>
      <c r="B12" s="35"/>
      <c r="C12" s="23"/>
      <c r="D12" s="197"/>
      <c r="E12" s="197"/>
      <c r="F12" s="197"/>
      <c r="G12" s="197"/>
      <c r="H12" s="25" t="s">
        <v>34</v>
      </c>
      <c r="I12" s="80"/>
      <c r="J12" s="9"/>
    </row>
    <row r="13" spans="1:15" ht="15.75" customHeight="1" x14ac:dyDescent="0.2">
      <c r="A13" s="3"/>
      <c r="B13" s="36"/>
      <c r="C13" s="81"/>
      <c r="D13" s="198"/>
      <c r="E13" s="198"/>
      <c r="F13" s="198"/>
      <c r="G13" s="198"/>
      <c r="H13" s="26"/>
      <c r="I13" s="30"/>
      <c r="J13" s="43"/>
    </row>
    <row r="14" spans="1:15" ht="24" customHeight="1" x14ac:dyDescent="0.2">
      <c r="A14" s="3"/>
      <c r="B14" s="56" t="s">
        <v>20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31</v>
      </c>
      <c r="C15" s="62"/>
      <c r="D15" s="15"/>
      <c r="E15" s="209"/>
      <c r="F15" s="209"/>
      <c r="G15" s="194"/>
      <c r="H15" s="194"/>
      <c r="I15" s="194" t="s">
        <v>28</v>
      </c>
      <c r="J15" s="195"/>
    </row>
    <row r="16" spans="1:15" ht="23.25" customHeight="1" x14ac:dyDescent="0.2">
      <c r="A16" s="127" t="s">
        <v>23</v>
      </c>
      <c r="B16" s="128" t="s">
        <v>23</v>
      </c>
      <c r="C16" s="48"/>
      <c r="D16" s="49"/>
      <c r="E16" s="189"/>
      <c r="F16" s="196"/>
      <c r="G16" s="189"/>
      <c r="H16" s="196"/>
      <c r="I16" s="237">
        <v>0</v>
      </c>
      <c r="J16" s="190"/>
    </row>
    <row r="17" spans="1:10" ht="23.25" customHeight="1" x14ac:dyDescent="0.2">
      <c r="A17" s="127" t="s">
        <v>24</v>
      </c>
      <c r="B17" s="128" t="s">
        <v>24</v>
      </c>
      <c r="C17" s="48"/>
      <c r="D17" s="49"/>
      <c r="E17" s="189"/>
      <c r="F17" s="196"/>
      <c r="G17" s="189"/>
      <c r="H17" s="196"/>
      <c r="I17" s="189">
        <v>0</v>
      </c>
      <c r="J17" s="190"/>
    </row>
    <row r="18" spans="1:10" ht="23.25" customHeight="1" x14ac:dyDescent="0.2">
      <c r="A18" s="127" t="s">
        <v>25</v>
      </c>
      <c r="B18" s="128" t="s">
        <v>25</v>
      </c>
      <c r="C18" s="48"/>
      <c r="D18" s="49"/>
      <c r="E18" s="189"/>
      <c r="F18" s="196"/>
      <c r="G18" s="189"/>
      <c r="H18" s="196"/>
      <c r="I18" s="189">
        <v>0</v>
      </c>
      <c r="J18" s="190"/>
    </row>
    <row r="19" spans="1:10" ht="23.25" customHeight="1" x14ac:dyDescent="0.2">
      <c r="A19" s="127" t="s">
        <v>58</v>
      </c>
      <c r="B19" s="128" t="s">
        <v>26</v>
      </c>
      <c r="C19" s="48"/>
      <c r="D19" s="49"/>
      <c r="E19" s="189"/>
      <c r="F19" s="196"/>
      <c r="G19" s="189"/>
      <c r="H19" s="196"/>
      <c r="I19" s="189">
        <v>0</v>
      </c>
      <c r="J19" s="190"/>
    </row>
    <row r="20" spans="1:10" ht="23.25" customHeight="1" x14ac:dyDescent="0.2">
      <c r="A20" s="127" t="s">
        <v>59</v>
      </c>
      <c r="B20" s="128" t="s">
        <v>27</v>
      </c>
      <c r="C20" s="48"/>
      <c r="D20" s="49"/>
      <c r="E20" s="189"/>
      <c r="F20" s="196"/>
      <c r="G20" s="189"/>
      <c r="H20" s="196"/>
      <c r="I20" s="189">
        <v>0</v>
      </c>
      <c r="J20" s="190"/>
    </row>
    <row r="21" spans="1:10" ht="23.25" customHeight="1" x14ac:dyDescent="0.2">
      <c r="A21" s="3"/>
      <c r="B21" s="64" t="s">
        <v>28</v>
      </c>
      <c r="C21" s="65"/>
      <c r="D21" s="66"/>
      <c r="E21" s="191"/>
      <c r="F21" s="192"/>
      <c r="G21" s="191"/>
      <c r="H21" s="192"/>
      <c r="I21" s="191">
        <f>SUM(I16:J20)</f>
        <v>0</v>
      </c>
      <c r="J21" s="205"/>
    </row>
    <row r="22" spans="1:10" ht="33" customHeight="1" x14ac:dyDescent="0.2">
      <c r="A22" s="3"/>
      <c r="B22" s="55" t="s">
        <v>32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11</v>
      </c>
      <c r="C23" s="48"/>
      <c r="D23" s="49"/>
      <c r="E23" s="50">
        <v>15</v>
      </c>
      <c r="F23" s="51" t="s">
        <v>0</v>
      </c>
      <c r="G23" s="187">
        <v>0</v>
      </c>
      <c r="H23" s="188"/>
      <c r="I23" s="188"/>
      <c r="J23" s="52" t="str">
        <f t="shared" ref="J23:J28" si="0">Mena</f>
        <v>CZK</v>
      </c>
    </row>
    <row r="24" spans="1:10" ht="23.25" customHeight="1" x14ac:dyDescent="0.2">
      <c r="A24" s="3"/>
      <c r="B24" s="47" t="s">
        <v>12</v>
      </c>
      <c r="C24" s="48"/>
      <c r="D24" s="49"/>
      <c r="E24" s="50">
        <f>SazbaDPH1</f>
        <v>15</v>
      </c>
      <c r="F24" s="51" t="s">
        <v>0</v>
      </c>
      <c r="G24" s="203">
        <v>0</v>
      </c>
      <c r="H24" s="204"/>
      <c r="I24" s="204"/>
      <c r="J24" s="52" t="str">
        <f t="shared" si="0"/>
        <v>CZK</v>
      </c>
    </row>
    <row r="25" spans="1:10" ht="23.25" customHeight="1" x14ac:dyDescent="0.2">
      <c r="A25" s="3"/>
      <c r="B25" s="47" t="s">
        <v>13</v>
      </c>
      <c r="C25" s="48"/>
      <c r="D25" s="49"/>
      <c r="E25" s="50">
        <v>21</v>
      </c>
      <c r="F25" s="51" t="s">
        <v>0</v>
      </c>
      <c r="G25" s="238">
        <v>0</v>
      </c>
      <c r="H25" s="239"/>
      <c r="I25" s="239"/>
      <c r="J25" s="52" t="str">
        <f t="shared" si="0"/>
        <v>CZK</v>
      </c>
    </row>
    <row r="26" spans="1:10" ht="23.25" customHeight="1" x14ac:dyDescent="0.2">
      <c r="A26" s="3"/>
      <c r="B26" s="41" t="s">
        <v>14</v>
      </c>
      <c r="C26" s="19"/>
      <c r="D26" s="15"/>
      <c r="E26" s="37">
        <f>SazbaDPH2</f>
        <v>21</v>
      </c>
      <c r="F26" s="38" t="s">
        <v>0</v>
      </c>
      <c r="G26" s="183">
        <f>ZakladDPHZakl*SazbaDPH2/100</f>
        <v>0</v>
      </c>
      <c r="H26" s="184"/>
      <c r="I26" s="184"/>
      <c r="J26" s="46" t="str">
        <f t="shared" si="0"/>
        <v>CZK</v>
      </c>
    </row>
    <row r="27" spans="1:10" ht="23.25" customHeight="1" thickBot="1" x14ac:dyDescent="0.25">
      <c r="A27" s="3"/>
      <c r="B27" s="40" t="s">
        <v>4</v>
      </c>
      <c r="C27" s="17"/>
      <c r="D27" s="20"/>
      <c r="E27" s="17"/>
      <c r="F27" s="18"/>
      <c r="G27" s="185">
        <v>0</v>
      </c>
      <c r="H27" s="185"/>
      <c r="I27" s="185"/>
      <c r="J27" s="53" t="str">
        <f t="shared" si="0"/>
        <v>CZK</v>
      </c>
    </row>
    <row r="28" spans="1:10" ht="27.75" hidden="1" customHeight="1" thickBot="1" x14ac:dyDescent="0.25">
      <c r="A28" s="3"/>
      <c r="B28" s="100" t="s">
        <v>22</v>
      </c>
      <c r="C28" s="101"/>
      <c r="D28" s="101"/>
      <c r="E28" s="102"/>
      <c r="F28" s="103"/>
      <c r="G28" s="186">
        <v>2103127.77</v>
      </c>
      <c r="H28" s="193"/>
      <c r="I28" s="193"/>
      <c r="J28" s="104" t="str">
        <f t="shared" si="0"/>
        <v>CZK</v>
      </c>
    </row>
    <row r="29" spans="1:10" ht="27.75" customHeight="1" thickBot="1" x14ac:dyDescent="0.25">
      <c r="A29" s="3"/>
      <c r="B29" s="100" t="s">
        <v>35</v>
      </c>
      <c r="C29" s="105"/>
      <c r="D29" s="105"/>
      <c r="E29" s="105"/>
      <c r="F29" s="105"/>
      <c r="G29" s="186">
        <v>0</v>
      </c>
      <c r="H29" s="186"/>
      <c r="I29" s="186"/>
      <c r="J29" s="106" t="s">
        <v>49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3"/>
      <c r="E32" s="33"/>
      <c r="F32" s="16" t="s">
        <v>9</v>
      </c>
      <c r="G32" s="33"/>
      <c r="H32" s="34" t="s">
        <v>202</v>
      </c>
      <c r="I32" s="33"/>
      <c r="J32" s="10"/>
    </row>
    <row r="33" spans="1:10" ht="47.25" customHeight="1" x14ac:dyDescent="0.2">
      <c r="A33" s="3"/>
      <c r="B33" s="3"/>
      <c r="J33" s="10"/>
    </row>
    <row r="34" spans="1:10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10" ht="12.75" customHeight="1" x14ac:dyDescent="0.2">
      <c r="A35" s="3"/>
      <c r="B35" s="3"/>
      <c r="D35" s="202" t="s">
        <v>2</v>
      </c>
      <c r="E35" s="20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7" t="s">
        <v>15</v>
      </c>
      <c r="C37" s="2"/>
      <c r="D37" s="2"/>
      <c r="E37" s="2"/>
      <c r="F37" s="92"/>
      <c r="G37" s="92"/>
      <c r="H37" s="92"/>
      <c r="I37" s="92"/>
      <c r="J37" s="2"/>
    </row>
    <row r="38" spans="1:10" ht="25.5" hidden="1" customHeight="1" x14ac:dyDescent="0.2">
      <c r="A38" s="84" t="s">
        <v>37</v>
      </c>
      <c r="B38" s="86" t="s">
        <v>16</v>
      </c>
      <c r="C38" s="87" t="s">
        <v>5</v>
      </c>
      <c r="D38" s="88"/>
      <c r="E38" s="88"/>
      <c r="F38" s="93" t="str">
        <f>B23</f>
        <v>Základ pro sníženou DPH</v>
      </c>
      <c r="G38" s="93" t="str">
        <f>B25</f>
        <v>Základ pro základní DPH</v>
      </c>
      <c r="H38" s="94" t="s">
        <v>17</v>
      </c>
      <c r="I38" s="94" t="s">
        <v>1</v>
      </c>
      <c r="J38" s="89" t="s">
        <v>0</v>
      </c>
    </row>
    <row r="39" spans="1:10" ht="25.5" hidden="1" customHeight="1" x14ac:dyDescent="0.2">
      <c r="A39" s="84">
        <v>1</v>
      </c>
      <c r="B39" s="90" t="s">
        <v>47</v>
      </c>
      <c r="C39" s="215" t="s">
        <v>46</v>
      </c>
      <c r="D39" s="216"/>
      <c r="E39" s="216"/>
      <c r="F39" s="95">
        <v>0</v>
      </c>
      <c r="G39" s="96">
        <v>2103127.77</v>
      </c>
      <c r="H39" s="97">
        <v>441657</v>
      </c>
      <c r="I39" s="97">
        <v>2544784.77</v>
      </c>
      <c r="J39" s="91">
        <f>IF(_xlfn.SINGLE(CenaCelkemVypocet)=0,"",I39/_xlfn.SINGLE(CenaCelkemVypocet)*100)</f>
        <v>100</v>
      </c>
    </row>
    <row r="40" spans="1:10" ht="25.5" hidden="1" customHeight="1" x14ac:dyDescent="0.2">
      <c r="A40" s="84"/>
      <c r="B40" s="217" t="s">
        <v>48</v>
      </c>
      <c r="C40" s="218"/>
      <c r="D40" s="218"/>
      <c r="E40" s="219"/>
      <c r="F40" s="98">
        <f>SUMIF(A39:A39,"=1",F39:F39)</f>
        <v>0</v>
      </c>
      <c r="G40" s="99">
        <f>SUMIF(A39:A39,"=1",G39:G39)</f>
        <v>2103127.77</v>
      </c>
      <c r="H40" s="99">
        <f>SUMIF(A39:A39,"=1",H39:H39)</f>
        <v>441657</v>
      </c>
      <c r="I40" s="99">
        <f>SUMIF(A39:A39,"=1",I39:I39)</f>
        <v>2544784.77</v>
      </c>
      <c r="J40" s="85">
        <f>SUMIF(A39:A39,"=1",J39:J39)</f>
        <v>100</v>
      </c>
    </row>
    <row r="44" spans="1:10" ht="15.75" x14ac:dyDescent="0.25">
      <c r="B44" s="107" t="s">
        <v>50</v>
      </c>
    </row>
    <row r="46" spans="1:10" ht="25.5" customHeight="1" x14ac:dyDescent="0.2">
      <c r="A46" s="108"/>
      <c r="B46" s="112" t="s">
        <v>16</v>
      </c>
      <c r="C46" s="112" t="s">
        <v>5</v>
      </c>
      <c r="D46" s="113"/>
      <c r="E46" s="113"/>
      <c r="F46" s="116" t="s">
        <v>51</v>
      </c>
      <c r="G46" s="116"/>
      <c r="H46" s="116"/>
      <c r="I46" s="220" t="s">
        <v>28</v>
      </c>
      <c r="J46" s="220"/>
    </row>
    <row r="47" spans="1:10" ht="25.5" customHeight="1" x14ac:dyDescent="0.2">
      <c r="A47" s="109"/>
      <c r="B47" s="119" t="s">
        <v>52</v>
      </c>
      <c r="C47" s="221" t="s">
        <v>53</v>
      </c>
      <c r="D47" s="222"/>
      <c r="E47" s="222"/>
      <c r="F47" s="123" t="s">
        <v>23</v>
      </c>
      <c r="G47" s="120"/>
      <c r="H47" s="120"/>
      <c r="I47" s="240">
        <f>'[2]Rozpočet Pol'!G8</f>
        <v>0</v>
      </c>
      <c r="J47" s="240"/>
    </row>
    <row r="48" spans="1:10" ht="25.5" customHeight="1" x14ac:dyDescent="0.2">
      <c r="A48" s="109"/>
      <c r="B48" s="111" t="s">
        <v>54</v>
      </c>
      <c r="C48" s="224" t="s">
        <v>55</v>
      </c>
      <c r="D48" s="225"/>
      <c r="E48" s="225"/>
      <c r="F48" s="124" t="s">
        <v>23</v>
      </c>
      <c r="G48" s="117"/>
      <c r="H48" s="117"/>
      <c r="I48" s="223">
        <f>'[2]Rozpočet Pol'!G36</f>
        <v>0</v>
      </c>
      <c r="J48" s="223"/>
    </row>
    <row r="49" spans="1:10" ht="25.5" customHeight="1" x14ac:dyDescent="0.2">
      <c r="A49" s="109"/>
      <c r="B49" s="121" t="s">
        <v>56</v>
      </c>
      <c r="C49" s="212" t="s">
        <v>57</v>
      </c>
      <c r="D49" s="213"/>
      <c r="E49" s="213"/>
      <c r="F49" s="125" t="s">
        <v>23</v>
      </c>
      <c r="G49" s="122"/>
      <c r="H49" s="122"/>
      <c r="I49" s="211">
        <f>'[2]Rozpočet Pol'!G72</f>
        <v>0</v>
      </c>
      <c r="J49" s="211"/>
    </row>
    <row r="50" spans="1:10" ht="25.5" customHeight="1" x14ac:dyDescent="0.2">
      <c r="A50" s="110"/>
      <c r="B50" s="114" t="s">
        <v>1</v>
      </c>
      <c r="C50" s="114"/>
      <c r="D50" s="115"/>
      <c r="E50" s="115"/>
      <c r="F50" s="126"/>
      <c r="G50" s="118"/>
      <c r="H50" s="118"/>
      <c r="I50" s="214">
        <f>SUM(I47:I49)</f>
        <v>0</v>
      </c>
      <c r="J50" s="214"/>
    </row>
    <row r="51" spans="1:10" x14ac:dyDescent="0.2">
      <c r="F51" s="83"/>
      <c r="G51" s="83"/>
      <c r="H51" s="83"/>
      <c r="I51" s="83"/>
      <c r="J51" s="83"/>
    </row>
    <row r="52" spans="1:10" x14ac:dyDescent="0.2">
      <c r="F52" s="83"/>
      <c r="G52" s="83"/>
      <c r="H52" s="83"/>
      <c r="I52" s="83"/>
      <c r="J52" s="83"/>
    </row>
    <row r="53" spans="1:10" x14ac:dyDescent="0.2">
      <c r="F53" s="83"/>
      <c r="G53" s="83"/>
      <c r="H53" s="83"/>
      <c r="I53" s="83"/>
      <c r="J53" s="8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I49:J49"/>
    <mergeCell ref="C49:E49"/>
    <mergeCell ref="I50:J50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6" t="s">
        <v>6</v>
      </c>
      <c r="B1" s="226"/>
      <c r="C1" s="227"/>
      <c r="D1" s="226"/>
      <c r="E1" s="226"/>
      <c r="F1" s="226"/>
      <c r="G1" s="226"/>
    </row>
    <row r="2" spans="1:7" ht="24.95" customHeight="1" x14ac:dyDescent="0.2">
      <c r="A2" s="69" t="s">
        <v>41</v>
      </c>
      <c r="B2" s="68"/>
      <c r="C2" s="228"/>
      <c r="D2" s="228"/>
      <c r="E2" s="228"/>
      <c r="F2" s="228"/>
      <c r="G2" s="229"/>
    </row>
    <row r="3" spans="1:7" ht="24.95" hidden="1" customHeight="1" x14ac:dyDescent="0.2">
      <c r="A3" s="69" t="s">
        <v>7</v>
      </c>
      <c r="B3" s="68"/>
      <c r="C3" s="228"/>
      <c r="D3" s="228"/>
      <c r="E3" s="228"/>
      <c r="F3" s="228"/>
      <c r="G3" s="229"/>
    </row>
    <row r="4" spans="1:7" ht="24.95" hidden="1" customHeight="1" x14ac:dyDescent="0.2">
      <c r="A4" s="69" t="s">
        <v>8</v>
      </c>
      <c r="B4" s="68"/>
      <c r="C4" s="228"/>
      <c r="D4" s="228"/>
      <c r="E4" s="228"/>
      <c r="F4" s="228"/>
      <c r="G4" s="229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72"/>
  <sheetViews>
    <sheetView workbookViewId="0">
      <selection activeCell="AB32" sqref="AB32"/>
    </sheetView>
  </sheetViews>
  <sheetFormatPr defaultRowHeight="12.75" outlineLevelRow="1" x14ac:dyDescent="0.2"/>
  <cols>
    <col min="1" max="1" width="4.28515625" customWidth="1"/>
    <col min="2" max="2" width="14.42578125" style="82" customWidth="1"/>
    <col min="3" max="3" width="38.28515625" style="8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9.140625" hidden="1" customWidth="1"/>
    <col min="29" max="39" width="0" hidden="1" customWidth="1"/>
  </cols>
  <sheetData>
    <row r="1" spans="1:60" ht="15.75" customHeight="1" x14ac:dyDescent="0.25">
      <c r="A1" s="230" t="s">
        <v>6</v>
      </c>
      <c r="B1" s="230"/>
      <c r="C1" s="230"/>
      <c r="D1" s="230"/>
      <c r="E1" s="230"/>
      <c r="F1" s="230"/>
      <c r="G1" s="230"/>
      <c r="AE1" t="s">
        <v>61</v>
      </c>
    </row>
    <row r="2" spans="1:60" ht="24.95" customHeight="1" x14ac:dyDescent="0.2">
      <c r="A2" s="131" t="s">
        <v>60</v>
      </c>
      <c r="B2" s="129"/>
      <c r="C2" s="231" t="s">
        <v>46</v>
      </c>
      <c r="D2" s="232"/>
      <c r="E2" s="232"/>
      <c r="F2" s="232"/>
      <c r="G2" s="233"/>
      <c r="AE2" t="s">
        <v>62</v>
      </c>
    </row>
    <row r="3" spans="1:60" ht="24.95" customHeight="1" x14ac:dyDescent="0.2">
      <c r="A3" s="132" t="s">
        <v>7</v>
      </c>
      <c r="B3" s="130"/>
      <c r="C3" s="234" t="s">
        <v>43</v>
      </c>
      <c r="D3" s="235"/>
      <c r="E3" s="235"/>
      <c r="F3" s="235"/>
      <c r="G3" s="236"/>
      <c r="AE3" t="s">
        <v>63</v>
      </c>
    </row>
    <row r="4" spans="1:60" ht="24.95" hidden="1" customHeight="1" x14ac:dyDescent="0.2">
      <c r="A4" s="132" t="s">
        <v>8</v>
      </c>
      <c r="B4" s="130"/>
      <c r="C4" s="234"/>
      <c r="D4" s="235"/>
      <c r="E4" s="235"/>
      <c r="F4" s="235"/>
      <c r="G4" s="236"/>
      <c r="AE4" t="s">
        <v>64</v>
      </c>
    </row>
    <row r="5" spans="1:60" hidden="1" x14ac:dyDescent="0.2">
      <c r="A5" s="133" t="s">
        <v>65</v>
      </c>
      <c r="B5" s="134"/>
      <c r="C5" s="134"/>
      <c r="D5" s="135"/>
      <c r="E5" s="135"/>
      <c r="F5" s="135"/>
      <c r="G5" s="136"/>
      <c r="AE5" t="s">
        <v>66</v>
      </c>
    </row>
    <row r="7" spans="1:60" ht="38.25" x14ac:dyDescent="0.2">
      <c r="A7" s="141" t="s">
        <v>67</v>
      </c>
      <c r="B7" s="142" t="s">
        <v>68</v>
      </c>
      <c r="C7" s="142" t="s">
        <v>69</v>
      </c>
      <c r="D7" s="141" t="s">
        <v>70</v>
      </c>
      <c r="E7" s="141" t="s">
        <v>71</v>
      </c>
      <c r="F7" s="137" t="s">
        <v>72</v>
      </c>
      <c r="G7" s="157" t="s">
        <v>28</v>
      </c>
      <c r="H7" s="158" t="s">
        <v>29</v>
      </c>
      <c r="I7" s="158" t="s">
        <v>73</v>
      </c>
      <c r="J7" s="158" t="s">
        <v>30</v>
      </c>
      <c r="K7" s="158" t="s">
        <v>74</v>
      </c>
      <c r="L7" s="158" t="s">
        <v>75</v>
      </c>
      <c r="M7" s="158" t="s">
        <v>76</v>
      </c>
      <c r="N7" s="158" t="s">
        <v>77</v>
      </c>
      <c r="O7" s="158" t="s">
        <v>78</v>
      </c>
      <c r="P7" s="158" t="s">
        <v>79</v>
      </c>
      <c r="Q7" s="158" t="s">
        <v>80</v>
      </c>
      <c r="R7" s="158" t="s">
        <v>81</v>
      </c>
      <c r="S7" s="158" t="s">
        <v>82</v>
      </c>
      <c r="T7" s="158" t="s">
        <v>83</v>
      </c>
      <c r="U7" s="144" t="s">
        <v>84</v>
      </c>
    </row>
    <row r="8" spans="1:60" x14ac:dyDescent="0.2">
      <c r="A8" s="159" t="s">
        <v>85</v>
      </c>
      <c r="B8" s="160" t="s">
        <v>52</v>
      </c>
      <c r="C8" s="161" t="s">
        <v>53</v>
      </c>
      <c r="D8" s="162"/>
      <c r="E8" s="163"/>
      <c r="F8" s="164"/>
      <c r="G8" s="164">
        <f>SUMIF(AE9:AE32,"&lt;&gt;NOR",G9:G32)</f>
        <v>0</v>
      </c>
      <c r="H8" s="164"/>
      <c r="I8" s="164">
        <f>SUM(I9:I32)</f>
        <v>0</v>
      </c>
      <c r="J8" s="164"/>
      <c r="K8" s="164">
        <f>SUM(K9:K32)</f>
        <v>0</v>
      </c>
      <c r="L8" s="164"/>
      <c r="M8" s="164">
        <f>SUM(M9:M32)</f>
        <v>0</v>
      </c>
      <c r="N8" s="143"/>
      <c r="O8" s="143">
        <f>SUM(O9:O32)</f>
        <v>504.51227999999998</v>
      </c>
      <c r="P8" s="143"/>
      <c r="Q8" s="143">
        <f>SUM(Q9:Q32)</f>
        <v>0</v>
      </c>
      <c r="R8" s="143"/>
      <c r="S8" s="143"/>
      <c r="T8" s="159"/>
      <c r="U8" s="143">
        <f>SUM(U9:U32)</f>
        <v>2219.83</v>
      </c>
      <c r="AE8" t="s">
        <v>86</v>
      </c>
    </row>
    <row r="9" spans="1:60" ht="22.5" outlineLevel="1" x14ac:dyDescent="0.2">
      <c r="A9" s="139">
        <v>1</v>
      </c>
      <c r="B9" s="139" t="s">
        <v>87</v>
      </c>
      <c r="C9" s="171" t="s">
        <v>88</v>
      </c>
      <c r="D9" s="145" t="s">
        <v>89</v>
      </c>
      <c r="E9" s="152">
        <v>658.9072000000001</v>
      </c>
      <c r="F9" s="178">
        <f>H9+J9</f>
        <v>0</v>
      </c>
      <c r="G9" s="155">
        <f>ROUND(E9*F9,2)</f>
        <v>0</v>
      </c>
      <c r="H9" s="155">
        <v>0</v>
      </c>
      <c r="I9" s="155">
        <f>ROUND(E9*H9,2)</f>
        <v>0</v>
      </c>
      <c r="J9" s="155"/>
      <c r="K9" s="155">
        <f>ROUND(E9*J9,2)</f>
        <v>0</v>
      </c>
      <c r="L9" s="155">
        <v>21</v>
      </c>
      <c r="M9" s="155">
        <f>G9*(1+L9/100)</f>
        <v>0</v>
      </c>
      <c r="N9" s="146">
        <v>0</v>
      </c>
      <c r="O9" s="146">
        <f>ROUND(E9*N9,5)</f>
        <v>0</v>
      </c>
      <c r="P9" s="146">
        <v>0</v>
      </c>
      <c r="Q9" s="146">
        <f>ROUND(E9*P9,5)</f>
        <v>0</v>
      </c>
      <c r="R9" s="146"/>
      <c r="S9" s="146"/>
      <c r="T9" s="147">
        <v>0.16</v>
      </c>
      <c r="U9" s="146">
        <f>ROUND(E9*T9,2)</f>
        <v>105.43</v>
      </c>
      <c r="V9" s="138"/>
      <c r="W9" s="138"/>
      <c r="X9" s="138"/>
      <c r="Y9" s="138"/>
      <c r="Z9" s="138"/>
      <c r="AA9" s="138"/>
      <c r="AB9" s="138"/>
      <c r="AC9" s="138"/>
      <c r="AD9" s="138"/>
      <c r="AE9" s="138" t="s">
        <v>90</v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39"/>
      <c r="B10" s="139"/>
      <c r="C10" s="172" t="s">
        <v>91</v>
      </c>
      <c r="D10" s="148"/>
      <c r="E10" s="153">
        <v>632.4864</v>
      </c>
      <c r="F10" s="177"/>
      <c r="G10" s="155"/>
      <c r="H10" s="155"/>
      <c r="I10" s="155"/>
      <c r="J10" s="155"/>
      <c r="K10" s="155"/>
      <c r="L10" s="155"/>
      <c r="M10" s="155"/>
      <c r="N10" s="146"/>
      <c r="O10" s="146"/>
      <c r="P10" s="146"/>
      <c r="Q10" s="146"/>
      <c r="R10" s="146"/>
      <c r="S10" s="146"/>
      <c r="T10" s="147"/>
      <c r="U10" s="146"/>
      <c r="V10" s="138"/>
      <c r="W10" s="138"/>
      <c r="X10" s="138"/>
      <c r="Y10" s="138"/>
      <c r="Z10" s="138"/>
      <c r="AA10" s="138"/>
      <c r="AB10" s="138"/>
      <c r="AC10" s="138"/>
      <c r="AD10" s="138"/>
      <c r="AE10" s="138" t="s">
        <v>92</v>
      </c>
      <c r="AF10" s="138">
        <v>0</v>
      </c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39"/>
      <c r="B11" s="139"/>
      <c r="C11" s="172" t="s">
        <v>93</v>
      </c>
      <c r="D11" s="148"/>
      <c r="E11" s="153">
        <v>26.4208</v>
      </c>
      <c r="F11" s="177"/>
      <c r="G11" s="155"/>
      <c r="H11" s="155"/>
      <c r="I11" s="155"/>
      <c r="J11" s="155"/>
      <c r="K11" s="155"/>
      <c r="L11" s="155"/>
      <c r="M11" s="155"/>
      <c r="N11" s="146"/>
      <c r="O11" s="146"/>
      <c r="P11" s="146"/>
      <c r="Q11" s="146"/>
      <c r="R11" s="146"/>
      <c r="S11" s="146"/>
      <c r="T11" s="147"/>
      <c r="U11" s="146"/>
      <c r="V11" s="138"/>
      <c r="W11" s="138"/>
      <c r="X11" s="138"/>
      <c r="Y11" s="138"/>
      <c r="Z11" s="138"/>
      <c r="AA11" s="138"/>
      <c r="AB11" s="138"/>
      <c r="AC11" s="138"/>
      <c r="AD11" s="138"/>
      <c r="AE11" s="138" t="s">
        <v>92</v>
      </c>
      <c r="AF11" s="138">
        <v>0</v>
      </c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outlineLevel="1" x14ac:dyDescent="0.2">
      <c r="A12" s="139">
        <v>2</v>
      </c>
      <c r="B12" s="139" t="s">
        <v>94</v>
      </c>
      <c r="C12" s="171" t="s">
        <v>95</v>
      </c>
      <c r="D12" s="145" t="s">
        <v>89</v>
      </c>
      <c r="E12" s="152">
        <v>658.90719999999999</v>
      </c>
      <c r="F12" s="178">
        <f t="shared" ref="F12:F68" si="0">H12+J12</f>
        <v>0</v>
      </c>
      <c r="G12" s="155">
        <f t="shared" ref="G12:G61" si="1">ROUND(E12*F12,2)</f>
        <v>0</v>
      </c>
      <c r="H12" s="155">
        <v>0</v>
      </c>
      <c r="I12" s="155">
        <f>ROUND(E12*H12,2)</f>
        <v>0</v>
      </c>
      <c r="J12" s="155"/>
      <c r="K12" s="155">
        <f>ROUND(E12*J12,2)</f>
        <v>0</v>
      </c>
      <c r="L12" s="155">
        <v>21</v>
      </c>
      <c r="M12" s="155">
        <f>G12*(1+L12/100)</f>
        <v>0</v>
      </c>
      <c r="N12" s="146">
        <v>0</v>
      </c>
      <c r="O12" s="146">
        <f>ROUND(E12*N12,5)</f>
        <v>0</v>
      </c>
      <c r="P12" s="146">
        <v>0</v>
      </c>
      <c r="Q12" s="146">
        <f>ROUND(E12*P12,5)</f>
        <v>0</v>
      </c>
      <c r="R12" s="146"/>
      <c r="S12" s="146"/>
      <c r="T12" s="147">
        <v>8.4000000000000005E-2</v>
      </c>
      <c r="U12" s="146">
        <f>ROUND(E12*T12,2)</f>
        <v>55.35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 t="s">
        <v>90</v>
      </c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ht="22.5" outlineLevel="1" x14ac:dyDescent="0.2">
      <c r="A13" s="139">
        <v>3</v>
      </c>
      <c r="B13" s="139" t="s">
        <v>96</v>
      </c>
      <c r="C13" s="171" t="s">
        <v>97</v>
      </c>
      <c r="D13" s="145" t="s">
        <v>89</v>
      </c>
      <c r="E13" s="152">
        <v>282.3888</v>
      </c>
      <c r="F13" s="178">
        <f t="shared" si="0"/>
        <v>0</v>
      </c>
      <c r="G13" s="155">
        <f t="shared" si="1"/>
        <v>0</v>
      </c>
      <c r="H13" s="155">
        <v>0</v>
      </c>
      <c r="I13" s="155">
        <f>ROUND(E13*H13,2)</f>
        <v>0</v>
      </c>
      <c r="J13" s="155"/>
      <c r="K13" s="155">
        <f>ROUND(E13*J13,2)</f>
        <v>0</v>
      </c>
      <c r="L13" s="155">
        <v>21</v>
      </c>
      <c r="M13" s="155">
        <f>G13*(1+L13/100)</f>
        <v>0</v>
      </c>
      <c r="N13" s="146">
        <v>0</v>
      </c>
      <c r="O13" s="146">
        <f>ROUND(E13*N13,5)</f>
        <v>0</v>
      </c>
      <c r="P13" s="146">
        <v>0</v>
      </c>
      <c r="Q13" s="146">
        <f>ROUND(E13*P13,5)</f>
        <v>0</v>
      </c>
      <c r="R13" s="146"/>
      <c r="S13" s="146"/>
      <c r="T13" s="147">
        <v>0.3</v>
      </c>
      <c r="U13" s="146">
        <f>ROUND(E13*T13,2)</f>
        <v>84.72</v>
      </c>
      <c r="V13" s="138"/>
      <c r="W13" s="138"/>
      <c r="X13" s="138"/>
      <c r="Y13" s="138"/>
      <c r="Z13" s="138"/>
      <c r="AA13" s="138"/>
      <c r="AB13" s="138"/>
      <c r="AC13" s="138"/>
      <c r="AD13" s="138"/>
      <c r="AE13" s="138" t="s">
        <v>90</v>
      </c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39"/>
      <c r="B14" s="139"/>
      <c r="C14" s="172" t="s">
        <v>98</v>
      </c>
      <c r="D14" s="148"/>
      <c r="E14" s="153">
        <v>271.06560000000002</v>
      </c>
      <c r="F14" s="177"/>
      <c r="G14" s="155"/>
      <c r="H14" s="155"/>
      <c r="I14" s="155"/>
      <c r="J14" s="155"/>
      <c r="K14" s="155"/>
      <c r="L14" s="155"/>
      <c r="M14" s="155"/>
      <c r="N14" s="146"/>
      <c r="O14" s="146"/>
      <c r="P14" s="146"/>
      <c r="Q14" s="146"/>
      <c r="R14" s="146"/>
      <c r="S14" s="146"/>
      <c r="T14" s="147"/>
      <c r="U14" s="146"/>
      <c r="V14" s="138"/>
      <c r="W14" s="138"/>
      <c r="X14" s="138"/>
      <c r="Y14" s="138"/>
      <c r="Z14" s="138"/>
      <c r="AA14" s="138"/>
      <c r="AB14" s="138"/>
      <c r="AC14" s="138"/>
      <c r="AD14" s="138"/>
      <c r="AE14" s="138" t="s">
        <v>92</v>
      </c>
      <c r="AF14" s="138">
        <v>0</v>
      </c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2">
      <c r="A15" s="139"/>
      <c r="B15" s="139"/>
      <c r="C15" s="172" t="s">
        <v>99</v>
      </c>
      <c r="D15" s="148"/>
      <c r="E15" s="153">
        <v>11.3232</v>
      </c>
      <c r="F15" s="177"/>
      <c r="G15" s="155"/>
      <c r="H15" s="155"/>
      <c r="I15" s="155"/>
      <c r="J15" s="155"/>
      <c r="K15" s="155"/>
      <c r="L15" s="155"/>
      <c r="M15" s="155"/>
      <c r="N15" s="146"/>
      <c r="O15" s="146"/>
      <c r="P15" s="146"/>
      <c r="Q15" s="146"/>
      <c r="R15" s="146"/>
      <c r="S15" s="146"/>
      <c r="T15" s="147"/>
      <c r="U15" s="146"/>
      <c r="V15" s="138"/>
      <c r="W15" s="138"/>
      <c r="X15" s="138"/>
      <c r="Y15" s="138"/>
      <c r="Z15" s="138"/>
      <c r="AA15" s="138"/>
      <c r="AB15" s="138"/>
      <c r="AC15" s="138"/>
      <c r="AD15" s="138"/>
      <c r="AE15" s="138" t="s">
        <v>92</v>
      </c>
      <c r="AF15" s="138">
        <v>0</v>
      </c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39">
        <v>4</v>
      </c>
      <c r="B16" s="139" t="s">
        <v>100</v>
      </c>
      <c r="C16" s="171" t="s">
        <v>101</v>
      </c>
      <c r="D16" s="145" t="s">
        <v>89</v>
      </c>
      <c r="E16" s="152">
        <v>282.3888</v>
      </c>
      <c r="F16" s="178">
        <f t="shared" si="0"/>
        <v>0</v>
      </c>
      <c r="G16" s="155">
        <f t="shared" si="1"/>
        <v>0</v>
      </c>
      <c r="H16" s="155">
        <v>0</v>
      </c>
      <c r="I16" s="155">
        <f>ROUND(E16*H16,2)</f>
        <v>0</v>
      </c>
      <c r="J16" s="155"/>
      <c r="K16" s="155">
        <f>ROUND(E16*J16,2)</f>
        <v>0</v>
      </c>
      <c r="L16" s="155">
        <v>21</v>
      </c>
      <c r="M16" s="155">
        <f>G16*(1+L16/100)</f>
        <v>0</v>
      </c>
      <c r="N16" s="146">
        <v>0</v>
      </c>
      <c r="O16" s="146">
        <f>ROUND(E16*N16,5)</f>
        <v>0</v>
      </c>
      <c r="P16" s="146">
        <v>0</v>
      </c>
      <c r="Q16" s="146">
        <f>ROUND(E16*P16,5)</f>
        <v>0</v>
      </c>
      <c r="R16" s="146"/>
      <c r="S16" s="146"/>
      <c r="T16" s="147">
        <v>0.14829999999999999</v>
      </c>
      <c r="U16" s="146">
        <f>ROUND(E16*T16,2)</f>
        <v>41.88</v>
      </c>
      <c r="V16" s="138"/>
      <c r="W16" s="138"/>
      <c r="X16" s="138"/>
      <c r="Y16" s="138"/>
      <c r="Z16" s="138"/>
      <c r="AA16" s="138"/>
      <c r="AB16" s="138"/>
      <c r="AC16" s="138"/>
      <c r="AD16" s="138"/>
      <c r="AE16" s="138" t="s">
        <v>90</v>
      </c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39">
        <v>5</v>
      </c>
      <c r="B17" s="139" t="s">
        <v>102</v>
      </c>
      <c r="C17" s="171" t="s">
        <v>103</v>
      </c>
      <c r="D17" s="145" t="s">
        <v>104</v>
      </c>
      <c r="E17" s="152">
        <v>1600.28</v>
      </c>
      <c r="F17" s="178">
        <f t="shared" si="0"/>
        <v>0</v>
      </c>
      <c r="G17" s="155">
        <f t="shared" si="1"/>
        <v>0</v>
      </c>
      <c r="H17" s="155">
        <v>0</v>
      </c>
      <c r="I17" s="155">
        <f>ROUND(E17*H17,2)</f>
        <v>0</v>
      </c>
      <c r="J17" s="155"/>
      <c r="K17" s="155">
        <f>ROUND(E17*J17,2)</f>
        <v>0</v>
      </c>
      <c r="L17" s="155">
        <v>21</v>
      </c>
      <c r="M17" s="155">
        <f>G17*(1+L17/100)</f>
        <v>0</v>
      </c>
      <c r="N17" s="146">
        <v>9.8999999999999999E-4</v>
      </c>
      <c r="O17" s="146">
        <f>ROUND(E17*N17,5)</f>
        <v>1.5842799999999999</v>
      </c>
      <c r="P17" s="146">
        <v>0</v>
      </c>
      <c r="Q17" s="146">
        <f>ROUND(E17*P17,5)</f>
        <v>0</v>
      </c>
      <c r="R17" s="146"/>
      <c r="S17" s="146"/>
      <c r="T17" s="147">
        <v>0.23599999999999999</v>
      </c>
      <c r="U17" s="146">
        <f>ROUND(E17*T17,2)</f>
        <v>377.67</v>
      </c>
      <c r="V17" s="138"/>
      <c r="W17" s="138"/>
      <c r="X17" s="138"/>
      <c r="Y17" s="138"/>
      <c r="Z17" s="138"/>
      <c r="AA17" s="138"/>
      <c r="AB17" s="138"/>
      <c r="AC17" s="138"/>
      <c r="AD17" s="138"/>
      <c r="AE17" s="138" t="s">
        <v>90</v>
      </c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39"/>
      <c r="B18" s="139"/>
      <c r="C18" s="172" t="s">
        <v>105</v>
      </c>
      <c r="D18" s="148"/>
      <c r="E18" s="153">
        <v>1505.92</v>
      </c>
      <c r="F18" s="177"/>
      <c r="G18" s="155"/>
      <c r="H18" s="155"/>
      <c r="I18" s="155"/>
      <c r="J18" s="155"/>
      <c r="K18" s="155"/>
      <c r="L18" s="155"/>
      <c r="M18" s="155"/>
      <c r="N18" s="146"/>
      <c r="O18" s="146"/>
      <c r="P18" s="146"/>
      <c r="Q18" s="146"/>
      <c r="R18" s="146"/>
      <c r="S18" s="146"/>
      <c r="T18" s="147"/>
      <c r="U18" s="146"/>
      <c r="V18" s="138"/>
      <c r="W18" s="138"/>
      <c r="X18" s="138"/>
      <c r="Y18" s="138"/>
      <c r="Z18" s="138"/>
      <c r="AA18" s="138"/>
      <c r="AB18" s="138"/>
      <c r="AC18" s="138"/>
      <c r="AD18" s="138"/>
      <c r="AE18" s="138" t="s">
        <v>92</v>
      </c>
      <c r="AF18" s="138">
        <v>0</v>
      </c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39"/>
      <c r="B19" s="139"/>
      <c r="C19" s="172" t="s">
        <v>106</v>
      </c>
      <c r="D19" s="148"/>
      <c r="E19" s="153">
        <v>94.36</v>
      </c>
      <c r="F19" s="177"/>
      <c r="G19" s="155"/>
      <c r="H19" s="155"/>
      <c r="I19" s="155"/>
      <c r="J19" s="155"/>
      <c r="K19" s="155"/>
      <c r="L19" s="155"/>
      <c r="M19" s="155"/>
      <c r="N19" s="146"/>
      <c r="O19" s="146"/>
      <c r="P19" s="146"/>
      <c r="Q19" s="146"/>
      <c r="R19" s="146"/>
      <c r="S19" s="146"/>
      <c r="T19" s="147"/>
      <c r="U19" s="146"/>
      <c r="V19" s="138"/>
      <c r="W19" s="138"/>
      <c r="X19" s="138"/>
      <c r="Y19" s="138"/>
      <c r="Z19" s="138"/>
      <c r="AA19" s="138"/>
      <c r="AB19" s="138"/>
      <c r="AC19" s="138"/>
      <c r="AD19" s="138"/>
      <c r="AE19" s="138" t="s">
        <v>92</v>
      </c>
      <c r="AF19" s="138">
        <v>0</v>
      </c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39">
        <v>6</v>
      </c>
      <c r="B20" s="139" t="s">
        <v>107</v>
      </c>
      <c r="C20" s="171" t="s">
        <v>108</v>
      </c>
      <c r="D20" s="145" t="s">
        <v>104</v>
      </c>
      <c r="E20" s="152">
        <v>1600.28</v>
      </c>
      <c r="F20" s="178">
        <f t="shared" si="0"/>
        <v>0</v>
      </c>
      <c r="G20" s="155">
        <f t="shared" si="1"/>
        <v>0</v>
      </c>
      <c r="H20" s="155">
        <v>0</v>
      </c>
      <c r="I20" s="155">
        <f>ROUND(E20*H20,2)</f>
        <v>0</v>
      </c>
      <c r="J20" s="155"/>
      <c r="K20" s="155">
        <f>ROUND(E20*J20,2)</f>
        <v>0</v>
      </c>
      <c r="L20" s="155">
        <v>21</v>
      </c>
      <c r="M20" s="155">
        <f>G20*(1+L20/100)</f>
        <v>0</v>
      </c>
      <c r="N20" s="146">
        <v>0</v>
      </c>
      <c r="O20" s="146">
        <f>ROUND(E20*N20,5)</f>
        <v>0</v>
      </c>
      <c r="P20" s="146">
        <v>0</v>
      </c>
      <c r="Q20" s="146">
        <f>ROUND(E20*P20,5)</f>
        <v>0</v>
      </c>
      <c r="R20" s="146"/>
      <c r="S20" s="146"/>
      <c r="T20" s="147">
        <v>7.0000000000000007E-2</v>
      </c>
      <c r="U20" s="146">
        <f>ROUND(E20*T20,2)</f>
        <v>112.02</v>
      </c>
      <c r="V20" s="138"/>
      <c r="W20" s="138"/>
      <c r="X20" s="138"/>
      <c r="Y20" s="138"/>
      <c r="Z20" s="138"/>
      <c r="AA20" s="138"/>
      <c r="AB20" s="138"/>
      <c r="AC20" s="138"/>
      <c r="AD20" s="138"/>
      <c r="AE20" s="138" t="s">
        <v>90</v>
      </c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1" x14ac:dyDescent="0.2">
      <c r="A21" s="139">
        <v>7</v>
      </c>
      <c r="B21" s="139" t="s">
        <v>109</v>
      </c>
      <c r="C21" s="171" t="s">
        <v>110</v>
      </c>
      <c r="D21" s="145" t="s">
        <v>89</v>
      </c>
      <c r="E21" s="152">
        <v>941.29600000000005</v>
      </c>
      <c r="F21" s="178">
        <f t="shared" si="0"/>
        <v>0</v>
      </c>
      <c r="G21" s="155">
        <f t="shared" si="1"/>
        <v>0</v>
      </c>
      <c r="H21" s="155">
        <v>0</v>
      </c>
      <c r="I21" s="155">
        <f>ROUND(E21*H21,2)</f>
        <v>0</v>
      </c>
      <c r="J21" s="155"/>
      <c r="K21" s="155">
        <f>ROUND(E21*J21,2)</f>
        <v>0</v>
      </c>
      <c r="L21" s="155">
        <v>21</v>
      </c>
      <c r="M21" s="155">
        <f>G21*(1+L21/100)</f>
        <v>0</v>
      </c>
      <c r="N21" s="146">
        <v>0</v>
      </c>
      <c r="O21" s="146">
        <f>ROUND(E21*N21,5)</f>
        <v>0</v>
      </c>
      <c r="P21" s="146">
        <v>0</v>
      </c>
      <c r="Q21" s="146">
        <f>ROUND(E21*P21,5)</f>
        <v>0</v>
      </c>
      <c r="R21" s="146"/>
      <c r="S21" s="146"/>
      <c r="T21" s="147">
        <v>0.34499999999999997</v>
      </c>
      <c r="U21" s="146">
        <f>ROUND(E21*T21,2)</f>
        <v>324.75</v>
      </c>
      <c r="V21" s="138"/>
      <c r="W21" s="138"/>
      <c r="X21" s="138"/>
      <c r="Y21" s="138"/>
      <c r="Z21" s="138"/>
      <c r="AA21" s="138"/>
      <c r="AB21" s="138"/>
      <c r="AC21" s="138"/>
      <c r="AD21" s="138"/>
      <c r="AE21" s="138" t="s">
        <v>90</v>
      </c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outlineLevel="1" x14ac:dyDescent="0.2">
      <c r="A22" s="139"/>
      <c r="B22" s="139"/>
      <c r="C22" s="172" t="s">
        <v>111</v>
      </c>
      <c r="D22" s="148"/>
      <c r="E22" s="153">
        <v>903.55200000000002</v>
      </c>
      <c r="F22" s="177"/>
      <c r="G22" s="155"/>
      <c r="H22" s="155"/>
      <c r="I22" s="155"/>
      <c r="J22" s="155"/>
      <c r="K22" s="155"/>
      <c r="L22" s="155"/>
      <c r="M22" s="155"/>
      <c r="N22" s="146"/>
      <c r="O22" s="146"/>
      <c r="P22" s="146"/>
      <c r="Q22" s="146"/>
      <c r="R22" s="146"/>
      <c r="S22" s="146"/>
      <c r="T22" s="147"/>
      <c r="U22" s="146"/>
      <c r="V22" s="138"/>
      <c r="W22" s="138"/>
      <c r="X22" s="138"/>
      <c r="Y22" s="138"/>
      <c r="Z22" s="138"/>
      <c r="AA22" s="138"/>
      <c r="AB22" s="138"/>
      <c r="AC22" s="138"/>
      <c r="AD22" s="138"/>
      <c r="AE22" s="138" t="s">
        <v>92</v>
      </c>
      <c r="AF22" s="138">
        <v>0</v>
      </c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39"/>
      <c r="B23" s="139"/>
      <c r="C23" s="172" t="s">
        <v>112</v>
      </c>
      <c r="D23" s="148"/>
      <c r="E23" s="153">
        <v>37.744</v>
      </c>
      <c r="F23" s="177"/>
      <c r="G23" s="155"/>
      <c r="H23" s="155"/>
      <c r="I23" s="155"/>
      <c r="J23" s="155"/>
      <c r="K23" s="155"/>
      <c r="L23" s="155"/>
      <c r="M23" s="155"/>
      <c r="N23" s="146"/>
      <c r="O23" s="146"/>
      <c r="P23" s="146"/>
      <c r="Q23" s="146"/>
      <c r="R23" s="146"/>
      <c r="S23" s="146"/>
      <c r="T23" s="147"/>
      <c r="U23" s="146"/>
      <c r="V23" s="138"/>
      <c r="W23" s="138"/>
      <c r="X23" s="138"/>
      <c r="Y23" s="138"/>
      <c r="Z23" s="138"/>
      <c r="AA23" s="138"/>
      <c r="AB23" s="138"/>
      <c r="AC23" s="138"/>
      <c r="AD23" s="138"/>
      <c r="AE23" s="138" t="s">
        <v>92</v>
      </c>
      <c r="AF23" s="138">
        <v>0</v>
      </c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outlineLevel="1" x14ac:dyDescent="0.2">
      <c r="A24" s="139">
        <v>8</v>
      </c>
      <c r="B24" s="139" t="s">
        <v>113</v>
      </c>
      <c r="C24" s="171" t="s">
        <v>114</v>
      </c>
      <c r="D24" s="145" t="s">
        <v>89</v>
      </c>
      <c r="E24" s="152">
        <v>941.29600000000005</v>
      </c>
      <c r="F24" s="178">
        <f t="shared" si="0"/>
        <v>0</v>
      </c>
      <c r="G24" s="155">
        <f t="shared" si="1"/>
        <v>0</v>
      </c>
      <c r="H24" s="155">
        <v>0</v>
      </c>
      <c r="I24" s="155">
        <f t="shared" ref="I24:I29" si="2">ROUND(E24*H24,2)</f>
        <v>0</v>
      </c>
      <c r="J24" s="155"/>
      <c r="K24" s="155">
        <f t="shared" ref="K24:K29" si="3">ROUND(E24*J24,2)</f>
        <v>0</v>
      </c>
      <c r="L24" s="155">
        <v>21</v>
      </c>
      <c r="M24" s="155">
        <f t="shared" ref="M24:M29" si="4">G24*(1+L24/100)</f>
        <v>0</v>
      </c>
      <c r="N24" s="146">
        <v>0</v>
      </c>
      <c r="O24" s="146">
        <f t="shared" ref="O24:O29" si="5">ROUND(E24*N24,5)</f>
        <v>0</v>
      </c>
      <c r="P24" s="146">
        <v>0</v>
      </c>
      <c r="Q24" s="146">
        <f t="shared" ref="Q24:Q29" si="6">ROUND(E24*P24,5)</f>
        <v>0</v>
      </c>
      <c r="R24" s="146"/>
      <c r="S24" s="146"/>
      <c r="T24" s="147">
        <v>1.0999999999999999E-2</v>
      </c>
      <c r="U24" s="146">
        <f t="shared" ref="U24:U29" si="7">ROUND(E24*T24,2)</f>
        <v>10.35</v>
      </c>
      <c r="V24" s="138"/>
      <c r="W24" s="138"/>
      <c r="X24" s="138"/>
      <c r="Y24" s="138"/>
      <c r="Z24" s="138"/>
      <c r="AA24" s="138"/>
      <c r="AB24" s="138"/>
      <c r="AC24" s="138"/>
      <c r="AD24" s="138"/>
      <c r="AE24" s="138" t="s">
        <v>90</v>
      </c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outlineLevel="1" x14ac:dyDescent="0.2">
      <c r="A25" s="139">
        <v>9</v>
      </c>
      <c r="B25" s="139" t="s">
        <v>115</v>
      </c>
      <c r="C25" s="171" t="s">
        <v>116</v>
      </c>
      <c r="D25" s="145" t="s">
        <v>89</v>
      </c>
      <c r="E25" s="152">
        <v>941.29600000000005</v>
      </c>
      <c r="F25" s="178">
        <f t="shared" si="0"/>
        <v>0</v>
      </c>
      <c r="G25" s="155">
        <f t="shared" si="1"/>
        <v>0</v>
      </c>
      <c r="H25" s="155">
        <v>0</v>
      </c>
      <c r="I25" s="155">
        <f t="shared" si="2"/>
        <v>0</v>
      </c>
      <c r="J25" s="155"/>
      <c r="K25" s="155">
        <f t="shared" si="3"/>
        <v>0</v>
      </c>
      <c r="L25" s="155">
        <v>21</v>
      </c>
      <c r="M25" s="155">
        <f t="shared" si="4"/>
        <v>0</v>
      </c>
      <c r="N25" s="146">
        <v>0</v>
      </c>
      <c r="O25" s="146">
        <f t="shared" si="5"/>
        <v>0</v>
      </c>
      <c r="P25" s="146">
        <v>0</v>
      </c>
      <c r="Q25" s="146">
        <f t="shared" si="6"/>
        <v>0</v>
      </c>
      <c r="R25" s="146"/>
      <c r="S25" s="146"/>
      <c r="T25" s="147">
        <v>8.9999999999999993E-3</v>
      </c>
      <c r="U25" s="146">
        <f t="shared" si="7"/>
        <v>8.4700000000000006</v>
      </c>
      <c r="V25" s="138"/>
      <c r="W25" s="138"/>
      <c r="X25" s="138"/>
      <c r="Y25" s="138"/>
      <c r="Z25" s="138"/>
      <c r="AA25" s="138"/>
      <c r="AB25" s="138"/>
      <c r="AC25" s="138"/>
      <c r="AD25" s="138"/>
      <c r="AE25" s="138" t="s">
        <v>90</v>
      </c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39">
        <v>10</v>
      </c>
      <c r="B26" s="139" t="s">
        <v>117</v>
      </c>
      <c r="C26" s="171" t="s">
        <v>118</v>
      </c>
      <c r="D26" s="145" t="s">
        <v>89</v>
      </c>
      <c r="E26" s="152">
        <v>941.29600000000005</v>
      </c>
      <c r="F26" s="178">
        <f>H26+J26</f>
        <v>0</v>
      </c>
      <c r="G26" s="155">
        <f t="shared" si="1"/>
        <v>0</v>
      </c>
      <c r="H26" s="155">
        <v>0</v>
      </c>
      <c r="I26" s="155">
        <f t="shared" si="2"/>
        <v>0</v>
      </c>
      <c r="J26" s="155"/>
      <c r="K26" s="155">
        <f t="shared" si="3"/>
        <v>0</v>
      </c>
      <c r="L26" s="155">
        <v>21</v>
      </c>
      <c r="M26" s="155">
        <f t="shared" si="4"/>
        <v>0</v>
      </c>
      <c r="N26" s="146">
        <v>0</v>
      </c>
      <c r="O26" s="146">
        <f t="shared" si="5"/>
        <v>0</v>
      </c>
      <c r="P26" s="146">
        <v>0</v>
      </c>
      <c r="Q26" s="146">
        <f t="shared" si="6"/>
        <v>0</v>
      </c>
      <c r="R26" s="146"/>
      <c r="S26" s="146"/>
      <c r="T26" s="147">
        <v>0.65200000000000002</v>
      </c>
      <c r="U26" s="146">
        <f t="shared" si="7"/>
        <v>613.72</v>
      </c>
      <c r="V26" s="138"/>
      <c r="W26" s="138"/>
      <c r="X26" s="138"/>
      <c r="Y26" s="138"/>
      <c r="Z26" s="138"/>
      <c r="AA26" s="138"/>
      <c r="AB26" s="138"/>
      <c r="AC26" s="138"/>
      <c r="AD26" s="138"/>
      <c r="AE26" s="138" t="s">
        <v>90</v>
      </c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outlineLevel="1" x14ac:dyDescent="0.2">
      <c r="A27" s="139">
        <v>11</v>
      </c>
      <c r="B27" s="139" t="s">
        <v>119</v>
      </c>
      <c r="C27" s="171" t="s">
        <v>120</v>
      </c>
      <c r="D27" s="145" t="s">
        <v>89</v>
      </c>
      <c r="E27" s="152">
        <v>295.83999999999997</v>
      </c>
      <c r="F27" s="178">
        <f t="shared" si="0"/>
        <v>0</v>
      </c>
      <c r="G27" s="155">
        <f t="shared" si="1"/>
        <v>0</v>
      </c>
      <c r="H27" s="155">
        <v>0</v>
      </c>
      <c r="I27" s="155">
        <f t="shared" si="2"/>
        <v>0</v>
      </c>
      <c r="J27" s="155"/>
      <c r="K27" s="155">
        <f t="shared" si="3"/>
        <v>0</v>
      </c>
      <c r="L27" s="155">
        <v>21</v>
      </c>
      <c r="M27" s="155">
        <f t="shared" si="4"/>
        <v>0</v>
      </c>
      <c r="N27" s="146">
        <v>0</v>
      </c>
      <c r="O27" s="146">
        <f t="shared" si="5"/>
        <v>0</v>
      </c>
      <c r="P27" s="146">
        <v>0</v>
      </c>
      <c r="Q27" s="146">
        <f t="shared" si="6"/>
        <v>0</v>
      </c>
      <c r="R27" s="146"/>
      <c r="S27" s="146"/>
      <c r="T27" s="147">
        <v>1.0999999999999999E-2</v>
      </c>
      <c r="U27" s="146">
        <f t="shared" si="7"/>
        <v>3.25</v>
      </c>
      <c r="V27" s="138"/>
      <c r="W27" s="138"/>
      <c r="X27" s="138"/>
      <c r="Y27" s="138"/>
      <c r="Z27" s="138"/>
      <c r="AA27" s="138"/>
      <c r="AB27" s="138"/>
      <c r="AC27" s="138"/>
      <c r="AD27" s="138"/>
      <c r="AE27" s="138" t="s">
        <v>90</v>
      </c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39">
        <v>12</v>
      </c>
      <c r="B28" s="139" t="s">
        <v>121</v>
      </c>
      <c r="C28" s="171" t="s">
        <v>122</v>
      </c>
      <c r="D28" s="145" t="s">
        <v>89</v>
      </c>
      <c r="E28" s="152">
        <v>295.83999999999997</v>
      </c>
      <c r="F28" s="178">
        <f t="shared" si="0"/>
        <v>0</v>
      </c>
      <c r="G28" s="155">
        <f t="shared" si="1"/>
        <v>0</v>
      </c>
      <c r="H28" s="155">
        <v>0</v>
      </c>
      <c r="I28" s="155">
        <f t="shared" si="2"/>
        <v>0</v>
      </c>
      <c r="J28" s="155"/>
      <c r="K28" s="155">
        <f t="shared" si="3"/>
        <v>0</v>
      </c>
      <c r="L28" s="155">
        <v>21</v>
      </c>
      <c r="M28" s="155">
        <f t="shared" si="4"/>
        <v>0</v>
      </c>
      <c r="N28" s="146">
        <v>0</v>
      </c>
      <c r="O28" s="146">
        <f t="shared" si="5"/>
        <v>0</v>
      </c>
      <c r="P28" s="146">
        <v>0</v>
      </c>
      <c r="Q28" s="146">
        <f t="shared" si="6"/>
        <v>0</v>
      </c>
      <c r="R28" s="146"/>
      <c r="S28" s="146"/>
      <c r="T28" s="147">
        <v>4.2999999999999997E-2</v>
      </c>
      <c r="U28" s="146">
        <f t="shared" si="7"/>
        <v>12.72</v>
      </c>
      <c r="V28" s="138"/>
      <c r="W28" s="138"/>
      <c r="X28" s="138"/>
      <c r="Y28" s="138"/>
      <c r="Z28" s="138"/>
      <c r="AA28" s="138"/>
      <c r="AB28" s="138"/>
      <c r="AC28" s="138"/>
      <c r="AD28" s="138"/>
      <c r="AE28" s="138" t="s">
        <v>90</v>
      </c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ht="22.5" outlineLevel="1" x14ac:dyDescent="0.2">
      <c r="A29" s="139">
        <v>13</v>
      </c>
      <c r="B29" s="139" t="s">
        <v>123</v>
      </c>
      <c r="C29" s="171" t="s">
        <v>124</v>
      </c>
      <c r="D29" s="145" t="s">
        <v>89</v>
      </c>
      <c r="E29" s="152">
        <v>295.84000000000003</v>
      </c>
      <c r="F29" s="178">
        <f t="shared" si="0"/>
        <v>0</v>
      </c>
      <c r="G29" s="155">
        <f t="shared" si="1"/>
        <v>0</v>
      </c>
      <c r="H29" s="155"/>
      <c r="I29" s="155">
        <f t="shared" si="2"/>
        <v>0</v>
      </c>
      <c r="J29" s="155"/>
      <c r="K29" s="155">
        <f t="shared" si="3"/>
        <v>0</v>
      </c>
      <c r="L29" s="155">
        <v>21</v>
      </c>
      <c r="M29" s="155">
        <f t="shared" si="4"/>
        <v>0</v>
      </c>
      <c r="N29" s="146">
        <v>1.7</v>
      </c>
      <c r="O29" s="146">
        <f t="shared" si="5"/>
        <v>502.928</v>
      </c>
      <c r="P29" s="146">
        <v>0</v>
      </c>
      <c r="Q29" s="146">
        <f t="shared" si="6"/>
        <v>0</v>
      </c>
      <c r="R29" s="146"/>
      <c r="S29" s="146"/>
      <c r="T29" s="147">
        <v>1.587</v>
      </c>
      <c r="U29" s="146">
        <f t="shared" si="7"/>
        <v>469.5</v>
      </c>
      <c r="V29" s="138"/>
      <c r="W29" s="138"/>
      <c r="X29" s="138"/>
      <c r="Y29" s="138"/>
      <c r="Z29" s="138"/>
      <c r="AA29" s="138"/>
      <c r="AB29" s="138"/>
      <c r="AC29" s="138"/>
      <c r="AD29" s="138"/>
      <c r="AE29" s="138" t="s">
        <v>90</v>
      </c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outlineLevel="1" x14ac:dyDescent="0.2">
      <c r="A30" s="139"/>
      <c r="B30" s="139"/>
      <c r="C30" s="172" t="s">
        <v>125</v>
      </c>
      <c r="D30" s="148"/>
      <c r="E30" s="153">
        <v>282.36</v>
      </c>
      <c r="F30" s="177"/>
      <c r="G30" s="155"/>
      <c r="H30" s="155"/>
      <c r="I30" s="155"/>
      <c r="J30" s="155"/>
      <c r="K30" s="155"/>
      <c r="L30" s="155"/>
      <c r="M30" s="155"/>
      <c r="N30" s="146"/>
      <c r="O30" s="146"/>
      <c r="P30" s="146"/>
      <c r="Q30" s="146"/>
      <c r="R30" s="146"/>
      <c r="S30" s="146"/>
      <c r="T30" s="147"/>
      <c r="U30" s="146"/>
      <c r="V30" s="138"/>
      <c r="W30" s="138"/>
      <c r="X30" s="138"/>
      <c r="Y30" s="138"/>
      <c r="Z30" s="138"/>
      <c r="AA30" s="138"/>
      <c r="AB30" s="138"/>
      <c r="AC30" s="138"/>
      <c r="AD30" s="138"/>
      <c r="AE30" s="138" t="s">
        <v>92</v>
      </c>
      <c r="AF30" s="138">
        <v>0</v>
      </c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39"/>
      <c r="B31" s="139"/>
      <c r="C31" s="172" t="s">
        <v>126</v>
      </c>
      <c r="D31" s="148"/>
      <c r="E31" s="153">
        <v>13.48</v>
      </c>
      <c r="F31" s="177"/>
      <c r="G31" s="155"/>
      <c r="H31" s="155"/>
      <c r="I31" s="155"/>
      <c r="J31" s="155"/>
      <c r="K31" s="155"/>
      <c r="L31" s="155"/>
      <c r="M31" s="155"/>
      <c r="N31" s="146"/>
      <c r="O31" s="146"/>
      <c r="P31" s="146"/>
      <c r="Q31" s="146"/>
      <c r="R31" s="146"/>
      <c r="S31" s="146"/>
      <c r="T31" s="147"/>
      <c r="U31" s="146"/>
      <c r="V31" s="138"/>
      <c r="W31" s="138"/>
      <c r="X31" s="138"/>
      <c r="Y31" s="138"/>
      <c r="Z31" s="138"/>
      <c r="AA31" s="138"/>
      <c r="AB31" s="138"/>
      <c r="AC31" s="138"/>
      <c r="AD31" s="138"/>
      <c r="AE31" s="138" t="s">
        <v>92</v>
      </c>
      <c r="AF31" s="138">
        <v>0</v>
      </c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outlineLevel="1" x14ac:dyDescent="0.2">
      <c r="A32" s="139">
        <v>14</v>
      </c>
      <c r="B32" s="139" t="s">
        <v>127</v>
      </c>
      <c r="C32" s="171" t="s">
        <v>128</v>
      </c>
      <c r="D32" s="145" t="s">
        <v>89</v>
      </c>
      <c r="E32" s="152">
        <v>295.83999999999997</v>
      </c>
      <c r="F32" s="178">
        <f t="shared" si="0"/>
        <v>0</v>
      </c>
      <c r="G32" s="155">
        <f t="shared" si="1"/>
        <v>0</v>
      </c>
      <c r="H32" s="155">
        <v>0</v>
      </c>
      <c r="I32" s="155">
        <f>ROUND(E32*H32,2)</f>
        <v>0</v>
      </c>
      <c r="J32" s="155"/>
      <c r="K32" s="155">
        <f>ROUND(E32*J32,2)</f>
        <v>0</v>
      </c>
      <c r="L32" s="155">
        <v>21</v>
      </c>
      <c r="M32" s="155">
        <f>G32*(1+L32/100)</f>
        <v>0</v>
      </c>
      <c r="N32" s="146">
        <v>0</v>
      </c>
      <c r="O32" s="146">
        <f>ROUND(E32*N32,5)</f>
        <v>0</v>
      </c>
      <c r="P32" s="146">
        <v>0</v>
      </c>
      <c r="Q32" s="146">
        <f>ROUND(E32*P32,5)</f>
        <v>0</v>
      </c>
      <c r="R32" s="146"/>
      <c r="S32" s="146"/>
      <c r="T32" s="147">
        <v>0</v>
      </c>
      <c r="U32" s="146">
        <f>ROUND(E32*T32,2)</f>
        <v>0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 t="s">
        <v>90</v>
      </c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x14ac:dyDescent="0.2">
      <c r="A33" s="140" t="s">
        <v>85</v>
      </c>
      <c r="B33" s="140" t="s">
        <v>54</v>
      </c>
      <c r="C33" s="173" t="s">
        <v>55</v>
      </c>
      <c r="D33" s="149"/>
      <c r="E33" s="154"/>
      <c r="F33" s="156"/>
      <c r="G33" s="156">
        <f>SUMIF(AE34:AE68,"&lt;&gt;NOR",G34:G68)</f>
        <v>0</v>
      </c>
      <c r="H33" s="156"/>
      <c r="I33" s="156">
        <f>SUM(I34:I68)</f>
        <v>0</v>
      </c>
      <c r="J33" s="156"/>
      <c r="K33" s="156">
        <f>SUM(K34:K68)</f>
        <v>0</v>
      </c>
      <c r="L33" s="156"/>
      <c r="M33" s="156">
        <f>SUM(M34:M68)</f>
        <v>0</v>
      </c>
      <c r="N33" s="150"/>
      <c r="O33" s="150">
        <f>SUM(O34:O68)</f>
        <v>2.0094099999999999</v>
      </c>
      <c r="P33" s="150"/>
      <c r="Q33" s="150">
        <f>SUM(Q34:Q68)</f>
        <v>0</v>
      </c>
      <c r="R33" s="150"/>
      <c r="S33" s="150"/>
      <c r="T33" s="151"/>
      <c r="U33" s="150">
        <f>SUM(U34:U68)</f>
        <v>277.19</v>
      </c>
      <c r="AE33" t="s">
        <v>86</v>
      </c>
    </row>
    <row r="34" spans="1:60" outlineLevel="1" x14ac:dyDescent="0.2">
      <c r="A34" s="139">
        <v>15</v>
      </c>
      <c r="B34" s="139" t="s">
        <v>129</v>
      </c>
      <c r="C34" s="171" t="s">
        <v>130</v>
      </c>
      <c r="D34" s="145" t="s">
        <v>131</v>
      </c>
      <c r="E34" s="152">
        <v>33.700000000000003</v>
      </c>
      <c r="F34" s="178">
        <f t="shared" si="0"/>
        <v>0</v>
      </c>
      <c r="G34" s="155">
        <f t="shared" si="1"/>
        <v>0</v>
      </c>
      <c r="H34" s="155"/>
      <c r="I34" s="155">
        <f>ROUND(E34*H34,2)</f>
        <v>0</v>
      </c>
      <c r="J34" s="155"/>
      <c r="K34" s="155">
        <f>ROUND(E34*J34,2)</f>
        <v>0</v>
      </c>
      <c r="L34" s="155">
        <v>21</v>
      </c>
      <c r="M34" s="155">
        <f>G34*(1+L34/100)</f>
        <v>0</v>
      </c>
      <c r="N34" s="146">
        <v>0</v>
      </c>
      <c r="O34" s="146">
        <f>ROUND(E34*N34,5)</f>
        <v>0</v>
      </c>
      <c r="P34" s="146">
        <v>0</v>
      </c>
      <c r="Q34" s="146">
        <f>ROUND(E34*P34,5)</f>
        <v>0</v>
      </c>
      <c r="R34" s="146"/>
      <c r="S34" s="146"/>
      <c r="T34" s="147">
        <v>3.4000000000000002E-2</v>
      </c>
      <c r="U34" s="146">
        <f>ROUND(E34*T34,2)</f>
        <v>1.1499999999999999</v>
      </c>
      <c r="V34" s="138"/>
      <c r="W34" s="138"/>
      <c r="X34" s="138"/>
      <c r="Y34" s="138"/>
      <c r="Z34" s="138"/>
      <c r="AA34" s="138"/>
      <c r="AB34" s="138"/>
      <c r="AC34" s="138"/>
      <c r="AD34" s="138"/>
      <c r="AE34" s="138" t="s">
        <v>90</v>
      </c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39"/>
      <c r="B35" s="139"/>
      <c r="C35" s="172" t="s">
        <v>132</v>
      </c>
      <c r="D35" s="148"/>
      <c r="E35" s="153">
        <v>33.700000000000003</v>
      </c>
      <c r="F35" s="155"/>
      <c r="G35" s="155"/>
      <c r="H35" s="155"/>
      <c r="I35" s="155"/>
      <c r="J35" s="155"/>
      <c r="K35" s="155"/>
      <c r="L35" s="155"/>
      <c r="M35" s="155"/>
      <c r="N35" s="146"/>
      <c r="O35" s="146"/>
      <c r="P35" s="146"/>
      <c r="Q35" s="146"/>
      <c r="R35" s="146"/>
      <c r="S35" s="146"/>
      <c r="T35" s="147"/>
      <c r="U35" s="146"/>
      <c r="V35" s="138"/>
      <c r="W35" s="138"/>
      <c r="X35" s="138"/>
      <c r="Y35" s="138"/>
      <c r="Z35" s="138"/>
      <c r="AA35" s="138"/>
      <c r="AB35" s="138"/>
      <c r="AC35" s="138"/>
      <c r="AD35" s="138"/>
      <c r="AE35" s="138" t="s">
        <v>92</v>
      </c>
      <c r="AF35" s="138">
        <v>0</v>
      </c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39">
        <v>16</v>
      </c>
      <c r="B36" s="139" t="s">
        <v>133</v>
      </c>
      <c r="C36" s="171" t="s">
        <v>134</v>
      </c>
      <c r="D36" s="145" t="s">
        <v>131</v>
      </c>
      <c r="E36" s="152">
        <v>34.711000000000006</v>
      </c>
      <c r="F36" s="178">
        <f t="shared" si="0"/>
        <v>0</v>
      </c>
      <c r="G36" s="155">
        <f t="shared" si="1"/>
        <v>0</v>
      </c>
      <c r="H36" s="155"/>
      <c r="I36" s="155">
        <f>ROUND(E36*H36,2)</f>
        <v>0</v>
      </c>
      <c r="J36" s="155"/>
      <c r="K36" s="155">
        <f>ROUND(E36*J36,2)</f>
        <v>0</v>
      </c>
      <c r="L36" s="155">
        <v>21</v>
      </c>
      <c r="M36" s="155">
        <f>G36*(1+L36/100)</f>
        <v>0</v>
      </c>
      <c r="N36" s="146">
        <v>2.7E-4</v>
      </c>
      <c r="O36" s="146">
        <f>ROUND(E36*N36,5)</f>
        <v>9.3699999999999999E-3</v>
      </c>
      <c r="P36" s="146">
        <v>0</v>
      </c>
      <c r="Q36" s="146">
        <f>ROUND(E36*P36,5)</f>
        <v>0</v>
      </c>
      <c r="R36" s="146"/>
      <c r="S36" s="146"/>
      <c r="T36" s="147">
        <v>0</v>
      </c>
      <c r="U36" s="146">
        <f>ROUND(E36*T36,2)</f>
        <v>0</v>
      </c>
      <c r="V36" s="138"/>
      <c r="W36" s="138"/>
      <c r="X36" s="138"/>
      <c r="Y36" s="138"/>
      <c r="Z36" s="138"/>
      <c r="AA36" s="138"/>
      <c r="AB36" s="138"/>
      <c r="AC36" s="138"/>
      <c r="AD36" s="138"/>
      <c r="AE36" s="138" t="s">
        <v>135</v>
      </c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39"/>
      <c r="B37" s="139"/>
      <c r="C37" s="172" t="s">
        <v>136</v>
      </c>
      <c r="D37" s="148"/>
      <c r="E37" s="153">
        <v>34.710999999999999</v>
      </c>
      <c r="F37" s="155"/>
      <c r="G37" s="155"/>
      <c r="H37" s="155"/>
      <c r="I37" s="155"/>
      <c r="J37" s="155"/>
      <c r="K37" s="155"/>
      <c r="L37" s="155"/>
      <c r="M37" s="155"/>
      <c r="N37" s="146"/>
      <c r="O37" s="146"/>
      <c r="P37" s="146"/>
      <c r="Q37" s="146"/>
      <c r="R37" s="146"/>
      <c r="S37" s="146"/>
      <c r="T37" s="147"/>
      <c r="U37" s="146"/>
      <c r="V37" s="138"/>
      <c r="W37" s="138"/>
      <c r="X37" s="138"/>
      <c r="Y37" s="138"/>
      <c r="Z37" s="138"/>
      <c r="AA37" s="138"/>
      <c r="AB37" s="138"/>
      <c r="AC37" s="138"/>
      <c r="AD37" s="138"/>
      <c r="AE37" s="138" t="s">
        <v>92</v>
      </c>
      <c r="AF37" s="138">
        <v>0</v>
      </c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39">
        <v>17</v>
      </c>
      <c r="B38" s="139" t="s">
        <v>137</v>
      </c>
      <c r="C38" s="171" t="s">
        <v>138</v>
      </c>
      <c r="D38" s="145" t="s">
        <v>131</v>
      </c>
      <c r="E38" s="152">
        <v>470.6</v>
      </c>
      <c r="F38" s="178">
        <f t="shared" si="0"/>
        <v>0</v>
      </c>
      <c r="G38" s="155">
        <f t="shared" si="1"/>
        <v>0</v>
      </c>
      <c r="H38" s="155"/>
      <c r="I38" s="155">
        <f>ROUND(E38*H38,2)</f>
        <v>0</v>
      </c>
      <c r="J38" s="155"/>
      <c r="K38" s="155">
        <f>ROUND(E38*J38,2)</f>
        <v>0</v>
      </c>
      <c r="L38" s="155">
        <v>21</v>
      </c>
      <c r="M38" s="155">
        <f>G38*(1+L38/100)</f>
        <v>0</v>
      </c>
      <c r="N38" s="146">
        <v>0</v>
      </c>
      <c r="O38" s="146">
        <f>ROUND(E38*N38,5)</f>
        <v>0</v>
      </c>
      <c r="P38" s="146">
        <v>0</v>
      </c>
      <c r="Q38" s="146">
        <f>ROUND(E38*P38,5)</f>
        <v>0</v>
      </c>
      <c r="R38" s="146"/>
      <c r="S38" s="146"/>
      <c r="T38" s="147">
        <v>0.126</v>
      </c>
      <c r="U38" s="146">
        <f>ROUND(E38*T38,2)</f>
        <v>59.3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 t="s">
        <v>90</v>
      </c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1" x14ac:dyDescent="0.2">
      <c r="A39" s="139"/>
      <c r="B39" s="139"/>
      <c r="C39" s="172" t="s">
        <v>139</v>
      </c>
      <c r="D39" s="148"/>
      <c r="E39" s="153">
        <v>470.6</v>
      </c>
      <c r="F39" s="155"/>
      <c r="G39" s="155"/>
      <c r="H39" s="155"/>
      <c r="I39" s="155"/>
      <c r="J39" s="155"/>
      <c r="K39" s="155"/>
      <c r="L39" s="155"/>
      <c r="M39" s="155"/>
      <c r="N39" s="146"/>
      <c r="O39" s="146"/>
      <c r="P39" s="146"/>
      <c r="Q39" s="146"/>
      <c r="R39" s="146"/>
      <c r="S39" s="146"/>
      <c r="T39" s="147"/>
      <c r="U39" s="146"/>
      <c r="V39" s="138"/>
      <c r="W39" s="138"/>
      <c r="X39" s="138"/>
      <c r="Y39" s="138"/>
      <c r="Z39" s="138"/>
      <c r="AA39" s="138"/>
      <c r="AB39" s="138"/>
      <c r="AC39" s="138"/>
      <c r="AD39" s="138"/>
      <c r="AE39" s="138" t="s">
        <v>92</v>
      </c>
      <c r="AF39" s="138">
        <v>0</v>
      </c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ht="22.5" outlineLevel="1" x14ac:dyDescent="0.2">
      <c r="A40" s="139">
        <v>18</v>
      </c>
      <c r="B40" s="139" t="s">
        <v>140</v>
      </c>
      <c r="C40" s="171" t="s">
        <v>141</v>
      </c>
      <c r="D40" s="145" t="s">
        <v>131</v>
      </c>
      <c r="E40" s="152">
        <v>484.71800000000002</v>
      </c>
      <c r="F40" s="178">
        <f t="shared" si="0"/>
        <v>0</v>
      </c>
      <c r="G40" s="155">
        <f t="shared" si="1"/>
        <v>0</v>
      </c>
      <c r="H40" s="155"/>
      <c r="I40" s="155">
        <f>ROUND(E40*H40,2)</f>
        <v>0</v>
      </c>
      <c r="J40" s="155"/>
      <c r="K40" s="155">
        <f>ROUND(E40*J40,2)</f>
        <v>0</v>
      </c>
      <c r="L40" s="155">
        <v>21</v>
      </c>
      <c r="M40" s="155">
        <f>G40*(1+L40/100)</f>
        <v>0</v>
      </c>
      <c r="N40" s="146">
        <v>2.14E-3</v>
      </c>
      <c r="O40" s="146">
        <f>ROUND(E40*N40,5)</f>
        <v>1.0373000000000001</v>
      </c>
      <c r="P40" s="146">
        <v>0</v>
      </c>
      <c r="Q40" s="146">
        <f>ROUND(E40*P40,5)</f>
        <v>0</v>
      </c>
      <c r="R40" s="146"/>
      <c r="S40" s="146"/>
      <c r="T40" s="147">
        <v>0</v>
      </c>
      <c r="U40" s="146">
        <f>ROUND(E40*T40,2)</f>
        <v>0</v>
      </c>
      <c r="V40" s="138"/>
      <c r="W40" s="138"/>
      <c r="X40" s="138"/>
      <c r="Y40" s="138"/>
      <c r="Z40" s="138"/>
      <c r="AA40" s="138"/>
      <c r="AB40" s="138"/>
      <c r="AC40" s="138"/>
      <c r="AD40" s="138"/>
      <c r="AE40" s="138" t="s">
        <v>135</v>
      </c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outlineLevel="1" x14ac:dyDescent="0.2">
      <c r="A41" s="139"/>
      <c r="B41" s="139"/>
      <c r="C41" s="172" t="s">
        <v>142</v>
      </c>
      <c r="D41" s="148"/>
      <c r="E41" s="153">
        <v>484.71800000000002</v>
      </c>
      <c r="F41" s="155"/>
      <c r="G41" s="155"/>
      <c r="H41" s="155"/>
      <c r="I41" s="155"/>
      <c r="J41" s="155"/>
      <c r="K41" s="155"/>
      <c r="L41" s="155"/>
      <c r="M41" s="155"/>
      <c r="N41" s="146"/>
      <c r="O41" s="146"/>
      <c r="P41" s="146"/>
      <c r="Q41" s="146"/>
      <c r="R41" s="146"/>
      <c r="S41" s="146"/>
      <c r="T41" s="147"/>
      <c r="U41" s="146"/>
      <c r="V41" s="138"/>
      <c r="W41" s="138"/>
      <c r="X41" s="138"/>
      <c r="Y41" s="138"/>
      <c r="Z41" s="138"/>
      <c r="AA41" s="138"/>
      <c r="AB41" s="138"/>
      <c r="AC41" s="138"/>
      <c r="AD41" s="138"/>
      <c r="AE41" s="138" t="s">
        <v>92</v>
      </c>
      <c r="AF41" s="138">
        <v>0</v>
      </c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2">
      <c r="A42" s="139">
        <v>19</v>
      </c>
      <c r="B42" s="139" t="s">
        <v>143</v>
      </c>
      <c r="C42" s="171" t="s">
        <v>144</v>
      </c>
      <c r="D42" s="145" t="s">
        <v>145</v>
      </c>
      <c r="E42" s="152">
        <v>14</v>
      </c>
      <c r="F42" s="178">
        <f t="shared" si="0"/>
        <v>0</v>
      </c>
      <c r="G42" s="155">
        <f t="shared" si="1"/>
        <v>0</v>
      </c>
      <c r="H42" s="155"/>
      <c r="I42" s="155">
        <f>ROUND(E42*H42,2)</f>
        <v>0</v>
      </c>
      <c r="J42" s="155"/>
      <c r="K42" s="155">
        <f>ROUND(E42*J42,2)</f>
        <v>0</v>
      </c>
      <c r="L42" s="155">
        <v>21</v>
      </c>
      <c r="M42" s="155">
        <f>G42*(1+L42/100)</f>
        <v>0</v>
      </c>
      <c r="N42" s="146">
        <v>0</v>
      </c>
      <c r="O42" s="146">
        <f>ROUND(E42*N42,5)</f>
        <v>0</v>
      </c>
      <c r="P42" s="146">
        <v>0</v>
      </c>
      <c r="Q42" s="146">
        <f>ROUND(E42*P42,5)</f>
        <v>0</v>
      </c>
      <c r="R42" s="146"/>
      <c r="S42" s="146"/>
      <c r="T42" s="147">
        <v>1.2216</v>
      </c>
      <c r="U42" s="146">
        <f>ROUND(E42*T42,2)</f>
        <v>17.100000000000001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 t="s">
        <v>90</v>
      </c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outlineLevel="1" x14ac:dyDescent="0.2">
      <c r="A43" s="139"/>
      <c r="B43" s="139"/>
      <c r="C43" s="172" t="s">
        <v>146</v>
      </c>
      <c r="D43" s="148"/>
      <c r="E43" s="153">
        <v>14</v>
      </c>
      <c r="F43" s="155"/>
      <c r="G43" s="155"/>
      <c r="H43" s="155"/>
      <c r="I43" s="155"/>
      <c r="J43" s="155"/>
      <c r="K43" s="155"/>
      <c r="L43" s="155"/>
      <c r="M43" s="155"/>
      <c r="N43" s="146"/>
      <c r="O43" s="146"/>
      <c r="P43" s="146"/>
      <c r="Q43" s="146"/>
      <c r="R43" s="146"/>
      <c r="S43" s="146"/>
      <c r="T43" s="147"/>
      <c r="U43" s="146"/>
      <c r="V43" s="138"/>
      <c r="W43" s="138"/>
      <c r="X43" s="138"/>
      <c r="Y43" s="138"/>
      <c r="Z43" s="138"/>
      <c r="AA43" s="138"/>
      <c r="AB43" s="138"/>
      <c r="AC43" s="138"/>
      <c r="AD43" s="138"/>
      <c r="AE43" s="138" t="s">
        <v>92</v>
      </c>
      <c r="AF43" s="138">
        <v>0</v>
      </c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outlineLevel="1" x14ac:dyDescent="0.2">
      <c r="A44" s="139">
        <v>20</v>
      </c>
      <c r="B44" s="139" t="s">
        <v>147</v>
      </c>
      <c r="C44" s="171" t="s">
        <v>148</v>
      </c>
      <c r="D44" s="145" t="s">
        <v>145</v>
      </c>
      <c r="E44" s="152">
        <v>4</v>
      </c>
      <c r="F44" s="178">
        <f t="shared" si="0"/>
        <v>0</v>
      </c>
      <c r="G44" s="155">
        <f t="shared" si="1"/>
        <v>0</v>
      </c>
      <c r="H44" s="155"/>
      <c r="I44" s="155">
        <f t="shared" ref="I44:I61" si="8">ROUND(E44*H44,2)</f>
        <v>0</v>
      </c>
      <c r="J44" s="155"/>
      <c r="K44" s="155">
        <f t="shared" ref="K44:K61" si="9">ROUND(E44*J44,2)</f>
        <v>0</v>
      </c>
      <c r="L44" s="155">
        <v>21</v>
      </c>
      <c r="M44" s="155">
        <f t="shared" ref="M44:M61" si="10">G44*(1+L44/100)</f>
        <v>0</v>
      </c>
      <c r="N44" s="146">
        <v>1.1E-4</v>
      </c>
      <c r="O44" s="146">
        <f t="shared" ref="O44:O61" si="11">ROUND(E44*N44,5)</f>
        <v>4.4000000000000002E-4</v>
      </c>
      <c r="P44" s="146">
        <v>0</v>
      </c>
      <c r="Q44" s="146">
        <f t="shared" ref="Q44:Q61" si="12">ROUND(E44*P44,5)</f>
        <v>0</v>
      </c>
      <c r="R44" s="146"/>
      <c r="S44" s="146"/>
      <c r="T44" s="147">
        <v>1.56</v>
      </c>
      <c r="U44" s="146">
        <f t="shared" ref="U44:U61" si="13">ROUND(E44*T44,2)</f>
        <v>6.24</v>
      </c>
      <c r="V44" s="138"/>
      <c r="W44" s="138"/>
      <c r="X44" s="138"/>
      <c r="Y44" s="138"/>
      <c r="Z44" s="138"/>
      <c r="AA44" s="138"/>
      <c r="AB44" s="138"/>
      <c r="AC44" s="138"/>
      <c r="AD44" s="138"/>
      <c r="AE44" s="138" t="s">
        <v>90</v>
      </c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39">
        <v>21</v>
      </c>
      <c r="B45" s="139" t="s">
        <v>149</v>
      </c>
      <c r="C45" s="171" t="s">
        <v>150</v>
      </c>
      <c r="D45" s="145" t="s">
        <v>145</v>
      </c>
      <c r="E45" s="152">
        <v>6</v>
      </c>
      <c r="F45" s="178">
        <f t="shared" si="0"/>
        <v>0</v>
      </c>
      <c r="G45" s="155">
        <f t="shared" si="1"/>
        <v>0</v>
      </c>
      <c r="H45" s="155"/>
      <c r="I45" s="155">
        <f t="shared" si="8"/>
        <v>0</v>
      </c>
      <c r="J45" s="155"/>
      <c r="K45" s="155">
        <f t="shared" si="9"/>
        <v>0</v>
      </c>
      <c r="L45" s="155">
        <v>21</v>
      </c>
      <c r="M45" s="155">
        <f t="shared" si="10"/>
        <v>0</v>
      </c>
      <c r="N45" s="146">
        <v>1.2E-2</v>
      </c>
      <c r="O45" s="146">
        <f t="shared" si="11"/>
        <v>7.1999999999999995E-2</v>
      </c>
      <c r="P45" s="146">
        <v>0</v>
      </c>
      <c r="Q45" s="146">
        <f t="shared" si="12"/>
        <v>0</v>
      </c>
      <c r="R45" s="146"/>
      <c r="S45" s="146"/>
      <c r="T45" s="147">
        <v>0</v>
      </c>
      <c r="U45" s="146">
        <f t="shared" si="13"/>
        <v>0</v>
      </c>
      <c r="V45" s="138"/>
      <c r="W45" s="138"/>
      <c r="X45" s="138"/>
      <c r="Y45" s="138"/>
      <c r="Z45" s="138"/>
      <c r="AA45" s="138"/>
      <c r="AB45" s="138"/>
      <c r="AC45" s="138"/>
      <c r="AD45" s="138"/>
      <c r="AE45" s="138" t="s">
        <v>135</v>
      </c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39">
        <v>22</v>
      </c>
      <c r="B46" s="139" t="s">
        <v>151</v>
      </c>
      <c r="C46" s="171" t="s">
        <v>152</v>
      </c>
      <c r="D46" s="145" t="s">
        <v>145</v>
      </c>
      <c r="E46" s="152">
        <v>15</v>
      </c>
      <c r="F46" s="178">
        <f t="shared" si="0"/>
        <v>0</v>
      </c>
      <c r="G46" s="155">
        <f t="shared" si="1"/>
        <v>0</v>
      </c>
      <c r="H46" s="155"/>
      <c r="I46" s="155">
        <f t="shared" si="8"/>
        <v>0</v>
      </c>
      <c r="J46" s="155"/>
      <c r="K46" s="155">
        <f t="shared" si="9"/>
        <v>0</v>
      </c>
      <c r="L46" s="155">
        <v>21</v>
      </c>
      <c r="M46" s="155">
        <f t="shared" si="10"/>
        <v>0</v>
      </c>
      <c r="N46" s="146">
        <v>0</v>
      </c>
      <c r="O46" s="146">
        <f t="shared" si="11"/>
        <v>0</v>
      </c>
      <c r="P46" s="146">
        <v>0</v>
      </c>
      <c r="Q46" s="146">
        <f t="shared" si="12"/>
        <v>0</v>
      </c>
      <c r="R46" s="146"/>
      <c r="S46" s="146"/>
      <c r="T46" s="147">
        <v>0</v>
      </c>
      <c r="U46" s="146">
        <f t="shared" si="13"/>
        <v>0</v>
      </c>
      <c r="V46" s="138"/>
      <c r="W46" s="138"/>
      <c r="X46" s="138"/>
      <c r="Y46" s="138"/>
      <c r="Z46" s="138"/>
      <c r="AA46" s="138"/>
      <c r="AB46" s="138"/>
      <c r="AC46" s="138"/>
      <c r="AD46" s="138"/>
      <c r="AE46" s="138" t="s">
        <v>135</v>
      </c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outlineLevel="1" x14ac:dyDescent="0.2">
      <c r="A47" s="139">
        <v>23</v>
      </c>
      <c r="B47" s="139" t="s">
        <v>153</v>
      </c>
      <c r="C47" s="171" t="s">
        <v>154</v>
      </c>
      <c r="D47" s="145" t="s">
        <v>145</v>
      </c>
      <c r="E47" s="152">
        <v>6</v>
      </c>
      <c r="F47" s="178">
        <f t="shared" si="0"/>
        <v>0</v>
      </c>
      <c r="G47" s="155">
        <f t="shared" si="1"/>
        <v>0</v>
      </c>
      <c r="H47" s="155"/>
      <c r="I47" s="155">
        <f t="shared" si="8"/>
        <v>0</v>
      </c>
      <c r="J47" s="155"/>
      <c r="K47" s="155">
        <f t="shared" si="9"/>
        <v>0</v>
      </c>
      <c r="L47" s="155">
        <v>21</v>
      </c>
      <c r="M47" s="155">
        <f t="shared" si="10"/>
        <v>0</v>
      </c>
      <c r="N47" s="146">
        <v>5.3E-3</v>
      </c>
      <c r="O47" s="146">
        <f t="shared" si="11"/>
        <v>3.1800000000000002E-2</v>
      </c>
      <c r="P47" s="146">
        <v>0</v>
      </c>
      <c r="Q47" s="146">
        <f t="shared" si="12"/>
        <v>0</v>
      </c>
      <c r="R47" s="146"/>
      <c r="S47" s="146"/>
      <c r="T47" s="147">
        <v>0</v>
      </c>
      <c r="U47" s="146">
        <f t="shared" si="13"/>
        <v>0</v>
      </c>
      <c r="V47" s="138"/>
      <c r="W47" s="138"/>
      <c r="X47" s="138"/>
      <c r="Y47" s="138"/>
      <c r="Z47" s="138"/>
      <c r="AA47" s="138"/>
      <c r="AB47" s="138"/>
      <c r="AC47" s="138"/>
      <c r="AD47" s="138"/>
      <c r="AE47" s="138" t="s">
        <v>135</v>
      </c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outlineLevel="1" x14ac:dyDescent="0.2">
      <c r="A48" s="139">
        <v>24</v>
      </c>
      <c r="B48" s="139" t="s">
        <v>155</v>
      </c>
      <c r="C48" s="171" t="s">
        <v>156</v>
      </c>
      <c r="D48" s="145" t="s">
        <v>145</v>
      </c>
      <c r="E48" s="152">
        <v>2</v>
      </c>
      <c r="F48" s="178">
        <f t="shared" si="0"/>
        <v>0</v>
      </c>
      <c r="G48" s="155">
        <f t="shared" si="1"/>
        <v>0</v>
      </c>
      <c r="H48" s="155"/>
      <c r="I48" s="155">
        <f t="shared" si="8"/>
        <v>0</v>
      </c>
      <c r="J48" s="155"/>
      <c r="K48" s="155">
        <f t="shared" si="9"/>
        <v>0</v>
      </c>
      <c r="L48" s="155">
        <v>21</v>
      </c>
      <c r="M48" s="155">
        <f t="shared" si="10"/>
        <v>0</v>
      </c>
      <c r="N48" s="146">
        <v>1.6500000000000001E-2</v>
      </c>
      <c r="O48" s="146">
        <f t="shared" si="11"/>
        <v>3.3000000000000002E-2</v>
      </c>
      <c r="P48" s="146">
        <v>0</v>
      </c>
      <c r="Q48" s="146">
        <f t="shared" si="12"/>
        <v>0</v>
      </c>
      <c r="R48" s="146"/>
      <c r="S48" s="146"/>
      <c r="T48" s="147">
        <v>0</v>
      </c>
      <c r="U48" s="146">
        <f t="shared" si="13"/>
        <v>0</v>
      </c>
      <c r="V48" s="138"/>
      <c r="W48" s="138"/>
      <c r="X48" s="138"/>
      <c r="Y48" s="138"/>
      <c r="Z48" s="138"/>
      <c r="AA48" s="138"/>
      <c r="AB48" s="138"/>
      <c r="AC48" s="138"/>
      <c r="AD48" s="138"/>
      <c r="AE48" s="138" t="s">
        <v>135</v>
      </c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39">
        <v>25</v>
      </c>
      <c r="B49" s="139" t="s">
        <v>157</v>
      </c>
      <c r="C49" s="171" t="s">
        <v>158</v>
      </c>
      <c r="D49" s="145" t="s">
        <v>145</v>
      </c>
      <c r="E49" s="152">
        <v>4</v>
      </c>
      <c r="F49" s="178">
        <f t="shared" si="0"/>
        <v>0</v>
      </c>
      <c r="G49" s="155">
        <f t="shared" si="1"/>
        <v>0</v>
      </c>
      <c r="H49" s="155"/>
      <c r="I49" s="155">
        <f t="shared" si="8"/>
        <v>0</v>
      </c>
      <c r="J49" s="155"/>
      <c r="K49" s="155">
        <f t="shared" si="9"/>
        <v>0</v>
      </c>
      <c r="L49" s="155">
        <v>21</v>
      </c>
      <c r="M49" s="155">
        <f t="shared" si="10"/>
        <v>0</v>
      </c>
      <c r="N49" s="146">
        <v>1.8499999999999999E-2</v>
      </c>
      <c r="O49" s="146">
        <f t="shared" si="11"/>
        <v>7.3999999999999996E-2</v>
      </c>
      <c r="P49" s="146">
        <v>0</v>
      </c>
      <c r="Q49" s="146">
        <f t="shared" si="12"/>
        <v>0</v>
      </c>
      <c r="R49" s="146"/>
      <c r="S49" s="146"/>
      <c r="T49" s="147">
        <v>0</v>
      </c>
      <c r="U49" s="146">
        <f t="shared" si="13"/>
        <v>0</v>
      </c>
      <c r="V49" s="138"/>
      <c r="W49" s="138"/>
      <c r="X49" s="138"/>
      <c r="Y49" s="138"/>
      <c r="Z49" s="138"/>
      <c r="AA49" s="138"/>
      <c r="AB49" s="138"/>
      <c r="AC49" s="138"/>
      <c r="AD49" s="138"/>
      <c r="AE49" s="138" t="s">
        <v>135</v>
      </c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39">
        <v>26</v>
      </c>
      <c r="B50" s="139" t="s">
        <v>159</v>
      </c>
      <c r="C50" s="171" t="s">
        <v>160</v>
      </c>
      <c r="D50" s="145" t="s">
        <v>145</v>
      </c>
      <c r="E50" s="152">
        <v>9</v>
      </c>
      <c r="F50" s="178">
        <f t="shared" si="0"/>
        <v>0</v>
      </c>
      <c r="G50" s="155">
        <f t="shared" si="1"/>
        <v>0</v>
      </c>
      <c r="H50" s="155"/>
      <c r="I50" s="155">
        <f t="shared" si="8"/>
        <v>0</v>
      </c>
      <c r="J50" s="155"/>
      <c r="K50" s="155">
        <f t="shared" si="9"/>
        <v>0</v>
      </c>
      <c r="L50" s="155">
        <v>21</v>
      </c>
      <c r="M50" s="155">
        <f t="shared" si="10"/>
        <v>0</v>
      </c>
      <c r="N50" s="146">
        <v>0</v>
      </c>
      <c r="O50" s="146">
        <f t="shared" si="11"/>
        <v>0</v>
      </c>
      <c r="P50" s="146">
        <v>0</v>
      </c>
      <c r="Q50" s="146">
        <f t="shared" si="12"/>
        <v>0</v>
      </c>
      <c r="R50" s="146"/>
      <c r="S50" s="146"/>
      <c r="T50" s="147">
        <v>3.51</v>
      </c>
      <c r="U50" s="146">
        <f t="shared" si="13"/>
        <v>31.59</v>
      </c>
      <c r="V50" s="138"/>
      <c r="W50" s="138"/>
      <c r="X50" s="138"/>
      <c r="Y50" s="138"/>
      <c r="Z50" s="138"/>
      <c r="AA50" s="138"/>
      <c r="AB50" s="138"/>
      <c r="AC50" s="138"/>
      <c r="AD50" s="138"/>
      <c r="AE50" s="138" t="s">
        <v>90</v>
      </c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39">
        <v>27</v>
      </c>
      <c r="B51" s="139" t="s">
        <v>161</v>
      </c>
      <c r="C51" s="171" t="s">
        <v>162</v>
      </c>
      <c r="D51" s="145" t="s">
        <v>145</v>
      </c>
      <c r="E51" s="152">
        <v>9</v>
      </c>
      <c r="F51" s="178">
        <f t="shared" si="0"/>
        <v>0</v>
      </c>
      <c r="G51" s="155">
        <f t="shared" si="1"/>
        <v>0</v>
      </c>
      <c r="H51" s="155"/>
      <c r="I51" s="155">
        <f t="shared" si="8"/>
        <v>0</v>
      </c>
      <c r="J51" s="155"/>
      <c r="K51" s="155">
        <f t="shared" si="9"/>
        <v>0</v>
      </c>
      <c r="L51" s="155">
        <v>21</v>
      </c>
      <c r="M51" s="155">
        <f t="shared" si="10"/>
        <v>0</v>
      </c>
      <c r="N51" s="146">
        <v>2.5000000000000001E-3</v>
      </c>
      <c r="O51" s="146">
        <f t="shared" si="11"/>
        <v>2.2499999999999999E-2</v>
      </c>
      <c r="P51" s="146">
        <v>0</v>
      </c>
      <c r="Q51" s="146">
        <f t="shared" si="12"/>
        <v>0</v>
      </c>
      <c r="R51" s="146"/>
      <c r="S51" s="146"/>
      <c r="T51" s="147">
        <v>0</v>
      </c>
      <c r="U51" s="146">
        <f t="shared" si="13"/>
        <v>0</v>
      </c>
      <c r="V51" s="138"/>
      <c r="W51" s="138"/>
      <c r="X51" s="138"/>
      <c r="Y51" s="138"/>
      <c r="Z51" s="138"/>
      <c r="AA51" s="138"/>
      <c r="AB51" s="138"/>
      <c r="AC51" s="138"/>
      <c r="AD51" s="138"/>
      <c r="AE51" s="138" t="s">
        <v>135</v>
      </c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39">
        <v>28</v>
      </c>
      <c r="B52" s="139" t="s">
        <v>163</v>
      </c>
      <c r="C52" s="171" t="s">
        <v>164</v>
      </c>
      <c r="D52" s="145" t="s">
        <v>145</v>
      </c>
      <c r="E52" s="152">
        <v>9</v>
      </c>
      <c r="F52" s="178">
        <f t="shared" si="0"/>
        <v>0</v>
      </c>
      <c r="G52" s="155">
        <f t="shared" si="1"/>
        <v>0</v>
      </c>
      <c r="H52" s="155"/>
      <c r="I52" s="155">
        <f t="shared" si="8"/>
        <v>0</v>
      </c>
      <c r="J52" s="155"/>
      <c r="K52" s="155">
        <f t="shared" si="9"/>
        <v>0</v>
      </c>
      <c r="L52" s="155">
        <v>21</v>
      </c>
      <c r="M52" s="155">
        <f t="shared" si="10"/>
        <v>0</v>
      </c>
      <c r="N52" s="146">
        <v>2.0000000000000002E-5</v>
      </c>
      <c r="O52" s="146">
        <f t="shared" si="11"/>
        <v>1.8000000000000001E-4</v>
      </c>
      <c r="P52" s="146">
        <v>0</v>
      </c>
      <c r="Q52" s="146">
        <f t="shared" si="12"/>
        <v>0</v>
      </c>
      <c r="R52" s="146"/>
      <c r="S52" s="146"/>
      <c r="T52" s="147">
        <v>0.38400000000000001</v>
      </c>
      <c r="U52" s="146">
        <f t="shared" si="13"/>
        <v>3.46</v>
      </c>
      <c r="V52" s="138"/>
      <c r="W52" s="138"/>
      <c r="X52" s="138"/>
      <c r="Y52" s="138"/>
      <c r="Z52" s="138"/>
      <c r="AA52" s="138"/>
      <c r="AB52" s="138"/>
      <c r="AC52" s="138"/>
      <c r="AD52" s="138"/>
      <c r="AE52" s="138" t="s">
        <v>90</v>
      </c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39">
        <v>29</v>
      </c>
      <c r="B53" s="139" t="s">
        <v>165</v>
      </c>
      <c r="C53" s="171" t="s">
        <v>166</v>
      </c>
      <c r="D53" s="145" t="s">
        <v>145</v>
      </c>
      <c r="E53" s="152">
        <v>9</v>
      </c>
      <c r="F53" s="178">
        <f t="shared" si="0"/>
        <v>0</v>
      </c>
      <c r="G53" s="155">
        <f t="shared" si="1"/>
        <v>0</v>
      </c>
      <c r="H53" s="155"/>
      <c r="I53" s="155">
        <f t="shared" si="8"/>
        <v>0</v>
      </c>
      <c r="J53" s="155"/>
      <c r="K53" s="155">
        <f t="shared" si="9"/>
        <v>0</v>
      </c>
      <c r="L53" s="155">
        <v>21</v>
      </c>
      <c r="M53" s="155">
        <f t="shared" si="10"/>
        <v>0</v>
      </c>
      <c r="N53" s="146">
        <v>2.5000000000000001E-3</v>
      </c>
      <c r="O53" s="146">
        <f t="shared" si="11"/>
        <v>2.2499999999999999E-2</v>
      </c>
      <c r="P53" s="146">
        <v>0</v>
      </c>
      <c r="Q53" s="146">
        <f t="shared" si="12"/>
        <v>0</v>
      </c>
      <c r="R53" s="146"/>
      <c r="S53" s="146"/>
      <c r="T53" s="147">
        <v>0</v>
      </c>
      <c r="U53" s="146">
        <f t="shared" si="13"/>
        <v>0</v>
      </c>
      <c r="V53" s="138"/>
      <c r="W53" s="138"/>
      <c r="X53" s="138"/>
      <c r="Y53" s="138"/>
      <c r="Z53" s="138"/>
      <c r="AA53" s="138"/>
      <c r="AB53" s="138"/>
      <c r="AC53" s="138"/>
      <c r="AD53" s="138"/>
      <c r="AE53" s="138" t="s">
        <v>135</v>
      </c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outlineLevel="1" x14ac:dyDescent="0.2">
      <c r="A54" s="139">
        <v>30</v>
      </c>
      <c r="B54" s="139" t="s">
        <v>167</v>
      </c>
      <c r="C54" s="171" t="s">
        <v>168</v>
      </c>
      <c r="D54" s="145" t="s">
        <v>145</v>
      </c>
      <c r="E54" s="152">
        <v>9</v>
      </c>
      <c r="F54" s="178">
        <f t="shared" si="0"/>
        <v>0</v>
      </c>
      <c r="G54" s="155">
        <f t="shared" si="1"/>
        <v>0</v>
      </c>
      <c r="H54" s="155"/>
      <c r="I54" s="155">
        <f t="shared" si="8"/>
        <v>0</v>
      </c>
      <c r="J54" s="155"/>
      <c r="K54" s="155">
        <f t="shared" si="9"/>
        <v>0</v>
      </c>
      <c r="L54" s="155">
        <v>21</v>
      </c>
      <c r="M54" s="155">
        <f t="shared" si="10"/>
        <v>0</v>
      </c>
      <c r="N54" s="146">
        <v>2.7000000000000001E-3</v>
      </c>
      <c r="O54" s="146">
        <f t="shared" si="11"/>
        <v>2.4299999999999999E-2</v>
      </c>
      <c r="P54" s="146">
        <v>0</v>
      </c>
      <c r="Q54" s="146">
        <f t="shared" si="12"/>
        <v>0</v>
      </c>
      <c r="R54" s="146"/>
      <c r="S54" s="146"/>
      <c r="T54" s="147">
        <v>0</v>
      </c>
      <c r="U54" s="146">
        <f t="shared" si="13"/>
        <v>0</v>
      </c>
      <c r="V54" s="138"/>
      <c r="W54" s="138"/>
      <c r="X54" s="138"/>
      <c r="Y54" s="138"/>
      <c r="Z54" s="138"/>
      <c r="AA54" s="138"/>
      <c r="AB54" s="138"/>
      <c r="AC54" s="138"/>
      <c r="AD54" s="138"/>
      <c r="AE54" s="138" t="s">
        <v>135</v>
      </c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outlineLevel="1" x14ac:dyDescent="0.2">
      <c r="A55" s="139">
        <v>31</v>
      </c>
      <c r="B55" s="139" t="s">
        <v>169</v>
      </c>
      <c r="C55" s="171" t="s">
        <v>170</v>
      </c>
      <c r="D55" s="145" t="s">
        <v>145</v>
      </c>
      <c r="E55" s="152">
        <v>9</v>
      </c>
      <c r="F55" s="178">
        <f t="shared" si="0"/>
        <v>0</v>
      </c>
      <c r="G55" s="155">
        <f t="shared" si="1"/>
        <v>0</v>
      </c>
      <c r="H55" s="155"/>
      <c r="I55" s="155">
        <f t="shared" si="8"/>
        <v>0</v>
      </c>
      <c r="J55" s="155"/>
      <c r="K55" s="155">
        <f t="shared" si="9"/>
        <v>0</v>
      </c>
      <c r="L55" s="155">
        <v>21</v>
      </c>
      <c r="M55" s="155">
        <f t="shared" si="10"/>
        <v>0</v>
      </c>
      <c r="N55" s="146">
        <v>1.4E-2</v>
      </c>
      <c r="O55" s="146">
        <f t="shared" si="11"/>
        <v>0.126</v>
      </c>
      <c r="P55" s="146">
        <v>0</v>
      </c>
      <c r="Q55" s="146">
        <f t="shared" si="12"/>
        <v>0</v>
      </c>
      <c r="R55" s="146"/>
      <c r="S55" s="146"/>
      <c r="T55" s="147">
        <v>0</v>
      </c>
      <c r="U55" s="146">
        <f t="shared" si="13"/>
        <v>0</v>
      </c>
      <c r="V55" s="138"/>
      <c r="W55" s="138"/>
      <c r="X55" s="138"/>
      <c r="Y55" s="138"/>
      <c r="Z55" s="138"/>
      <c r="AA55" s="138"/>
      <c r="AB55" s="138"/>
      <c r="AC55" s="138"/>
      <c r="AD55" s="138"/>
      <c r="AE55" s="138" t="s">
        <v>135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39">
        <v>32</v>
      </c>
      <c r="B56" s="139" t="s">
        <v>171</v>
      </c>
      <c r="C56" s="171" t="s">
        <v>172</v>
      </c>
      <c r="D56" s="145" t="s">
        <v>145</v>
      </c>
      <c r="E56" s="152">
        <v>4</v>
      </c>
      <c r="F56" s="178">
        <f t="shared" si="0"/>
        <v>0</v>
      </c>
      <c r="G56" s="155">
        <f t="shared" si="1"/>
        <v>0</v>
      </c>
      <c r="H56" s="155"/>
      <c r="I56" s="155">
        <f t="shared" si="8"/>
        <v>0</v>
      </c>
      <c r="J56" s="155"/>
      <c r="K56" s="155">
        <f t="shared" si="9"/>
        <v>0</v>
      </c>
      <c r="L56" s="155">
        <v>21</v>
      </c>
      <c r="M56" s="155">
        <f t="shared" si="10"/>
        <v>0</v>
      </c>
      <c r="N56" s="146">
        <v>0.03</v>
      </c>
      <c r="O56" s="146">
        <f t="shared" si="11"/>
        <v>0.12</v>
      </c>
      <c r="P56" s="146">
        <v>0</v>
      </c>
      <c r="Q56" s="146">
        <f t="shared" si="12"/>
        <v>0</v>
      </c>
      <c r="R56" s="146"/>
      <c r="S56" s="146"/>
      <c r="T56" s="147">
        <v>0</v>
      </c>
      <c r="U56" s="146">
        <f t="shared" si="13"/>
        <v>0</v>
      </c>
      <c r="V56" s="138"/>
      <c r="W56" s="138"/>
      <c r="X56" s="138"/>
      <c r="Y56" s="138"/>
      <c r="Z56" s="138"/>
      <c r="AA56" s="138"/>
      <c r="AB56" s="138"/>
      <c r="AC56" s="138"/>
      <c r="AD56" s="138"/>
      <c r="AE56" s="138" t="s">
        <v>135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39">
        <v>33</v>
      </c>
      <c r="B57" s="139" t="s">
        <v>173</v>
      </c>
      <c r="C57" s="171" t="s">
        <v>174</v>
      </c>
      <c r="D57" s="145" t="s">
        <v>145</v>
      </c>
      <c r="E57" s="152">
        <v>4</v>
      </c>
      <c r="F57" s="178">
        <f t="shared" si="0"/>
        <v>0</v>
      </c>
      <c r="G57" s="155">
        <f t="shared" si="1"/>
        <v>0</v>
      </c>
      <c r="H57" s="155"/>
      <c r="I57" s="155">
        <f t="shared" si="8"/>
        <v>0</v>
      </c>
      <c r="J57" s="155"/>
      <c r="K57" s="155">
        <f t="shared" si="9"/>
        <v>0</v>
      </c>
      <c r="L57" s="155">
        <v>21</v>
      </c>
      <c r="M57" s="155">
        <f t="shared" si="10"/>
        <v>0</v>
      </c>
      <c r="N57" s="146">
        <v>3.7499999999999999E-2</v>
      </c>
      <c r="O57" s="146">
        <f t="shared" si="11"/>
        <v>0.15</v>
      </c>
      <c r="P57" s="146">
        <v>0</v>
      </c>
      <c r="Q57" s="146">
        <f t="shared" si="12"/>
        <v>0</v>
      </c>
      <c r="R57" s="146"/>
      <c r="S57" s="146"/>
      <c r="T57" s="147">
        <v>0</v>
      </c>
      <c r="U57" s="146">
        <f t="shared" si="13"/>
        <v>0</v>
      </c>
      <c r="V57" s="138"/>
      <c r="W57" s="138"/>
      <c r="X57" s="138"/>
      <c r="Y57" s="138"/>
      <c r="Z57" s="138"/>
      <c r="AA57" s="138"/>
      <c r="AB57" s="138"/>
      <c r="AC57" s="138"/>
      <c r="AD57" s="138"/>
      <c r="AE57" s="138" t="s">
        <v>135</v>
      </c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39">
        <v>34</v>
      </c>
      <c r="B58" s="139" t="s">
        <v>175</v>
      </c>
      <c r="C58" s="171" t="s">
        <v>176</v>
      </c>
      <c r="D58" s="145" t="s">
        <v>145</v>
      </c>
      <c r="E58" s="152">
        <v>4</v>
      </c>
      <c r="F58" s="178">
        <f t="shared" si="0"/>
        <v>0</v>
      </c>
      <c r="G58" s="155">
        <f t="shared" si="1"/>
        <v>0</v>
      </c>
      <c r="H58" s="155"/>
      <c r="I58" s="155">
        <f t="shared" si="8"/>
        <v>0</v>
      </c>
      <c r="J58" s="155"/>
      <c r="K58" s="155">
        <f t="shared" si="9"/>
        <v>0</v>
      </c>
      <c r="L58" s="155">
        <v>21</v>
      </c>
      <c r="M58" s="155">
        <f t="shared" si="10"/>
        <v>0</v>
      </c>
      <c r="N58" s="146">
        <v>1.6299999999999999E-2</v>
      </c>
      <c r="O58" s="146">
        <f t="shared" si="11"/>
        <v>6.5199999999999994E-2</v>
      </c>
      <c r="P58" s="146">
        <v>0</v>
      </c>
      <c r="Q58" s="146">
        <f t="shared" si="12"/>
        <v>0</v>
      </c>
      <c r="R58" s="146"/>
      <c r="S58" s="146"/>
      <c r="T58" s="147">
        <v>0</v>
      </c>
      <c r="U58" s="146">
        <f t="shared" si="13"/>
        <v>0</v>
      </c>
      <c r="V58" s="138"/>
      <c r="W58" s="138"/>
      <c r="X58" s="138"/>
      <c r="Y58" s="138"/>
      <c r="Z58" s="138"/>
      <c r="AA58" s="138"/>
      <c r="AB58" s="138"/>
      <c r="AC58" s="138"/>
      <c r="AD58" s="138"/>
      <c r="AE58" s="138" t="s">
        <v>135</v>
      </c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39">
        <v>35</v>
      </c>
      <c r="B59" s="139" t="s">
        <v>177</v>
      </c>
      <c r="C59" s="171" t="s">
        <v>178</v>
      </c>
      <c r="D59" s="145" t="s">
        <v>145</v>
      </c>
      <c r="E59" s="152">
        <v>4</v>
      </c>
      <c r="F59" s="178">
        <f t="shared" si="0"/>
        <v>0</v>
      </c>
      <c r="G59" s="155">
        <f t="shared" si="1"/>
        <v>0</v>
      </c>
      <c r="H59" s="155"/>
      <c r="I59" s="155">
        <f t="shared" si="8"/>
        <v>0</v>
      </c>
      <c r="J59" s="155"/>
      <c r="K59" s="155">
        <f t="shared" si="9"/>
        <v>0</v>
      </c>
      <c r="L59" s="155">
        <v>21</v>
      </c>
      <c r="M59" s="155">
        <f t="shared" si="10"/>
        <v>0</v>
      </c>
      <c r="N59" s="146">
        <v>2.64E-2</v>
      </c>
      <c r="O59" s="146">
        <f t="shared" si="11"/>
        <v>0.1056</v>
      </c>
      <c r="P59" s="146">
        <v>0</v>
      </c>
      <c r="Q59" s="146">
        <f t="shared" si="12"/>
        <v>0</v>
      </c>
      <c r="R59" s="146"/>
      <c r="S59" s="146"/>
      <c r="T59" s="147">
        <v>0</v>
      </c>
      <c r="U59" s="146">
        <f t="shared" si="13"/>
        <v>0</v>
      </c>
      <c r="V59" s="138"/>
      <c r="W59" s="138"/>
      <c r="X59" s="138"/>
      <c r="Y59" s="138"/>
      <c r="Z59" s="138"/>
      <c r="AA59" s="138"/>
      <c r="AB59" s="138"/>
      <c r="AC59" s="138"/>
      <c r="AD59" s="138"/>
      <c r="AE59" s="138" t="s">
        <v>135</v>
      </c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39">
        <v>36</v>
      </c>
      <c r="B60" s="139" t="s">
        <v>179</v>
      </c>
      <c r="C60" s="171" t="s">
        <v>180</v>
      </c>
      <c r="D60" s="145" t="s">
        <v>145</v>
      </c>
      <c r="E60" s="152">
        <v>12</v>
      </c>
      <c r="F60" s="178">
        <f t="shared" si="0"/>
        <v>0</v>
      </c>
      <c r="G60" s="155">
        <f t="shared" si="1"/>
        <v>0</v>
      </c>
      <c r="H60" s="155"/>
      <c r="I60" s="155">
        <f t="shared" si="8"/>
        <v>0</v>
      </c>
      <c r="J60" s="155"/>
      <c r="K60" s="155">
        <f t="shared" si="9"/>
        <v>0</v>
      </c>
      <c r="L60" s="155">
        <v>21</v>
      </c>
      <c r="M60" s="155">
        <f t="shared" si="10"/>
        <v>0</v>
      </c>
      <c r="N60" s="146">
        <v>7.4999999999999997E-3</v>
      </c>
      <c r="O60" s="146">
        <f t="shared" si="11"/>
        <v>0.09</v>
      </c>
      <c r="P60" s="146">
        <v>0</v>
      </c>
      <c r="Q60" s="146">
        <f t="shared" si="12"/>
        <v>0</v>
      </c>
      <c r="R60" s="146"/>
      <c r="S60" s="146"/>
      <c r="T60" s="147">
        <v>0</v>
      </c>
      <c r="U60" s="146">
        <f t="shared" si="13"/>
        <v>0</v>
      </c>
      <c r="V60" s="138"/>
      <c r="W60" s="138"/>
      <c r="X60" s="138"/>
      <c r="Y60" s="138"/>
      <c r="Z60" s="138"/>
      <c r="AA60" s="138"/>
      <c r="AB60" s="138"/>
      <c r="AC60" s="138"/>
      <c r="AD60" s="138"/>
      <c r="AE60" s="138" t="s">
        <v>135</v>
      </c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39">
        <v>37</v>
      </c>
      <c r="B61" s="139" t="s">
        <v>181</v>
      </c>
      <c r="C61" s="171" t="s">
        <v>182</v>
      </c>
      <c r="D61" s="145" t="s">
        <v>131</v>
      </c>
      <c r="E61" s="152">
        <v>504.3</v>
      </c>
      <c r="F61" s="178">
        <f t="shared" si="0"/>
        <v>0</v>
      </c>
      <c r="G61" s="155">
        <f t="shared" si="1"/>
        <v>0</v>
      </c>
      <c r="H61" s="155"/>
      <c r="I61" s="155">
        <f t="shared" si="8"/>
        <v>0</v>
      </c>
      <c r="J61" s="155"/>
      <c r="K61" s="155">
        <f t="shared" si="9"/>
        <v>0</v>
      </c>
      <c r="L61" s="155">
        <v>21</v>
      </c>
      <c r="M61" s="155">
        <f t="shared" si="10"/>
        <v>0</v>
      </c>
      <c r="N61" s="146">
        <v>5.0000000000000002E-5</v>
      </c>
      <c r="O61" s="146">
        <f t="shared" si="11"/>
        <v>2.5219999999999999E-2</v>
      </c>
      <c r="P61" s="146">
        <v>0</v>
      </c>
      <c r="Q61" s="146">
        <f t="shared" si="12"/>
        <v>0</v>
      </c>
      <c r="R61" s="146"/>
      <c r="S61" s="146"/>
      <c r="T61" s="147">
        <v>3.4000000000000002E-2</v>
      </c>
      <c r="U61" s="146">
        <f t="shared" si="13"/>
        <v>17.149999999999999</v>
      </c>
      <c r="V61" s="138"/>
      <c r="W61" s="138"/>
      <c r="X61" s="138"/>
      <c r="Y61" s="138"/>
      <c r="Z61" s="138"/>
      <c r="AA61" s="138"/>
      <c r="AB61" s="138"/>
      <c r="AC61" s="138"/>
      <c r="AD61" s="138"/>
      <c r="AE61" s="138" t="s">
        <v>90</v>
      </c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39"/>
      <c r="B62" s="139"/>
      <c r="C62" s="172" t="s">
        <v>183</v>
      </c>
      <c r="D62" s="148"/>
      <c r="E62" s="153">
        <v>504.3</v>
      </c>
      <c r="F62" s="155"/>
      <c r="G62" s="155"/>
      <c r="H62" s="155"/>
      <c r="I62" s="155"/>
      <c r="J62" s="155"/>
      <c r="K62" s="155"/>
      <c r="L62" s="155"/>
      <c r="M62" s="155"/>
      <c r="N62" s="146"/>
      <c r="O62" s="146"/>
      <c r="P62" s="146"/>
      <c r="Q62" s="146"/>
      <c r="R62" s="146"/>
      <c r="S62" s="146"/>
      <c r="T62" s="147"/>
      <c r="U62" s="146"/>
      <c r="V62" s="138"/>
      <c r="W62" s="138"/>
      <c r="X62" s="138"/>
      <c r="Y62" s="138"/>
      <c r="Z62" s="138"/>
      <c r="AA62" s="138"/>
      <c r="AB62" s="138"/>
      <c r="AC62" s="138"/>
      <c r="AD62" s="138"/>
      <c r="AE62" s="138" t="s">
        <v>92</v>
      </c>
      <c r="AF62" s="138">
        <v>0</v>
      </c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39">
        <v>38</v>
      </c>
      <c r="B63" s="139" t="s">
        <v>184</v>
      </c>
      <c r="C63" s="171" t="s">
        <v>185</v>
      </c>
      <c r="D63" s="145" t="s">
        <v>131</v>
      </c>
      <c r="E63" s="152">
        <v>504.3</v>
      </c>
      <c r="F63" s="178">
        <f t="shared" si="0"/>
        <v>0</v>
      </c>
      <c r="G63" s="155">
        <f t="shared" ref="G63:G68" si="14">ROUND(E63*F63,2)</f>
        <v>0</v>
      </c>
      <c r="H63" s="155"/>
      <c r="I63" s="155">
        <f t="shared" ref="I63:I68" si="15">ROUND(E63*H63,2)</f>
        <v>0</v>
      </c>
      <c r="J63" s="155"/>
      <c r="K63" s="155">
        <f t="shared" ref="K63:K68" si="16">ROUND(E63*J63,2)</f>
        <v>0</v>
      </c>
      <c r="L63" s="155">
        <v>21</v>
      </c>
      <c r="M63" s="155">
        <f t="shared" ref="M63:M68" si="17">G63*(1+L63/100)</f>
        <v>0</v>
      </c>
      <c r="N63" s="146">
        <v>0</v>
      </c>
      <c r="O63" s="146">
        <f t="shared" ref="O63:O68" si="18">ROUND(E63*N63,5)</f>
        <v>0</v>
      </c>
      <c r="P63" s="146">
        <v>0</v>
      </c>
      <c r="Q63" s="146">
        <f t="shared" ref="Q63:Q68" si="19">ROUND(E63*P63,5)</f>
        <v>0</v>
      </c>
      <c r="R63" s="146"/>
      <c r="S63" s="146"/>
      <c r="T63" s="147">
        <v>2.5999999999999999E-2</v>
      </c>
      <c r="U63" s="146">
        <f t="shared" ref="U63:U68" si="20">ROUND(E63*T63,2)</f>
        <v>13.11</v>
      </c>
      <c r="V63" s="138"/>
      <c r="W63" s="138"/>
      <c r="X63" s="138"/>
      <c r="Y63" s="138"/>
      <c r="Z63" s="138"/>
      <c r="AA63" s="138"/>
      <c r="AB63" s="138"/>
      <c r="AC63" s="138"/>
      <c r="AD63" s="138"/>
      <c r="AE63" s="138" t="s">
        <v>90</v>
      </c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39">
        <v>39</v>
      </c>
      <c r="B64" s="139" t="s">
        <v>186</v>
      </c>
      <c r="C64" s="171" t="s">
        <v>187</v>
      </c>
      <c r="D64" s="145" t="s">
        <v>131</v>
      </c>
      <c r="E64" s="152">
        <v>504.3</v>
      </c>
      <c r="F64" s="178">
        <f t="shared" si="0"/>
        <v>0</v>
      </c>
      <c r="G64" s="155">
        <f t="shared" si="14"/>
        <v>0</v>
      </c>
      <c r="H64" s="155"/>
      <c r="I64" s="155">
        <f t="shared" si="15"/>
        <v>0</v>
      </c>
      <c r="J64" s="155"/>
      <c r="K64" s="155">
        <f t="shared" si="16"/>
        <v>0</v>
      </c>
      <c r="L64" s="155">
        <v>21</v>
      </c>
      <c r="M64" s="155">
        <f t="shared" si="17"/>
        <v>0</v>
      </c>
      <c r="N64" s="146">
        <v>0</v>
      </c>
      <c r="O64" s="146">
        <f t="shared" si="18"/>
        <v>0</v>
      </c>
      <c r="P64" s="146">
        <v>0</v>
      </c>
      <c r="Q64" s="146">
        <f t="shared" si="19"/>
        <v>0</v>
      </c>
      <c r="R64" s="146"/>
      <c r="S64" s="146"/>
      <c r="T64" s="147">
        <v>0.21</v>
      </c>
      <c r="U64" s="146">
        <f t="shared" si="20"/>
        <v>105.9</v>
      </c>
      <c r="V64" s="138"/>
      <c r="W64" s="138"/>
      <c r="X64" s="138"/>
      <c r="Y64" s="138"/>
      <c r="Z64" s="138"/>
      <c r="AA64" s="138"/>
      <c r="AB64" s="138"/>
      <c r="AC64" s="138"/>
      <c r="AD64" s="138"/>
      <c r="AE64" s="138" t="s">
        <v>90</v>
      </c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39">
        <v>40</v>
      </c>
      <c r="B65" s="139" t="s">
        <v>188</v>
      </c>
      <c r="C65" s="171" t="s">
        <v>189</v>
      </c>
      <c r="D65" s="145" t="s">
        <v>131</v>
      </c>
      <c r="E65" s="152">
        <v>504.3</v>
      </c>
      <c r="F65" s="178">
        <f t="shared" si="0"/>
        <v>0</v>
      </c>
      <c r="G65" s="155">
        <f t="shared" si="14"/>
        <v>0</v>
      </c>
      <c r="H65" s="155"/>
      <c r="I65" s="155">
        <f t="shared" si="15"/>
        <v>0</v>
      </c>
      <c r="J65" s="155"/>
      <c r="K65" s="155">
        <f t="shared" si="16"/>
        <v>0</v>
      </c>
      <c r="L65" s="155">
        <v>21</v>
      </c>
      <c r="M65" s="155">
        <f t="shared" si="17"/>
        <v>0</v>
      </c>
      <c r="N65" s="146">
        <v>0</v>
      </c>
      <c r="O65" s="146">
        <f t="shared" si="18"/>
        <v>0</v>
      </c>
      <c r="P65" s="146">
        <v>0</v>
      </c>
      <c r="Q65" s="146">
        <f t="shared" si="19"/>
        <v>0</v>
      </c>
      <c r="R65" s="146"/>
      <c r="S65" s="146"/>
      <c r="T65" s="147">
        <v>4.3999999999999997E-2</v>
      </c>
      <c r="U65" s="146">
        <f t="shared" si="20"/>
        <v>22.19</v>
      </c>
      <c r="V65" s="138"/>
      <c r="W65" s="138"/>
      <c r="X65" s="138"/>
      <c r="Y65" s="138"/>
      <c r="Z65" s="138"/>
      <c r="AA65" s="138"/>
      <c r="AB65" s="138"/>
      <c r="AC65" s="138"/>
      <c r="AD65" s="138"/>
      <c r="AE65" s="138" t="s">
        <v>90</v>
      </c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outlineLevel="1" x14ac:dyDescent="0.2">
      <c r="A66" s="139">
        <v>41</v>
      </c>
      <c r="B66" s="139" t="s">
        <v>190</v>
      </c>
      <c r="C66" s="171" t="s">
        <v>191</v>
      </c>
      <c r="D66" s="145" t="s">
        <v>192</v>
      </c>
      <c r="E66" s="152">
        <v>2</v>
      </c>
      <c r="F66" s="178">
        <f t="shared" si="0"/>
        <v>0</v>
      </c>
      <c r="G66" s="155">
        <f t="shared" si="14"/>
        <v>0</v>
      </c>
      <c r="H66" s="155"/>
      <c r="I66" s="155">
        <f t="shared" si="15"/>
        <v>0</v>
      </c>
      <c r="J66" s="155"/>
      <c r="K66" s="155">
        <f t="shared" si="16"/>
        <v>0</v>
      </c>
      <c r="L66" s="155">
        <v>21</v>
      </c>
      <c r="M66" s="155">
        <f t="shared" si="17"/>
        <v>0</v>
      </c>
      <c r="N66" s="146">
        <v>0</v>
      </c>
      <c r="O66" s="146">
        <f t="shared" si="18"/>
        <v>0</v>
      </c>
      <c r="P66" s="146">
        <v>0</v>
      </c>
      <c r="Q66" s="146">
        <f t="shared" si="19"/>
        <v>0</v>
      </c>
      <c r="R66" s="146"/>
      <c r="S66" s="146"/>
      <c r="T66" s="147">
        <v>0</v>
      </c>
      <c r="U66" s="146">
        <f t="shared" si="20"/>
        <v>0</v>
      </c>
      <c r="V66" s="138"/>
      <c r="W66" s="138"/>
      <c r="X66" s="138"/>
      <c r="Y66" s="138"/>
      <c r="Z66" s="138"/>
      <c r="AA66" s="138"/>
      <c r="AB66" s="138"/>
      <c r="AC66" s="138"/>
      <c r="AD66" s="138"/>
      <c r="AE66" s="138" t="s">
        <v>90</v>
      </c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outlineLevel="1" x14ac:dyDescent="0.2">
      <c r="A67" s="139">
        <v>42</v>
      </c>
      <c r="B67" s="139" t="s">
        <v>193</v>
      </c>
      <c r="C67" s="171" t="s">
        <v>194</v>
      </c>
      <c r="D67" s="145" t="s">
        <v>192</v>
      </c>
      <c r="E67" s="152">
        <v>1</v>
      </c>
      <c r="F67" s="178">
        <f t="shared" si="0"/>
        <v>0</v>
      </c>
      <c r="G67" s="155">
        <f t="shared" si="14"/>
        <v>0</v>
      </c>
      <c r="H67" s="155"/>
      <c r="I67" s="155">
        <f t="shared" si="15"/>
        <v>0</v>
      </c>
      <c r="J67" s="155"/>
      <c r="K67" s="155">
        <f t="shared" si="16"/>
        <v>0</v>
      </c>
      <c r="L67" s="155">
        <v>21</v>
      </c>
      <c r="M67" s="155">
        <f t="shared" si="17"/>
        <v>0</v>
      </c>
      <c r="N67" s="146">
        <v>0</v>
      </c>
      <c r="O67" s="146">
        <f t="shared" si="18"/>
        <v>0</v>
      </c>
      <c r="P67" s="146">
        <v>0</v>
      </c>
      <c r="Q67" s="146">
        <f t="shared" si="19"/>
        <v>0</v>
      </c>
      <c r="R67" s="146"/>
      <c r="S67" s="146"/>
      <c r="T67" s="147">
        <v>0</v>
      </c>
      <c r="U67" s="146">
        <f t="shared" si="20"/>
        <v>0</v>
      </c>
      <c r="V67" s="138"/>
      <c r="W67" s="138"/>
      <c r="X67" s="138"/>
      <c r="Y67" s="138"/>
      <c r="Z67" s="138"/>
      <c r="AA67" s="138"/>
      <c r="AB67" s="138"/>
      <c r="AC67" s="138"/>
      <c r="AD67" s="138"/>
      <c r="AE67" s="138" t="s">
        <v>90</v>
      </c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39">
        <v>43</v>
      </c>
      <c r="B68" s="139" t="s">
        <v>195</v>
      </c>
      <c r="C68" s="171" t="s">
        <v>196</v>
      </c>
      <c r="D68" s="145" t="s">
        <v>192</v>
      </c>
      <c r="E68" s="152">
        <v>1</v>
      </c>
      <c r="F68" s="178">
        <f t="shared" si="0"/>
        <v>0</v>
      </c>
      <c r="G68" s="155">
        <f t="shared" si="14"/>
        <v>0</v>
      </c>
      <c r="H68" s="155"/>
      <c r="I68" s="155">
        <f t="shared" si="15"/>
        <v>0</v>
      </c>
      <c r="J68" s="155"/>
      <c r="K68" s="155">
        <f t="shared" si="16"/>
        <v>0</v>
      </c>
      <c r="L68" s="155">
        <v>21</v>
      </c>
      <c r="M68" s="155">
        <f t="shared" si="17"/>
        <v>0</v>
      </c>
      <c r="N68" s="146">
        <v>0</v>
      </c>
      <c r="O68" s="146">
        <f t="shared" si="18"/>
        <v>0</v>
      </c>
      <c r="P68" s="146">
        <v>0</v>
      </c>
      <c r="Q68" s="146">
        <f t="shared" si="19"/>
        <v>0</v>
      </c>
      <c r="R68" s="146"/>
      <c r="S68" s="146"/>
      <c r="T68" s="147">
        <v>0</v>
      </c>
      <c r="U68" s="146">
        <f t="shared" si="20"/>
        <v>0</v>
      </c>
      <c r="V68" s="138"/>
      <c r="W68" s="138"/>
      <c r="X68" s="138"/>
      <c r="Y68" s="138"/>
      <c r="Z68" s="138"/>
      <c r="AA68" s="138"/>
      <c r="AB68" s="138"/>
      <c r="AC68" s="138"/>
      <c r="AD68" s="138"/>
      <c r="AE68" s="138" t="s">
        <v>90</v>
      </c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x14ac:dyDescent="0.2">
      <c r="A69" s="140" t="s">
        <v>85</v>
      </c>
      <c r="B69" s="140" t="s">
        <v>56</v>
      </c>
      <c r="C69" s="173" t="s">
        <v>57</v>
      </c>
      <c r="D69" s="149"/>
      <c r="E69" s="154"/>
      <c r="F69" s="156"/>
      <c r="G69" s="156">
        <f>SUMIF(AE70:AE70,"&lt;&gt;NOR",G70:G70)</f>
        <v>0</v>
      </c>
      <c r="H69" s="156"/>
      <c r="I69" s="156">
        <f>SUM(I70:I70)</f>
        <v>0</v>
      </c>
      <c r="J69" s="156"/>
      <c r="K69" s="156">
        <f>SUM(K70:K70)</f>
        <v>0</v>
      </c>
      <c r="L69" s="156"/>
      <c r="M69" s="156">
        <f>SUM(M70:M70)</f>
        <v>0</v>
      </c>
      <c r="N69" s="150"/>
      <c r="O69" s="150">
        <f>SUM(O70:O70)</f>
        <v>0</v>
      </c>
      <c r="P69" s="150"/>
      <c r="Q69" s="150">
        <f>SUM(Q70:Q70)</f>
        <v>0</v>
      </c>
      <c r="R69" s="150"/>
      <c r="S69" s="150"/>
      <c r="T69" s="151"/>
      <c r="U69" s="150">
        <f>SUM(U70:U70)</f>
        <v>107.13</v>
      </c>
      <c r="AE69" t="s">
        <v>86</v>
      </c>
    </row>
    <row r="70" spans="1:60" outlineLevel="1" x14ac:dyDescent="0.2">
      <c r="A70" s="165">
        <v>44</v>
      </c>
      <c r="B70" s="165" t="s">
        <v>197</v>
      </c>
      <c r="C70" s="174" t="s">
        <v>198</v>
      </c>
      <c r="D70" s="166" t="s">
        <v>199</v>
      </c>
      <c r="E70" s="167">
        <v>506.52168999999998</v>
      </c>
      <c r="F70" s="178">
        <f t="shared" ref="F70" si="21">H70+J70</f>
        <v>0</v>
      </c>
      <c r="G70" s="155">
        <f t="shared" ref="G70" si="22">ROUND(E70*F70,2)</f>
        <v>0</v>
      </c>
      <c r="H70" s="168"/>
      <c r="I70" s="168">
        <f>ROUND(E70*H70,2)</f>
        <v>0</v>
      </c>
      <c r="J70" s="168"/>
      <c r="K70" s="168">
        <f>ROUND(E70*J70,2)</f>
        <v>0</v>
      </c>
      <c r="L70" s="168">
        <v>21</v>
      </c>
      <c r="M70" s="168">
        <f>G70*(1+L70/100)</f>
        <v>0</v>
      </c>
      <c r="N70" s="169">
        <v>0</v>
      </c>
      <c r="O70" s="169">
        <f>ROUND(E70*N70,5)</f>
        <v>0</v>
      </c>
      <c r="P70" s="169">
        <v>0</v>
      </c>
      <c r="Q70" s="169">
        <f>ROUND(E70*P70,5)</f>
        <v>0</v>
      </c>
      <c r="R70" s="169"/>
      <c r="S70" s="169"/>
      <c r="T70" s="170">
        <v>0.21149999999999999</v>
      </c>
      <c r="U70" s="169">
        <f>ROUND(E70*T70,2)</f>
        <v>107.13</v>
      </c>
      <c r="V70" s="138"/>
      <c r="W70" s="138"/>
      <c r="X70" s="138"/>
      <c r="Y70" s="138"/>
      <c r="Z70" s="138"/>
      <c r="AA70" s="138"/>
      <c r="AB70" s="138"/>
      <c r="AC70" s="138"/>
      <c r="AD70" s="138"/>
      <c r="AE70" s="138" t="s">
        <v>90</v>
      </c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4"/>
      <c r="B71" s="5" t="s">
        <v>200</v>
      </c>
      <c r="C71" s="175" t="s">
        <v>200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AC71">
        <v>15</v>
      </c>
      <c r="AD71">
        <v>21</v>
      </c>
    </row>
    <row r="72" spans="1:60" x14ac:dyDescent="0.2">
      <c r="C72" s="176"/>
      <c r="AE72" t="s">
        <v>201</v>
      </c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Vítězslav Pruša</dc:creator>
  <cp:lastModifiedBy>Vítězslav Pruša</cp:lastModifiedBy>
  <cp:lastPrinted>2014-02-28T09:52:57Z</cp:lastPrinted>
  <dcterms:created xsi:type="dcterms:W3CDTF">2009-04-08T07:15:50Z</dcterms:created>
  <dcterms:modified xsi:type="dcterms:W3CDTF">2023-05-17T10:58:56Z</dcterms:modified>
</cp:coreProperties>
</file>