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aneta.formankova\Documents\Zakázky\223 Únanov náves\oprava rozdělení 122022\pd inženýr sítě\"/>
    </mc:Choice>
  </mc:AlternateContent>
  <xr:revisionPtr revIDLastSave="0" documentId="13_ncr:1_{0A9115A1-EA78-4989-B87D-7E80A55D04ED}" xr6:coauthVersionLast="45" xr6:coauthVersionMax="45" xr10:uidLastSave="{00000000-0000-0000-0000-000000000000}"/>
  <bookViews>
    <workbookView xWindow="28680" yWindow="-120" windowWidth="38640" windowHeight="21840" tabRatio="900" xr2:uid="{00000000-000D-0000-FFFF-FFFF00000000}"/>
  </bookViews>
  <sheets>
    <sheet name="Rekapitulace stavby" sheetId="1" r:id="rId1"/>
    <sheet name="SO 08.3 - Prodloužení veř..." sheetId="3" r:id="rId2"/>
    <sheet name="SO 08.4.1 - Přípojky vodo..." sheetId="4" r:id="rId3"/>
    <sheet name="SO 08.4.2 - Přípojky vodo..." sheetId="5" r:id="rId4"/>
    <sheet name="SO 08.4.3 - Přípojky vodo..." sheetId="6" r:id="rId5"/>
    <sheet name="SO 08.4.4 - Přípojky vodo..." sheetId="7" r:id="rId6"/>
    <sheet name="SO 08.4.5 - Přípojka povr..." sheetId="8" r:id="rId7"/>
    <sheet name="VRN - Vedlejší rozpočtové..." sheetId="9" r:id="rId8"/>
  </sheets>
  <definedNames>
    <definedName name="_xlnm.Print_Titles" localSheetId="0">'Rekapitulace stavby'!$85:$85</definedName>
    <definedName name="_xlnm.Print_Titles" localSheetId="1">'SO 08.3 - Prodloužení veř...'!$113:$113</definedName>
    <definedName name="_xlnm.Print_Titles" localSheetId="2">'SO 08.4.1 - Přípojky vodo...'!$113:$113</definedName>
    <definedName name="_xlnm.Print_Titles" localSheetId="3">'SO 08.4.2 - Přípojky vodo...'!$113:$113</definedName>
    <definedName name="_xlnm.Print_Titles" localSheetId="4">'SO 08.4.3 - Přípojky vodo...'!$113:$113</definedName>
    <definedName name="_xlnm.Print_Titles" localSheetId="5">'SO 08.4.4 - Přípojky vodo...'!$113:$113</definedName>
    <definedName name="_xlnm.Print_Titles" localSheetId="6">'SO 08.4.5 - Přípojka povr...'!$113:$113</definedName>
    <definedName name="_xlnm.Print_Titles" localSheetId="7">'VRN - Vedlejší rozpočtové...'!$113:$113</definedName>
    <definedName name="_xlnm.Print_Area" localSheetId="0">'Rekapitulace stavby'!$C$4:$AP$70,'Rekapitulace stavby'!$C$76:$AP$98</definedName>
    <definedName name="_xlnm.Print_Area" localSheetId="1">'SO 08.3 - Prodloužení veř...'!$C$4:$Q$70,'SO 08.3 - Prodloužení veř...'!$C$76:$Q$97,'SO 08.3 - Prodloužení veř...'!$C$103:$Q$221</definedName>
    <definedName name="_xlnm.Print_Area" localSheetId="2">'SO 08.4.1 - Přípojky vodo...'!$C$4:$Q$70,'SO 08.4.1 - Přípojky vodo...'!$C$76:$Q$97,'SO 08.4.1 - Přípojky vodo...'!$C$103:$Q$249</definedName>
    <definedName name="_xlnm.Print_Area" localSheetId="3">'SO 08.4.2 - Přípojky vodo...'!$C$4:$Q$70,'SO 08.4.2 - Přípojky vodo...'!$C$76:$Q$97,'SO 08.4.2 - Přípojky vodo...'!$C$103:$Q$226</definedName>
    <definedName name="_xlnm.Print_Area" localSheetId="4">'SO 08.4.3 - Přípojky vodo...'!$C$4:$Q$70,'SO 08.4.3 - Přípojky vodo...'!$C$76:$Q$97,'SO 08.4.3 - Přípojky vodo...'!$C$103:$Q$251</definedName>
    <definedName name="_xlnm.Print_Area" localSheetId="5">'SO 08.4.4 - Přípojky vodo...'!$C$4:$Q$70,'SO 08.4.4 - Přípojky vodo...'!$C$76:$Q$97,'SO 08.4.4 - Přípojky vodo...'!$C$103:$Q$228</definedName>
    <definedName name="_xlnm.Print_Area" localSheetId="6">'SO 08.4.5 - Přípojka povr...'!$C$4:$Q$70,'SO 08.4.5 - Přípojka povr...'!$C$76:$Q$97,'SO 08.4.5 - Přípojka povr...'!$C$103:$Q$188</definedName>
    <definedName name="_xlnm.Print_Area" localSheetId="7">'VRN - Vedlejší rozpočtové...'!$C$4:$Q$70,'VRN - Vedlejší rozpočtové...'!$C$76:$Q$97,'VRN - Vedlejší rozpočtové...'!$C$103:$Q$131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94" i="1" l="1"/>
  <c r="AX94" i="1"/>
  <c r="BI131" i="9"/>
  <c r="BH131" i="9"/>
  <c r="BG131" i="9"/>
  <c r="BF131" i="9"/>
  <c r="AA131" i="9"/>
  <c r="AA128" i="9" s="1"/>
  <c r="Y131" i="9"/>
  <c r="W131" i="9"/>
  <c r="BK131" i="9"/>
  <c r="N131" i="9"/>
  <c r="BE131" i="9" s="1"/>
  <c r="BI130" i="9"/>
  <c r="BH130" i="9"/>
  <c r="BG130" i="9"/>
  <c r="BF130" i="9"/>
  <c r="AA130" i="9"/>
  <c r="Y130" i="9"/>
  <c r="W130" i="9"/>
  <c r="BK130" i="9"/>
  <c r="N130" i="9"/>
  <c r="BE130" i="9" s="1"/>
  <c r="BI129" i="9"/>
  <c r="BH129" i="9"/>
  <c r="BG129" i="9"/>
  <c r="BF129" i="9"/>
  <c r="AA129" i="9"/>
  <c r="Y129" i="9"/>
  <c r="W129" i="9"/>
  <c r="W128" i="9"/>
  <c r="BK129" i="9"/>
  <c r="N129" i="9"/>
  <c r="BE129" i="9" s="1"/>
  <c r="BI127" i="9"/>
  <c r="BH127" i="9"/>
  <c r="BG127" i="9"/>
  <c r="BF127" i="9"/>
  <c r="AA127" i="9"/>
  <c r="Y127" i="9"/>
  <c r="W127" i="9"/>
  <c r="BK127" i="9"/>
  <c r="N127" i="9"/>
  <c r="BE127" i="9"/>
  <c r="BI126" i="9"/>
  <c r="BH126" i="9"/>
  <c r="BG126" i="9"/>
  <c r="BF126" i="9"/>
  <c r="AA126" i="9"/>
  <c r="AA125" i="9" s="1"/>
  <c r="Y126" i="9"/>
  <c r="Y125" i="9" s="1"/>
  <c r="W126" i="9"/>
  <c r="BK126" i="9"/>
  <c r="N126" i="9"/>
  <c r="BE126" i="9" s="1"/>
  <c r="BI124" i="9"/>
  <c r="BH124" i="9"/>
  <c r="BG124" i="9"/>
  <c r="BF124" i="9"/>
  <c r="AA124" i="9"/>
  <c r="AA123" i="9" s="1"/>
  <c r="Y124" i="9"/>
  <c r="Y123" i="9"/>
  <c r="W124" i="9"/>
  <c r="W123" i="9" s="1"/>
  <c r="BK124" i="9"/>
  <c r="BK123" i="9" s="1"/>
  <c r="N123" i="9" s="1"/>
  <c r="N91" i="9" s="1"/>
  <c r="N124" i="9"/>
  <c r="BE124" i="9" s="1"/>
  <c r="BI122" i="9"/>
  <c r="BH122" i="9"/>
  <c r="BG122" i="9"/>
  <c r="BF122" i="9"/>
  <c r="AA122" i="9"/>
  <c r="Y122" i="9"/>
  <c r="W122" i="9"/>
  <c r="BK122" i="9"/>
  <c r="N122" i="9"/>
  <c r="BE122" i="9" s="1"/>
  <c r="BI121" i="9"/>
  <c r="BH121" i="9"/>
  <c r="BG121" i="9"/>
  <c r="BF121" i="9"/>
  <c r="AA121" i="9"/>
  <c r="Y121" i="9"/>
  <c r="W121" i="9"/>
  <c r="BK121" i="9"/>
  <c r="N121" i="9"/>
  <c r="BE121" i="9" s="1"/>
  <c r="BI120" i="9"/>
  <c r="BH120" i="9"/>
  <c r="BG120" i="9"/>
  <c r="BF120" i="9"/>
  <c r="AA120" i="9"/>
  <c r="Y120" i="9"/>
  <c r="W120" i="9"/>
  <c r="BK120" i="9"/>
  <c r="N120" i="9"/>
  <c r="BE120" i="9" s="1"/>
  <c r="BI119" i="9"/>
  <c r="BH119" i="9"/>
  <c r="BG119" i="9"/>
  <c r="BF119" i="9"/>
  <c r="AA119" i="9"/>
  <c r="Y119" i="9"/>
  <c r="W119" i="9"/>
  <c r="BK119" i="9"/>
  <c r="N119" i="9"/>
  <c r="BE119" i="9" s="1"/>
  <c r="BI118" i="9"/>
  <c r="BH118" i="9"/>
  <c r="BG118" i="9"/>
  <c r="BF118" i="9"/>
  <c r="AA118" i="9"/>
  <c r="AA116" i="9" s="1"/>
  <c r="Y118" i="9"/>
  <c r="W118" i="9"/>
  <c r="BK118" i="9"/>
  <c r="N118" i="9"/>
  <c r="BE118" i="9" s="1"/>
  <c r="BI117" i="9"/>
  <c r="BH117" i="9"/>
  <c r="BG117" i="9"/>
  <c r="BF117" i="9"/>
  <c r="AA117" i="9"/>
  <c r="Y117" i="9"/>
  <c r="W117" i="9"/>
  <c r="W116" i="9" s="1"/>
  <c r="BK117" i="9"/>
  <c r="N117" i="9"/>
  <c r="BE117" i="9" s="1"/>
  <c r="F108" i="9"/>
  <c r="F106" i="9"/>
  <c r="M28" i="9"/>
  <c r="AS94" i="1"/>
  <c r="F81" i="9"/>
  <c r="F79" i="9"/>
  <c r="O21" i="9"/>
  <c r="E21" i="9"/>
  <c r="M111" i="9" s="1"/>
  <c r="O20" i="9"/>
  <c r="O18" i="9"/>
  <c r="E18" i="9"/>
  <c r="M110" i="9" s="1"/>
  <c r="O17" i="9"/>
  <c r="O15" i="9"/>
  <c r="E15" i="9"/>
  <c r="F84" i="9" s="1"/>
  <c r="O14" i="9"/>
  <c r="O12" i="9"/>
  <c r="E12" i="9"/>
  <c r="F83" i="9" s="1"/>
  <c r="O11" i="9"/>
  <c r="O9" i="9"/>
  <c r="M108" i="9" s="1"/>
  <c r="F6" i="9"/>
  <c r="F78" i="9" s="1"/>
  <c r="AY93" i="1"/>
  <c r="AX93" i="1"/>
  <c r="BI188" i="8"/>
  <c r="BH188" i="8"/>
  <c r="BG188" i="8"/>
  <c r="BF188" i="8"/>
  <c r="AA188" i="8"/>
  <c r="AA187" i="8"/>
  <c r="Y188" i="8"/>
  <c r="Y187" i="8"/>
  <c r="W188" i="8"/>
  <c r="W187" i="8" s="1"/>
  <c r="BK188" i="8"/>
  <c r="BK187" i="8" s="1"/>
  <c r="N187" i="8" s="1"/>
  <c r="N93" i="8" s="1"/>
  <c r="N188" i="8"/>
  <c r="BE188" i="8" s="1"/>
  <c r="BI186" i="8"/>
  <c r="BH186" i="8"/>
  <c r="BG186" i="8"/>
  <c r="BF186" i="8"/>
  <c r="AA186" i="8"/>
  <c r="Y186" i="8"/>
  <c r="W186" i="8"/>
  <c r="BK186" i="8"/>
  <c r="N186" i="8"/>
  <c r="BE186" i="8" s="1"/>
  <c r="BI185" i="8"/>
  <c r="BH185" i="8"/>
  <c r="BG185" i="8"/>
  <c r="BF185" i="8"/>
  <c r="AA185" i="8"/>
  <c r="Y185" i="8"/>
  <c r="W185" i="8"/>
  <c r="BK185" i="8"/>
  <c r="N185" i="8"/>
  <c r="BE185" i="8" s="1"/>
  <c r="BI183" i="8"/>
  <c r="BH183" i="8"/>
  <c r="BG183" i="8"/>
  <c r="BF183" i="8"/>
  <c r="AA183" i="8"/>
  <c r="Y183" i="8"/>
  <c r="Y180" i="8" s="1"/>
  <c r="W183" i="8"/>
  <c r="BK183" i="8"/>
  <c r="N183" i="8"/>
  <c r="BE183" i="8" s="1"/>
  <c r="BI182" i="8"/>
  <c r="BH182" i="8"/>
  <c r="BG182" i="8"/>
  <c r="BF182" i="8"/>
  <c r="AA182" i="8"/>
  <c r="AA180" i="8" s="1"/>
  <c r="Y182" i="8"/>
  <c r="W182" i="8"/>
  <c r="BK182" i="8"/>
  <c r="N182" i="8"/>
  <c r="BE182" i="8" s="1"/>
  <c r="BI181" i="8"/>
  <c r="BH181" i="8"/>
  <c r="BG181" i="8"/>
  <c r="BF181" i="8"/>
  <c r="AA181" i="8"/>
  <c r="Y181" i="8"/>
  <c r="W181" i="8"/>
  <c r="BK181" i="8"/>
  <c r="N181" i="8"/>
  <c r="BE181" i="8" s="1"/>
  <c r="BI177" i="8"/>
  <c r="BH177" i="8"/>
  <c r="BG177" i="8"/>
  <c r="BF177" i="8"/>
  <c r="AA177" i="8"/>
  <c r="AA176" i="8" s="1"/>
  <c r="Y177" i="8"/>
  <c r="Y176" i="8"/>
  <c r="W177" i="8"/>
  <c r="W176" i="8"/>
  <c r="BK177" i="8"/>
  <c r="BK176" i="8" s="1"/>
  <c r="N176" i="8" s="1"/>
  <c r="N91" i="8" s="1"/>
  <c r="N177" i="8"/>
  <c r="BE177" i="8" s="1"/>
  <c r="BI174" i="8"/>
  <c r="BH174" i="8"/>
  <c r="BG174" i="8"/>
  <c r="BF174" i="8"/>
  <c r="AA174" i="8"/>
  <c r="Y174" i="8"/>
  <c r="W174" i="8"/>
  <c r="BK174" i="8"/>
  <c r="N174" i="8"/>
  <c r="BE174" i="8" s="1"/>
  <c r="BI171" i="8"/>
  <c r="BH171" i="8"/>
  <c r="BG171" i="8"/>
  <c r="BF171" i="8"/>
  <c r="AA171" i="8"/>
  <c r="Y171" i="8"/>
  <c r="W171" i="8"/>
  <c r="BK171" i="8"/>
  <c r="N171" i="8"/>
  <c r="BE171" i="8" s="1"/>
  <c r="BI169" i="8"/>
  <c r="BH169" i="8"/>
  <c r="BG169" i="8"/>
  <c r="BF169" i="8"/>
  <c r="AA169" i="8"/>
  <c r="Y169" i="8"/>
  <c r="W169" i="8"/>
  <c r="BK169" i="8"/>
  <c r="N169" i="8"/>
  <c r="BE169" i="8" s="1"/>
  <c r="BI166" i="8"/>
  <c r="BH166" i="8"/>
  <c r="BG166" i="8"/>
  <c r="BF166" i="8"/>
  <c r="AA166" i="8"/>
  <c r="Y166" i="8"/>
  <c r="W166" i="8"/>
  <c r="BK166" i="8"/>
  <c r="N166" i="8"/>
  <c r="BE166" i="8"/>
  <c r="BI164" i="8"/>
  <c r="BH164" i="8"/>
  <c r="BG164" i="8"/>
  <c r="BF164" i="8"/>
  <c r="AA164" i="8"/>
  <c r="Y164" i="8"/>
  <c r="W164" i="8"/>
  <c r="BK164" i="8"/>
  <c r="N164" i="8"/>
  <c r="BE164" i="8" s="1"/>
  <c r="BI161" i="8"/>
  <c r="BH161" i="8"/>
  <c r="BG161" i="8"/>
  <c r="BF161" i="8"/>
  <c r="AA161" i="8"/>
  <c r="Y161" i="8"/>
  <c r="W161" i="8"/>
  <c r="BK161" i="8"/>
  <c r="N161" i="8"/>
  <c r="BE161" i="8" s="1"/>
  <c r="BI159" i="8"/>
  <c r="BH159" i="8"/>
  <c r="BG159" i="8"/>
  <c r="BF159" i="8"/>
  <c r="AA159" i="8"/>
  <c r="Y159" i="8"/>
  <c r="W159" i="8"/>
  <c r="BK159" i="8"/>
  <c r="N159" i="8"/>
  <c r="BE159" i="8" s="1"/>
  <c r="BI157" i="8"/>
  <c r="BH157" i="8"/>
  <c r="BG157" i="8"/>
  <c r="BF157" i="8"/>
  <c r="AA157" i="8"/>
  <c r="Y157" i="8"/>
  <c r="W157" i="8"/>
  <c r="BK157" i="8"/>
  <c r="N157" i="8"/>
  <c r="BE157" i="8" s="1"/>
  <c r="BI155" i="8"/>
  <c r="BH155" i="8"/>
  <c r="BG155" i="8"/>
  <c r="BF155" i="8"/>
  <c r="AA155" i="8"/>
  <c r="Y155" i="8"/>
  <c r="W155" i="8"/>
  <c r="BK155" i="8"/>
  <c r="N155" i="8"/>
  <c r="BE155" i="8" s="1"/>
  <c r="BI153" i="8"/>
  <c r="BH153" i="8"/>
  <c r="BG153" i="8"/>
  <c r="BF153" i="8"/>
  <c r="AA153" i="8"/>
  <c r="Y153" i="8"/>
  <c r="W153" i="8"/>
  <c r="BK153" i="8"/>
  <c r="N153" i="8"/>
  <c r="BE153" i="8" s="1"/>
  <c r="BI149" i="8"/>
  <c r="BH149" i="8"/>
  <c r="BG149" i="8"/>
  <c r="BF149" i="8"/>
  <c r="AA149" i="8"/>
  <c r="Y149" i="8"/>
  <c r="W149" i="8"/>
  <c r="BK149" i="8"/>
  <c r="N149" i="8"/>
  <c r="BE149" i="8" s="1"/>
  <c r="BI145" i="8"/>
  <c r="BH145" i="8"/>
  <c r="BG145" i="8"/>
  <c r="BF145" i="8"/>
  <c r="AA145" i="8"/>
  <c r="Y145" i="8"/>
  <c r="W145" i="8"/>
  <c r="BK145" i="8"/>
  <c r="N145" i="8"/>
  <c r="BE145" i="8" s="1"/>
  <c r="BI144" i="8"/>
  <c r="BH144" i="8"/>
  <c r="BG144" i="8"/>
  <c r="BF144" i="8"/>
  <c r="AA144" i="8"/>
  <c r="Y144" i="8"/>
  <c r="W144" i="8"/>
  <c r="BK144" i="8"/>
  <c r="N144" i="8"/>
  <c r="BE144" i="8" s="1"/>
  <c r="BI141" i="8"/>
  <c r="BH141" i="8"/>
  <c r="BG141" i="8"/>
  <c r="BF141" i="8"/>
  <c r="AA141" i="8"/>
  <c r="Y141" i="8"/>
  <c r="W141" i="8"/>
  <c r="BK141" i="8"/>
  <c r="N141" i="8"/>
  <c r="BE141" i="8" s="1"/>
  <c r="BI138" i="8"/>
  <c r="BH138" i="8"/>
  <c r="BG138" i="8"/>
  <c r="BF138" i="8"/>
  <c r="AA138" i="8"/>
  <c r="Y138" i="8"/>
  <c r="W138" i="8"/>
  <c r="BK138" i="8"/>
  <c r="N138" i="8"/>
  <c r="BE138" i="8" s="1"/>
  <c r="BI135" i="8"/>
  <c r="BH135" i="8"/>
  <c r="BG135" i="8"/>
  <c r="BF135" i="8"/>
  <c r="AA135" i="8"/>
  <c r="Y135" i="8"/>
  <c r="W135" i="8"/>
  <c r="BK135" i="8"/>
  <c r="N135" i="8"/>
  <c r="BE135" i="8" s="1"/>
  <c r="BI132" i="8"/>
  <c r="BH132" i="8"/>
  <c r="BG132" i="8"/>
  <c r="BF132" i="8"/>
  <c r="AA132" i="8"/>
  <c r="Y132" i="8"/>
  <c r="W132" i="8"/>
  <c r="BK132" i="8"/>
  <c r="N132" i="8"/>
  <c r="BE132" i="8" s="1"/>
  <c r="BI129" i="8"/>
  <c r="BH129" i="8"/>
  <c r="BG129" i="8"/>
  <c r="BF129" i="8"/>
  <c r="AA129" i="8"/>
  <c r="Y129" i="8"/>
  <c r="W129" i="8"/>
  <c r="BK129" i="8"/>
  <c r="N129" i="8"/>
  <c r="BE129" i="8" s="1"/>
  <c r="BI123" i="8"/>
  <c r="BH123" i="8"/>
  <c r="BG123" i="8"/>
  <c r="BF123" i="8"/>
  <c r="AA123" i="8"/>
  <c r="Y123" i="8"/>
  <c r="W123" i="8"/>
  <c r="BK123" i="8"/>
  <c r="N123" i="8"/>
  <c r="BE123" i="8" s="1"/>
  <c r="BI121" i="8"/>
  <c r="BH121" i="8"/>
  <c r="BG121" i="8"/>
  <c r="BF121" i="8"/>
  <c r="AA121" i="8"/>
  <c r="Y121" i="8"/>
  <c r="W121" i="8"/>
  <c r="BK121" i="8"/>
  <c r="N121" i="8"/>
  <c r="BE121" i="8" s="1"/>
  <c r="BI119" i="8"/>
  <c r="BH119" i="8"/>
  <c r="BG119" i="8"/>
  <c r="BF119" i="8"/>
  <c r="AA119" i="8"/>
  <c r="Y119" i="8"/>
  <c r="W119" i="8"/>
  <c r="BK119" i="8"/>
  <c r="N119" i="8"/>
  <c r="BE119" i="8" s="1"/>
  <c r="BI117" i="8"/>
  <c r="BH117" i="8"/>
  <c r="BG117" i="8"/>
  <c r="BF117" i="8"/>
  <c r="AA117" i="8"/>
  <c r="Y117" i="8"/>
  <c r="Y116" i="8" s="1"/>
  <c r="W117" i="8"/>
  <c r="BK117" i="8"/>
  <c r="N117" i="8"/>
  <c r="BE117" i="8" s="1"/>
  <c r="F108" i="8"/>
  <c r="F106" i="8"/>
  <c r="M28" i="8"/>
  <c r="AS93" i="1" s="1"/>
  <c r="F81" i="8"/>
  <c r="F79" i="8"/>
  <c r="O21" i="8"/>
  <c r="E21" i="8"/>
  <c r="M84" i="8" s="1"/>
  <c r="O20" i="8"/>
  <c r="O18" i="8"/>
  <c r="E18" i="8"/>
  <c r="M83" i="8" s="1"/>
  <c r="O17" i="8"/>
  <c r="O15" i="8"/>
  <c r="E15" i="8"/>
  <c r="F84" i="8" s="1"/>
  <c r="O14" i="8"/>
  <c r="O12" i="8"/>
  <c r="E12" i="8"/>
  <c r="F110" i="8" s="1"/>
  <c r="O11" i="8"/>
  <c r="O9" i="8"/>
  <c r="M81" i="8" s="1"/>
  <c r="F6" i="8"/>
  <c r="F105" i="8" s="1"/>
  <c r="AY92" i="1"/>
  <c r="AX92" i="1"/>
  <c r="BI228" i="7"/>
  <c r="BH228" i="7"/>
  <c r="BG228" i="7"/>
  <c r="BF228" i="7"/>
  <c r="AA228" i="7"/>
  <c r="AA227" i="7"/>
  <c r="Y228" i="7"/>
  <c r="Y227" i="7" s="1"/>
  <c r="W228" i="7"/>
  <c r="W227" i="7" s="1"/>
  <c r="BK228" i="7"/>
  <c r="BK227" i="7" s="1"/>
  <c r="N227" i="7" s="1"/>
  <c r="N93" i="7" s="1"/>
  <c r="N228" i="7"/>
  <c r="BE228" i="7" s="1"/>
  <c r="BI225" i="7"/>
  <c r="BH225" i="7"/>
  <c r="BG225" i="7"/>
  <c r="BF225" i="7"/>
  <c r="AA225" i="7"/>
  <c r="Y225" i="7"/>
  <c r="W225" i="7"/>
  <c r="BK225" i="7"/>
  <c r="N225" i="7"/>
  <c r="BE225" i="7" s="1"/>
  <c r="BI223" i="7"/>
  <c r="BH223" i="7"/>
  <c r="BG223" i="7"/>
  <c r="BF223" i="7"/>
  <c r="AA223" i="7"/>
  <c r="Y223" i="7"/>
  <c r="W223" i="7"/>
  <c r="BK223" i="7"/>
  <c r="N223" i="7"/>
  <c r="BE223" i="7" s="1"/>
  <c r="BI222" i="7"/>
  <c r="BH222" i="7"/>
  <c r="BG222" i="7"/>
  <c r="BF222" i="7"/>
  <c r="AA222" i="7"/>
  <c r="Y222" i="7"/>
  <c r="W222" i="7"/>
  <c r="BK222" i="7"/>
  <c r="N222" i="7"/>
  <c r="BE222" i="7" s="1"/>
  <c r="BI221" i="7"/>
  <c r="BH221" i="7"/>
  <c r="BG221" i="7"/>
  <c r="BF221" i="7"/>
  <c r="AA221" i="7"/>
  <c r="Y221" i="7"/>
  <c r="W221" i="7"/>
  <c r="BK221" i="7"/>
  <c r="N221" i="7"/>
  <c r="BE221" i="7" s="1"/>
  <c r="BI220" i="7"/>
  <c r="BH220" i="7"/>
  <c r="BG220" i="7"/>
  <c r="BF220" i="7"/>
  <c r="AA220" i="7"/>
  <c r="Y220" i="7"/>
  <c r="W220" i="7"/>
  <c r="BK220" i="7"/>
  <c r="N220" i="7"/>
  <c r="BE220" i="7" s="1"/>
  <c r="BI219" i="7"/>
  <c r="BH219" i="7"/>
  <c r="BG219" i="7"/>
  <c r="BF219" i="7"/>
  <c r="AA219" i="7"/>
  <c r="Y219" i="7"/>
  <c r="W219" i="7"/>
  <c r="BK219" i="7"/>
  <c r="N219" i="7"/>
  <c r="BE219" i="7" s="1"/>
  <c r="BI218" i="7"/>
  <c r="BH218" i="7"/>
  <c r="BG218" i="7"/>
  <c r="BF218" i="7"/>
  <c r="AA218" i="7"/>
  <c r="Y218" i="7"/>
  <c r="W218" i="7"/>
  <c r="BK218" i="7"/>
  <c r="N218" i="7"/>
  <c r="BE218" i="7" s="1"/>
  <c r="BI216" i="7"/>
  <c r="BH216" i="7"/>
  <c r="BG216" i="7"/>
  <c r="BF216" i="7"/>
  <c r="AA216" i="7"/>
  <c r="Y216" i="7"/>
  <c r="W216" i="7"/>
  <c r="BK216" i="7"/>
  <c r="N216" i="7"/>
  <c r="BE216" i="7" s="1"/>
  <c r="BI215" i="7"/>
  <c r="BH215" i="7"/>
  <c r="BG215" i="7"/>
  <c r="BF215" i="7"/>
  <c r="AA215" i="7"/>
  <c r="Y215" i="7"/>
  <c r="W215" i="7"/>
  <c r="BK215" i="7"/>
  <c r="N215" i="7"/>
  <c r="BE215" i="7" s="1"/>
  <c r="BI214" i="7"/>
  <c r="BH214" i="7"/>
  <c r="BG214" i="7"/>
  <c r="BF214" i="7"/>
  <c r="AA214" i="7"/>
  <c r="Y214" i="7"/>
  <c r="W214" i="7"/>
  <c r="BK214" i="7"/>
  <c r="N214" i="7"/>
  <c r="BE214" i="7" s="1"/>
  <c r="BI213" i="7"/>
  <c r="BH213" i="7"/>
  <c r="BG213" i="7"/>
  <c r="BF213" i="7"/>
  <c r="AA213" i="7"/>
  <c r="Y213" i="7"/>
  <c r="W213" i="7"/>
  <c r="BK213" i="7"/>
  <c r="N213" i="7"/>
  <c r="BE213" i="7" s="1"/>
  <c r="BI212" i="7"/>
  <c r="BH212" i="7"/>
  <c r="BG212" i="7"/>
  <c r="BF212" i="7"/>
  <c r="AA212" i="7"/>
  <c r="Y212" i="7"/>
  <c r="W212" i="7"/>
  <c r="BK212" i="7"/>
  <c r="N212" i="7"/>
  <c r="BE212" i="7" s="1"/>
  <c r="BI211" i="7"/>
  <c r="BH211" i="7"/>
  <c r="BG211" i="7"/>
  <c r="BF211" i="7"/>
  <c r="AA211" i="7"/>
  <c r="Y211" i="7"/>
  <c r="W211" i="7"/>
  <c r="BK211" i="7"/>
  <c r="N211" i="7"/>
  <c r="BE211" i="7" s="1"/>
  <c r="BI210" i="7"/>
  <c r="BH210" i="7"/>
  <c r="BG210" i="7"/>
  <c r="BF210" i="7"/>
  <c r="AA210" i="7"/>
  <c r="Y210" i="7"/>
  <c r="W210" i="7"/>
  <c r="BK210" i="7"/>
  <c r="N210" i="7"/>
  <c r="BE210" i="7" s="1"/>
  <c r="BI204" i="7"/>
  <c r="BH204" i="7"/>
  <c r="BG204" i="7"/>
  <c r="BF204" i="7"/>
  <c r="AA204" i="7"/>
  <c r="AA201" i="7" s="1"/>
  <c r="Y204" i="7"/>
  <c r="W204" i="7"/>
  <c r="BK204" i="7"/>
  <c r="N204" i="7"/>
  <c r="BE204" i="7" s="1"/>
  <c r="BI203" i="7"/>
  <c r="BH203" i="7"/>
  <c r="BG203" i="7"/>
  <c r="BF203" i="7"/>
  <c r="AA203" i="7"/>
  <c r="Y203" i="7"/>
  <c r="W203" i="7"/>
  <c r="BK203" i="7"/>
  <c r="N203" i="7"/>
  <c r="BE203" i="7" s="1"/>
  <c r="BI202" i="7"/>
  <c r="BH202" i="7"/>
  <c r="BG202" i="7"/>
  <c r="BF202" i="7"/>
  <c r="AA202" i="7"/>
  <c r="Y202" i="7"/>
  <c r="W202" i="7"/>
  <c r="BK202" i="7"/>
  <c r="N202" i="7"/>
  <c r="BE202" i="7"/>
  <c r="BI193" i="7"/>
  <c r="BH193" i="7"/>
  <c r="BG193" i="7"/>
  <c r="BF193" i="7"/>
  <c r="AA193" i="7"/>
  <c r="AA192" i="7"/>
  <c r="Y193" i="7"/>
  <c r="Y192" i="7" s="1"/>
  <c r="W193" i="7"/>
  <c r="W192" i="7" s="1"/>
  <c r="BK193" i="7"/>
  <c r="BK192" i="7" s="1"/>
  <c r="N192" i="7" s="1"/>
  <c r="N91" i="7" s="1"/>
  <c r="N193" i="7"/>
  <c r="BE193" i="7" s="1"/>
  <c r="BI190" i="7"/>
  <c r="BH190" i="7"/>
  <c r="BG190" i="7"/>
  <c r="BF190" i="7"/>
  <c r="AA190" i="7"/>
  <c r="Y190" i="7"/>
  <c r="W190" i="7"/>
  <c r="BK190" i="7"/>
  <c r="N190" i="7"/>
  <c r="BE190" i="7" s="1"/>
  <c r="BI182" i="7"/>
  <c r="BH182" i="7"/>
  <c r="BG182" i="7"/>
  <c r="BF182" i="7"/>
  <c r="AA182" i="7"/>
  <c r="Y182" i="7"/>
  <c r="W182" i="7"/>
  <c r="BK182" i="7"/>
  <c r="N182" i="7"/>
  <c r="BE182" i="7" s="1"/>
  <c r="BI180" i="7"/>
  <c r="BH180" i="7"/>
  <c r="BG180" i="7"/>
  <c r="BF180" i="7"/>
  <c r="AA180" i="7"/>
  <c r="Y180" i="7"/>
  <c r="W180" i="7"/>
  <c r="BK180" i="7"/>
  <c r="N180" i="7"/>
  <c r="BE180" i="7" s="1"/>
  <c r="BI177" i="7"/>
  <c r="BH177" i="7"/>
  <c r="BG177" i="7"/>
  <c r="BF177" i="7"/>
  <c r="AA177" i="7"/>
  <c r="Y177" i="7"/>
  <c r="W177" i="7"/>
  <c r="BK177" i="7"/>
  <c r="N177" i="7"/>
  <c r="BE177" i="7" s="1"/>
  <c r="BI175" i="7"/>
  <c r="BH175" i="7"/>
  <c r="BG175" i="7"/>
  <c r="BF175" i="7"/>
  <c r="AA175" i="7"/>
  <c r="Y175" i="7"/>
  <c r="W175" i="7"/>
  <c r="BK175" i="7"/>
  <c r="N175" i="7"/>
  <c r="BE175" i="7" s="1"/>
  <c r="BI172" i="7"/>
  <c r="BH172" i="7"/>
  <c r="BG172" i="7"/>
  <c r="BF172" i="7"/>
  <c r="AA172" i="7"/>
  <c r="Y172" i="7"/>
  <c r="W172" i="7"/>
  <c r="BK172" i="7"/>
  <c r="N172" i="7"/>
  <c r="BE172" i="7" s="1"/>
  <c r="BI170" i="7"/>
  <c r="BH170" i="7"/>
  <c r="BG170" i="7"/>
  <c r="BF170" i="7"/>
  <c r="AA170" i="7"/>
  <c r="Y170" i="7"/>
  <c r="W170" i="7"/>
  <c r="BK170" i="7"/>
  <c r="N170" i="7"/>
  <c r="BE170" i="7" s="1"/>
  <c r="BI168" i="7"/>
  <c r="BH168" i="7"/>
  <c r="BG168" i="7"/>
  <c r="BF168" i="7"/>
  <c r="AA168" i="7"/>
  <c r="Y168" i="7"/>
  <c r="W168" i="7"/>
  <c r="BK168" i="7"/>
  <c r="N168" i="7"/>
  <c r="BE168" i="7" s="1"/>
  <c r="BI166" i="7"/>
  <c r="BH166" i="7"/>
  <c r="BG166" i="7"/>
  <c r="BF166" i="7"/>
  <c r="AA166" i="7"/>
  <c r="Y166" i="7"/>
  <c r="W166" i="7"/>
  <c r="BK166" i="7"/>
  <c r="N166" i="7"/>
  <c r="BE166" i="7" s="1"/>
  <c r="BI164" i="7"/>
  <c r="BH164" i="7"/>
  <c r="BG164" i="7"/>
  <c r="BF164" i="7"/>
  <c r="AA164" i="7"/>
  <c r="Y164" i="7"/>
  <c r="W164" i="7"/>
  <c r="BK164" i="7"/>
  <c r="N164" i="7"/>
  <c r="BE164" i="7" s="1"/>
  <c r="BI160" i="7"/>
  <c r="BH160" i="7"/>
  <c r="BG160" i="7"/>
  <c r="BF160" i="7"/>
  <c r="AA160" i="7"/>
  <c r="Y160" i="7"/>
  <c r="W160" i="7"/>
  <c r="BK160" i="7"/>
  <c r="N160" i="7"/>
  <c r="BE160" i="7" s="1"/>
  <c r="BI156" i="7"/>
  <c r="BH156" i="7"/>
  <c r="BG156" i="7"/>
  <c r="BF156" i="7"/>
  <c r="AA156" i="7"/>
  <c r="Y156" i="7"/>
  <c r="W156" i="7"/>
  <c r="BK156" i="7"/>
  <c r="N156" i="7"/>
  <c r="BE156" i="7" s="1"/>
  <c r="BI155" i="7"/>
  <c r="BH155" i="7"/>
  <c r="BG155" i="7"/>
  <c r="BF155" i="7"/>
  <c r="AA155" i="7"/>
  <c r="Y155" i="7"/>
  <c r="W155" i="7"/>
  <c r="BK155" i="7"/>
  <c r="N155" i="7"/>
  <c r="BE155" i="7" s="1"/>
  <c r="BI147" i="7"/>
  <c r="BH147" i="7"/>
  <c r="BG147" i="7"/>
  <c r="BF147" i="7"/>
  <c r="AA147" i="7"/>
  <c r="Y147" i="7"/>
  <c r="W147" i="7"/>
  <c r="BK147" i="7"/>
  <c r="N147" i="7"/>
  <c r="BE147" i="7" s="1"/>
  <c r="BI144" i="7"/>
  <c r="BH144" i="7"/>
  <c r="BG144" i="7"/>
  <c r="BF144" i="7"/>
  <c r="AA144" i="7"/>
  <c r="Y144" i="7"/>
  <c r="W144" i="7"/>
  <c r="BK144" i="7"/>
  <c r="N144" i="7"/>
  <c r="BE144" i="7" s="1"/>
  <c r="BI141" i="7"/>
  <c r="BH141" i="7"/>
  <c r="BG141" i="7"/>
  <c r="BF141" i="7"/>
  <c r="AA141" i="7"/>
  <c r="Y141" i="7"/>
  <c r="W141" i="7"/>
  <c r="BK141" i="7"/>
  <c r="N141" i="7"/>
  <c r="BE141" i="7" s="1"/>
  <c r="BI138" i="7"/>
  <c r="BH138" i="7"/>
  <c r="BG138" i="7"/>
  <c r="BF138" i="7"/>
  <c r="AA138" i="7"/>
  <c r="Y138" i="7"/>
  <c r="W138" i="7"/>
  <c r="BK138" i="7"/>
  <c r="N138" i="7"/>
  <c r="BE138" i="7" s="1"/>
  <c r="BI135" i="7"/>
  <c r="BH135" i="7"/>
  <c r="BG135" i="7"/>
  <c r="BF135" i="7"/>
  <c r="AA135" i="7"/>
  <c r="Y135" i="7"/>
  <c r="W135" i="7"/>
  <c r="BK135" i="7"/>
  <c r="N135" i="7"/>
  <c r="BE135" i="7" s="1"/>
  <c r="BI125" i="7"/>
  <c r="BH125" i="7"/>
  <c r="BG125" i="7"/>
  <c r="BF125" i="7"/>
  <c r="AA125" i="7"/>
  <c r="Y125" i="7"/>
  <c r="W125" i="7"/>
  <c r="BK125" i="7"/>
  <c r="N125" i="7"/>
  <c r="BE125" i="7" s="1"/>
  <c r="BI123" i="7"/>
  <c r="BH123" i="7"/>
  <c r="BG123" i="7"/>
  <c r="BF123" i="7"/>
  <c r="AA123" i="7"/>
  <c r="Y123" i="7"/>
  <c r="W123" i="7"/>
  <c r="BK123" i="7"/>
  <c r="N123" i="7"/>
  <c r="BE123" i="7" s="1"/>
  <c r="BI121" i="7"/>
  <c r="BH121" i="7"/>
  <c r="BG121" i="7"/>
  <c r="BF121" i="7"/>
  <c r="AA121" i="7"/>
  <c r="Y121" i="7"/>
  <c r="W121" i="7"/>
  <c r="BK121" i="7"/>
  <c r="N121" i="7"/>
  <c r="BE121" i="7" s="1"/>
  <c r="BI119" i="7"/>
  <c r="BH119" i="7"/>
  <c r="BG119" i="7"/>
  <c r="BF119" i="7"/>
  <c r="AA119" i="7"/>
  <c r="Y119" i="7"/>
  <c r="W119" i="7"/>
  <c r="BK119" i="7"/>
  <c r="N119" i="7"/>
  <c r="BE119" i="7" s="1"/>
  <c r="BI117" i="7"/>
  <c r="BH117" i="7"/>
  <c r="BG117" i="7"/>
  <c r="BF117" i="7"/>
  <c r="AA117" i="7"/>
  <c r="Y117" i="7"/>
  <c r="W117" i="7"/>
  <c r="BK117" i="7"/>
  <c r="N117" i="7"/>
  <c r="BE117" i="7" s="1"/>
  <c r="F108" i="7"/>
  <c r="F106" i="7"/>
  <c r="M28" i="7"/>
  <c r="AS92" i="1" s="1"/>
  <c r="F81" i="7"/>
  <c r="F79" i="7"/>
  <c r="O21" i="7"/>
  <c r="E21" i="7"/>
  <c r="M84" i="7" s="1"/>
  <c r="O20" i="7"/>
  <c r="O18" i="7"/>
  <c r="E18" i="7"/>
  <c r="M83" i="7" s="1"/>
  <c r="O17" i="7"/>
  <c r="O15" i="7"/>
  <c r="E15" i="7"/>
  <c r="F111" i="7" s="1"/>
  <c r="F84" i="7"/>
  <c r="O14" i="7"/>
  <c r="O12" i="7"/>
  <c r="E12" i="7"/>
  <c r="F83" i="7" s="1"/>
  <c r="O11" i="7"/>
  <c r="O9" i="7"/>
  <c r="M108" i="7" s="1"/>
  <c r="F6" i="7"/>
  <c r="F105" i="7" s="1"/>
  <c r="AY91" i="1"/>
  <c r="AX91" i="1"/>
  <c r="BI251" i="6"/>
  <c r="BH251" i="6"/>
  <c r="BG251" i="6"/>
  <c r="BF251" i="6"/>
  <c r="AA251" i="6"/>
  <c r="AA250" i="6"/>
  <c r="Y251" i="6"/>
  <c r="Y250" i="6" s="1"/>
  <c r="W251" i="6"/>
  <c r="W250" i="6" s="1"/>
  <c r="BK251" i="6"/>
  <c r="BK250" i="6" s="1"/>
  <c r="N250" i="6" s="1"/>
  <c r="N93" i="6" s="1"/>
  <c r="N251" i="6"/>
  <c r="BE251" i="6" s="1"/>
  <c r="BI248" i="6"/>
  <c r="BH248" i="6"/>
  <c r="BG248" i="6"/>
  <c r="BF248" i="6"/>
  <c r="AA248" i="6"/>
  <c r="Y248" i="6"/>
  <c r="W248" i="6"/>
  <c r="BK248" i="6"/>
  <c r="N248" i="6"/>
  <c r="BE248" i="6" s="1"/>
  <c r="BI246" i="6"/>
  <c r="BH246" i="6"/>
  <c r="BG246" i="6"/>
  <c r="BF246" i="6"/>
  <c r="AA246" i="6"/>
  <c r="Y246" i="6"/>
  <c r="W246" i="6"/>
  <c r="BK246" i="6"/>
  <c r="N246" i="6"/>
  <c r="BE246" i="6" s="1"/>
  <c r="BI245" i="6"/>
  <c r="BH245" i="6"/>
  <c r="BG245" i="6"/>
  <c r="BF245" i="6"/>
  <c r="AA245" i="6"/>
  <c r="Y245" i="6"/>
  <c r="W245" i="6"/>
  <c r="BK245" i="6"/>
  <c r="N245" i="6"/>
  <c r="BE245" i="6" s="1"/>
  <c r="BI244" i="6"/>
  <c r="BH244" i="6"/>
  <c r="BG244" i="6"/>
  <c r="BF244" i="6"/>
  <c r="AA244" i="6"/>
  <c r="Y244" i="6"/>
  <c r="W244" i="6"/>
  <c r="BK244" i="6"/>
  <c r="N244" i="6"/>
  <c r="BE244" i="6" s="1"/>
  <c r="BI243" i="6"/>
  <c r="BH243" i="6"/>
  <c r="BG243" i="6"/>
  <c r="BF243" i="6"/>
  <c r="AA243" i="6"/>
  <c r="Y243" i="6"/>
  <c r="W243" i="6"/>
  <c r="BK243" i="6"/>
  <c r="N243" i="6"/>
  <c r="BE243" i="6" s="1"/>
  <c r="BI242" i="6"/>
  <c r="BH242" i="6"/>
  <c r="BG242" i="6"/>
  <c r="BF242" i="6"/>
  <c r="AA242" i="6"/>
  <c r="Y242" i="6"/>
  <c r="W242" i="6"/>
  <c r="BK242" i="6"/>
  <c r="N242" i="6"/>
  <c r="BE242" i="6" s="1"/>
  <c r="BI241" i="6"/>
  <c r="BH241" i="6"/>
  <c r="BG241" i="6"/>
  <c r="BF241" i="6"/>
  <c r="AA241" i="6"/>
  <c r="Y241" i="6"/>
  <c r="W241" i="6"/>
  <c r="BK241" i="6"/>
  <c r="N241" i="6"/>
  <c r="BE241" i="6" s="1"/>
  <c r="BI239" i="6"/>
  <c r="BH239" i="6"/>
  <c r="BG239" i="6"/>
  <c r="BF239" i="6"/>
  <c r="AA239" i="6"/>
  <c r="Y239" i="6"/>
  <c r="W239" i="6"/>
  <c r="BK239" i="6"/>
  <c r="N239" i="6"/>
  <c r="BE239" i="6" s="1"/>
  <c r="BI238" i="6"/>
  <c r="BH238" i="6"/>
  <c r="BG238" i="6"/>
  <c r="BF238" i="6"/>
  <c r="AA238" i="6"/>
  <c r="Y238" i="6"/>
  <c r="W238" i="6"/>
  <c r="BK238" i="6"/>
  <c r="N238" i="6"/>
  <c r="BE238" i="6" s="1"/>
  <c r="BI237" i="6"/>
  <c r="BH237" i="6"/>
  <c r="BG237" i="6"/>
  <c r="BF237" i="6"/>
  <c r="AA237" i="6"/>
  <c r="Y237" i="6"/>
  <c r="W237" i="6"/>
  <c r="BK237" i="6"/>
  <c r="N237" i="6"/>
  <c r="BE237" i="6" s="1"/>
  <c r="BI236" i="6"/>
  <c r="BH236" i="6"/>
  <c r="BG236" i="6"/>
  <c r="BF236" i="6"/>
  <c r="AA236" i="6"/>
  <c r="Y236" i="6"/>
  <c r="W236" i="6"/>
  <c r="BK236" i="6"/>
  <c r="N236" i="6"/>
  <c r="BE236" i="6" s="1"/>
  <c r="BI235" i="6"/>
  <c r="BH235" i="6"/>
  <c r="BG235" i="6"/>
  <c r="BF235" i="6"/>
  <c r="AA235" i="6"/>
  <c r="Y235" i="6"/>
  <c r="W235" i="6"/>
  <c r="BK235" i="6"/>
  <c r="N235" i="6"/>
  <c r="BE235" i="6" s="1"/>
  <c r="BI234" i="6"/>
  <c r="BH234" i="6"/>
  <c r="BG234" i="6"/>
  <c r="BF234" i="6"/>
  <c r="AA234" i="6"/>
  <c r="Y234" i="6"/>
  <c r="W234" i="6"/>
  <c r="BK234" i="6"/>
  <c r="N234" i="6"/>
  <c r="BE234" i="6" s="1"/>
  <c r="BI233" i="6"/>
  <c r="BH233" i="6"/>
  <c r="BG233" i="6"/>
  <c r="BF233" i="6"/>
  <c r="AA233" i="6"/>
  <c r="Y233" i="6"/>
  <c r="W233" i="6"/>
  <c r="BK233" i="6"/>
  <c r="N233" i="6"/>
  <c r="BE233" i="6" s="1"/>
  <c r="BI232" i="6"/>
  <c r="BH232" i="6"/>
  <c r="BG232" i="6"/>
  <c r="BF232" i="6"/>
  <c r="AA232" i="6"/>
  <c r="Y232" i="6"/>
  <c r="W232" i="6"/>
  <c r="BK232" i="6"/>
  <c r="N232" i="6"/>
  <c r="BE232" i="6" s="1"/>
  <c r="BI231" i="6"/>
  <c r="BH231" i="6"/>
  <c r="BG231" i="6"/>
  <c r="BF231" i="6"/>
  <c r="AA231" i="6"/>
  <c r="Y231" i="6"/>
  <c r="W231" i="6"/>
  <c r="BK231" i="6"/>
  <c r="N231" i="6"/>
  <c r="BE231" i="6" s="1"/>
  <c r="BI225" i="6"/>
  <c r="BH225" i="6"/>
  <c r="BG225" i="6"/>
  <c r="BF225" i="6"/>
  <c r="AA225" i="6"/>
  <c r="Y225" i="6"/>
  <c r="W225" i="6"/>
  <c r="BK225" i="6"/>
  <c r="N225" i="6"/>
  <c r="BE225" i="6" s="1"/>
  <c r="BI224" i="6"/>
  <c r="BH224" i="6"/>
  <c r="BG224" i="6"/>
  <c r="BF224" i="6"/>
  <c r="AA224" i="6"/>
  <c r="Y224" i="6"/>
  <c r="W224" i="6"/>
  <c r="BK224" i="6"/>
  <c r="N224" i="6"/>
  <c r="BE224" i="6" s="1"/>
  <c r="BI223" i="6"/>
  <c r="BH223" i="6"/>
  <c r="BG223" i="6"/>
  <c r="BF223" i="6"/>
  <c r="AA223" i="6"/>
  <c r="Y223" i="6"/>
  <c r="W223" i="6"/>
  <c r="BK223" i="6"/>
  <c r="N223" i="6"/>
  <c r="BE223" i="6" s="1"/>
  <c r="BI212" i="6"/>
  <c r="BH212" i="6"/>
  <c r="BG212" i="6"/>
  <c r="BF212" i="6"/>
  <c r="AA212" i="6"/>
  <c r="AA211" i="6" s="1"/>
  <c r="Y212" i="6"/>
  <c r="Y211" i="6" s="1"/>
  <c r="W212" i="6"/>
  <c r="W211" i="6" s="1"/>
  <c r="BK212" i="6"/>
  <c r="BK211" i="6" s="1"/>
  <c r="N211" i="6" s="1"/>
  <c r="N91" i="6" s="1"/>
  <c r="N212" i="6"/>
  <c r="BE212" i="6" s="1"/>
  <c r="BI209" i="6"/>
  <c r="BH209" i="6"/>
  <c r="BG209" i="6"/>
  <c r="BF209" i="6"/>
  <c r="AA209" i="6"/>
  <c r="Y209" i="6"/>
  <c r="W209" i="6"/>
  <c r="BK209" i="6"/>
  <c r="N209" i="6"/>
  <c r="BE209" i="6" s="1"/>
  <c r="BI201" i="6"/>
  <c r="BH201" i="6"/>
  <c r="BG201" i="6"/>
  <c r="BF201" i="6"/>
  <c r="AA201" i="6"/>
  <c r="Y201" i="6"/>
  <c r="W201" i="6"/>
  <c r="BK201" i="6"/>
  <c r="N201" i="6"/>
  <c r="BE201" i="6" s="1"/>
  <c r="BI199" i="6"/>
  <c r="BH199" i="6"/>
  <c r="BG199" i="6"/>
  <c r="BF199" i="6"/>
  <c r="AA199" i="6"/>
  <c r="Y199" i="6"/>
  <c r="W199" i="6"/>
  <c r="BK199" i="6"/>
  <c r="N199" i="6"/>
  <c r="BE199" i="6" s="1"/>
  <c r="BI196" i="6"/>
  <c r="BH196" i="6"/>
  <c r="BG196" i="6"/>
  <c r="BF196" i="6"/>
  <c r="AA196" i="6"/>
  <c r="Y196" i="6"/>
  <c r="W196" i="6"/>
  <c r="BK196" i="6"/>
  <c r="N196" i="6"/>
  <c r="BE196" i="6" s="1"/>
  <c r="BI194" i="6"/>
  <c r="BH194" i="6"/>
  <c r="BG194" i="6"/>
  <c r="BF194" i="6"/>
  <c r="AA194" i="6"/>
  <c r="Y194" i="6"/>
  <c r="W194" i="6"/>
  <c r="BK194" i="6"/>
  <c r="N194" i="6"/>
  <c r="BE194" i="6" s="1"/>
  <c r="BI191" i="6"/>
  <c r="BH191" i="6"/>
  <c r="BG191" i="6"/>
  <c r="BF191" i="6"/>
  <c r="AA191" i="6"/>
  <c r="Y191" i="6"/>
  <c r="W191" i="6"/>
  <c r="BK191" i="6"/>
  <c r="N191" i="6"/>
  <c r="BE191" i="6" s="1"/>
  <c r="BI189" i="6"/>
  <c r="BH189" i="6"/>
  <c r="BG189" i="6"/>
  <c r="BF189" i="6"/>
  <c r="AA189" i="6"/>
  <c r="Y189" i="6"/>
  <c r="W189" i="6"/>
  <c r="BK189" i="6"/>
  <c r="N189" i="6"/>
  <c r="BE189" i="6" s="1"/>
  <c r="BI187" i="6"/>
  <c r="BH187" i="6"/>
  <c r="BG187" i="6"/>
  <c r="BF187" i="6"/>
  <c r="AA187" i="6"/>
  <c r="Y187" i="6"/>
  <c r="W187" i="6"/>
  <c r="BK187" i="6"/>
  <c r="N187" i="6"/>
  <c r="BE187" i="6" s="1"/>
  <c r="BI185" i="6"/>
  <c r="BH185" i="6"/>
  <c r="BG185" i="6"/>
  <c r="BF185" i="6"/>
  <c r="AA185" i="6"/>
  <c r="Y185" i="6"/>
  <c r="W185" i="6"/>
  <c r="BK185" i="6"/>
  <c r="N185" i="6"/>
  <c r="BE185" i="6" s="1"/>
  <c r="BI183" i="6"/>
  <c r="BH183" i="6"/>
  <c r="BG183" i="6"/>
  <c r="BF183" i="6"/>
  <c r="AA183" i="6"/>
  <c r="Y183" i="6"/>
  <c r="W183" i="6"/>
  <c r="BK183" i="6"/>
  <c r="N183" i="6"/>
  <c r="BE183" i="6" s="1"/>
  <c r="BI179" i="6"/>
  <c r="BH179" i="6"/>
  <c r="BG179" i="6"/>
  <c r="BF179" i="6"/>
  <c r="AA179" i="6"/>
  <c r="Y179" i="6"/>
  <c r="W179" i="6"/>
  <c r="BK179" i="6"/>
  <c r="N179" i="6"/>
  <c r="BE179" i="6" s="1"/>
  <c r="BI175" i="6"/>
  <c r="BH175" i="6"/>
  <c r="BG175" i="6"/>
  <c r="BF175" i="6"/>
  <c r="AA175" i="6"/>
  <c r="Y175" i="6"/>
  <c r="W175" i="6"/>
  <c r="BK175" i="6"/>
  <c r="N175" i="6"/>
  <c r="BE175" i="6" s="1"/>
  <c r="BI174" i="6"/>
  <c r="BH174" i="6"/>
  <c r="BG174" i="6"/>
  <c r="BF174" i="6"/>
  <c r="AA174" i="6"/>
  <c r="Y174" i="6"/>
  <c r="W174" i="6"/>
  <c r="BK174" i="6"/>
  <c r="N174" i="6"/>
  <c r="BE174" i="6" s="1"/>
  <c r="BI164" i="6"/>
  <c r="BH164" i="6"/>
  <c r="BG164" i="6"/>
  <c r="BF164" i="6"/>
  <c r="AA164" i="6"/>
  <c r="Y164" i="6"/>
  <c r="W164" i="6"/>
  <c r="BK164" i="6"/>
  <c r="N164" i="6"/>
  <c r="BE164" i="6" s="1"/>
  <c r="BI161" i="6"/>
  <c r="BH161" i="6"/>
  <c r="BG161" i="6"/>
  <c r="BF161" i="6"/>
  <c r="AA161" i="6"/>
  <c r="Y161" i="6"/>
  <c r="W161" i="6"/>
  <c r="BK161" i="6"/>
  <c r="N161" i="6"/>
  <c r="BE161" i="6" s="1"/>
  <c r="BI158" i="6"/>
  <c r="BH158" i="6"/>
  <c r="BG158" i="6"/>
  <c r="BF158" i="6"/>
  <c r="AA158" i="6"/>
  <c r="Y158" i="6"/>
  <c r="W158" i="6"/>
  <c r="BK158" i="6"/>
  <c r="N158" i="6"/>
  <c r="BE158" i="6" s="1"/>
  <c r="BI155" i="6"/>
  <c r="BH155" i="6"/>
  <c r="BG155" i="6"/>
  <c r="BF155" i="6"/>
  <c r="AA155" i="6"/>
  <c r="Y155" i="6"/>
  <c r="W155" i="6"/>
  <c r="BK155" i="6"/>
  <c r="N155" i="6"/>
  <c r="BE155" i="6" s="1"/>
  <c r="BI152" i="6"/>
  <c r="BH152" i="6"/>
  <c r="BG152" i="6"/>
  <c r="BF152" i="6"/>
  <c r="AA152" i="6"/>
  <c r="Y152" i="6"/>
  <c r="W152" i="6"/>
  <c r="BK152" i="6"/>
  <c r="N152" i="6"/>
  <c r="BE152" i="6" s="1"/>
  <c r="BI142" i="6"/>
  <c r="BH142" i="6"/>
  <c r="BG142" i="6"/>
  <c r="BF142" i="6"/>
  <c r="AA142" i="6"/>
  <c r="Y142" i="6"/>
  <c r="W142" i="6"/>
  <c r="BK142" i="6"/>
  <c r="N142" i="6"/>
  <c r="BE142" i="6" s="1"/>
  <c r="BI139" i="6"/>
  <c r="BH139" i="6"/>
  <c r="BG139" i="6"/>
  <c r="BF139" i="6"/>
  <c r="AA139" i="6"/>
  <c r="Y139" i="6"/>
  <c r="W139" i="6"/>
  <c r="BK139" i="6"/>
  <c r="N139" i="6"/>
  <c r="BE139" i="6" s="1"/>
  <c r="BI136" i="6"/>
  <c r="BH136" i="6"/>
  <c r="BG136" i="6"/>
  <c r="BF136" i="6"/>
  <c r="AA136" i="6"/>
  <c r="Y136" i="6"/>
  <c r="W136" i="6"/>
  <c r="BK136" i="6"/>
  <c r="N136" i="6"/>
  <c r="BE136" i="6" s="1"/>
  <c r="BI133" i="6"/>
  <c r="BH133" i="6"/>
  <c r="BG133" i="6"/>
  <c r="BF133" i="6"/>
  <c r="AA133" i="6"/>
  <c r="Y133" i="6"/>
  <c r="W133" i="6"/>
  <c r="BK133" i="6"/>
  <c r="N133" i="6"/>
  <c r="BE133" i="6" s="1"/>
  <c r="BI130" i="6"/>
  <c r="BH130" i="6"/>
  <c r="BG130" i="6"/>
  <c r="BF130" i="6"/>
  <c r="AA130" i="6"/>
  <c r="Y130" i="6"/>
  <c r="W130" i="6"/>
  <c r="BK130" i="6"/>
  <c r="N130" i="6"/>
  <c r="BE130" i="6" s="1"/>
  <c r="BI125" i="6"/>
  <c r="BH125" i="6"/>
  <c r="BG125" i="6"/>
  <c r="BF125" i="6"/>
  <c r="AA125" i="6"/>
  <c r="Y125" i="6"/>
  <c r="W125" i="6"/>
  <c r="BK125" i="6"/>
  <c r="N125" i="6"/>
  <c r="BE125" i="6" s="1"/>
  <c r="BI123" i="6"/>
  <c r="BH123" i="6"/>
  <c r="BG123" i="6"/>
  <c r="BF123" i="6"/>
  <c r="AA123" i="6"/>
  <c r="Y123" i="6"/>
  <c r="W123" i="6"/>
  <c r="BK123" i="6"/>
  <c r="N123" i="6"/>
  <c r="BE123" i="6" s="1"/>
  <c r="BI121" i="6"/>
  <c r="BH121" i="6"/>
  <c r="BG121" i="6"/>
  <c r="BF121" i="6"/>
  <c r="AA121" i="6"/>
  <c r="Y121" i="6"/>
  <c r="W121" i="6"/>
  <c r="BK121" i="6"/>
  <c r="N121" i="6"/>
  <c r="BE121" i="6" s="1"/>
  <c r="BI119" i="6"/>
  <c r="BH119" i="6"/>
  <c r="BG119" i="6"/>
  <c r="BF119" i="6"/>
  <c r="AA119" i="6"/>
  <c r="Y119" i="6"/>
  <c r="Y116" i="6" s="1"/>
  <c r="W119" i="6"/>
  <c r="BK119" i="6"/>
  <c r="N119" i="6"/>
  <c r="BE119" i="6" s="1"/>
  <c r="BI117" i="6"/>
  <c r="BH117" i="6"/>
  <c r="BG117" i="6"/>
  <c r="BF117" i="6"/>
  <c r="AA117" i="6"/>
  <c r="AA116" i="6" s="1"/>
  <c r="Y117" i="6"/>
  <c r="W117" i="6"/>
  <c r="BK117" i="6"/>
  <c r="N117" i="6"/>
  <c r="BE117" i="6" s="1"/>
  <c r="F108" i="6"/>
  <c r="F106" i="6"/>
  <c r="M28" i="6"/>
  <c r="AS91" i="1" s="1"/>
  <c r="F81" i="6"/>
  <c r="F79" i="6"/>
  <c r="O21" i="6"/>
  <c r="E21" i="6"/>
  <c r="M84" i="6" s="1"/>
  <c r="O20" i="6"/>
  <c r="O18" i="6"/>
  <c r="E18" i="6"/>
  <c r="M110" i="6" s="1"/>
  <c r="O17" i="6"/>
  <c r="O15" i="6"/>
  <c r="E15" i="6"/>
  <c r="F111" i="6" s="1"/>
  <c r="O14" i="6"/>
  <c r="O12" i="6"/>
  <c r="E12" i="6"/>
  <c r="F110" i="6" s="1"/>
  <c r="O11" i="6"/>
  <c r="O9" i="6"/>
  <c r="M81" i="6" s="1"/>
  <c r="M108" i="6"/>
  <c r="F6" i="6"/>
  <c r="F78" i="6" s="1"/>
  <c r="AY90" i="1"/>
  <c r="AX90" i="1"/>
  <c r="BI226" i="5"/>
  <c r="BH226" i="5"/>
  <c r="BG226" i="5"/>
  <c r="BF226" i="5"/>
  <c r="AA226" i="5"/>
  <c r="AA225" i="5" s="1"/>
  <c r="Y226" i="5"/>
  <c r="Y225" i="5" s="1"/>
  <c r="W226" i="5"/>
  <c r="W225" i="5" s="1"/>
  <c r="BK226" i="5"/>
  <c r="BK225" i="5" s="1"/>
  <c r="N225" i="5" s="1"/>
  <c r="N93" i="5" s="1"/>
  <c r="N226" i="5"/>
  <c r="BE226" i="5" s="1"/>
  <c r="BI223" i="5"/>
  <c r="BH223" i="5"/>
  <c r="BG223" i="5"/>
  <c r="BF223" i="5"/>
  <c r="AA223" i="5"/>
  <c r="Y223" i="5"/>
  <c r="W223" i="5"/>
  <c r="BK223" i="5"/>
  <c r="N223" i="5"/>
  <c r="BE223" i="5" s="1"/>
  <c r="BI221" i="5"/>
  <c r="BH221" i="5"/>
  <c r="BG221" i="5"/>
  <c r="BF221" i="5"/>
  <c r="AA221" i="5"/>
  <c r="Y221" i="5"/>
  <c r="W221" i="5"/>
  <c r="BK221" i="5"/>
  <c r="N221" i="5"/>
  <c r="BE221" i="5" s="1"/>
  <c r="BI220" i="5"/>
  <c r="BH220" i="5"/>
  <c r="BG220" i="5"/>
  <c r="BF220" i="5"/>
  <c r="AA220" i="5"/>
  <c r="Y220" i="5"/>
  <c r="W220" i="5"/>
  <c r="BK220" i="5"/>
  <c r="N220" i="5"/>
  <c r="BE220" i="5" s="1"/>
  <c r="BI219" i="5"/>
  <c r="BH219" i="5"/>
  <c r="BG219" i="5"/>
  <c r="BF219" i="5"/>
  <c r="AA219" i="5"/>
  <c r="Y219" i="5"/>
  <c r="W219" i="5"/>
  <c r="BK219" i="5"/>
  <c r="N219" i="5"/>
  <c r="BE219" i="5" s="1"/>
  <c r="BI218" i="5"/>
  <c r="BH218" i="5"/>
  <c r="BG218" i="5"/>
  <c r="BF218" i="5"/>
  <c r="AA218" i="5"/>
  <c r="Y218" i="5"/>
  <c r="W218" i="5"/>
  <c r="BK218" i="5"/>
  <c r="N218" i="5"/>
  <c r="BE218" i="5" s="1"/>
  <c r="BI217" i="5"/>
  <c r="BH217" i="5"/>
  <c r="BG217" i="5"/>
  <c r="BF217" i="5"/>
  <c r="AA217" i="5"/>
  <c r="Y217" i="5"/>
  <c r="W217" i="5"/>
  <c r="BK217" i="5"/>
  <c r="N217" i="5"/>
  <c r="BE217" i="5" s="1"/>
  <c r="BI216" i="5"/>
  <c r="BH216" i="5"/>
  <c r="BG216" i="5"/>
  <c r="BF216" i="5"/>
  <c r="AA216" i="5"/>
  <c r="Y216" i="5"/>
  <c r="W216" i="5"/>
  <c r="BK216" i="5"/>
  <c r="N216" i="5"/>
  <c r="BE216" i="5" s="1"/>
  <c r="BI214" i="5"/>
  <c r="BH214" i="5"/>
  <c r="BG214" i="5"/>
  <c r="BF214" i="5"/>
  <c r="AA214" i="5"/>
  <c r="Y214" i="5"/>
  <c r="W214" i="5"/>
  <c r="BK214" i="5"/>
  <c r="N214" i="5"/>
  <c r="BE214" i="5" s="1"/>
  <c r="BI213" i="5"/>
  <c r="BH213" i="5"/>
  <c r="BG213" i="5"/>
  <c r="BF213" i="5"/>
  <c r="AA213" i="5"/>
  <c r="Y213" i="5"/>
  <c r="W213" i="5"/>
  <c r="BK213" i="5"/>
  <c r="N213" i="5"/>
  <c r="BE213" i="5" s="1"/>
  <c r="BI212" i="5"/>
  <c r="BH212" i="5"/>
  <c r="BG212" i="5"/>
  <c r="BF212" i="5"/>
  <c r="AA212" i="5"/>
  <c r="Y212" i="5"/>
  <c r="W212" i="5"/>
  <c r="BK212" i="5"/>
  <c r="N212" i="5"/>
  <c r="BE212" i="5" s="1"/>
  <c r="BI211" i="5"/>
  <c r="BH211" i="5"/>
  <c r="BG211" i="5"/>
  <c r="BF211" i="5"/>
  <c r="AA211" i="5"/>
  <c r="Y211" i="5"/>
  <c r="W211" i="5"/>
  <c r="BK211" i="5"/>
  <c r="N211" i="5"/>
  <c r="BE211" i="5" s="1"/>
  <c r="BI210" i="5"/>
  <c r="BH210" i="5"/>
  <c r="BG210" i="5"/>
  <c r="BF210" i="5"/>
  <c r="AA210" i="5"/>
  <c r="Y210" i="5"/>
  <c r="W210" i="5"/>
  <c r="BK210" i="5"/>
  <c r="N210" i="5"/>
  <c r="BE210" i="5" s="1"/>
  <c r="BI204" i="5"/>
  <c r="BH204" i="5"/>
  <c r="BG204" i="5"/>
  <c r="BF204" i="5"/>
  <c r="AA204" i="5"/>
  <c r="AA201" i="5" s="1"/>
  <c r="Y204" i="5"/>
  <c r="W204" i="5"/>
  <c r="BK204" i="5"/>
  <c r="N204" i="5"/>
  <c r="BE204" i="5" s="1"/>
  <c r="BI203" i="5"/>
  <c r="BH203" i="5"/>
  <c r="BG203" i="5"/>
  <c r="BF203" i="5"/>
  <c r="AA203" i="5"/>
  <c r="Y203" i="5"/>
  <c r="W203" i="5"/>
  <c r="BK203" i="5"/>
  <c r="N203" i="5"/>
  <c r="BE203" i="5" s="1"/>
  <c r="BI202" i="5"/>
  <c r="BH202" i="5"/>
  <c r="BG202" i="5"/>
  <c r="BF202" i="5"/>
  <c r="AA202" i="5"/>
  <c r="Y202" i="5"/>
  <c r="W202" i="5"/>
  <c r="BK202" i="5"/>
  <c r="N202" i="5"/>
  <c r="BE202" i="5" s="1"/>
  <c r="BI193" i="5"/>
  <c r="BH193" i="5"/>
  <c r="BG193" i="5"/>
  <c r="BF193" i="5"/>
  <c r="AA193" i="5"/>
  <c r="AA192" i="5" s="1"/>
  <c r="Y193" i="5"/>
  <c r="Y192" i="5" s="1"/>
  <c r="W193" i="5"/>
  <c r="W192" i="5" s="1"/>
  <c r="BK193" i="5"/>
  <c r="BK192" i="5" s="1"/>
  <c r="N192" i="5" s="1"/>
  <c r="N91" i="5" s="1"/>
  <c r="N193" i="5"/>
  <c r="BE193" i="5" s="1"/>
  <c r="BI190" i="5"/>
  <c r="BH190" i="5"/>
  <c r="BG190" i="5"/>
  <c r="BF190" i="5"/>
  <c r="AA190" i="5"/>
  <c r="Y190" i="5"/>
  <c r="W190" i="5"/>
  <c r="BK190" i="5"/>
  <c r="N190" i="5"/>
  <c r="BE190" i="5" s="1"/>
  <c r="BI182" i="5"/>
  <c r="BH182" i="5"/>
  <c r="BG182" i="5"/>
  <c r="BF182" i="5"/>
  <c r="AA182" i="5"/>
  <c r="Y182" i="5"/>
  <c r="W182" i="5"/>
  <c r="BK182" i="5"/>
  <c r="N182" i="5"/>
  <c r="BE182" i="5" s="1"/>
  <c r="BI180" i="5"/>
  <c r="BH180" i="5"/>
  <c r="BG180" i="5"/>
  <c r="BF180" i="5"/>
  <c r="AA180" i="5"/>
  <c r="Y180" i="5"/>
  <c r="W180" i="5"/>
  <c r="BK180" i="5"/>
  <c r="N180" i="5"/>
  <c r="BE180" i="5"/>
  <c r="BI177" i="5"/>
  <c r="BH177" i="5"/>
  <c r="BG177" i="5"/>
  <c r="BF177" i="5"/>
  <c r="AA177" i="5"/>
  <c r="Y177" i="5"/>
  <c r="W177" i="5"/>
  <c r="BK177" i="5"/>
  <c r="N177" i="5"/>
  <c r="BE177" i="5" s="1"/>
  <c r="BI175" i="5"/>
  <c r="BH175" i="5"/>
  <c r="BG175" i="5"/>
  <c r="BF175" i="5"/>
  <c r="AA175" i="5"/>
  <c r="Y175" i="5"/>
  <c r="W175" i="5"/>
  <c r="BK175" i="5"/>
  <c r="N175" i="5"/>
  <c r="BE175" i="5" s="1"/>
  <c r="BI172" i="5"/>
  <c r="BH172" i="5"/>
  <c r="BG172" i="5"/>
  <c r="BF172" i="5"/>
  <c r="AA172" i="5"/>
  <c r="Y172" i="5"/>
  <c r="W172" i="5"/>
  <c r="BK172" i="5"/>
  <c r="N172" i="5"/>
  <c r="BE172" i="5" s="1"/>
  <c r="BI170" i="5"/>
  <c r="BH170" i="5"/>
  <c r="BG170" i="5"/>
  <c r="BF170" i="5"/>
  <c r="AA170" i="5"/>
  <c r="Y170" i="5"/>
  <c r="W170" i="5"/>
  <c r="BK170" i="5"/>
  <c r="N170" i="5"/>
  <c r="BE170" i="5" s="1"/>
  <c r="BI168" i="5"/>
  <c r="BH168" i="5"/>
  <c r="BG168" i="5"/>
  <c r="BF168" i="5"/>
  <c r="AA168" i="5"/>
  <c r="Y168" i="5"/>
  <c r="W168" i="5"/>
  <c r="BK168" i="5"/>
  <c r="N168" i="5"/>
  <c r="BE168" i="5" s="1"/>
  <c r="BI166" i="5"/>
  <c r="BH166" i="5"/>
  <c r="BG166" i="5"/>
  <c r="BF166" i="5"/>
  <c r="AA166" i="5"/>
  <c r="Y166" i="5"/>
  <c r="W166" i="5"/>
  <c r="BK166" i="5"/>
  <c r="N166" i="5"/>
  <c r="BE166" i="5" s="1"/>
  <c r="BI164" i="5"/>
  <c r="BH164" i="5"/>
  <c r="BG164" i="5"/>
  <c r="BF164" i="5"/>
  <c r="AA164" i="5"/>
  <c r="Y164" i="5"/>
  <c r="W164" i="5"/>
  <c r="BK164" i="5"/>
  <c r="N164" i="5"/>
  <c r="BE164" i="5" s="1"/>
  <c r="BI160" i="5"/>
  <c r="BH160" i="5"/>
  <c r="BG160" i="5"/>
  <c r="BF160" i="5"/>
  <c r="AA160" i="5"/>
  <c r="Y160" i="5"/>
  <c r="W160" i="5"/>
  <c r="BK160" i="5"/>
  <c r="N160" i="5"/>
  <c r="BE160" i="5" s="1"/>
  <c r="BI156" i="5"/>
  <c r="BH156" i="5"/>
  <c r="BG156" i="5"/>
  <c r="BF156" i="5"/>
  <c r="AA156" i="5"/>
  <c r="Y156" i="5"/>
  <c r="W156" i="5"/>
  <c r="BK156" i="5"/>
  <c r="N156" i="5"/>
  <c r="BE156" i="5" s="1"/>
  <c r="BI155" i="5"/>
  <c r="BH155" i="5"/>
  <c r="BG155" i="5"/>
  <c r="BF155" i="5"/>
  <c r="AA155" i="5"/>
  <c r="Y155" i="5"/>
  <c r="W155" i="5"/>
  <c r="BK155" i="5"/>
  <c r="N155" i="5"/>
  <c r="BE155" i="5" s="1"/>
  <c r="BI147" i="5"/>
  <c r="BH147" i="5"/>
  <c r="BG147" i="5"/>
  <c r="BF147" i="5"/>
  <c r="AA147" i="5"/>
  <c r="Y147" i="5"/>
  <c r="W147" i="5"/>
  <c r="BK147" i="5"/>
  <c r="N147" i="5"/>
  <c r="BE147" i="5" s="1"/>
  <c r="BI144" i="5"/>
  <c r="BH144" i="5"/>
  <c r="BG144" i="5"/>
  <c r="BF144" i="5"/>
  <c r="AA144" i="5"/>
  <c r="Y144" i="5"/>
  <c r="W144" i="5"/>
  <c r="BK144" i="5"/>
  <c r="N144" i="5"/>
  <c r="BE144" i="5" s="1"/>
  <c r="BI141" i="5"/>
  <c r="BH141" i="5"/>
  <c r="BG141" i="5"/>
  <c r="BF141" i="5"/>
  <c r="AA141" i="5"/>
  <c r="Y141" i="5"/>
  <c r="W141" i="5"/>
  <c r="BK141" i="5"/>
  <c r="N141" i="5"/>
  <c r="BE141" i="5" s="1"/>
  <c r="BI138" i="5"/>
  <c r="BH138" i="5"/>
  <c r="BG138" i="5"/>
  <c r="BF138" i="5"/>
  <c r="AA138" i="5"/>
  <c r="Y138" i="5"/>
  <c r="W138" i="5"/>
  <c r="BK138" i="5"/>
  <c r="N138" i="5"/>
  <c r="BE138" i="5" s="1"/>
  <c r="BI135" i="5"/>
  <c r="BH135" i="5"/>
  <c r="BG135" i="5"/>
  <c r="BF135" i="5"/>
  <c r="AA135" i="5"/>
  <c r="Y135" i="5"/>
  <c r="W135" i="5"/>
  <c r="BK135" i="5"/>
  <c r="N135" i="5"/>
  <c r="BE135" i="5" s="1"/>
  <c r="BI125" i="5"/>
  <c r="BH125" i="5"/>
  <c r="BG125" i="5"/>
  <c r="BF125" i="5"/>
  <c r="AA125" i="5"/>
  <c r="Y125" i="5"/>
  <c r="W125" i="5"/>
  <c r="BK125" i="5"/>
  <c r="N125" i="5"/>
  <c r="BE125" i="5" s="1"/>
  <c r="BI123" i="5"/>
  <c r="BH123" i="5"/>
  <c r="BG123" i="5"/>
  <c r="BF123" i="5"/>
  <c r="AA123" i="5"/>
  <c r="Y123" i="5"/>
  <c r="W123" i="5"/>
  <c r="BK123" i="5"/>
  <c r="N123" i="5"/>
  <c r="BE123" i="5" s="1"/>
  <c r="BI121" i="5"/>
  <c r="BH121" i="5"/>
  <c r="BG121" i="5"/>
  <c r="BF121" i="5"/>
  <c r="AA121" i="5"/>
  <c r="Y121" i="5"/>
  <c r="W121" i="5"/>
  <c r="BK121" i="5"/>
  <c r="N121" i="5"/>
  <c r="BE121" i="5" s="1"/>
  <c r="BI119" i="5"/>
  <c r="BH119" i="5"/>
  <c r="BG119" i="5"/>
  <c r="BF119" i="5"/>
  <c r="AA119" i="5"/>
  <c r="Y119" i="5"/>
  <c r="W119" i="5"/>
  <c r="BK119" i="5"/>
  <c r="N119" i="5"/>
  <c r="BE119" i="5" s="1"/>
  <c r="BI117" i="5"/>
  <c r="BH117" i="5"/>
  <c r="BG117" i="5"/>
  <c r="BF117" i="5"/>
  <c r="AA117" i="5"/>
  <c r="Y117" i="5"/>
  <c r="W117" i="5"/>
  <c r="BK117" i="5"/>
  <c r="N117" i="5"/>
  <c r="BE117" i="5" s="1"/>
  <c r="F108" i="5"/>
  <c r="F106" i="5"/>
  <c r="M28" i="5"/>
  <c r="AS90" i="1" s="1"/>
  <c r="F81" i="5"/>
  <c r="F79" i="5"/>
  <c r="O21" i="5"/>
  <c r="E21" i="5"/>
  <c r="M111" i="5" s="1"/>
  <c r="O20" i="5"/>
  <c r="O18" i="5"/>
  <c r="E18" i="5"/>
  <c r="M110" i="5" s="1"/>
  <c r="O17" i="5"/>
  <c r="O15" i="5"/>
  <c r="E15" i="5"/>
  <c r="F84" i="5" s="1"/>
  <c r="O14" i="5"/>
  <c r="O12" i="5"/>
  <c r="E12" i="5"/>
  <c r="F83" i="5" s="1"/>
  <c r="O11" i="5"/>
  <c r="O9" i="5"/>
  <c r="M108" i="5" s="1"/>
  <c r="F6" i="5"/>
  <c r="F105" i="5" s="1"/>
  <c r="F78" i="5"/>
  <c r="AY89" i="1"/>
  <c r="AX89" i="1"/>
  <c r="BI249" i="4"/>
  <c r="BH249" i="4"/>
  <c r="BG249" i="4"/>
  <c r="BF249" i="4"/>
  <c r="AA249" i="4"/>
  <c r="AA248" i="4" s="1"/>
  <c r="Y249" i="4"/>
  <c r="Y248" i="4"/>
  <c r="W249" i="4"/>
  <c r="W248" i="4" s="1"/>
  <c r="BK249" i="4"/>
  <c r="BK248" i="4" s="1"/>
  <c r="N248" i="4" s="1"/>
  <c r="N93" i="4" s="1"/>
  <c r="N249" i="4"/>
  <c r="BE249" i="4" s="1"/>
  <c r="BI246" i="4"/>
  <c r="BH246" i="4"/>
  <c r="BG246" i="4"/>
  <c r="BF246" i="4"/>
  <c r="AA246" i="4"/>
  <c r="Y246" i="4"/>
  <c r="W246" i="4"/>
  <c r="BK246" i="4"/>
  <c r="N246" i="4"/>
  <c r="BE246" i="4" s="1"/>
  <c r="BI244" i="4"/>
  <c r="BH244" i="4"/>
  <c r="BG244" i="4"/>
  <c r="BF244" i="4"/>
  <c r="AA244" i="4"/>
  <c r="Y244" i="4"/>
  <c r="W244" i="4"/>
  <c r="BK244" i="4"/>
  <c r="N244" i="4"/>
  <c r="BE244" i="4" s="1"/>
  <c r="BI243" i="4"/>
  <c r="BH243" i="4"/>
  <c r="BG243" i="4"/>
  <c r="BF243" i="4"/>
  <c r="AA243" i="4"/>
  <c r="Y243" i="4"/>
  <c r="W243" i="4"/>
  <c r="BK243" i="4"/>
  <c r="N243" i="4"/>
  <c r="BE243" i="4" s="1"/>
  <c r="BI242" i="4"/>
  <c r="BH242" i="4"/>
  <c r="BG242" i="4"/>
  <c r="BF242" i="4"/>
  <c r="AA242" i="4"/>
  <c r="Y242" i="4"/>
  <c r="W242" i="4"/>
  <c r="BK242" i="4"/>
  <c r="N242" i="4"/>
  <c r="BE242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W240" i="4"/>
  <c r="BK240" i="4"/>
  <c r="N240" i="4"/>
  <c r="BE240" i="4" s="1"/>
  <c r="BI239" i="4"/>
  <c r="BH239" i="4"/>
  <c r="BG239" i="4"/>
  <c r="BF239" i="4"/>
  <c r="AA239" i="4"/>
  <c r="Y239" i="4"/>
  <c r="W239" i="4"/>
  <c r="BK239" i="4"/>
  <c r="N239" i="4"/>
  <c r="BE239" i="4" s="1"/>
  <c r="BI237" i="4"/>
  <c r="BH237" i="4"/>
  <c r="BG237" i="4"/>
  <c r="BF237" i="4"/>
  <c r="AA237" i="4"/>
  <c r="Y237" i="4"/>
  <c r="W237" i="4"/>
  <c r="BK237" i="4"/>
  <c r="N237" i="4"/>
  <c r="BE237" i="4" s="1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Y235" i="4"/>
  <c r="W235" i="4"/>
  <c r="BK235" i="4"/>
  <c r="N235" i="4"/>
  <c r="BE235" i="4" s="1"/>
  <c r="BI234" i="4"/>
  <c r="BH234" i="4"/>
  <c r="BG234" i="4"/>
  <c r="BF234" i="4"/>
  <c r="AA234" i="4"/>
  <c r="Y234" i="4"/>
  <c r="W234" i="4"/>
  <c r="BK234" i="4"/>
  <c r="N234" i="4"/>
  <c r="BE234" i="4" s="1"/>
  <c r="BI233" i="4"/>
  <c r="BH233" i="4"/>
  <c r="BG233" i="4"/>
  <c r="BF233" i="4"/>
  <c r="AA233" i="4"/>
  <c r="Y233" i="4"/>
  <c r="W233" i="4"/>
  <c r="BK233" i="4"/>
  <c r="N233" i="4"/>
  <c r="BE233" i="4" s="1"/>
  <c r="BI232" i="4"/>
  <c r="BH232" i="4"/>
  <c r="BG232" i="4"/>
  <c r="BF232" i="4"/>
  <c r="AA232" i="4"/>
  <c r="Y232" i="4"/>
  <c r="W232" i="4"/>
  <c r="BK232" i="4"/>
  <c r="N232" i="4"/>
  <c r="BE232" i="4" s="1"/>
  <c r="BI231" i="4"/>
  <c r="BH231" i="4"/>
  <c r="BG231" i="4"/>
  <c r="BF231" i="4"/>
  <c r="AA231" i="4"/>
  <c r="Y231" i="4"/>
  <c r="W231" i="4"/>
  <c r="BK231" i="4"/>
  <c r="N231" i="4"/>
  <c r="BE231" i="4" s="1"/>
  <c r="BI225" i="4"/>
  <c r="BH225" i="4"/>
  <c r="BG225" i="4"/>
  <c r="BF225" i="4"/>
  <c r="AA225" i="4"/>
  <c r="Y225" i="4"/>
  <c r="W225" i="4"/>
  <c r="BK225" i="4"/>
  <c r="N225" i="4"/>
  <c r="BE225" i="4" s="1"/>
  <c r="BI224" i="4"/>
  <c r="BH224" i="4"/>
  <c r="BG224" i="4"/>
  <c r="BF224" i="4"/>
  <c r="AA224" i="4"/>
  <c r="Y224" i="4"/>
  <c r="W224" i="4"/>
  <c r="BK224" i="4"/>
  <c r="N224" i="4"/>
  <c r="BE224" i="4" s="1"/>
  <c r="BI223" i="4"/>
  <c r="BH223" i="4"/>
  <c r="BG223" i="4"/>
  <c r="BF223" i="4"/>
  <c r="AA223" i="4"/>
  <c r="Y223" i="4"/>
  <c r="Y222" i="4"/>
  <c r="W223" i="4"/>
  <c r="BK223" i="4"/>
  <c r="N223" i="4"/>
  <c r="BE223" i="4" s="1"/>
  <c r="BI212" i="4"/>
  <c r="BH212" i="4"/>
  <c r="BG212" i="4"/>
  <c r="BF212" i="4"/>
  <c r="AA212" i="4"/>
  <c r="AA211" i="4" s="1"/>
  <c r="Y212" i="4"/>
  <c r="Y211" i="4"/>
  <c r="W212" i="4"/>
  <c r="W211" i="4" s="1"/>
  <c r="BK212" i="4"/>
  <c r="BK211" i="4" s="1"/>
  <c r="N211" i="4" s="1"/>
  <c r="N91" i="4" s="1"/>
  <c r="N212" i="4"/>
  <c r="BE212" i="4" s="1"/>
  <c r="BI209" i="4"/>
  <c r="BH209" i="4"/>
  <c r="BG209" i="4"/>
  <c r="BF209" i="4"/>
  <c r="AA209" i="4"/>
  <c r="Y209" i="4"/>
  <c r="W209" i="4"/>
  <c r="BK209" i="4"/>
  <c r="N209" i="4"/>
  <c r="BE209" i="4" s="1"/>
  <c r="BI201" i="4"/>
  <c r="BH201" i="4"/>
  <c r="BG201" i="4"/>
  <c r="BF201" i="4"/>
  <c r="AA201" i="4"/>
  <c r="Y201" i="4"/>
  <c r="W201" i="4"/>
  <c r="BK201" i="4"/>
  <c r="N201" i="4"/>
  <c r="BE201" i="4" s="1"/>
  <c r="BI199" i="4"/>
  <c r="BH199" i="4"/>
  <c r="BG199" i="4"/>
  <c r="BF199" i="4"/>
  <c r="AA199" i="4"/>
  <c r="Y199" i="4"/>
  <c r="W199" i="4"/>
  <c r="BK199" i="4"/>
  <c r="N199" i="4"/>
  <c r="BE199" i="4" s="1"/>
  <c r="BI196" i="4"/>
  <c r="BH196" i="4"/>
  <c r="BG196" i="4"/>
  <c r="BF196" i="4"/>
  <c r="AA196" i="4"/>
  <c r="Y196" i="4"/>
  <c r="W196" i="4"/>
  <c r="BK196" i="4"/>
  <c r="N196" i="4"/>
  <c r="BE196" i="4" s="1"/>
  <c r="BI194" i="4"/>
  <c r="BH194" i="4"/>
  <c r="BG194" i="4"/>
  <c r="BF194" i="4"/>
  <c r="AA194" i="4"/>
  <c r="Y194" i="4"/>
  <c r="W194" i="4"/>
  <c r="BK194" i="4"/>
  <c r="N194" i="4"/>
  <c r="BE194" i="4" s="1"/>
  <c r="BI191" i="4"/>
  <c r="BH191" i="4"/>
  <c r="BG191" i="4"/>
  <c r="BF191" i="4"/>
  <c r="AA191" i="4"/>
  <c r="Y191" i="4"/>
  <c r="W191" i="4"/>
  <c r="BK191" i="4"/>
  <c r="N191" i="4"/>
  <c r="BE191" i="4" s="1"/>
  <c r="BI189" i="4"/>
  <c r="BH189" i="4"/>
  <c r="BG189" i="4"/>
  <c r="BF189" i="4"/>
  <c r="AA189" i="4"/>
  <c r="Y189" i="4"/>
  <c r="W189" i="4"/>
  <c r="BK189" i="4"/>
  <c r="N189" i="4"/>
  <c r="BE189" i="4" s="1"/>
  <c r="BI187" i="4"/>
  <c r="BH187" i="4"/>
  <c r="BG187" i="4"/>
  <c r="BF187" i="4"/>
  <c r="AA187" i="4"/>
  <c r="Y187" i="4"/>
  <c r="W187" i="4"/>
  <c r="BK187" i="4"/>
  <c r="N187" i="4"/>
  <c r="BE187" i="4" s="1"/>
  <c r="BI185" i="4"/>
  <c r="BH185" i="4"/>
  <c r="BG185" i="4"/>
  <c r="BF185" i="4"/>
  <c r="AA185" i="4"/>
  <c r="Y185" i="4"/>
  <c r="W185" i="4"/>
  <c r="BK185" i="4"/>
  <c r="N185" i="4"/>
  <c r="BE185" i="4" s="1"/>
  <c r="BI183" i="4"/>
  <c r="BH183" i="4"/>
  <c r="BG183" i="4"/>
  <c r="BF183" i="4"/>
  <c r="AA183" i="4"/>
  <c r="Y183" i="4"/>
  <c r="W183" i="4"/>
  <c r="BK183" i="4"/>
  <c r="N183" i="4"/>
  <c r="BE183" i="4" s="1"/>
  <c r="BI179" i="4"/>
  <c r="BH179" i="4"/>
  <c r="BG179" i="4"/>
  <c r="BF179" i="4"/>
  <c r="AA179" i="4"/>
  <c r="Y179" i="4"/>
  <c r="W179" i="4"/>
  <c r="BK179" i="4"/>
  <c r="N179" i="4"/>
  <c r="BE179" i="4" s="1"/>
  <c r="BI175" i="4"/>
  <c r="BH175" i="4"/>
  <c r="BG175" i="4"/>
  <c r="BF175" i="4"/>
  <c r="AA175" i="4"/>
  <c r="Y175" i="4"/>
  <c r="W175" i="4"/>
  <c r="BK175" i="4"/>
  <c r="N175" i="4"/>
  <c r="BE175" i="4"/>
  <c r="BI174" i="4"/>
  <c r="BH174" i="4"/>
  <c r="BG174" i="4"/>
  <c r="BF174" i="4"/>
  <c r="AA174" i="4"/>
  <c r="Y174" i="4"/>
  <c r="W174" i="4"/>
  <c r="BK174" i="4"/>
  <c r="N174" i="4"/>
  <c r="BE174" i="4" s="1"/>
  <c r="BI164" i="4"/>
  <c r="BH164" i="4"/>
  <c r="BG164" i="4"/>
  <c r="BF164" i="4"/>
  <c r="AA164" i="4"/>
  <c r="Y164" i="4"/>
  <c r="W164" i="4"/>
  <c r="BK164" i="4"/>
  <c r="N164" i="4"/>
  <c r="BE164" i="4" s="1"/>
  <c r="BI161" i="4"/>
  <c r="BH161" i="4"/>
  <c r="BG161" i="4"/>
  <c r="BF161" i="4"/>
  <c r="AA161" i="4"/>
  <c r="Y161" i="4"/>
  <c r="W161" i="4"/>
  <c r="BK161" i="4"/>
  <c r="N161" i="4"/>
  <c r="BE161" i="4" s="1"/>
  <c r="BI158" i="4"/>
  <c r="BH158" i="4"/>
  <c r="BG158" i="4"/>
  <c r="BF158" i="4"/>
  <c r="AA158" i="4"/>
  <c r="Y158" i="4"/>
  <c r="W158" i="4"/>
  <c r="BK158" i="4"/>
  <c r="N158" i="4"/>
  <c r="BE158" i="4"/>
  <c r="BI155" i="4"/>
  <c r="BH155" i="4"/>
  <c r="BG155" i="4"/>
  <c r="BF155" i="4"/>
  <c r="AA155" i="4"/>
  <c r="Y155" i="4"/>
  <c r="W155" i="4"/>
  <c r="BK155" i="4"/>
  <c r="N155" i="4"/>
  <c r="BE155" i="4" s="1"/>
  <c r="BI152" i="4"/>
  <c r="BH152" i="4"/>
  <c r="BG152" i="4"/>
  <c r="BF152" i="4"/>
  <c r="AA152" i="4"/>
  <c r="Y152" i="4"/>
  <c r="W152" i="4"/>
  <c r="BK152" i="4"/>
  <c r="N152" i="4"/>
  <c r="BE152" i="4" s="1"/>
  <c r="BI142" i="4"/>
  <c r="BH142" i="4"/>
  <c r="BG142" i="4"/>
  <c r="BF142" i="4"/>
  <c r="AA142" i="4"/>
  <c r="Y142" i="4"/>
  <c r="W142" i="4"/>
  <c r="BK142" i="4"/>
  <c r="N142" i="4"/>
  <c r="BE142" i="4" s="1"/>
  <c r="BI139" i="4"/>
  <c r="BH139" i="4"/>
  <c r="BG139" i="4"/>
  <c r="BF139" i="4"/>
  <c r="AA139" i="4"/>
  <c r="Y139" i="4"/>
  <c r="W139" i="4"/>
  <c r="BK139" i="4"/>
  <c r="N139" i="4"/>
  <c r="BE139" i="4" s="1"/>
  <c r="BI136" i="4"/>
  <c r="BH136" i="4"/>
  <c r="BG136" i="4"/>
  <c r="BF136" i="4"/>
  <c r="AA136" i="4"/>
  <c r="Y136" i="4"/>
  <c r="W136" i="4"/>
  <c r="BK136" i="4"/>
  <c r="N136" i="4"/>
  <c r="BE136" i="4" s="1"/>
  <c r="BI133" i="4"/>
  <c r="BH133" i="4"/>
  <c r="BG133" i="4"/>
  <c r="BF133" i="4"/>
  <c r="AA133" i="4"/>
  <c r="Y133" i="4"/>
  <c r="W133" i="4"/>
  <c r="BK133" i="4"/>
  <c r="N133" i="4"/>
  <c r="BE133" i="4" s="1"/>
  <c r="BI130" i="4"/>
  <c r="BH130" i="4"/>
  <c r="BG130" i="4"/>
  <c r="BF130" i="4"/>
  <c r="AA130" i="4"/>
  <c r="Y130" i="4"/>
  <c r="W130" i="4"/>
  <c r="BK130" i="4"/>
  <c r="N130" i="4"/>
  <c r="BE130" i="4" s="1"/>
  <c r="BI125" i="4"/>
  <c r="BH125" i="4"/>
  <c r="BG125" i="4"/>
  <c r="BF125" i="4"/>
  <c r="AA125" i="4"/>
  <c r="Y125" i="4"/>
  <c r="W125" i="4"/>
  <c r="BK125" i="4"/>
  <c r="N125" i="4"/>
  <c r="BE125" i="4" s="1"/>
  <c r="BI123" i="4"/>
  <c r="BH123" i="4"/>
  <c r="BG123" i="4"/>
  <c r="BF123" i="4"/>
  <c r="AA123" i="4"/>
  <c r="Y123" i="4"/>
  <c r="W123" i="4"/>
  <c r="BK123" i="4"/>
  <c r="N123" i="4"/>
  <c r="BE123" i="4" s="1"/>
  <c r="BI121" i="4"/>
  <c r="BH121" i="4"/>
  <c r="BG121" i="4"/>
  <c r="BF121" i="4"/>
  <c r="AA121" i="4"/>
  <c r="Y121" i="4"/>
  <c r="W121" i="4"/>
  <c r="BK121" i="4"/>
  <c r="N121" i="4"/>
  <c r="BE121" i="4" s="1"/>
  <c r="BI119" i="4"/>
  <c r="BH119" i="4"/>
  <c r="BG119" i="4"/>
  <c r="BF119" i="4"/>
  <c r="AA119" i="4"/>
  <c r="Y119" i="4"/>
  <c r="W119" i="4"/>
  <c r="BK119" i="4"/>
  <c r="N119" i="4"/>
  <c r="BE119" i="4" s="1"/>
  <c r="BI117" i="4"/>
  <c r="BH117" i="4"/>
  <c r="BG117" i="4"/>
  <c r="BF117" i="4"/>
  <c r="AA117" i="4"/>
  <c r="Y117" i="4"/>
  <c r="W117" i="4"/>
  <c r="BK117" i="4"/>
  <c r="N117" i="4"/>
  <c r="BE117" i="4" s="1"/>
  <c r="F108" i="4"/>
  <c r="F106" i="4"/>
  <c r="M28" i="4"/>
  <c r="AS89" i="1" s="1"/>
  <c r="F81" i="4"/>
  <c r="F79" i="4"/>
  <c r="O21" i="4"/>
  <c r="E21" i="4"/>
  <c r="M84" i="4" s="1"/>
  <c r="O20" i="4"/>
  <c r="O18" i="4"/>
  <c r="E18" i="4"/>
  <c r="M110" i="4" s="1"/>
  <c r="O17" i="4"/>
  <c r="O15" i="4"/>
  <c r="E15" i="4"/>
  <c r="F84" i="4" s="1"/>
  <c r="O14" i="4"/>
  <c r="O12" i="4"/>
  <c r="E12" i="4"/>
  <c r="F83" i="4" s="1"/>
  <c r="F110" i="4"/>
  <c r="O11" i="4"/>
  <c r="O9" i="4"/>
  <c r="M108" i="4" s="1"/>
  <c r="F6" i="4"/>
  <c r="F78" i="4" s="1"/>
  <c r="F105" i="4"/>
  <c r="AY88" i="1"/>
  <c r="AX88" i="1"/>
  <c r="BI221" i="3"/>
  <c r="BH221" i="3"/>
  <c r="BG221" i="3"/>
  <c r="BF221" i="3"/>
  <c r="AA221" i="3"/>
  <c r="AA220" i="3" s="1"/>
  <c r="Y221" i="3"/>
  <c r="Y220" i="3"/>
  <c r="W221" i="3"/>
  <c r="W220" i="3" s="1"/>
  <c r="BK221" i="3"/>
  <c r="BK220" i="3" s="1"/>
  <c r="N220" i="3" s="1"/>
  <c r="N93" i="3" s="1"/>
  <c r="N221" i="3"/>
  <c r="BE221" i="3" s="1"/>
  <c r="BI219" i="3"/>
  <c r="BH219" i="3"/>
  <c r="BG219" i="3"/>
  <c r="BF219" i="3"/>
  <c r="AA219" i="3"/>
  <c r="Y219" i="3"/>
  <c r="W219" i="3"/>
  <c r="BK219" i="3"/>
  <c r="N219" i="3"/>
  <c r="BE219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3" i="3"/>
  <c r="BH213" i="3"/>
  <c r="BG213" i="3"/>
  <c r="BF213" i="3"/>
  <c r="AA213" i="3"/>
  <c r="Y213" i="3"/>
  <c r="W213" i="3"/>
  <c r="BK213" i="3"/>
  <c r="N213" i="3"/>
  <c r="BE213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AA209" i="3"/>
  <c r="Y209" i="3"/>
  <c r="W209" i="3"/>
  <c r="BK209" i="3"/>
  <c r="N209" i="3"/>
  <c r="BE209" i="3" s="1"/>
  <c r="BI208" i="3"/>
  <c r="BH208" i="3"/>
  <c r="BG208" i="3"/>
  <c r="BF208" i="3"/>
  <c r="AA208" i="3"/>
  <c r="Y208" i="3"/>
  <c r="W208" i="3"/>
  <c r="BK208" i="3"/>
  <c r="N208" i="3"/>
  <c r="BE208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 s="1"/>
  <c r="BI177" i="3"/>
  <c r="BH177" i="3"/>
  <c r="BG177" i="3"/>
  <c r="BF177" i="3"/>
  <c r="AA177" i="3"/>
  <c r="AA176" i="3" s="1"/>
  <c r="Y177" i="3"/>
  <c r="Y176" i="3"/>
  <c r="W177" i="3"/>
  <c r="BK177" i="3"/>
  <c r="N177" i="3"/>
  <c r="BE177" i="3" s="1"/>
  <c r="BI174" i="3"/>
  <c r="BH174" i="3"/>
  <c r="BG174" i="3"/>
  <c r="BF174" i="3"/>
  <c r="AA174" i="3"/>
  <c r="Y174" i="3"/>
  <c r="W174" i="3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70" i="3"/>
  <c r="BH170" i="3"/>
  <c r="BG170" i="3"/>
  <c r="BF170" i="3"/>
  <c r="AA170" i="3"/>
  <c r="Y170" i="3"/>
  <c r="W170" i="3"/>
  <c r="BK170" i="3"/>
  <c r="N170" i="3"/>
  <c r="BE170" i="3" s="1"/>
  <c r="BI167" i="3"/>
  <c r="BH167" i="3"/>
  <c r="BG167" i="3"/>
  <c r="BF167" i="3"/>
  <c r="AA167" i="3"/>
  <c r="Y167" i="3"/>
  <c r="W167" i="3"/>
  <c r="BK167" i="3"/>
  <c r="N167" i="3"/>
  <c r="BE167" i="3" s="1"/>
  <c r="BI165" i="3"/>
  <c r="BH165" i="3"/>
  <c r="BG165" i="3"/>
  <c r="BF165" i="3"/>
  <c r="AA165" i="3"/>
  <c r="Y165" i="3"/>
  <c r="W165" i="3"/>
  <c r="BK165" i="3"/>
  <c r="N165" i="3"/>
  <c r="BE165" i="3"/>
  <c r="BI162" i="3"/>
  <c r="BH162" i="3"/>
  <c r="BG162" i="3"/>
  <c r="BF162" i="3"/>
  <c r="AA162" i="3"/>
  <c r="Y162" i="3"/>
  <c r="W162" i="3"/>
  <c r="BK162" i="3"/>
  <c r="N162" i="3"/>
  <c r="BE162" i="3" s="1"/>
  <c r="BI160" i="3"/>
  <c r="BH160" i="3"/>
  <c r="BG160" i="3"/>
  <c r="BF160" i="3"/>
  <c r="AA160" i="3"/>
  <c r="Y160" i="3"/>
  <c r="W160" i="3"/>
  <c r="BK160" i="3"/>
  <c r="N160" i="3"/>
  <c r="BE160" i="3" s="1"/>
  <c r="BI158" i="3"/>
  <c r="BH158" i="3"/>
  <c r="BG158" i="3"/>
  <c r="BF158" i="3"/>
  <c r="AA158" i="3"/>
  <c r="Y158" i="3"/>
  <c r="W158" i="3"/>
  <c r="BK158" i="3"/>
  <c r="N158" i="3"/>
  <c r="BE158" i="3" s="1"/>
  <c r="BI156" i="3"/>
  <c r="BH156" i="3"/>
  <c r="BG156" i="3"/>
  <c r="BF156" i="3"/>
  <c r="AA156" i="3"/>
  <c r="Y156" i="3"/>
  <c r="W156" i="3"/>
  <c r="BK156" i="3"/>
  <c r="N156" i="3"/>
  <c r="BE156" i="3" s="1"/>
  <c r="BI154" i="3"/>
  <c r="BH154" i="3"/>
  <c r="BG154" i="3"/>
  <c r="BF154" i="3"/>
  <c r="AA154" i="3"/>
  <c r="Y154" i="3"/>
  <c r="W154" i="3"/>
  <c r="BK154" i="3"/>
  <c r="N154" i="3"/>
  <c r="BE154" i="3" s="1"/>
  <c r="BI150" i="3"/>
  <c r="BH150" i="3"/>
  <c r="BG150" i="3"/>
  <c r="BF150" i="3"/>
  <c r="AA150" i="3"/>
  <c r="Y150" i="3"/>
  <c r="W150" i="3"/>
  <c r="BK150" i="3"/>
  <c r="N150" i="3"/>
  <c r="BE150" i="3" s="1"/>
  <c r="BI146" i="3"/>
  <c r="BH146" i="3"/>
  <c r="BG146" i="3"/>
  <c r="BF146" i="3"/>
  <c r="AA146" i="3"/>
  <c r="Y146" i="3"/>
  <c r="W146" i="3"/>
  <c r="BK146" i="3"/>
  <c r="N146" i="3"/>
  <c r="BE146" i="3"/>
  <c r="BI145" i="3"/>
  <c r="BH145" i="3"/>
  <c r="BG145" i="3"/>
  <c r="BF145" i="3"/>
  <c r="AA145" i="3"/>
  <c r="Y145" i="3"/>
  <c r="W145" i="3"/>
  <c r="BK145" i="3"/>
  <c r="N145" i="3"/>
  <c r="BE145" i="3" s="1"/>
  <c r="BI143" i="3"/>
  <c r="BH143" i="3"/>
  <c r="BG143" i="3"/>
  <c r="BF143" i="3"/>
  <c r="AA143" i="3"/>
  <c r="Y143" i="3"/>
  <c r="W143" i="3"/>
  <c r="BK143" i="3"/>
  <c r="N143" i="3"/>
  <c r="BE143" i="3" s="1"/>
  <c r="BI140" i="3"/>
  <c r="BH140" i="3"/>
  <c r="BG140" i="3"/>
  <c r="BF140" i="3"/>
  <c r="AA140" i="3"/>
  <c r="Y140" i="3"/>
  <c r="W140" i="3"/>
  <c r="BK140" i="3"/>
  <c r="N140" i="3"/>
  <c r="BE140" i="3" s="1"/>
  <c r="BI137" i="3"/>
  <c r="BH137" i="3"/>
  <c r="BG137" i="3"/>
  <c r="BF137" i="3"/>
  <c r="AA137" i="3"/>
  <c r="Y137" i="3"/>
  <c r="W137" i="3"/>
  <c r="BK137" i="3"/>
  <c r="N137" i="3"/>
  <c r="BE137" i="3" s="1"/>
  <c r="BI134" i="3"/>
  <c r="BH134" i="3"/>
  <c r="BG134" i="3"/>
  <c r="BF134" i="3"/>
  <c r="AA134" i="3"/>
  <c r="Y134" i="3"/>
  <c r="W134" i="3"/>
  <c r="BK134" i="3"/>
  <c r="N134" i="3"/>
  <c r="BE134" i="3" s="1"/>
  <c r="BI131" i="3"/>
  <c r="BH131" i="3"/>
  <c r="BG131" i="3"/>
  <c r="BF131" i="3"/>
  <c r="AA131" i="3"/>
  <c r="Y131" i="3"/>
  <c r="W131" i="3"/>
  <c r="BK131" i="3"/>
  <c r="N131" i="3"/>
  <c r="BE131" i="3" s="1"/>
  <c r="BI123" i="3"/>
  <c r="BH123" i="3"/>
  <c r="BG123" i="3"/>
  <c r="BF123" i="3"/>
  <c r="AA123" i="3"/>
  <c r="Y123" i="3"/>
  <c r="W123" i="3"/>
  <c r="BK123" i="3"/>
  <c r="N123" i="3"/>
  <c r="BE123" i="3" s="1"/>
  <c r="BI121" i="3"/>
  <c r="BH121" i="3"/>
  <c r="BG121" i="3"/>
  <c r="BF121" i="3"/>
  <c r="AA121" i="3"/>
  <c r="Y121" i="3"/>
  <c r="W121" i="3"/>
  <c r="BK121" i="3"/>
  <c r="N121" i="3"/>
  <c r="BE121" i="3" s="1"/>
  <c r="BI119" i="3"/>
  <c r="BH119" i="3"/>
  <c r="BG119" i="3"/>
  <c r="BF119" i="3"/>
  <c r="AA119" i="3"/>
  <c r="Y119" i="3"/>
  <c r="W119" i="3"/>
  <c r="BK119" i="3"/>
  <c r="N119" i="3"/>
  <c r="BE119" i="3" s="1"/>
  <c r="BI117" i="3"/>
  <c r="BH117" i="3"/>
  <c r="BG117" i="3"/>
  <c r="BF117" i="3"/>
  <c r="AA117" i="3"/>
  <c r="Y117" i="3"/>
  <c r="W117" i="3"/>
  <c r="BK117" i="3"/>
  <c r="N117" i="3"/>
  <c r="BE117" i="3" s="1"/>
  <c r="F108" i="3"/>
  <c r="F106" i="3"/>
  <c r="M28" i="3"/>
  <c r="AS88" i="1" s="1"/>
  <c r="F81" i="3"/>
  <c r="F79" i="3"/>
  <c r="O21" i="3"/>
  <c r="E21" i="3"/>
  <c r="M84" i="3" s="1"/>
  <c r="O20" i="3"/>
  <c r="O18" i="3"/>
  <c r="E18" i="3"/>
  <c r="M83" i="3" s="1"/>
  <c r="O17" i="3"/>
  <c r="O15" i="3"/>
  <c r="E15" i="3"/>
  <c r="F84" i="3" s="1"/>
  <c r="O14" i="3"/>
  <c r="O12" i="3"/>
  <c r="E12" i="3"/>
  <c r="F83" i="3" s="1"/>
  <c r="F110" i="3"/>
  <c r="O11" i="3"/>
  <c r="O9" i="3"/>
  <c r="M108" i="3" s="1"/>
  <c r="F6" i="3"/>
  <c r="F105" i="3" s="1"/>
  <c r="AK27" i="1"/>
  <c r="AM83" i="1"/>
  <c r="L83" i="1"/>
  <c r="AM82" i="1"/>
  <c r="L82" i="1"/>
  <c r="AM80" i="1"/>
  <c r="L80" i="1"/>
  <c r="L78" i="1"/>
  <c r="BK125" i="9" l="1"/>
  <c r="N125" i="9" s="1"/>
  <c r="N92" i="9" s="1"/>
  <c r="H34" i="9"/>
  <c r="BB94" i="1" s="1"/>
  <c r="AA115" i="9"/>
  <c r="AA114" i="9" s="1"/>
  <c r="W116" i="5"/>
  <c r="W116" i="3"/>
  <c r="AA181" i="3"/>
  <c r="AA116" i="5"/>
  <c r="AA115" i="5" s="1"/>
  <c r="AA114" i="5" s="1"/>
  <c r="Y115" i="8"/>
  <c r="Y114" i="8" s="1"/>
  <c r="AA116" i="8"/>
  <c r="AA115" i="8" s="1"/>
  <c r="AA114" i="8" s="1"/>
  <c r="Y116" i="7"/>
  <c r="AA116" i="3"/>
  <c r="W176" i="3"/>
  <c r="AA116" i="4"/>
  <c r="W201" i="5"/>
  <c r="AA116" i="7"/>
  <c r="AA115" i="7" s="1"/>
  <c r="AA114" i="7" s="1"/>
  <c r="W201" i="7"/>
  <c r="F83" i="8"/>
  <c r="W180" i="8"/>
  <c r="Y128" i="9"/>
  <c r="AA222" i="4"/>
  <c r="Y201" i="5"/>
  <c r="F105" i="6"/>
  <c r="W116" i="6"/>
  <c r="W115" i="6" s="1"/>
  <c r="W114" i="6" s="1"/>
  <c r="AU91" i="1" s="1"/>
  <c r="Y201" i="7"/>
  <c r="Y116" i="9"/>
  <c r="Y115" i="9" s="1"/>
  <c r="Y114" i="9" s="1"/>
  <c r="H36" i="9"/>
  <c r="BD94" i="1" s="1"/>
  <c r="Y116" i="3"/>
  <c r="W181" i="3"/>
  <c r="Y222" i="6"/>
  <c r="Y115" i="6" s="1"/>
  <c r="Y114" i="6" s="1"/>
  <c r="W222" i="6"/>
  <c r="W125" i="9"/>
  <c r="W115" i="9" s="1"/>
  <c r="W114" i="9" s="1"/>
  <c r="AU94" i="1" s="1"/>
  <c r="Y116" i="5"/>
  <c r="Y115" i="5" s="1"/>
  <c r="Y114" i="5" s="1"/>
  <c r="W116" i="7"/>
  <c r="Y181" i="3"/>
  <c r="Y116" i="4"/>
  <c r="Y115" i="4" s="1"/>
  <c r="Y114" i="4" s="1"/>
  <c r="W116" i="4"/>
  <c r="W222" i="4"/>
  <c r="AA222" i="6"/>
  <c r="AA115" i="6" s="1"/>
  <c r="AA114" i="6" s="1"/>
  <c r="W116" i="8"/>
  <c r="W115" i="8" s="1"/>
  <c r="W114" i="8" s="1"/>
  <c r="AU93" i="1" s="1"/>
  <c r="BK128" i="9"/>
  <c r="N128" i="9" s="1"/>
  <c r="N93" i="9" s="1"/>
  <c r="H32" i="9"/>
  <c r="AZ94" i="1" s="1"/>
  <c r="H33" i="9"/>
  <c r="BA94" i="1" s="1"/>
  <c r="H35" i="9"/>
  <c r="BC94" i="1" s="1"/>
  <c r="BK116" i="9"/>
  <c r="BK180" i="8"/>
  <c r="N180" i="8" s="1"/>
  <c r="N92" i="8" s="1"/>
  <c r="H33" i="8"/>
  <c r="BA93" i="1" s="1"/>
  <c r="BK116" i="8"/>
  <c r="H36" i="8"/>
  <c r="BD93" i="1" s="1"/>
  <c r="H35" i="8"/>
  <c r="BC93" i="1" s="1"/>
  <c r="H34" i="8"/>
  <c r="BB93" i="1" s="1"/>
  <c r="M33" i="8"/>
  <c r="AW93" i="1" s="1"/>
  <c r="BK201" i="7"/>
  <c r="N201" i="7" s="1"/>
  <c r="N92" i="7" s="1"/>
  <c r="H35" i="7"/>
  <c r="BC92" i="1" s="1"/>
  <c r="H33" i="7"/>
  <c r="BA92" i="1" s="1"/>
  <c r="BK116" i="7"/>
  <c r="H36" i="7"/>
  <c r="BD92" i="1" s="1"/>
  <c r="H34" i="7"/>
  <c r="BB92" i="1" s="1"/>
  <c r="M33" i="7"/>
  <c r="AW92" i="1" s="1"/>
  <c r="BK222" i="6"/>
  <c r="N222" i="6" s="1"/>
  <c r="N92" i="6" s="1"/>
  <c r="BK116" i="6"/>
  <c r="H36" i="6"/>
  <c r="BD91" i="1" s="1"/>
  <c r="H33" i="6"/>
  <c r="BA91" i="1" s="1"/>
  <c r="H35" i="6"/>
  <c r="BC91" i="1" s="1"/>
  <c r="H34" i="6"/>
  <c r="BB91" i="1" s="1"/>
  <c r="BK201" i="5"/>
  <c r="N201" i="5" s="1"/>
  <c r="N92" i="5" s="1"/>
  <c r="H35" i="5"/>
  <c r="BC90" i="1" s="1"/>
  <c r="H33" i="5"/>
  <c r="BA90" i="1" s="1"/>
  <c r="BK116" i="5"/>
  <c r="N116" i="5" s="1"/>
  <c r="N90" i="5" s="1"/>
  <c r="M32" i="5"/>
  <c r="AV90" i="1" s="1"/>
  <c r="H36" i="5"/>
  <c r="BD90" i="1" s="1"/>
  <c r="M33" i="5"/>
  <c r="AW90" i="1" s="1"/>
  <c r="H34" i="5"/>
  <c r="BB90" i="1" s="1"/>
  <c r="BK222" i="4"/>
  <c r="N222" i="4" s="1"/>
  <c r="N92" i="4" s="1"/>
  <c r="H35" i="4"/>
  <c r="BC89" i="1" s="1"/>
  <c r="M33" i="4"/>
  <c r="AW89" i="1" s="1"/>
  <c r="BK116" i="4"/>
  <c r="N116" i="4" s="1"/>
  <c r="N90" i="4" s="1"/>
  <c r="H34" i="4"/>
  <c r="BB89" i="1" s="1"/>
  <c r="H33" i="4"/>
  <c r="BA89" i="1" s="1"/>
  <c r="H36" i="4"/>
  <c r="BD89" i="1" s="1"/>
  <c r="H35" i="3"/>
  <c r="BC88" i="1" s="1"/>
  <c r="BK181" i="3"/>
  <c r="N181" i="3" s="1"/>
  <c r="N92" i="3" s="1"/>
  <c r="BK176" i="3"/>
  <c r="N176" i="3" s="1"/>
  <c r="N91" i="3" s="1"/>
  <c r="H33" i="3"/>
  <c r="BA88" i="1" s="1"/>
  <c r="H36" i="3"/>
  <c r="BD88" i="1" s="1"/>
  <c r="M33" i="3"/>
  <c r="AW88" i="1" s="1"/>
  <c r="H34" i="3"/>
  <c r="BB88" i="1" s="1"/>
  <c r="BK116" i="3"/>
  <c r="M110" i="3"/>
  <c r="M81" i="4"/>
  <c r="M84" i="5"/>
  <c r="M83" i="6"/>
  <c r="F78" i="7"/>
  <c r="F105" i="9"/>
  <c r="M84" i="9"/>
  <c r="M111" i="6"/>
  <c r="F110" i="7"/>
  <c r="F110" i="9"/>
  <c r="F111" i="3"/>
  <c r="M81" i="5"/>
  <c r="F84" i="6"/>
  <c r="F111" i="8"/>
  <c r="M111" i="8"/>
  <c r="F78" i="3"/>
  <c r="F78" i="8"/>
  <c r="M81" i="9"/>
  <c r="H32" i="6"/>
  <c r="AZ91" i="1" s="1"/>
  <c r="M32" i="6"/>
  <c r="AV91" i="1" s="1"/>
  <c r="M32" i="4"/>
  <c r="AV89" i="1" s="1"/>
  <c r="W115" i="4"/>
  <c r="W114" i="4" s="1"/>
  <c r="AU89" i="1" s="1"/>
  <c r="AA115" i="3"/>
  <c r="AA114" i="3" s="1"/>
  <c r="W115" i="3"/>
  <c r="W114" i="3" s="1"/>
  <c r="AU88" i="1" s="1"/>
  <c r="H32" i="3"/>
  <c r="AZ88" i="1" s="1"/>
  <c r="M32" i="3"/>
  <c r="AV88" i="1" s="1"/>
  <c r="H32" i="8"/>
  <c r="AZ93" i="1" s="1"/>
  <c r="M32" i="8"/>
  <c r="AV93" i="1" s="1"/>
  <c r="N116" i="9"/>
  <c r="N90" i="9" s="1"/>
  <c r="M32" i="9"/>
  <c r="AV94" i="1" s="1"/>
  <c r="AS87" i="1"/>
  <c r="H32" i="7"/>
  <c r="AZ92" i="1" s="1"/>
  <c r="M81" i="3"/>
  <c r="M83" i="4"/>
  <c r="M83" i="5"/>
  <c r="F83" i="6"/>
  <c r="M81" i="7"/>
  <c r="M83" i="9"/>
  <c r="H32" i="4"/>
  <c r="AZ89" i="1" s="1"/>
  <c r="F110" i="5"/>
  <c r="H32" i="5"/>
  <c r="AZ90" i="1" s="1"/>
  <c r="M110" i="7"/>
  <c r="M32" i="7"/>
  <c r="AV92" i="1" s="1"/>
  <c r="M108" i="8"/>
  <c r="M111" i="4"/>
  <c r="M33" i="6"/>
  <c r="AW91" i="1" s="1"/>
  <c r="M110" i="8"/>
  <c r="M111" i="3"/>
  <c r="F111" i="4"/>
  <c r="F111" i="5"/>
  <c r="M111" i="7"/>
  <c r="F111" i="9"/>
  <c r="M33" i="9"/>
  <c r="AW94" i="1" s="1"/>
  <c r="BK115" i="8" l="1"/>
  <c r="N115" i="8" s="1"/>
  <c r="N89" i="8" s="1"/>
  <c r="W115" i="7"/>
  <c r="W114" i="7" s="1"/>
  <c r="AU92" i="1" s="1"/>
  <c r="AA115" i="4"/>
  <c r="AA114" i="4" s="1"/>
  <c r="W115" i="5"/>
  <c r="W114" i="5" s="1"/>
  <c r="AU90" i="1" s="1"/>
  <c r="Y115" i="3"/>
  <c r="Y114" i="3" s="1"/>
  <c r="Y115" i="7"/>
  <c r="Y114" i="7" s="1"/>
  <c r="BK115" i="9"/>
  <c r="N115" i="9" s="1"/>
  <c r="N89" i="9" s="1"/>
  <c r="AT93" i="1"/>
  <c r="N116" i="8"/>
  <c r="N90" i="8" s="1"/>
  <c r="BK115" i="7"/>
  <c r="BK114" i="7" s="1"/>
  <c r="N114" i="7" s="1"/>
  <c r="N88" i="7" s="1"/>
  <c r="N116" i="7"/>
  <c r="N90" i="7" s="1"/>
  <c r="AT92" i="1"/>
  <c r="BK115" i="6"/>
  <c r="BK114" i="6" s="1"/>
  <c r="N114" i="6" s="1"/>
  <c r="N88" i="6" s="1"/>
  <c r="N116" i="6"/>
  <c r="N90" i="6" s="1"/>
  <c r="AT90" i="1"/>
  <c r="BK115" i="5"/>
  <c r="N115" i="5" s="1"/>
  <c r="N89" i="5" s="1"/>
  <c r="AT89" i="1"/>
  <c r="BC87" i="1"/>
  <c r="AY87" i="1" s="1"/>
  <c r="BK115" i="4"/>
  <c r="N115" i="4" s="1"/>
  <c r="N89" i="4" s="1"/>
  <c r="BB87" i="1"/>
  <c r="AX87" i="1" s="1"/>
  <c r="BA87" i="1"/>
  <c r="W32" i="1" s="1"/>
  <c r="BD87" i="1"/>
  <c r="W35" i="1" s="1"/>
  <c r="BK115" i="3"/>
  <c r="N115" i="3" s="1"/>
  <c r="N89" i="3" s="1"/>
  <c r="AT88" i="1"/>
  <c r="N116" i="3"/>
  <c r="N90" i="3" s="1"/>
  <c r="AU87" i="1"/>
  <c r="AT94" i="1"/>
  <c r="AT91" i="1"/>
  <c r="AZ87" i="1"/>
  <c r="BK114" i="8" l="1"/>
  <c r="N114" i="8" s="1"/>
  <c r="N88" i="8" s="1"/>
  <c r="M27" i="8" s="1"/>
  <c r="M30" i="8" s="1"/>
  <c r="BK114" i="9"/>
  <c r="N114" i="9" s="1"/>
  <c r="N88" i="9" s="1"/>
  <c r="M27" i="9" s="1"/>
  <c r="M30" i="9" s="1"/>
  <c r="N115" i="7"/>
  <c r="N89" i="7" s="1"/>
  <c r="N115" i="6"/>
  <c r="N89" i="6" s="1"/>
  <c r="BK114" i="5"/>
  <c r="N114" i="5" s="1"/>
  <c r="N88" i="5" s="1"/>
  <c r="M27" i="5" s="1"/>
  <c r="M30" i="5" s="1"/>
  <c r="W34" i="1"/>
  <c r="BK114" i="4"/>
  <c r="N114" i="4" s="1"/>
  <c r="N88" i="4" s="1"/>
  <c r="M27" i="4" s="1"/>
  <c r="M30" i="4" s="1"/>
  <c r="W33" i="1"/>
  <c r="AW87" i="1"/>
  <c r="AK32" i="1" s="1"/>
  <c r="BK114" i="3"/>
  <c r="N114" i="3" s="1"/>
  <c r="N88" i="3" s="1"/>
  <c r="L97" i="3" s="1"/>
  <c r="AV87" i="1"/>
  <c r="W31" i="1"/>
  <c r="M27" i="7"/>
  <c r="M30" i="7" s="1"/>
  <c r="L97" i="7"/>
  <c r="L97" i="6"/>
  <c r="M27" i="6"/>
  <c r="M30" i="6" s="1"/>
  <c r="L97" i="8" l="1"/>
  <c r="L97" i="9"/>
  <c r="L97" i="5"/>
  <c r="L97" i="4"/>
  <c r="M27" i="3"/>
  <c r="M30" i="3" s="1"/>
  <c r="AG88" i="1" s="1"/>
  <c r="AN88" i="1" s="1"/>
  <c r="AK31" i="1"/>
  <c r="AT87" i="1"/>
  <c r="L38" i="8"/>
  <c r="AG93" i="1"/>
  <c r="AN93" i="1" s="1"/>
  <c r="L38" i="6"/>
  <c r="AG91" i="1"/>
  <c r="AN91" i="1" s="1"/>
  <c r="L38" i="9"/>
  <c r="AG94" i="1"/>
  <c r="AN94" i="1" s="1"/>
  <c r="L38" i="4"/>
  <c r="AG89" i="1"/>
  <c r="AN89" i="1" s="1"/>
  <c r="L38" i="7"/>
  <c r="AG92" i="1"/>
  <c r="AN92" i="1" s="1"/>
  <c r="L38" i="5"/>
  <c r="AG90" i="1"/>
  <c r="AN90" i="1" s="1"/>
  <c r="L38" i="3" l="1"/>
  <c r="AG87" i="1"/>
  <c r="AN87" i="1" l="1"/>
  <c r="AN98" i="1" s="1"/>
  <c r="AK26" i="1"/>
  <c r="AK29" i="1" s="1"/>
  <c r="AK37" i="1" s="1"/>
  <c r="AG98" i="1"/>
</calcChain>
</file>

<file path=xl/sharedStrings.xml><?xml version="1.0" encoding="utf-8"?>
<sst xmlns="http://schemas.openxmlformats.org/spreadsheetml/2006/main" count="8190" uniqueCount="881">
  <si>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</si>
  <si>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</si>
  <si>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</si>
  <si>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</si>
  <si>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</si>
  <si>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</si>
  <si>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</si>
  <si>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</si>
  <si>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</si>
  <si>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</si>
  <si>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</si>
  <si>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</si>
  <si>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</si>
  <si>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</si>
  <si>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</si>
  <si>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</si>
  <si>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</si>
  <si>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Únanovská náves - Inženýrské sítě</t>
  </si>
  <si>
    <t>JKSO:</t>
  </si>
  <si>
    <t>CC-CZ:</t>
  </si>
  <si>
    <t>Místo:</t>
  </si>
  <si>
    <t xml:space="preserve"> </t>
  </si>
  <si>
    <t>Datum:</t>
  </si>
  <si>
    <t>17. 6. 2022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</si>
  <si>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</si>
  <si>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</si>
  <si>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</si>
  <si>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</si>
  <si>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</si>
  <si>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</si>
  <si>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</si>
  <si>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</si>
  <si>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</si>
  <si>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</si>
  <si>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</si>
  <si>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</si>
  <si>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</si>
  <si>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</si>
  <si>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</si>
  <si>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</si>
  <si>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</si>
  <si>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</si>
  <si>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</si>
  <si>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</si>
  <si>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</si>
  <si>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</si>
  <si>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</si>
  <si>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</si>
  <si>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</si>
  <si>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</si>
  <si>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</si>
  <si>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</si>
  <si>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</si>
  <si>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</si>
  <si>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</si>
  <si>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</si>
  <si>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</si>
  <si>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</si>
  <si>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</si>
  <si>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</si>
  <si>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</si>
  <si>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</si>
  <si>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</si>
  <si>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</si>
  <si>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</si>
  <si>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</si>
  <si>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</si>
  <si>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</si>
  <si>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</si>
  <si>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</si>
  <si>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</si>
  <si>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</si>
  <si>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</si>
  <si>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</si>
  <si>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{7b370bb9-eb57-4c5e-aaab-cf486feb687a}</t>
  </si>
  <si>
    <t>{00000000-0000-0000-0000-000000000000}</t>
  </si>
  <si>
    <t>/</t>
  </si>
  <si>
    <t>1</t>
  </si>
  <si>
    <t>SO 08.3</t>
  </si>
  <si>
    <t>Prodloužení veřejného vodovodu</t>
  </si>
  <si>
    <t>{3c7a60e2-9b48-4059-913c-4c415fa8dd8e}</t>
  </si>
  <si>
    <t>SO 08.4.1</t>
  </si>
  <si>
    <t>Přípojky vodovodu, splaškové a dešťové kanalizace (SO 01)</t>
  </si>
  <si>
    <t>{6e2454b2-264c-4576-99ab-a8e5b6decf19}</t>
  </si>
  <si>
    <t>SO 08.4.2</t>
  </si>
  <si>
    <t>Přípojky vodovodu, splaškové a dešťové kanalizace (SO 02)</t>
  </si>
  <si>
    <t>{679d6e8d-87a1-44bd-a71a-3355df584924}</t>
  </si>
  <si>
    <t>SO 08.4.3</t>
  </si>
  <si>
    <t>Přípojky vodovodu, splaškové a dešťové kanalizace (SO 03)</t>
  </si>
  <si>
    <t>{9250291b-8730-4d8b-ad2e-2a6c811fef27}</t>
  </si>
  <si>
    <t>SO 08.4.4</t>
  </si>
  <si>
    <t>Přípojky vodovodu, splaškové a dešťové kanalizace (SO 04)</t>
  </si>
  <si>
    <t>{63e75043-b573-4dda-84ee-ec4529793ae3}</t>
  </si>
  <si>
    <t>SO 08.4.5</t>
  </si>
  <si>
    <t>Přípojka povrchového žlabu</t>
  </si>
  <si>
    <t>{2627718f-db73-4d89-a406-83a2e43979c4}</t>
  </si>
  <si>
    <t>VRN</t>
  </si>
  <si>
    <t>Vedlejší rozpočtové náklady</t>
  </si>
  <si>
    <t>{9d4fab61-f6ba-425c-a1a9-9225e730afe8}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</si>
  <si>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</si>
  <si>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</si>
  <si>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</si>
  <si>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</si>
  <si>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</si>
  <si>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</si>
  <si>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</si>
  <si>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</si>
  <si>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</si>
  <si>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</si>
  <si>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</si>
  <si>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</si>
  <si>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</si>
  <si>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</si>
  <si>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</si>
  <si>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</si>
  <si>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</si>
  <si>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</si>
  <si>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</si>
  <si>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</si>
  <si>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</si>
  <si>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</si>
  <si>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</si>
  <si>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</si>
  <si>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</si>
  <si>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</si>
  <si>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</si>
  <si>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</si>
  <si>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</si>
  <si>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</si>
  <si>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</si>
  <si>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</si>
  <si>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</si>
  <si>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</si>
  <si>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</si>
  <si>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</si>
  <si>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</si>
  <si>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</si>
  <si>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</si>
  <si>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</si>
  <si>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</si>
  <si>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119001421</t>
  </si>
  <si>
    <t>Dočasné zajištění kabelů a kabelových tratí ze 3 volně ložených kabelů</t>
  </si>
  <si>
    <t>m</t>
  </si>
  <si>
    <t>4</t>
  </si>
  <si>
    <t>1*1,2</t>
  </si>
  <si>
    <t>VV</t>
  </si>
  <si>
    <t>130001101</t>
  </si>
  <si>
    <t>Příplatek za ztížení vykopávky v blízkosti podzemního vedení</t>
  </si>
  <si>
    <t>m3</t>
  </si>
  <si>
    <t>3</t>
  </si>
  <si>
    <t>132201201</t>
  </si>
  <si>
    <t>Hloubení rýh š do 2000 mm v hornině tř. 3 objemu do 100 m3</t>
  </si>
  <si>
    <t>Součet</t>
  </si>
  <si>
    <t>horniny tř. 3 = 50%</t>
  </si>
  <si>
    <t>132201209</t>
  </si>
  <si>
    <t>Příplatek za lepivost k hloubení rýh š do 2000 mm v hornině tř. 3</t>
  </si>
  <si>
    <t>50%:</t>
  </si>
  <si>
    <t>5</t>
  </si>
  <si>
    <t>132301201</t>
  </si>
  <si>
    <t>Hloubení rýh š do 2000 mm v hornině tř. 4 objemu do 100 m3</t>
  </si>
  <si>
    <t>horniny tř. 4 = 30%:</t>
  </si>
  <si>
    <t>6</t>
  </si>
  <si>
    <t>132301209</t>
  </si>
  <si>
    <t>Příplatek za lepivost k hloubení rýh š do 2000 mm v hornině tř. 4</t>
  </si>
  <si>
    <t>7</t>
  </si>
  <si>
    <t>132401201</t>
  </si>
  <si>
    <t>Hloubení rýh š do 2000 mm v hornině tř. 5</t>
  </si>
  <si>
    <t>horniny tř. 5 = 20%:</t>
  </si>
  <si>
    <t>8</t>
  </si>
  <si>
    <t>horniny tř. 3 = 50%:</t>
  </si>
  <si>
    <t>9</t>
  </si>
  <si>
    <t>10</t>
  </si>
  <si>
    <t>11</t>
  </si>
  <si>
    <t>12</t>
  </si>
  <si>
    <t>13</t>
  </si>
  <si>
    <t>151811132</t>
  </si>
  <si>
    <t>Osazení pažicího boxu hl výkopu do 4 m š do 2,5 m</t>
  </si>
  <si>
    <t>m2</t>
  </si>
  <si>
    <t>14</t>
  </si>
  <si>
    <t>151811232</t>
  </si>
  <si>
    <t>Odstranění pažicího boxu hl výkopu do 4 m š do 2,5 m</t>
  </si>
  <si>
    <t>161101101</t>
  </si>
  <si>
    <t>Svislé přemístění výkopku z horniny tř. 1 až 4 hl výkopu do 2,5 m</t>
  </si>
  <si>
    <t>16</t>
  </si>
  <si>
    <t>161101151</t>
  </si>
  <si>
    <t>Svislé přemístění výkopku z horniny tř. 5 až 7 hl výkopu do 2,5 m</t>
  </si>
  <si>
    <t>17</t>
  </si>
  <si>
    <t>162701105</t>
  </si>
  <si>
    <t>Vodorovné přemístění do 10000 m výkopku/sypaniny z horniny tř. 1 až 4</t>
  </si>
  <si>
    <t>18</t>
  </si>
  <si>
    <t>162701109</t>
  </si>
  <si>
    <t>Příplatek k vodorovnému přemístění výkopku/sypaniny z horniny tř. 1 až 4 ZKD 1000 m přes 10000 m</t>
  </si>
  <si>
    <t>19</t>
  </si>
  <si>
    <t>162701155</t>
  </si>
  <si>
    <t>Vodorovné přemístění do 10000 m výkopku/sypaniny z horniny tř. 5 až 7</t>
  </si>
  <si>
    <t>20</t>
  </si>
  <si>
    <t>162701159</t>
  </si>
  <si>
    <t>Příplatek k vodorovnému přemístění výkopku/sypaniny z horniny tř. 5 až 7 ZKD 1000 m přes 10000 m</t>
  </si>
  <si>
    <t>171201201</t>
  </si>
  <si>
    <t>Uložení sypaniny na skládky</t>
  </si>
  <si>
    <t>na trvalou skládku:</t>
  </si>
  <si>
    <t>22</t>
  </si>
  <si>
    <t>171201211</t>
  </si>
  <si>
    <t>Poplatek za uložení stavebního odpadu - zeminy a kameniva na skládce</t>
  </si>
  <si>
    <t>t</t>
  </si>
  <si>
    <t>23</t>
  </si>
  <si>
    <t>174101101b</t>
  </si>
  <si>
    <t>Zásyp jam, šachet rýh nebo kolem objektů sypaninou se zhutněním</t>
  </si>
  <si>
    <t>24</t>
  </si>
  <si>
    <t>M</t>
  </si>
  <si>
    <t>58331200</t>
  </si>
  <si>
    <t>vhodný zásypový materiál</t>
  </si>
  <si>
    <t>25</t>
  </si>
  <si>
    <t>175151101</t>
  </si>
  <si>
    <t>Obsypání potrubí strojně sypaninou bez prohození, uloženou do 3 m</t>
  </si>
  <si>
    <t>26</t>
  </si>
  <si>
    <t>58337310</t>
  </si>
  <si>
    <t>štěrkopísek frakce 0-4 třída B</t>
  </si>
  <si>
    <t>27</t>
  </si>
  <si>
    <t>kus</t>
  </si>
  <si>
    <t>P</t>
  </si>
  <si>
    <t>28</t>
  </si>
  <si>
    <t>29</t>
  </si>
  <si>
    <t>30</t>
  </si>
  <si>
    <t>451573111</t>
  </si>
  <si>
    <t>Lože pod potrubí otevřený výkop ze štěrkopísku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</si>
  <si>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</si>
  <si>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</si>
  <si>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</si>
  <si>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</si>
  <si>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</si>
  <si>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</si>
  <si>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</si>
  <si>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</si>
  <si>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</si>
  <si>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</si>
  <si>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</si>
  <si>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</si>
  <si>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</si>
  <si>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</si>
  <si>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</si>
  <si>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</si>
  <si>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</si>
  <si>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</si>
  <si>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</si>
  <si>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</si>
  <si>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</si>
  <si>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</si>
  <si>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</si>
  <si>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</si>
  <si>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</si>
  <si>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</si>
  <si>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</si>
  <si>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998276101</t>
  </si>
  <si>
    <t>Přesun hmot pro trubní vedení z trub z plastických hmot otevřený výkop</t>
  </si>
  <si>
    <t>SO 08.3 - Prodloužení veřejného vodovodu</t>
  </si>
  <si>
    <t>119001402</t>
  </si>
  <si>
    <t>Dočasné zajištění potrubí DN do 500</t>
  </si>
  <si>
    <t>-206471516</t>
  </si>
  <si>
    <t>19883784</t>
  </si>
  <si>
    <t>5*1,2</t>
  </si>
  <si>
    <t>285148645</t>
  </si>
  <si>
    <t>6*1,0*1,2*1,33</t>
  </si>
  <si>
    <t>637150744</t>
  </si>
  <si>
    <t>Řad V:</t>
  </si>
  <si>
    <t>52,5*1,2*1,33</t>
  </si>
  <si>
    <t>rozšíření na nápojné místo, hydrant:</t>
  </si>
  <si>
    <t>2*1,5*1,5*1,5</t>
  </si>
  <si>
    <t>90,54*0,5</t>
  </si>
  <si>
    <t>1078750379</t>
  </si>
  <si>
    <t>45,27*0,5</t>
  </si>
  <si>
    <t>-2083727568</t>
  </si>
  <si>
    <t>90,54*0,3</t>
  </si>
  <si>
    <t>869477107</t>
  </si>
  <si>
    <t>27,162*0,5</t>
  </si>
  <si>
    <t>-1625158664</t>
  </si>
  <si>
    <t>90,54*0,2</t>
  </si>
  <si>
    <t>-2028220772</t>
  </si>
  <si>
    <t>52,5*2*1,33</t>
  </si>
  <si>
    <t>2104757603</t>
  </si>
  <si>
    <t>-605763264</t>
  </si>
  <si>
    <t>72,432</t>
  </si>
  <si>
    <t>dle tabulky pro výpočet svislého přesunu = 100%:</t>
  </si>
  <si>
    <t>1348475178</t>
  </si>
  <si>
    <t>18,108</t>
  </si>
  <si>
    <t>1104200945</t>
  </si>
  <si>
    <t>90,54*0,8</t>
  </si>
  <si>
    <t>1309951197</t>
  </si>
  <si>
    <t>72,432*3</t>
  </si>
  <si>
    <t>-441701331</t>
  </si>
  <si>
    <t>-1619524171</t>
  </si>
  <si>
    <t>18,108*3</t>
  </si>
  <si>
    <t>92380626</t>
  </si>
  <si>
    <t>90,54</t>
  </si>
  <si>
    <t>430663498</t>
  </si>
  <si>
    <t>90,54*1,8</t>
  </si>
  <si>
    <t>2012332479</t>
  </si>
  <si>
    <t>výkop rýhy - lože - obsyp vč. objemu rour - podkl. bloky:</t>
  </si>
  <si>
    <t>90,54-6,3-24,57-0,273</t>
  </si>
  <si>
    <t>-1926472236</t>
  </si>
  <si>
    <t>59,397*1,8</t>
  </si>
  <si>
    <t>-1719595026</t>
  </si>
  <si>
    <t>52,5*1,2*0,39-((3,14159*0,09^2)/4)*52,5</t>
  </si>
  <si>
    <t>1958281977</t>
  </si>
  <si>
    <t>24,236*2,0</t>
  </si>
  <si>
    <t>932073317</t>
  </si>
  <si>
    <t>52,5*1,2*0,1</t>
  </si>
  <si>
    <t>452313131</t>
  </si>
  <si>
    <t>Podkladní bloky z betonu prostého tř. C 12/15 otevřený výkop</t>
  </si>
  <si>
    <t>969268803</t>
  </si>
  <si>
    <t>452353101</t>
  </si>
  <si>
    <t>Bednění podkladních bloků otevřený výkop</t>
  </si>
  <si>
    <t>143518143</t>
  </si>
  <si>
    <t>851261131</t>
  </si>
  <si>
    <t>Montáž potrubí z trub litinových hrdlových s integrovaným těsněním otevřený výkop DN 100</t>
  </si>
  <si>
    <t>1925537547</t>
  </si>
  <si>
    <t>55253001</t>
  </si>
  <si>
    <t>trouba vodovodní litinová hrdlová pozinkovaná hrdlová DN 100 mm</t>
  </si>
  <si>
    <t>-291782209</t>
  </si>
  <si>
    <t>- 2x SEK 0,5 m</t>
  </si>
  <si>
    <t>857242122</t>
  </si>
  <si>
    <t>Montáž litinových tvarovek jednoosých přírubových otevřený výkop DN 80</t>
  </si>
  <si>
    <t>-2074278016</t>
  </si>
  <si>
    <t>55254047</t>
  </si>
  <si>
    <t>koleno 90° s patkou přírubové litinové vodovodní N-kus PN 10/40 DN 80</t>
  </si>
  <si>
    <t>1923276321</t>
  </si>
  <si>
    <t>857243131</t>
  </si>
  <si>
    <t>Montáž litinových tvarovek odbočných hrdlových otevřený výkop s integrovaným těsněním DN 80</t>
  </si>
  <si>
    <t>1314890425</t>
  </si>
  <si>
    <t>55253647</t>
  </si>
  <si>
    <t>přesuvka hrdlová litinová práškový epoxid tl 250µm U-kus DN 100mm</t>
  </si>
  <si>
    <t>-2043905053</t>
  </si>
  <si>
    <t>857263131</t>
  </si>
  <si>
    <t>Montáž litinových tvarovek odbočných hrdlových otevřený výkop s integrovaným těsněním DN 100</t>
  </si>
  <si>
    <t>-2017449480</t>
  </si>
  <si>
    <t>55253745R</t>
  </si>
  <si>
    <t>tvarovka hrdlová s přírubovou odbočkou z tvárné litiny,práškový epoxid, tl.250µm MMA-kus DN 100/80 mm</t>
  </si>
  <si>
    <t>1297259371</t>
  </si>
  <si>
    <t>871241221</t>
  </si>
  <si>
    <t>-526771043</t>
  </si>
  <si>
    <t>28613620</t>
  </si>
  <si>
    <t>-963788486</t>
  </si>
  <si>
    <t>877241101</t>
  </si>
  <si>
    <t>-504039498</t>
  </si>
  <si>
    <t>28615974</t>
  </si>
  <si>
    <t>-1833716574</t>
  </si>
  <si>
    <t>28654368</t>
  </si>
  <si>
    <t>-926898347</t>
  </si>
  <si>
    <t>FF485527W</t>
  </si>
  <si>
    <t>ks</t>
  </si>
  <si>
    <t>1711213489</t>
  </si>
  <si>
    <t>877241110R</t>
  </si>
  <si>
    <t>-350742738</t>
  </si>
  <si>
    <t>28614936.1</t>
  </si>
  <si>
    <t>190647849</t>
  </si>
  <si>
    <t>891241112</t>
  </si>
  <si>
    <t>Montáž vodovodních šoupátek otevřený výkop DN 80</t>
  </si>
  <si>
    <t>-308201064</t>
  </si>
  <si>
    <t>42221303</t>
  </si>
  <si>
    <t>šoupátko pitná voda, DN 80</t>
  </si>
  <si>
    <t>-1803294700</t>
  </si>
  <si>
    <t>42291073</t>
  </si>
  <si>
    <t>souprava zemní pro šoupátka DN 65-80mm Rd 1,5 m</t>
  </si>
  <si>
    <t>1695298362</t>
  </si>
  <si>
    <t>891247111</t>
  </si>
  <si>
    <t>Montáž hydrantů podzemních DN 80</t>
  </si>
  <si>
    <t>508761288</t>
  </si>
  <si>
    <t>42273590</t>
  </si>
  <si>
    <t>hydrant podzemní DN 80</t>
  </si>
  <si>
    <t>-2029510978</t>
  </si>
  <si>
    <t>562R</t>
  </si>
  <si>
    <t>obal drenážní</t>
  </si>
  <si>
    <t>-563404385</t>
  </si>
  <si>
    <t>892241111</t>
  </si>
  <si>
    <t>Tlaková zkouška vodou potrubí do DN 80</t>
  </si>
  <si>
    <t>-1111450162</t>
  </si>
  <si>
    <t>892273122</t>
  </si>
  <si>
    <t>Proplach a dezinfekce vodovodního potrubí DN od 80 do 125</t>
  </si>
  <si>
    <t>847282923</t>
  </si>
  <si>
    <t>892372111</t>
  </si>
  <si>
    <t>Zabezpečení konců potrubí DN do 300 při tlakových zkouškách vodou</t>
  </si>
  <si>
    <t>1279290398</t>
  </si>
  <si>
    <t>899401112</t>
  </si>
  <si>
    <t>Osazení poklopů litinových šoupátkových</t>
  </si>
  <si>
    <t>-626241294</t>
  </si>
  <si>
    <t>42291352</t>
  </si>
  <si>
    <t>poklop litinový - šoupátkový</t>
  </si>
  <si>
    <t>-1052602742</t>
  </si>
  <si>
    <t>562306362</t>
  </si>
  <si>
    <t>deska podkladová uličního poklopu šoupatového</t>
  </si>
  <si>
    <t>862500768</t>
  </si>
  <si>
    <t>899401113</t>
  </si>
  <si>
    <t>Osazení poklopů litinových hydrantových</t>
  </si>
  <si>
    <t>1993221962</t>
  </si>
  <si>
    <t>42291452</t>
  </si>
  <si>
    <t>poklop litinový - hydrantový DN 80</t>
  </si>
  <si>
    <t>-1017883641</t>
  </si>
  <si>
    <t>56230638</t>
  </si>
  <si>
    <t>deska podkladová uličního poklopu hydrantového</t>
  </si>
  <si>
    <t>1111409861</t>
  </si>
  <si>
    <t>899713111</t>
  </si>
  <si>
    <t>Orientační tabulky na sloupku betonovém nebo ocelovém, vč. sloupku</t>
  </si>
  <si>
    <t>1234809879</t>
  </si>
  <si>
    <t>58</t>
  </si>
  <si>
    <t>899721111</t>
  </si>
  <si>
    <t>Signalizační vodič DN do 150 mm na potrubí PVC</t>
  </si>
  <si>
    <t>852898883</t>
  </si>
  <si>
    <t>52,5</t>
  </si>
  <si>
    <t>3*2,0</t>
  </si>
  <si>
    <t>59</t>
  </si>
  <si>
    <t>899722112</t>
  </si>
  <si>
    <t>Krytí potrubí z plastů výstražnou fólií z PVC 25 cm</t>
  </si>
  <si>
    <t>1154505885</t>
  </si>
  <si>
    <t>60</t>
  </si>
  <si>
    <t>170981656</t>
  </si>
  <si>
    <t>SO 08.4.1 - Přípojky vodovodu, splaškové a dešťové kanalizace (SO 01)</t>
  </si>
  <si>
    <t>119001401</t>
  </si>
  <si>
    <t>Dočasné zajištění potrubí DN do 200</t>
  </si>
  <si>
    <t>845983676</t>
  </si>
  <si>
    <t>4*0,9</t>
  </si>
  <si>
    <t>-625488700</t>
  </si>
  <si>
    <t>1*0,9</t>
  </si>
  <si>
    <t>-1715562227</t>
  </si>
  <si>
    <t>9*0,9</t>
  </si>
  <si>
    <t>-1929591767</t>
  </si>
  <si>
    <t>14*1,0*0,9*1,2</t>
  </si>
  <si>
    <t>131201201</t>
  </si>
  <si>
    <t>Hloubení jam zapažených v hornině tř. 3 objemu do 100 m3</t>
  </si>
  <si>
    <t>537147680</t>
  </si>
  <si>
    <t>Vodoměrná šachta:</t>
  </si>
  <si>
    <t>2,8*2,8*1,6</t>
  </si>
  <si>
    <t>12,544*0,5</t>
  </si>
  <si>
    <t>131201209</t>
  </si>
  <si>
    <t>Příplatek za lepivost u hloubení jam zapažených v hornině tř. 3</t>
  </si>
  <si>
    <t>-1359726473</t>
  </si>
  <si>
    <t>6,272*0,5</t>
  </si>
  <si>
    <t>131301201</t>
  </si>
  <si>
    <t>Hloubení jam zapažených v hornině tř. 4 objemu do 100 m3</t>
  </si>
  <si>
    <t>-1397905623</t>
  </si>
  <si>
    <t>12,544*0,3</t>
  </si>
  <si>
    <t>131301209</t>
  </si>
  <si>
    <t>Příplatek za lepivost u hloubení jam zapažených v hornině tř. 4</t>
  </si>
  <si>
    <t>304432747</t>
  </si>
  <si>
    <t>3,763*0,5</t>
  </si>
  <si>
    <t>131401201</t>
  </si>
  <si>
    <t>Hloubení jam zapažených v hornině tř. 5 objemu do 100 m3</t>
  </si>
  <si>
    <t>-937743085</t>
  </si>
  <si>
    <t>12,544*0,2</t>
  </si>
  <si>
    <t>1405440958</t>
  </si>
  <si>
    <t>Vodovodní přípojka:</t>
  </si>
  <si>
    <t>3,0*0,9*1,2</t>
  </si>
  <si>
    <t>Přípojka splaškové kanalizace:</t>
  </si>
  <si>
    <t>8,0*0,9*1,2</t>
  </si>
  <si>
    <t>Přípojka dešťové kanalizace:</t>
  </si>
  <si>
    <t>11,0*0,9*1,2</t>
  </si>
  <si>
    <t>23,76*0,5</t>
  </si>
  <si>
    <t>220487923</t>
  </si>
  <si>
    <t>11,88*0,5</t>
  </si>
  <si>
    <t>632081395</t>
  </si>
  <si>
    <t>23,76*0,3</t>
  </si>
  <si>
    <t>1648990828</t>
  </si>
  <si>
    <t>7,128*0,5</t>
  </si>
  <si>
    <t>-1132790222</t>
  </si>
  <si>
    <t>23,76*0,2</t>
  </si>
  <si>
    <t>-574737680</t>
  </si>
  <si>
    <t>3,0*2*1,2</t>
  </si>
  <si>
    <t>8,0*2*1,2</t>
  </si>
  <si>
    <t>11,0*2*1,2</t>
  </si>
  <si>
    <t>2,8*2*1,6</t>
  </si>
  <si>
    <t>1989541129</t>
  </si>
  <si>
    <t>-176958870</t>
  </si>
  <si>
    <t>(23,76+12,544)*0,8</t>
  </si>
  <si>
    <t>29,043</t>
  </si>
  <si>
    <t>-1083845257</t>
  </si>
  <si>
    <t>(23,76+12,544)*0,2</t>
  </si>
  <si>
    <t>7,261</t>
  </si>
  <si>
    <t>-1037781728</t>
  </si>
  <si>
    <t>801052430</t>
  </si>
  <si>
    <t>29,043*3</t>
  </si>
  <si>
    <t>1035675910</t>
  </si>
  <si>
    <t>-1302836303</t>
  </si>
  <si>
    <t>7,261*3</t>
  </si>
  <si>
    <t>-1440591422</t>
  </si>
  <si>
    <t>23,76+12,544</t>
  </si>
  <si>
    <t>-190774647</t>
  </si>
  <si>
    <t>36,304*1,8</t>
  </si>
  <si>
    <t>-29905729</t>
  </si>
  <si>
    <t>výkop rýhy + výkop jámy  - lože - obsyp vč. objemu rour - objem VŠ - objem RŠ:</t>
  </si>
  <si>
    <t>23,76+12,544-4,011-8,762-2,304-0,17</t>
  </si>
  <si>
    <t>-1225156131</t>
  </si>
  <si>
    <t>21,057*1,8</t>
  </si>
  <si>
    <t>1846366006</t>
  </si>
  <si>
    <t>3,0*0,9*0,332-((3,14159*0,032^2)/4)*3,0</t>
  </si>
  <si>
    <t>8,0*0,9*0,46-((3,14159*0,16^2)/4)*8,0</t>
  </si>
  <si>
    <t>11,0*0,9*0,46-((3,14159*0,16^2)/4)*11,0</t>
  </si>
  <si>
    <t>-1846953551</t>
  </si>
  <si>
    <t>8,378*2,0</t>
  </si>
  <si>
    <t>1110605094</t>
  </si>
  <si>
    <t>3,0*0,9*0,1</t>
  </si>
  <si>
    <t>8,0*0,9*0,15</t>
  </si>
  <si>
    <t>11,0*0,9*0,15</t>
  </si>
  <si>
    <t>2,8*2,8*0,15</t>
  </si>
  <si>
    <t>871161211</t>
  </si>
  <si>
    <t>Montáž potrubí z PE100 SDR 11 otevřený výkop svařovaných elektrotvarovkou D 32 x 4,4 mm</t>
  </si>
  <si>
    <t>1840834153</t>
  </si>
  <si>
    <t>28613595</t>
  </si>
  <si>
    <t>potrubí dvouvrstvé PE100 s 10% signalizační vrstvou SDR 11 32x4,4</t>
  </si>
  <si>
    <t>827864156</t>
  </si>
  <si>
    <t>871310310</t>
  </si>
  <si>
    <t>Montáž kanalizačního potrubí hladkého plnostěnného SN 10 z polypropylenu DN 150</t>
  </si>
  <si>
    <t>1122131274</t>
  </si>
  <si>
    <t>splašková kanalizace:</t>
  </si>
  <si>
    <t>8,0</t>
  </si>
  <si>
    <t>dešťová kanalizace:</t>
  </si>
  <si>
    <t>11,0</t>
  </si>
  <si>
    <t>28617011</t>
  </si>
  <si>
    <t>trubka kanalizační PP plnostěnná třívrstvá DN 150x3000 mm SN 10</t>
  </si>
  <si>
    <t>-2143960671</t>
  </si>
  <si>
    <t>891249111</t>
  </si>
  <si>
    <t>Montáž navrtávacích pasů na potrubí z jakýchkoli trub DN 80</t>
  </si>
  <si>
    <t>1933012546</t>
  </si>
  <si>
    <t>42271412</t>
  </si>
  <si>
    <t>Navrtávací pas DN80, šoupátko</t>
  </si>
  <si>
    <t>-1806334571</t>
  </si>
  <si>
    <t>42291057</t>
  </si>
  <si>
    <t>souprava zemní pro navrtávací pas s kohoutem Rd 1,5 m</t>
  </si>
  <si>
    <t>753511478</t>
  </si>
  <si>
    <t>893811163</t>
  </si>
  <si>
    <t>Osazení vodoměrné šachty kruhové z PP samonosné pro běžné zatížení průměru do 1,2 m hloubky do 1,6 m</t>
  </si>
  <si>
    <t>743570564</t>
  </si>
  <si>
    <t>56230595</t>
  </si>
  <si>
    <t>šachta vodoměrná 1,2*1,2*1,6 m</t>
  </si>
  <si>
    <t>-140576439</t>
  </si>
  <si>
    <t>894812001</t>
  </si>
  <si>
    <t>Revizní a čistící šachta z PP DN 425</t>
  </si>
  <si>
    <t>2010266544</t>
  </si>
  <si>
    <t>- komplet dodávka a montáž</t>
  </si>
  <si>
    <t>899401111</t>
  </si>
  <si>
    <t>Osazení poklopů litinových ventilových</t>
  </si>
  <si>
    <t>-1846334714</t>
  </si>
  <si>
    <t>42291402</t>
  </si>
  <si>
    <t>poklop litinový - ventilový</t>
  </si>
  <si>
    <t>1827809205</t>
  </si>
  <si>
    <t>56230636</t>
  </si>
  <si>
    <t>deska podkladová uličního poklopu ventilového</t>
  </si>
  <si>
    <t>-175646018</t>
  </si>
  <si>
    <t>-637964292</t>
  </si>
  <si>
    <t>197587550</t>
  </si>
  <si>
    <t>871R</t>
  </si>
  <si>
    <t>Napojení na stávající splaškovou kanalizaci</t>
  </si>
  <si>
    <t>kpl</t>
  </si>
  <si>
    <t>-406607926</t>
  </si>
  <si>
    <t>- vč. materiálu</t>
  </si>
  <si>
    <t>871R2</t>
  </si>
  <si>
    <t>Napojení na stávající dešťovou kanalizaci</t>
  </si>
  <si>
    <t>-727378746</t>
  </si>
  <si>
    <t>1041755782</t>
  </si>
  <si>
    <t>SO 08.4.2 - Přípojky vodovodu, splaškové a dešťové kanalizace (SO 02)</t>
  </si>
  <si>
    <t>-2018053324</t>
  </si>
  <si>
    <t>-1527131826</t>
  </si>
  <si>
    <t>919086658</t>
  </si>
  <si>
    <t>-1930969448</t>
  </si>
  <si>
    <t>1004835902</t>
  </si>
  <si>
    <t>9,0*0,9*1,2</t>
  </si>
  <si>
    <t>10,0*0,9*1,2</t>
  </si>
  <si>
    <t>-69792844</t>
  </si>
  <si>
    <t>-1845563892</t>
  </si>
  <si>
    <t>-1255483889</t>
  </si>
  <si>
    <t>426480903</t>
  </si>
  <si>
    <t>-2025880595</t>
  </si>
  <si>
    <t>9,0*2*1,2</t>
  </si>
  <si>
    <t>10,0*2*1,2</t>
  </si>
  <si>
    <t>486687824</t>
  </si>
  <si>
    <t>608086782</t>
  </si>
  <si>
    <t>23,76*0,8</t>
  </si>
  <si>
    <t>19,008</t>
  </si>
  <si>
    <t>-710528422</t>
  </si>
  <si>
    <t>4,752</t>
  </si>
  <si>
    <t>539101684</t>
  </si>
  <si>
    <t>1779849794</t>
  </si>
  <si>
    <t>19,008*3</t>
  </si>
  <si>
    <t>2143305206</t>
  </si>
  <si>
    <t>501114185</t>
  </si>
  <si>
    <t>4,752*3</t>
  </si>
  <si>
    <t>-1127638356</t>
  </si>
  <si>
    <t>23,76</t>
  </si>
  <si>
    <t>-158929296</t>
  </si>
  <si>
    <t>23,76*1,8</t>
  </si>
  <si>
    <t>383123521</t>
  </si>
  <si>
    <t>výkop rýhy - lože - obsyp vč. objemu rour - objem RŠ:</t>
  </si>
  <si>
    <t>23,76-2,835-8,762-0,17</t>
  </si>
  <si>
    <t>-534513632</t>
  </si>
  <si>
    <t>11,993*1,8</t>
  </si>
  <si>
    <t>-1415497124</t>
  </si>
  <si>
    <t>9,0*0,9*0,46-((3,14159*0,16^2)/4)*9,0</t>
  </si>
  <si>
    <t>10,0*0,9*0,46-((3,14159*0,16^2)/4)*10,0</t>
  </si>
  <si>
    <t>50630391</t>
  </si>
  <si>
    <t>-979084986</t>
  </si>
  <si>
    <t>9,0*0,9*0,15</t>
  </si>
  <si>
    <t>10,0*0,9*0,15</t>
  </si>
  <si>
    <t>-1231071101</t>
  </si>
  <si>
    <t>-1216370581</t>
  </si>
  <si>
    <t>828192833</t>
  </si>
  <si>
    <t>9,0</t>
  </si>
  <si>
    <t>10,0</t>
  </si>
  <si>
    <t>1005172891</t>
  </si>
  <si>
    <t>1330617496</t>
  </si>
  <si>
    <t>1091325845</t>
  </si>
  <si>
    <t>451929734</t>
  </si>
  <si>
    <t>625693489</t>
  </si>
  <si>
    <t>383122688</t>
  </si>
  <si>
    <t>2133073424</t>
  </si>
  <si>
    <t>-1430601330</t>
  </si>
  <si>
    <t>98760182</t>
  </si>
  <si>
    <t>1497015824</t>
  </si>
  <si>
    <t>-634689993</t>
  </si>
  <si>
    <t>-1293182183</t>
  </si>
  <si>
    <t>1188849410</t>
  </si>
  <si>
    <t>SO 08.4.3 - Přípojky vodovodu, splaškové a dešťové kanalizace (SO 03)</t>
  </si>
  <si>
    <t>1585598935</t>
  </si>
  <si>
    <t>1445213330</t>
  </si>
  <si>
    <t>-408101693</t>
  </si>
  <si>
    <t>495788424</t>
  </si>
  <si>
    <t>-1137754048</t>
  </si>
  <si>
    <t>-967957710</t>
  </si>
  <si>
    <t>195917769</t>
  </si>
  <si>
    <t>-1621477962</t>
  </si>
  <si>
    <t>-1408457504</t>
  </si>
  <si>
    <t>1390899391</t>
  </si>
  <si>
    <t>5,5*0,9*1,2</t>
  </si>
  <si>
    <t>13,0*0,9*1,2</t>
  </si>
  <si>
    <t>31,86*0,5</t>
  </si>
  <si>
    <t>281045191</t>
  </si>
  <si>
    <t>15,93*0,5</t>
  </si>
  <si>
    <t>-1190013896</t>
  </si>
  <si>
    <t>31,86*0,3</t>
  </si>
  <si>
    <t>1527306442</t>
  </si>
  <si>
    <t>9,558*0,5</t>
  </si>
  <si>
    <t>1647069609</t>
  </si>
  <si>
    <t>31,86*0,2</t>
  </si>
  <si>
    <t>-1569763343</t>
  </si>
  <si>
    <t>5,5*2*1,2</t>
  </si>
  <si>
    <t>13,0*2*1,2</t>
  </si>
  <si>
    <t>2081154732</t>
  </si>
  <si>
    <t>1008608691</t>
  </si>
  <si>
    <t>(31,86+12,544)*0,8</t>
  </si>
  <si>
    <t>35,523</t>
  </si>
  <si>
    <t>724324600</t>
  </si>
  <si>
    <t>(31,86+12,544)*0,2</t>
  </si>
  <si>
    <t>8,881</t>
  </si>
  <si>
    <t>-24432140</t>
  </si>
  <si>
    <t>-1812065491</t>
  </si>
  <si>
    <t>35,523*3</t>
  </si>
  <si>
    <t>-1620871492</t>
  </si>
  <si>
    <t>2099073814</t>
  </si>
  <si>
    <t>8,881*3</t>
  </si>
  <si>
    <t>1619636581</t>
  </si>
  <si>
    <t>31,86+12,544</t>
  </si>
  <si>
    <t>-1201139452</t>
  </si>
  <si>
    <t>44,404*1,8</t>
  </si>
  <si>
    <t>-607523061</t>
  </si>
  <si>
    <t>31,86+12,544-4,911-11,579-2,304-0,17</t>
  </si>
  <si>
    <t>436215834</t>
  </si>
  <si>
    <t>25,44*1,8</t>
  </si>
  <si>
    <t>-1192762842</t>
  </si>
  <si>
    <t>5,5*0,9*0,332-((3,14159*0,032^2)/4)*5,5</t>
  </si>
  <si>
    <t>13,0*0,9*0,46-((3,14159*0,16^2)/4)*13,0</t>
  </si>
  <si>
    <t>-284348556</t>
  </si>
  <si>
    <t>11,093*2,0</t>
  </si>
  <si>
    <t>1158212526</t>
  </si>
  <si>
    <t>5,5*0,9*0,1</t>
  </si>
  <si>
    <t>13,0*0,9*0,15</t>
  </si>
  <si>
    <t>762505666</t>
  </si>
  <si>
    <t>-1381374100</t>
  </si>
  <si>
    <t>461757246</t>
  </si>
  <si>
    <t>13,0</t>
  </si>
  <si>
    <t>469806687</t>
  </si>
  <si>
    <t>877310320</t>
  </si>
  <si>
    <t>Montáž odboček na kanalizačním potrubí z PP trub hladkých plnostěnných DN 150</t>
  </si>
  <si>
    <t>-2049798776</t>
  </si>
  <si>
    <t>28617205</t>
  </si>
  <si>
    <t>odbočka kanalizační PP SN 16 45° DN 150/DN150</t>
  </si>
  <si>
    <t>-203102682</t>
  </si>
  <si>
    <t>-1889501811</t>
  </si>
  <si>
    <t>1032718664</t>
  </si>
  <si>
    <t>1734310719</t>
  </si>
  <si>
    <t>-132466254</t>
  </si>
  <si>
    <t>1955558610</t>
  </si>
  <si>
    <t>1515120993</t>
  </si>
  <si>
    <t>1129214634</t>
  </si>
  <si>
    <t>1483813497</t>
  </si>
  <si>
    <t>-1831978940</t>
  </si>
  <si>
    <t>-1560467868</t>
  </si>
  <si>
    <t>411207945</t>
  </si>
  <si>
    <t>982557444</t>
  </si>
  <si>
    <t>738628051</t>
  </si>
  <si>
    <t>678873246</t>
  </si>
  <si>
    <t>SO 08.4.4 - Přípojky vodovodu, splaškové a dešťové kanalizace (SO 04)</t>
  </si>
  <si>
    <t>1637295853</t>
  </si>
  <si>
    <t>1409945151</t>
  </si>
  <si>
    <t>1908013673</t>
  </si>
  <si>
    <t>1546125821</t>
  </si>
  <si>
    <t>-1899426835</t>
  </si>
  <si>
    <t>4,5*0,9*1,2</t>
  </si>
  <si>
    <t>10,5*0,9*1,2</t>
  </si>
  <si>
    <t>(11,0+23,0)*0,9*1,2</t>
  </si>
  <si>
    <t>52,92*0,5</t>
  </si>
  <si>
    <t>-939008945</t>
  </si>
  <si>
    <t>26,46*0,5</t>
  </si>
  <si>
    <t>-760785363</t>
  </si>
  <si>
    <t>52,92*0,3</t>
  </si>
  <si>
    <t>1683870057</t>
  </si>
  <si>
    <t>15,876*0,5</t>
  </si>
  <si>
    <t>-1398635588</t>
  </si>
  <si>
    <t>52,92*0,2</t>
  </si>
  <si>
    <t>-2061010094</t>
  </si>
  <si>
    <t>4,5*2*1,2</t>
  </si>
  <si>
    <t>10,5*2*1,2</t>
  </si>
  <si>
    <t>(11,0+23,0)*2*1,2</t>
  </si>
  <si>
    <t>2057567088</t>
  </si>
  <si>
    <t>1329709884</t>
  </si>
  <si>
    <t>52,92*0,8</t>
  </si>
  <si>
    <t>42,336</t>
  </si>
  <si>
    <t>-1270649208</t>
  </si>
  <si>
    <t>10,584</t>
  </si>
  <si>
    <t>-255813336</t>
  </si>
  <si>
    <t>-1911608035</t>
  </si>
  <si>
    <t>42,336*3</t>
  </si>
  <si>
    <t>609702075</t>
  </si>
  <si>
    <t>-1378456024</t>
  </si>
  <si>
    <t>10,584*3</t>
  </si>
  <si>
    <t>2140789806</t>
  </si>
  <si>
    <t>52,92</t>
  </si>
  <si>
    <t>1692619604</t>
  </si>
  <si>
    <t>52,92*1,8</t>
  </si>
  <si>
    <t>-753103647</t>
  </si>
  <si>
    <t>52,92-6,413-19,768-0,17</t>
  </si>
  <si>
    <t>-746847062</t>
  </si>
  <si>
    <t>26,569*1,8</t>
  </si>
  <si>
    <t>-1463702554</t>
  </si>
  <si>
    <t>4,5*0,9*0,332-((3,14159*0,032^2)/4)*4,5</t>
  </si>
  <si>
    <t>10,5*0,9*0,46-((3,14159*0,16^2)/4)*10,5</t>
  </si>
  <si>
    <t>(11,0+23,0)*0,9*0,46-((3,14159*0,16^2)/4)*(11,0+23,0)</t>
  </si>
  <si>
    <t>-1905884886</t>
  </si>
  <si>
    <t>18,869*2,0</t>
  </si>
  <si>
    <t>-1008218079</t>
  </si>
  <si>
    <t>4,5*0,9*0,1</t>
  </si>
  <si>
    <t>10,5*0,9*0,15</t>
  </si>
  <si>
    <t>(11,0+23,0)*0,9*0,15</t>
  </si>
  <si>
    <t>-2073863632</t>
  </si>
  <si>
    <t>43822396</t>
  </si>
  <si>
    <t>847084910</t>
  </si>
  <si>
    <t>10,5</t>
  </si>
  <si>
    <t>(11,0+23,0)</t>
  </si>
  <si>
    <t>-1954997214</t>
  </si>
  <si>
    <t>-2012030260</t>
  </si>
  <si>
    <t>90302759</t>
  </si>
  <si>
    <t>808272517</t>
  </si>
  <si>
    <t>529362837</t>
  </si>
  <si>
    <t>1625672603</t>
  </si>
  <si>
    <t>-1037039229</t>
  </si>
  <si>
    <t>-589764427</t>
  </si>
  <si>
    <t>-516828678</t>
  </si>
  <si>
    <t>-1094956229</t>
  </si>
  <si>
    <t>316018593</t>
  </si>
  <si>
    <t>1129455036</t>
  </si>
  <si>
    <t>942547958</t>
  </si>
  <si>
    <t>1834492890</t>
  </si>
  <si>
    <t>285168263</t>
  </si>
  <si>
    <t>SO 08.4.5 - Přípojka povrchového žlabu</t>
  </si>
  <si>
    <t>-1054402309</t>
  </si>
  <si>
    <t>2*1,0</t>
  </si>
  <si>
    <t>-1685873286</t>
  </si>
  <si>
    <t>4*1,0</t>
  </si>
  <si>
    <t>-1463343651</t>
  </si>
  <si>
    <t>6*1,0*1,0*1,2</t>
  </si>
  <si>
    <t>526908752</t>
  </si>
  <si>
    <t>23,0*1,0*1,2</t>
  </si>
  <si>
    <t>27,6*0,5</t>
  </si>
  <si>
    <t>585522325</t>
  </si>
  <si>
    <t>13,8*0,5</t>
  </si>
  <si>
    <t>1996887720</t>
  </si>
  <si>
    <t>27,6*0,3</t>
  </si>
  <si>
    <t>853873092</t>
  </si>
  <si>
    <t>8,28*0,5</t>
  </si>
  <si>
    <t>1349350402</t>
  </si>
  <si>
    <t>27,6*0,2</t>
  </si>
  <si>
    <t>-1708605671</t>
  </si>
  <si>
    <t>23,0*2*1,2</t>
  </si>
  <si>
    <t>1620696063</t>
  </si>
  <si>
    <t>2037162842</t>
  </si>
  <si>
    <t>27,6*0,8</t>
  </si>
  <si>
    <t>22,08</t>
  </si>
  <si>
    <t>1405020393</t>
  </si>
  <si>
    <t>5,52</t>
  </si>
  <si>
    <t>483190041</t>
  </si>
  <si>
    <t>1109057308</t>
  </si>
  <si>
    <t>22,08*3</t>
  </si>
  <si>
    <t>1852477413</t>
  </si>
  <si>
    <t>-1936118397</t>
  </si>
  <si>
    <t>5,52*3</t>
  </si>
  <si>
    <t>-892239751</t>
  </si>
  <si>
    <t>27,6</t>
  </si>
  <si>
    <t>1244974310</t>
  </si>
  <si>
    <t>27,6*1,8</t>
  </si>
  <si>
    <t>-1713386868</t>
  </si>
  <si>
    <t>výkop rýhy - lože - obsyp vč. objemu rour:</t>
  </si>
  <si>
    <t>27,6-3,45-11,5</t>
  </si>
  <si>
    <t>-1537529710</t>
  </si>
  <si>
    <t>12,65*1,8</t>
  </si>
  <si>
    <t>-225020365</t>
  </si>
  <si>
    <t>23,0*1,0*0,5-((3,14159*0,2^2)/4)*23,0</t>
  </si>
  <si>
    <t>-913841679</t>
  </si>
  <si>
    <t>10,777*2,0</t>
  </si>
  <si>
    <t>-869040182</t>
  </si>
  <si>
    <t>23,0*1,0*0,15</t>
  </si>
  <si>
    <t>871350310</t>
  </si>
  <si>
    <t>Montáž kanalizačního potrubí hladkého plnostěnného SN 10 z polypropylenu DN 200</t>
  </si>
  <si>
    <t>1186663828</t>
  </si>
  <si>
    <t>28617020</t>
  </si>
  <si>
    <t>trubka kanalizační PP plnostěnná třívrstvá DN 200x6000 mm SN 10</t>
  </si>
  <si>
    <t>1425370968</t>
  </si>
  <si>
    <t>-1312651225</t>
  </si>
  <si>
    <t>877350320</t>
  </si>
  <si>
    <t>Montáž odboček na kanalizačním potrubí z PP trub hladkých plnostěnných DN 200</t>
  </si>
  <si>
    <t>1255064861</t>
  </si>
  <si>
    <t>28617207</t>
  </si>
  <si>
    <t>odbočka kanalizační PP SN 16 45° DN 200/DN150</t>
  </si>
  <si>
    <t>1317228506</t>
  </si>
  <si>
    <t>2094075405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</si>
  <si>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</si>
  <si>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</si>
  <si>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</si>
  <si>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</si>
  <si>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</si>
  <si>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</si>
  <si>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</si>
  <si>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</si>
  <si>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</si>
  <si>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-1885423428</t>
  </si>
  <si>
    <t>011314000</t>
  </si>
  <si>
    <t>Archeologický dohled</t>
  </si>
  <si>
    <t>-429073780</t>
  </si>
  <si>
    <t>011503000</t>
  </si>
  <si>
    <t>Pasportizace území stavby a jejího okolí</t>
  </si>
  <si>
    <t>-2099948923</t>
  </si>
  <si>
    <t>012103000</t>
  </si>
  <si>
    <t>Geodetické práce před výstavbou</t>
  </si>
  <si>
    <t>1660216247</t>
  </si>
  <si>
    <t>012303000</t>
  </si>
  <si>
    <t>Geodetické práce po výstavbě</t>
  </si>
  <si>
    <t>-606561288</t>
  </si>
  <si>
    <t>013254000</t>
  </si>
  <si>
    <t>Dokumentace skutečného provedení stavby</t>
  </si>
  <si>
    <t>-224395031</t>
  </si>
  <si>
    <t>030001000</t>
  </si>
  <si>
    <t>Zařízení staveniště</t>
  </si>
  <si>
    <t>-1538279204</t>
  </si>
  <si>
    <t>043194000</t>
  </si>
  <si>
    <t>Hutnící zkoušky</t>
  </si>
  <si>
    <t>962976283</t>
  </si>
  <si>
    <t>045002000</t>
  </si>
  <si>
    <t>Kompletační a koordinační činnost</t>
  </si>
  <si>
    <t>1345565495</t>
  </si>
  <si>
    <t>071103000</t>
  </si>
  <si>
    <t>Součinnost s provozovatelem sítí</t>
  </si>
  <si>
    <t>-688101945</t>
  </si>
  <si>
    <t>071103003</t>
  </si>
  <si>
    <t>Akreditovaný odběr a rozbor vzorku vody</t>
  </si>
  <si>
    <t>1642892777</t>
  </si>
  <si>
    <t>072002000</t>
  </si>
  <si>
    <t>Dopravní značení</t>
  </si>
  <si>
    <t>-1962150392</t>
  </si>
  <si>
    <t>Montáž potrubí z PE100 SDR 17 otevřený výkop svařovaných elektrotvarovkou D 63 x 5,4 mm</t>
  </si>
  <si>
    <t>potrubí dvouvrstvé PE100 s 10% signalizační vrstvou SDR 17 63x5,4 dl 12m PAS 1075</t>
  </si>
  <si>
    <t>Montáž elektrotvarovek na vodovodním potrubí z PE trub d 63</t>
  </si>
  <si>
    <t>elektrospojka SDR 17 PE 100 PN 16 d 63</t>
  </si>
  <si>
    <t>příruba volná k lemovému nákružku z polypropylénu 63</t>
  </si>
  <si>
    <t>Lemový nákružek PE100 SDR11 d63</t>
  </si>
  <si>
    <t>koleno 30° PE d 63</t>
  </si>
  <si>
    <t>Montáž oblouku nebo kolen na vodovodním potrubí z PE trub d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</si>
</sst>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5" borderId="0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36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0" fillId="0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 activeCell="BE91" sqref="BE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R2" s="186" t="s">
        <v>8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1" t="s">
        <v>12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6"/>
      <c r="AS4" s="20" t="s">
        <v>13</v>
      </c>
      <c r="BS4" s="21" t="s">
        <v>14</v>
      </c>
    </row>
    <row r="5" spans="1:73" ht="14.45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220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7"/>
      <c r="AQ5" s="26"/>
      <c r="BS5" s="21" t="s">
        <v>9</v>
      </c>
    </row>
    <row r="6" spans="1:73" ht="36.950000000000003" customHeight="1">
      <c r="B6" s="25"/>
      <c r="C6" s="27"/>
      <c r="D6" s="30" t="s">
        <v>16</v>
      </c>
      <c r="E6" s="27"/>
      <c r="F6" s="27"/>
      <c r="G6" s="27"/>
      <c r="H6" s="27"/>
      <c r="I6" s="27"/>
      <c r="J6" s="27"/>
      <c r="K6" s="221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7"/>
      <c r="AQ6" s="26"/>
      <c r="BS6" s="21" t="s">
        <v>9</v>
      </c>
    </row>
    <row r="7" spans="1:73" ht="14.45" customHeight="1">
      <c r="B7" s="25"/>
      <c r="C7" s="27"/>
      <c r="D7" s="31" t="s">
        <v>18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19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>
      <c r="B8" s="25"/>
      <c r="C8" s="27"/>
      <c r="D8" s="31" t="s">
        <v>20</v>
      </c>
      <c r="E8" s="27"/>
      <c r="F8" s="27"/>
      <c r="G8" s="27"/>
      <c r="H8" s="27"/>
      <c r="I8" s="27"/>
      <c r="J8" s="27"/>
      <c r="K8" s="29" t="s">
        <v>21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22</v>
      </c>
      <c r="AL8" s="27"/>
      <c r="AM8" s="27"/>
      <c r="AN8" s="29" t="s">
        <v>23</v>
      </c>
      <c r="AO8" s="27"/>
      <c r="AP8" s="27"/>
      <c r="AQ8" s="26"/>
      <c r="BS8" s="21" t="s">
        <v>9</v>
      </c>
    </row>
    <row r="9" spans="1:73" ht="14.45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>
      <c r="B10" s="25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5</v>
      </c>
      <c r="AO10" s="27"/>
      <c r="AP10" s="27"/>
      <c r="AQ10" s="26"/>
      <c r="BS10" s="21" t="s">
        <v>9</v>
      </c>
    </row>
    <row r="11" spans="1:73" ht="18.399999999999999" customHeight="1">
      <c r="B11" s="25"/>
      <c r="C11" s="27"/>
      <c r="D11" s="27"/>
      <c r="E11" s="29" t="s">
        <v>21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26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>
      <c r="B13" s="25"/>
      <c r="C13" s="27"/>
      <c r="D13" s="31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5">
      <c r="B14" s="25"/>
      <c r="C14" s="27"/>
      <c r="D14" s="27"/>
      <c r="E14" s="29" t="s">
        <v>21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26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>
      <c r="B16" s="25"/>
      <c r="C16" s="27"/>
      <c r="D16" s="31" t="s">
        <v>28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5</v>
      </c>
      <c r="AO16" s="27"/>
      <c r="AP16" s="27"/>
      <c r="AQ16" s="26"/>
      <c r="BS16" s="21" t="s">
        <v>6</v>
      </c>
    </row>
    <row r="17" spans="2:71" ht="18.399999999999999" customHeight="1">
      <c r="B17" s="25"/>
      <c r="C17" s="27"/>
      <c r="D17" s="27"/>
      <c r="E17" s="29" t="s">
        <v>21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26</v>
      </c>
      <c r="AL17" s="27"/>
      <c r="AM17" s="27"/>
      <c r="AN17" s="29" t="s">
        <v>5</v>
      </c>
      <c r="AO17" s="27"/>
      <c r="AP17" s="27"/>
      <c r="AQ17" s="26"/>
      <c r="BS17" s="21" t="s">
        <v>29</v>
      </c>
    </row>
    <row r="18" spans="2:71" ht="6.95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5" customHeight="1">
      <c r="B19" s="25"/>
      <c r="C19" s="27"/>
      <c r="D19" s="31" t="s">
        <v>30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6"/>
      <c r="BS19" s="21" t="s">
        <v>9</v>
      </c>
    </row>
    <row r="20" spans="2:71" ht="18.399999999999999" customHeight="1">
      <c r="B20" s="25"/>
      <c r="C20" s="27"/>
      <c r="D20" s="27"/>
      <c r="E20" s="29" t="s">
        <v>21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26</v>
      </c>
      <c r="AL20" s="27"/>
      <c r="AM20" s="27"/>
      <c r="AN20" s="29" t="s">
        <v>5</v>
      </c>
      <c r="AO20" s="27"/>
      <c r="AP20" s="27"/>
      <c r="AQ20" s="26"/>
    </row>
    <row r="21" spans="2:71" ht="6.95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5">
      <c r="B22" s="25"/>
      <c r="C22" s="27"/>
      <c r="D22" s="31" t="s">
        <v>31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16.5" customHeight="1">
      <c r="B23" s="25"/>
      <c r="C23" s="27"/>
      <c r="D23" s="27"/>
      <c r="E23" s="222" t="s">
        <v>5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7"/>
      <c r="AP23" s="27"/>
      <c r="AQ23" s="26"/>
    </row>
    <row r="24" spans="2:71" ht="6.95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>
      <c r="B26" s="25"/>
      <c r="C26" s="27"/>
      <c r="D26" s="33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7">
        <f>ROUND(AG87,2)</f>
        <v>0</v>
      </c>
      <c r="AL26" s="198"/>
      <c r="AM26" s="198"/>
      <c r="AN26" s="198"/>
      <c r="AO26" s="198"/>
      <c r="AP26" s="27"/>
      <c r="AQ26" s="26"/>
    </row>
    <row r="27" spans="2:71" ht="14.45" customHeight="1">
      <c r="B27" s="25"/>
      <c r="C27" s="27"/>
      <c r="D27" s="33" t="s">
        <v>33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7">
        <f>ROUND(AG96,2)</f>
        <v>0</v>
      </c>
      <c r="AL27" s="197"/>
      <c r="AM27" s="197"/>
      <c r="AN27" s="197"/>
      <c r="AO27" s="197"/>
      <c r="AP27" s="27"/>
      <c r="AQ27" s="2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9">
        <f>ROUND(AK26+AK27,2)</f>
        <v>0</v>
      </c>
      <c r="AL29" s="200"/>
      <c r="AM29" s="200"/>
      <c r="AN29" s="200"/>
      <c r="AO29" s="200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35</v>
      </c>
      <c r="E31" s="40"/>
      <c r="F31" s="41" t="s">
        <v>36</v>
      </c>
      <c r="G31" s="40"/>
      <c r="H31" s="40"/>
      <c r="I31" s="40"/>
      <c r="J31" s="40"/>
      <c r="K31" s="40"/>
      <c r="L31" s="215">
        <v>0.21</v>
      </c>
      <c r="M31" s="216"/>
      <c r="N31" s="216"/>
      <c r="O31" s="216"/>
      <c r="P31" s="40"/>
      <c r="Q31" s="40"/>
      <c r="R31" s="40"/>
      <c r="S31" s="40"/>
      <c r="T31" s="43" t="s">
        <v>37</v>
      </c>
      <c r="U31" s="40"/>
      <c r="V31" s="40"/>
      <c r="W31" s="217">
        <f>ROUND(AZ87+SUM(CD97),2)</f>
        <v>0</v>
      </c>
      <c r="X31" s="216"/>
      <c r="Y31" s="216"/>
      <c r="Z31" s="216"/>
      <c r="AA31" s="216"/>
      <c r="AB31" s="216"/>
      <c r="AC31" s="216"/>
      <c r="AD31" s="216"/>
      <c r="AE31" s="216"/>
      <c r="AF31" s="40"/>
      <c r="AG31" s="40"/>
      <c r="AH31" s="40"/>
      <c r="AI31" s="40"/>
      <c r="AJ31" s="40"/>
      <c r="AK31" s="217">
        <f>ROUND(AV87+SUM(BY97),2)</f>
        <v>0</v>
      </c>
      <c r="AL31" s="216"/>
      <c r="AM31" s="216"/>
      <c r="AN31" s="216"/>
      <c r="AO31" s="216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38</v>
      </c>
      <c r="G32" s="40"/>
      <c r="H32" s="40"/>
      <c r="I32" s="40"/>
      <c r="J32" s="40"/>
      <c r="K32" s="40"/>
      <c r="L32" s="215">
        <v>0.15</v>
      </c>
      <c r="M32" s="216"/>
      <c r="N32" s="216"/>
      <c r="O32" s="216"/>
      <c r="P32" s="40"/>
      <c r="Q32" s="40"/>
      <c r="R32" s="40"/>
      <c r="S32" s="40"/>
      <c r="T32" s="43" t="s">
        <v>37</v>
      </c>
      <c r="U32" s="40"/>
      <c r="V32" s="40"/>
      <c r="W32" s="217">
        <f>ROUND(BA87+SUM(CE97),2)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0"/>
      <c r="AG32" s="40"/>
      <c r="AH32" s="40"/>
      <c r="AI32" s="40"/>
      <c r="AJ32" s="40"/>
      <c r="AK32" s="217">
        <f>ROUND(AW87+SUM(BZ97),2)</f>
        <v>0</v>
      </c>
      <c r="AL32" s="216"/>
      <c r="AM32" s="216"/>
      <c r="AN32" s="216"/>
      <c r="AO32" s="216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39</v>
      </c>
      <c r="G33" s="40"/>
      <c r="H33" s="40"/>
      <c r="I33" s="40"/>
      <c r="J33" s="40"/>
      <c r="K33" s="40"/>
      <c r="L33" s="215">
        <v>0.21</v>
      </c>
      <c r="M33" s="216"/>
      <c r="N33" s="216"/>
      <c r="O33" s="216"/>
      <c r="P33" s="40"/>
      <c r="Q33" s="40"/>
      <c r="R33" s="40"/>
      <c r="S33" s="40"/>
      <c r="T33" s="43" t="s">
        <v>37</v>
      </c>
      <c r="U33" s="40"/>
      <c r="V33" s="40"/>
      <c r="W33" s="217">
        <f>ROUND(BB87+SUM(CF97),2)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0"/>
      <c r="AG33" s="40"/>
      <c r="AH33" s="40"/>
      <c r="AI33" s="40"/>
      <c r="AJ33" s="40"/>
      <c r="AK33" s="217">
        <v>0</v>
      </c>
      <c r="AL33" s="216"/>
      <c r="AM33" s="216"/>
      <c r="AN33" s="216"/>
      <c r="AO33" s="216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40</v>
      </c>
      <c r="G34" s="40"/>
      <c r="H34" s="40"/>
      <c r="I34" s="40"/>
      <c r="J34" s="40"/>
      <c r="K34" s="40"/>
      <c r="L34" s="215">
        <v>0.15</v>
      </c>
      <c r="M34" s="216"/>
      <c r="N34" s="216"/>
      <c r="O34" s="216"/>
      <c r="P34" s="40"/>
      <c r="Q34" s="40"/>
      <c r="R34" s="40"/>
      <c r="S34" s="40"/>
      <c r="T34" s="43" t="s">
        <v>37</v>
      </c>
      <c r="U34" s="40"/>
      <c r="V34" s="40"/>
      <c r="W34" s="217">
        <f>ROUND(BC87+SUM(CG97),2)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0"/>
      <c r="AG34" s="40"/>
      <c r="AH34" s="40"/>
      <c r="AI34" s="40"/>
      <c r="AJ34" s="40"/>
      <c r="AK34" s="217">
        <v>0</v>
      </c>
      <c r="AL34" s="216"/>
      <c r="AM34" s="216"/>
      <c r="AN34" s="216"/>
      <c r="AO34" s="216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41</v>
      </c>
      <c r="G35" s="40"/>
      <c r="H35" s="40"/>
      <c r="I35" s="40"/>
      <c r="J35" s="40"/>
      <c r="K35" s="40"/>
      <c r="L35" s="215">
        <v>0</v>
      </c>
      <c r="M35" s="216"/>
      <c r="N35" s="216"/>
      <c r="O35" s="216"/>
      <c r="P35" s="40"/>
      <c r="Q35" s="40"/>
      <c r="R35" s="40"/>
      <c r="S35" s="40"/>
      <c r="T35" s="43" t="s">
        <v>37</v>
      </c>
      <c r="U35" s="40"/>
      <c r="V35" s="40"/>
      <c r="W35" s="217">
        <f>ROUND(BD87+SUM(CH97),2)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0"/>
      <c r="AG35" s="40"/>
      <c r="AH35" s="40"/>
      <c r="AI35" s="40"/>
      <c r="AJ35" s="40"/>
      <c r="AK35" s="217">
        <v>0</v>
      </c>
      <c r="AL35" s="216"/>
      <c r="AM35" s="216"/>
      <c r="AN35" s="216"/>
      <c r="AO35" s="216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42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43</v>
      </c>
      <c r="U37" s="47"/>
      <c r="V37" s="47"/>
      <c r="W37" s="47"/>
      <c r="X37" s="207" t="s">
        <v>44</v>
      </c>
      <c r="Y37" s="208"/>
      <c r="Z37" s="208"/>
      <c r="AA37" s="208"/>
      <c r="AB37" s="208"/>
      <c r="AC37" s="47"/>
      <c r="AD37" s="47"/>
      <c r="AE37" s="47"/>
      <c r="AF37" s="47"/>
      <c r="AG37" s="47"/>
      <c r="AH37" s="47"/>
      <c r="AI37" s="47"/>
      <c r="AJ37" s="47"/>
      <c r="AK37" s="209">
        <f>SUM(AK29:AK35)</f>
        <v>0</v>
      </c>
      <c r="AL37" s="208"/>
      <c r="AM37" s="208"/>
      <c r="AN37" s="208"/>
      <c r="AO37" s="210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 ht="15">
      <c r="B49" s="34"/>
      <c r="C49" s="35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46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 ht="15">
      <c r="B58" s="34"/>
      <c r="C58" s="35"/>
      <c r="D58" s="54" t="s">
        <v>47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48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47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48</v>
      </c>
      <c r="AN58" s="55"/>
      <c r="AO58" s="57"/>
      <c r="AP58" s="35"/>
      <c r="AQ58" s="36"/>
    </row>
    <row r="59" spans="2:43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 ht="15">
      <c r="B60" s="34"/>
      <c r="C60" s="35"/>
      <c r="D60" s="49" t="s">
        <v>49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50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 ht="15">
      <c r="B69" s="34"/>
      <c r="C69" s="35"/>
      <c r="D69" s="54" t="s">
        <v>47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48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47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48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211" t="s">
        <v>51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16</v>
      </c>
      <c r="D78" s="69"/>
      <c r="E78" s="69"/>
      <c r="F78" s="69"/>
      <c r="G78" s="69"/>
      <c r="H78" s="69"/>
      <c r="I78" s="69"/>
      <c r="J78" s="69"/>
      <c r="K78" s="69"/>
      <c r="L78" s="213" t="str">
        <f>K6</f>
        <v>Únanovská náves - Inženýrské sítě</v>
      </c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20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22</v>
      </c>
      <c r="AJ80" s="35"/>
      <c r="AK80" s="35"/>
      <c r="AL80" s="35"/>
      <c r="AM80" s="72" t="str">
        <f>IF(AN8= "","",AN8)</f>
        <v>17. 6. 2022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24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28</v>
      </c>
      <c r="AJ82" s="35"/>
      <c r="AK82" s="35"/>
      <c r="AL82" s="35"/>
      <c r="AM82" s="196" t="str">
        <f>IF(E17="","",E17)</f>
        <v xml:space="preserve"> </v>
      </c>
      <c r="AN82" s="196"/>
      <c r="AO82" s="196"/>
      <c r="AP82" s="196"/>
      <c r="AQ82" s="36"/>
      <c r="AS82" s="192" t="s">
        <v>52</v>
      </c>
      <c r="AT82" s="193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27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30</v>
      </c>
      <c r="AJ83" s="35"/>
      <c r="AK83" s="35"/>
      <c r="AL83" s="35"/>
      <c r="AM83" s="196" t="str">
        <f>IF(E20="","",E20)</f>
        <v xml:space="preserve"> </v>
      </c>
      <c r="AN83" s="196"/>
      <c r="AO83" s="196"/>
      <c r="AP83" s="196"/>
      <c r="AQ83" s="36"/>
      <c r="AS83" s="194"/>
      <c r="AT83" s="195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4"/>
      <c r="AT84" s="195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3" t="s">
        <v>53</v>
      </c>
      <c r="D85" s="204"/>
      <c r="E85" s="204"/>
      <c r="F85" s="204"/>
      <c r="G85" s="204"/>
      <c r="H85" s="74"/>
      <c r="I85" s="205" t="s">
        <v>54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55</v>
      </c>
      <c r="AH85" s="204"/>
      <c r="AI85" s="204"/>
      <c r="AJ85" s="204"/>
      <c r="AK85" s="204"/>
      <c r="AL85" s="204"/>
      <c r="AM85" s="204"/>
      <c r="AN85" s="205" t="s">
        <v>56</v>
      </c>
      <c r="AO85" s="204"/>
      <c r="AP85" s="206"/>
      <c r="AQ85" s="36"/>
      <c r="AS85" s="75" t="s">
        <v>57</v>
      </c>
      <c r="AT85" s="76" t="s">
        <v>58</v>
      </c>
      <c r="AU85" s="76" t="s">
        <v>59</v>
      </c>
      <c r="AV85" s="76" t="s">
        <v>60</v>
      </c>
      <c r="AW85" s="76" t="s">
        <v>61</v>
      </c>
      <c r="AX85" s="76" t="s">
        <v>62</v>
      </c>
      <c r="AY85" s="76" t="s">
        <v>63</v>
      </c>
      <c r="AZ85" s="76" t="s">
        <v>64</v>
      </c>
      <c r="BA85" s="76" t="s">
        <v>65</v>
      </c>
      <c r="BB85" s="76" t="s">
        <v>66</v>
      </c>
      <c r="BC85" s="76" t="s">
        <v>67</v>
      </c>
      <c r="BD85" s="77" t="s">
        <v>68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69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8">
        <f>ROUND(SUM(AG88:AG94),2)</f>
        <v>0</v>
      </c>
      <c r="AH87" s="188"/>
      <c r="AI87" s="188"/>
      <c r="AJ87" s="188"/>
      <c r="AK87" s="188"/>
      <c r="AL87" s="188"/>
      <c r="AM87" s="188"/>
      <c r="AN87" s="189">
        <f t="shared" ref="AN87:AN94" si="0">SUM(AG87,AT87)</f>
        <v>0</v>
      </c>
      <c r="AO87" s="189"/>
      <c r="AP87" s="189"/>
      <c r="AQ87" s="70"/>
      <c r="AS87" s="81">
        <f>ROUND(SUM(AS88:AS94),2)</f>
        <v>0</v>
      </c>
      <c r="AT87" s="82">
        <f t="shared" ref="AT87:AT94" si="1">ROUND(SUM(AV87:AW87),2)</f>
        <v>0</v>
      </c>
      <c r="AU87" s="83">
        <f>ROUND(SUM(AU88:AU94),5)</f>
        <v>1884.24793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ROUND(SUM(AZ88:AZ94),2)</f>
        <v>0</v>
      </c>
      <c r="BA87" s="82">
        <f>ROUND(SUM(BA88:BA94),2)</f>
        <v>0</v>
      </c>
      <c r="BB87" s="82">
        <f>ROUND(SUM(BB88:BB94),2)</f>
        <v>0</v>
      </c>
      <c r="BC87" s="82">
        <f>ROUND(SUM(BC88:BC94),2)</f>
        <v>0</v>
      </c>
      <c r="BD87" s="84">
        <f>ROUND(SUM(BD88:BD94),2)</f>
        <v>0</v>
      </c>
      <c r="BS87" s="85" t="s">
        <v>70</v>
      </c>
      <c r="BT87" s="85" t="s">
        <v>71</v>
      </c>
      <c r="BU87" s="86" t="s">
        <v>72</v>
      </c>
      <c r="BV87" s="85" t="s">
        <v>73</v>
      </c>
      <c r="BW87" s="85" t="s">
        <v>74</v>
      </c>
      <c r="BX87" s="85" t="s">
        <v>75</v>
      </c>
    </row>
    <row r="88" spans="1:76" s="5" customFormat="1" ht="31.5" customHeight="1">
      <c r="A88" s="87" t="s">
        <v>76</v>
      </c>
      <c r="B88" s="88"/>
      <c r="C88" s="89"/>
      <c r="D88" s="201" t="s">
        <v>78</v>
      </c>
      <c r="E88" s="201"/>
      <c r="F88" s="201"/>
      <c r="G88" s="201"/>
      <c r="H88" s="201"/>
      <c r="I88" s="90"/>
      <c r="J88" s="201" t="s">
        <v>79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0">
        <f>'SO 08.3 - Prodloužení veř...'!M30</f>
        <v>0</v>
      </c>
      <c r="AH88" s="191"/>
      <c r="AI88" s="191"/>
      <c r="AJ88" s="191"/>
      <c r="AK88" s="191"/>
      <c r="AL88" s="191"/>
      <c r="AM88" s="191"/>
      <c r="AN88" s="190">
        <f t="shared" si="0"/>
        <v>0</v>
      </c>
      <c r="AO88" s="191"/>
      <c r="AP88" s="191"/>
      <c r="AQ88" s="91"/>
      <c r="AS88" s="92">
        <f>'SO 08.3 - Prodloužení veř...'!M28</f>
        <v>0</v>
      </c>
      <c r="AT88" s="93">
        <f t="shared" si="1"/>
        <v>0</v>
      </c>
      <c r="AU88" s="94">
        <f>'SO 08.3 - Prodloužení veř...'!W114</f>
        <v>609.06516699999997</v>
      </c>
      <c r="AV88" s="93">
        <f>'SO 08.3 - Prodloužení veř...'!M32</f>
        <v>0</v>
      </c>
      <c r="AW88" s="93">
        <f>'SO 08.3 - Prodloužení veř...'!M33</f>
        <v>0</v>
      </c>
      <c r="AX88" s="93">
        <f>'SO 08.3 - Prodloužení veř...'!M34</f>
        <v>0</v>
      </c>
      <c r="AY88" s="93">
        <f>'SO 08.3 - Prodloužení veř...'!M35</f>
        <v>0</v>
      </c>
      <c r="AZ88" s="93">
        <f>'SO 08.3 - Prodloužení veř...'!H32</f>
        <v>0</v>
      </c>
      <c r="BA88" s="93">
        <f>'SO 08.3 - Prodloužení veř...'!H33</f>
        <v>0</v>
      </c>
      <c r="BB88" s="93">
        <f>'SO 08.3 - Prodloužení veř...'!H34</f>
        <v>0</v>
      </c>
      <c r="BC88" s="93">
        <f>'SO 08.3 - Prodloužení veř...'!H35</f>
        <v>0</v>
      </c>
      <c r="BD88" s="95">
        <f>'SO 08.3 - Prodloužení veř...'!H36</f>
        <v>0</v>
      </c>
      <c r="BT88" s="96" t="s">
        <v>77</v>
      </c>
      <c r="BV88" s="96" t="s">
        <v>73</v>
      </c>
      <c r="BW88" s="96" t="s">
        <v>80</v>
      </c>
      <c r="BX88" s="96" t="s">
        <v>74</v>
      </c>
    </row>
    <row r="89" spans="1:76" s="5" customFormat="1" ht="31.5" customHeight="1">
      <c r="A89" s="87" t="s">
        <v>76</v>
      </c>
      <c r="B89" s="88"/>
      <c r="C89" s="89"/>
      <c r="D89" s="201" t="s">
        <v>81</v>
      </c>
      <c r="E89" s="201"/>
      <c r="F89" s="201"/>
      <c r="G89" s="201"/>
      <c r="H89" s="201"/>
      <c r="I89" s="90"/>
      <c r="J89" s="201" t="s">
        <v>82</v>
      </c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190">
        <f>'SO 08.4.1 - Přípojky vodo...'!M30</f>
        <v>0</v>
      </c>
      <c r="AH89" s="191"/>
      <c r="AI89" s="191"/>
      <c r="AJ89" s="191"/>
      <c r="AK89" s="191"/>
      <c r="AL89" s="191"/>
      <c r="AM89" s="191"/>
      <c r="AN89" s="190">
        <f t="shared" si="0"/>
        <v>0</v>
      </c>
      <c r="AO89" s="191"/>
      <c r="AP89" s="191"/>
      <c r="AQ89" s="91"/>
      <c r="AS89" s="92">
        <f>'SO 08.4.1 - Přípojky vodo...'!M28</f>
        <v>0</v>
      </c>
      <c r="AT89" s="93">
        <f t="shared" si="1"/>
        <v>0</v>
      </c>
      <c r="AU89" s="94">
        <f>'SO 08.4.1 - Přípojky vodo...'!W114</f>
        <v>253.848322</v>
      </c>
      <c r="AV89" s="93">
        <f>'SO 08.4.1 - Přípojky vodo...'!M32</f>
        <v>0</v>
      </c>
      <c r="AW89" s="93">
        <f>'SO 08.4.1 - Přípojky vodo...'!M33</f>
        <v>0</v>
      </c>
      <c r="AX89" s="93">
        <f>'SO 08.4.1 - Přípojky vodo...'!M34</f>
        <v>0</v>
      </c>
      <c r="AY89" s="93">
        <f>'SO 08.4.1 - Přípojky vodo...'!M35</f>
        <v>0</v>
      </c>
      <c r="AZ89" s="93">
        <f>'SO 08.4.1 - Přípojky vodo...'!H32</f>
        <v>0</v>
      </c>
      <c r="BA89" s="93">
        <f>'SO 08.4.1 - Přípojky vodo...'!H33</f>
        <v>0</v>
      </c>
      <c r="BB89" s="93">
        <f>'SO 08.4.1 - Přípojky vodo...'!H34</f>
        <v>0</v>
      </c>
      <c r="BC89" s="93">
        <f>'SO 08.4.1 - Přípojky vodo...'!H35</f>
        <v>0</v>
      </c>
      <c r="BD89" s="95">
        <f>'SO 08.4.1 - Přípojky vodo...'!H36</f>
        <v>0</v>
      </c>
      <c r="BT89" s="96" t="s">
        <v>77</v>
      </c>
      <c r="BV89" s="96" t="s">
        <v>73</v>
      </c>
      <c r="BW89" s="96" t="s">
        <v>83</v>
      </c>
      <c r="BX89" s="96" t="s">
        <v>74</v>
      </c>
    </row>
    <row r="90" spans="1:76" s="5" customFormat="1" ht="31.5" customHeight="1">
      <c r="A90" s="87" t="s">
        <v>76</v>
      </c>
      <c r="B90" s="88"/>
      <c r="C90" s="89"/>
      <c r="D90" s="201" t="s">
        <v>84</v>
      </c>
      <c r="E90" s="201"/>
      <c r="F90" s="201"/>
      <c r="G90" s="201"/>
      <c r="H90" s="201"/>
      <c r="I90" s="90"/>
      <c r="J90" s="201" t="s">
        <v>85</v>
      </c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190">
        <f>'SO 08.4.2 - Přípojky vodo...'!M30</f>
        <v>0</v>
      </c>
      <c r="AH90" s="191"/>
      <c r="AI90" s="191"/>
      <c r="AJ90" s="191"/>
      <c r="AK90" s="191"/>
      <c r="AL90" s="191"/>
      <c r="AM90" s="191"/>
      <c r="AN90" s="190">
        <f t="shared" si="0"/>
        <v>0</v>
      </c>
      <c r="AO90" s="191"/>
      <c r="AP90" s="191"/>
      <c r="AQ90" s="91"/>
      <c r="AS90" s="92">
        <f>'SO 08.4.2 - Přípojky vodo...'!M28</f>
        <v>0</v>
      </c>
      <c r="AT90" s="93">
        <f t="shared" si="1"/>
        <v>0</v>
      </c>
      <c r="AU90" s="94">
        <f>'SO 08.4.2 - Přípojky vodo...'!W114</f>
        <v>181.07057400000002</v>
      </c>
      <c r="AV90" s="93">
        <f>'SO 08.4.2 - Přípojky vodo...'!M32</f>
        <v>0</v>
      </c>
      <c r="AW90" s="93">
        <f>'SO 08.4.2 - Přípojky vodo...'!M33</f>
        <v>0</v>
      </c>
      <c r="AX90" s="93">
        <f>'SO 08.4.2 - Přípojky vodo...'!M34</f>
        <v>0</v>
      </c>
      <c r="AY90" s="93">
        <f>'SO 08.4.2 - Přípojky vodo...'!M35</f>
        <v>0</v>
      </c>
      <c r="AZ90" s="93">
        <f>'SO 08.4.2 - Přípojky vodo...'!H32</f>
        <v>0</v>
      </c>
      <c r="BA90" s="93">
        <f>'SO 08.4.2 - Přípojky vodo...'!H33</f>
        <v>0</v>
      </c>
      <c r="BB90" s="93">
        <f>'SO 08.4.2 - Přípojky vodo...'!H34</f>
        <v>0</v>
      </c>
      <c r="BC90" s="93">
        <f>'SO 08.4.2 - Přípojky vodo...'!H35</f>
        <v>0</v>
      </c>
      <c r="BD90" s="95">
        <f>'SO 08.4.2 - Přípojky vodo...'!H36</f>
        <v>0</v>
      </c>
      <c r="BT90" s="96" t="s">
        <v>77</v>
      </c>
      <c r="BV90" s="96" t="s">
        <v>73</v>
      </c>
      <c r="BW90" s="96" t="s">
        <v>86</v>
      </c>
      <c r="BX90" s="96" t="s">
        <v>74</v>
      </c>
    </row>
    <row r="91" spans="1:76" s="5" customFormat="1" ht="31.5" customHeight="1">
      <c r="A91" s="87" t="s">
        <v>76</v>
      </c>
      <c r="B91" s="88"/>
      <c r="C91" s="89"/>
      <c r="D91" s="201" t="s">
        <v>87</v>
      </c>
      <c r="E91" s="201"/>
      <c r="F91" s="201"/>
      <c r="G91" s="201"/>
      <c r="H91" s="201"/>
      <c r="I91" s="90"/>
      <c r="J91" s="201" t="s">
        <v>88</v>
      </c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190">
        <f>'SO 08.4.3 - Přípojky vodo...'!M30</f>
        <v>0</v>
      </c>
      <c r="AH91" s="191"/>
      <c r="AI91" s="191"/>
      <c r="AJ91" s="191"/>
      <c r="AK91" s="191"/>
      <c r="AL91" s="191"/>
      <c r="AM91" s="191"/>
      <c r="AN91" s="190">
        <f t="shared" si="0"/>
        <v>0</v>
      </c>
      <c r="AO91" s="191"/>
      <c r="AP91" s="191"/>
      <c r="AQ91" s="91"/>
      <c r="AS91" s="92">
        <f>'SO 08.4.3 - Přípojky vodo...'!M28</f>
        <v>0</v>
      </c>
      <c r="AT91" s="93">
        <f t="shared" si="1"/>
        <v>0</v>
      </c>
      <c r="AU91" s="94">
        <f>'SO 08.4.3 - Přípojky vodo...'!W114</f>
        <v>305.42720899999995</v>
      </c>
      <c r="AV91" s="93">
        <f>'SO 08.4.3 - Přípojky vodo...'!M32</f>
        <v>0</v>
      </c>
      <c r="AW91" s="93">
        <f>'SO 08.4.3 - Přípojky vodo...'!M33</f>
        <v>0</v>
      </c>
      <c r="AX91" s="93">
        <f>'SO 08.4.3 - Přípojky vodo...'!M34</f>
        <v>0</v>
      </c>
      <c r="AY91" s="93">
        <f>'SO 08.4.3 - Přípojky vodo...'!M35</f>
        <v>0</v>
      </c>
      <c r="AZ91" s="93">
        <f>'SO 08.4.3 - Přípojky vodo...'!H32</f>
        <v>0</v>
      </c>
      <c r="BA91" s="93">
        <f>'SO 08.4.3 - Přípojky vodo...'!H33</f>
        <v>0</v>
      </c>
      <c r="BB91" s="93">
        <f>'SO 08.4.3 - Přípojky vodo...'!H34</f>
        <v>0</v>
      </c>
      <c r="BC91" s="93">
        <f>'SO 08.4.3 - Přípojky vodo...'!H35</f>
        <v>0</v>
      </c>
      <c r="BD91" s="95">
        <f>'SO 08.4.3 - Přípojky vodo...'!H36</f>
        <v>0</v>
      </c>
      <c r="BT91" s="96" t="s">
        <v>77</v>
      </c>
      <c r="BV91" s="96" t="s">
        <v>73</v>
      </c>
      <c r="BW91" s="96" t="s">
        <v>89</v>
      </c>
      <c r="BX91" s="96" t="s">
        <v>74</v>
      </c>
    </row>
    <row r="92" spans="1:76" s="5" customFormat="1" ht="31.5" customHeight="1">
      <c r="A92" s="87" t="s">
        <v>76</v>
      </c>
      <c r="B92" s="88"/>
      <c r="C92" s="89"/>
      <c r="D92" s="201" t="s">
        <v>90</v>
      </c>
      <c r="E92" s="201"/>
      <c r="F92" s="201"/>
      <c r="G92" s="201"/>
      <c r="H92" s="201"/>
      <c r="I92" s="90"/>
      <c r="J92" s="201" t="s">
        <v>91</v>
      </c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190">
        <f>'SO 08.4.4 - Přípojky vodo...'!M30</f>
        <v>0</v>
      </c>
      <c r="AH92" s="191"/>
      <c r="AI92" s="191"/>
      <c r="AJ92" s="191"/>
      <c r="AK92" s="191"/>
      <c r="AL92" s="191"/>
      <c r="AM92" s="191"/>
      <c r="AN92" s="190">
        <f t="shared" si="0"/>
        <v>0</v>
      </c>
      <c r="AO92" s="191"/>
      <c r="AP92" s="191"/>
      <c r="AQ92" s="91"/>
      <c r="AS92" s="92">
        <f>'SO 08.4.4 - Přípojky vodo...'!M28</f>
        <v>0</v>
      </c>
      <c r="AT92" s="93">
        <f t="shared" si="1"/>
        <v>0</v>
      </c>
      <c r="AU92" s="94">
        <f>'SO 08.4.4 - Přípojky vodo...'!W114</f>
        <v>355.227394</v>
      </c>
      <c r="AV92" s="93">
        <f>'SO 08.4.4 - Přípojky vodo...'!M32</f>
        <v>0</v>
      </c>
      <c r="AW92" s="93">
        <f>'SO 08.4.4 - Přípojky vodo...'!M33</f>
        <v>0</v>
      </c>
      <c r="AX92" s="93">
        <f>'SO 08.4.4 - Přípojky vodo...'!M34</f>
        <v>0</v>
      </c>
      <c r="AY92" s="93">
        <f>'SO 08.4.4 - Přípojky vodo...'!M35</f>
        <v>0</v>
      </c>
      <c r="AZ92" s="93">
        <f>'SO 08.4.4 - Přípojky vodo...'!H32</f>
        <v>0</v>
      </c>
      <c r="BA92" s="93">
        <f>'SO 08.4.4 - Přípojky vodo...'!H33</f>
        <v>0</v>
      </c>
      <c r="BB92" s="93">
        <f>'SO 08.4.4 - Přípojky vodo...'!H34</f>
        <v>0</v>
      </c>
      <c r="BC92" s="93">
        <f>'SO 08.4.4 - Přípojky vodo...'!H35</f>
        <v>0</v>
      </c>
      <c r="BD92" s="95">
        <f>'SO 08.4.4 - Přípojky vodo...'!H36</f>
        <v>0</v>
      </c>
      <c r="BT92" s="96" t="s">
        <v>77</v>
      </c>
      <c r="BV92" s="96" t="s">
        <v>73</v>
      </c>
      <c r="BW92" s="96" t="s">
        <v>92</v>
      </c>
      <c r="BX92" s="96" t="s">
        <v>74</v>
      </c>
    </row>
    <row r="93" spans="1:76" s="5" customFormat="1" ht="31.5" customHeight="1">
      <c r="A93" s="87" t="s">
        <v>76</v>
      </c>
      <c r="B93" s="88"/>
      <c r="C93" s="89"/>
      <c r="D93" s="201" t="s">
        <v>93</v>
      </c>
      <c r="E93" s="201"/>
      <c r="F93" s="201"/>
      <c r="G93" s="201"/>
      <c r="H93" s="201"/>
      <c r="I93" s="90"/>
      <c r="J93" s="201" t="s">
        <v>94</v>
      </c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190">
        <f>'SO 08.4.5 - Přípojka povr...'!M30</f>
        <v>0</v>
      </c>
      <c r="AH93" s="191"/>
      <c r="AI93" s="191"/>
      <c r="AJ93" s="191"/>
      <c r="AK93" s="191"/>
      <c r="AL93" s="191"/>
      <c r="AM93" s="191"/>
      <c r="AN93" s="190">
        <f t="shared" si="0"/>
        <v>0</v>
      </c>
      <c r="AO93" s="191"/>
      <c r="AP93" s="191"/>
      <c r="AQ93" s="91"/>
      <c r="AS93" s="92">
        <f>'SO 08.4.5 - Přípojka povr...'!M28</f>
        <v>0</v>
      </c>
      <c r="AT93" s="93">
        <f t="shared" si="1"/>
        <v>0</v>
      </c>
      <c r="AU93" s="94">
        <f>'SO 08.4.5 - Přípojka povr...'!W114</f>
        <v>179.609262</v>
      </c>
      <c r="AV93" s="93">
        <f>'SO 08.4.5 - Přípojka povr...'!M32</f>
        <v>0</v>
      </c>
      <c r="AW93" s="93">
        <f>'SO 08.4.5 - Přípojka povr...'!M33</f>
        <v>0</v>
      </c>
      <c r="AX93" s="93">
        <f>'SO 08.4.5 - Přípojka povr...'!M34</f>
        <v>0</v>
      </c>
      <c r="AY93" s="93">
        <f>'SO 08.4.5 - Přípojka povr...'!M35</f>
        <v>0</v>
      </c>
      <c r="AZ93" s="93">
        <f>'SO 08.4.5 - Přípojka povr...'!H32</f>
        <v>0</v>
      </c>
      <c r="BA93" s="93">
        <f>'SO 08.4.5 - Přípojka povr...'!H33</f>
        <v>0</v>
      </c>
      <c r="BB93" s="93">
        <f>'SO 08.4.5 - Přípojka povr...'!H34</f>
        <v>0</v>
      </c>
      <c r="BC93" s="93">
        <f>'SO 08.4.5 - Přípojka povr...'!H35</f>
        <v>0</v>
      </c>
      <c r="BD93" s="95">
        <f>'SO 08.4.5 - Přípojka povr...'!H36</f>
        <v>0</v>
      </c>
      <c r="BT93" s="96" t="s">
        <v>77</v>
      </c>
      <c r="BV93" s="96" t="s">
        <v>73</v>
      </c>
      <c r="BW93" s="96" t="s">
        <v>95</v>
      </c>
      <c r="BX93" s="96" t="s">
        <v>74</v>
      </c>
    </row>
    <row r="94" spans="1:76" s="5" customFormat="1" ht="16.5" customHeight="1">
      <c r="A94" s="87" t="s">
        <v>76</v>
      </c>
      <c r="B94" s="88"/>
      <c r="C94" s="89"/>
      <c r="D94" s="201" t="s">
        <v>96</v>
      </c>
      <c r="E94" s="201"/>
      <c r="F94" s="201"/>
      <c r="G94" s="201"/>
      <c r="H94" s="201"/>
      <c r="I94" s="90"/>
      <c r="J94" s="201" t="s">
        <v>97</v>
      </c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201"/>
      <c r="X94" s="201"/>
      <c r="Y94" s="201"/>
      <c r="Z94" s="201"/>
      <c r="AA94" s="201"/>
      <c r="AB94" s="201"/>
      <c r="AC94" s="201"/>
      <c r="AD94" s="201"/>
      <c r="AE94" s="201"/>
      <c r="AF94" s="201"/>
      <c r="AG94" s="190">
        <f>'VRN - Vedlejší rozpočtové...'!M30</f>
        <v>0</v>
      </c>
      <c r="AH94" s="191"/>
      <c r="AI94" s="191"/>
      <c r="AJ94" s="191"/>
      <c r="AK94" s="191"/>
      <c r="AL94" s="191"/>
      <c r="AM94" s="191"/>
      <c r="AN94" s="190">
        <f t="shared" si="0"/>
        <v>0</v>
      </c>
      <c r="AO94" s="191"/>
      <c r="AP94" s="191"/>
      <c r="AQ94" s="91"/>
      <c r="AS94" s="97">
        <f>'VRN - Vedlejší rozpočtové...'!M28</f>
        <v>0</v>
      </c>
      <c r="AT94" s="98">
        <f t="shared" si="1"/>
        <v>0</v>
      </c>
      <c r="AU94" s="99">
        <f>'VRN - Vedlejší rozpočtové...'!W114</f>
        <v>0</v>
      </c>
      <c r="AV94" s="98">
        <f>'VRN - Vedlejší rozpočtové...'!M32</f>
        <v>0</v>
      </c>
      <c r="AW94" s="98">
        <f>'VRN - Vedlejší rozpočtové...'!M33</f>
        <v>0</v>
      </c>
      <c r="AX94" s="98">
        <f>'VRN - Vedlejší rozpočtové...'!M34</f>
        <v>0</v>
      </c>
      <c r="AY94" s="98">
        <f>'VRN - Vedlejší rozpočtové...'!M35</f>
        <v>0</v>
      </c>
      <c r="AZ94" s="98">
        <f>'VRN - Vedlejší rozpočtové...'!H32</f>
        <v>0</v>
      </c>
      <c r="BA94" s="98">
        <f>'VRN - Vedlejší rozpočtové...'!H33</f>
        <v>0</v>
      </c>
      <c r="BB94" s="98">
        <f>'VRN - Vedlejší rozpočtové...'!H34</f>
        <v>0</v>
      </c>
      <c r="BC94" s="98">
        <f>'VRN - Vedlejší rozpočtové...'!H35</f>
        <v>0</v>
      </c>
      <c r="BD94" s="100">
        <f>'VRN - Vedlejší rozpočtové...'!H36</f>
        <v>0</v>
      </c>
      <c r="BT94" s="96" t="s">
        <v>77</v>
      </c>
      <c r="BV94" s="96" t="s">
        <v>73</v>
      </c>
      <c r="BW94" s="96" t="s">
        <v>98</v>
      </c>
      <c r="BX94" s="96" t="s">
        <v>74</v>
      </c>
    </row>
    <row r="95" spans="1:76">
      <c r="B95" s="25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6"/>
    </row>
    <row r="96" spans="1:76" s="1" customFormat="1" ht="30" customHeight="1">
      <c r="B96" s="34"/>
      <c r="C96" s="79" t="s">
        <v>99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189">
        <v>0</v>
      </c>
      <c r="AH96" s="189"/>
      <c r="AI96" s="189"/>
      <c r="AJ96" s="189"/>
      <c r="AK96" s="189"/>
      <c r="AL96" s="189"/>
      <c r="AM96" s="189"/>
      <c r="AN96" s="189">
        <v>0</v>
      </c>
      <c r="AO96" s="189"/>
      <c r="AP96" s="189"/>
      <c r="AQ96" s="36"/>
      <c r="AS96" s="75" t="s">
        <v>100</v>
      </c>
      <c r="AT96" s="76" t="s">
        <v>101</v>
      </c>
      <c r="AU96" s="76" t="s">
        <v>35</v>
      </c>
      <c r="AV96" s="77" t="s">
        <v>58</v>
      </c>
    </row>
    <row r="97" spans="2:48" s="1" customFormat="1" ht="10.9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6"/>
      <c r="AS97" s="101"/>
      <c r="AT97" s="55"/>
      <c r="AU97" s="55"/>
      <c r="AV97" s="57"/>
    </row>
    <row r="98" spans="2:48" s="1" customFormat="1" ht="30" customHeight="1">
      <c r="B98" s="34"/>
      <c r="C98" s="102" t="s">
        <v>102</v>
      </c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202">
        <f>ROUND(AG87+AG96,2)</f>
        <v>0</v>
      </c>
      <c r="AH98" s="202"/>
      <c r="AI98" s="202"/>
      <c r="AJ98" s="202"/>
      <c r="AK98" s="202"/>
      <c r="AL98" s="202"/>
      <c r="AM98" s="202"/>
      <c r="AN98" s="202">
        <f>AN87+AN96</f>
        <v>0</v>
      </c>
      <c r="AO98" s="202"/>
      <c r="AP98" s="202"/>
      <c r="AQ98" s="36"/>
    </row>
    <row r="99" spans="2:48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60"/>
    </row>
  </sheetData>
  <mergeCells count="6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AN88:AP88"/>
    <mergeCell ref="AG88:AM88"/>
    <mergeCell ref="D88:H88"/>
    <mergeCell ref="J88:AF88"/>
    <mergeCell ref="D89:H89"/>
    <mergeCell ref="J89:AF89"/>
    <mergeCell ref="AN90:AP90"/>
    <mergeCell ref="AG90:AM90"/>
    <mergeCell ref="D90:H90"/>
    <mergeCell ref="J90:AF90"/>
    <mergeCell ref="D91:H91"/>
    <mergeCell ref="J91:AF91"/>
    <mergeCell ref="D92:H92"/>
    <mergeCell ref="J92:AF92"/>
    <mergeCell ref="AG98:AM98"/>
    <mergeCell ref="AN98:AP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R2:BE2"/>
    <mergeCell ref="AG87:AM87"/>
    <mergeCell ref="AN87:AP87"/>
    <mergeCell ref="AG96:AM96"/>
    <mergeCell ref="AN96:AP96"/>
    <mergeCell ref="AN91:AP91"/>
    <mergeCell ref="AG91:AM91"/>
    <mergeCell ref="AN89:AP89"/>
    <mergeCell ref="AG89:AM89"/>
    <mergeCell ref="AS82:AT84"/>
    <mergeCell ref="AM83:AP83"/>
    <mergeCell ref="AK26:AO26"/>
    <mergeCell ref="AK27:AO27"/>
    <mergeCell ref="AK29:AO29"/>
    <mergeCell ref="AN92:AP92"/>
    <mergeCell ref="AG92:AM92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 08.3 - Prodloužení veř...'!C2" display="/" xr:uid="{00000000-0004-0000-0000-000002000000}"/>
    <hyperlink ref="A89" location="'SO 08.4.1 - Přípojky vodo...'!C2" display="/" xr:uid="{00000000-0004-0000-0000-000003000000}"/>
    <hyperlink ref="A90" location="'SO 08.4.2 - Přípojky vodo...'!C2" display="/" xr:uid="{00000000-0004-0000-0000-000004000000}"/>
    <hyperlink ref="A91" location="'SO 08.4.3 - Přípojky vodo...'!C2" display="/" xr:uid="{00000000-0004-0000-0000-000005000000}"/>
    <hyperlink ref="A92" location="'SO 08.4.4 - Přípojky vodo...'!C2" display="/" xr:uid="{00000000-0004-0000-0000-000006000000}"/>
    <hyperlink ref="A93" location="'SO 08.4.5 - Přípojka povr...'!C2" display="/" xr:uid="{00000000-0004-0000-0000-000007000000}"/>
    <hyperlink ref="A94" location="'VRN - Vedlejší rozpočtové...'!C2" display="/" xr:uid="{00000000-0004-0000-0000-000008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22"/>
  <sheetViews>
    <sheetView showGridLines="0" workbookViewId="0">
      <pane ySplit="1" topLeftCell="A197" activePane="bottomLeft" state="frozen"/>
      <selection pane="bottomLeft" activeCell="L226" sqref="L22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255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ROUND((SUM(BE95:BE96)+SUM(BE114:BE221)), 2)</f>
        <v>0</v>
      </c>
      <c r="I32" s="249"/>
      <c r="J32" s="249"/>
      <c r="K32" s="35"/>
      <c r="L32" s="35"/>
      <c r="M32" s="262">
        <f>ROUND(ROUND((SUM(BE95:BE96)+SUM(BE114:BE221)),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ROUND((SUM(BF95:BF96)+SUM(BF114:BF221)), 2)</f>
        <v>0</v>
      </c>
      <c r="I33" s="249"/>
      <c r="J33" s="249"/>
      <c r="K33" s="35"/>
      <c r="L33" s="35"/>
      <c r="M33" s="262">
        <f>ROUND(ROUND((SUM(BF95:BF96)+SUM(BF114:BF221)),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ROUND((SUM(BG95:BG96)+SUM(BG114:BG221)),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ROUND((SUM(BH95:BH96)+SUM(BH114:BH221)),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ROUND((SUM(BI95:BI96)+SUM(BI114:BI221)),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08.3 - Prodloužení veřejného vodovodu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N176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N181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N220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08.3 - Prodloužení veřejného vodovodu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609.06516699999997</v>
      </c>
      <c r="X114" s="50"/>
      <c r="Y114" s="126">
        <f>Y115</f>
        <v>157.71968878000001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W116+W176+W181+W220</f>
        <v>609.06516699999997</v>
      </c>
      <c r="X115" s="130"/>
      <c r="Y115" s="134">
        <f>Y116+Y176+Y181+Y220</f>
        <v>157.71968878000001</v>
      </c>
      <c r="Z115" s="130"/>
      <c r="AA115" s="135">
        <f>AA116+AA176+AA181+AA220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BK116+BK176+BK181+BK220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SUM(W117:W175)</f>
        <v>290.60843299999999</v>
      </c>
      <c r="X116" s="130"/>
      <c r="Y116" s="134">
        <f>SUM(Y117:Y175)</f>
        <v>155.89543118</v>
      </c>
      <c r="Z116" s="130"/>
      <c r="AA116" s="135">
        <f>SUM(AA117:AA175)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SUM(BK117:BK175)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256</v>
      </c>
      <c r="F117" s="224" t="s">
        <v>257</v>
      </c>
      <c r="G117" s="224"/>
      <c r="H117" s="224"/>
      <c r="I117" s="224"/>
      <c r="J117" s="143" t="s">
        <v>142</v>
      </c>
      <c r="K117" s="144">
        <v>1.2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1.153</v>
      </c>
      <c r="W117" s="147">
        <f>V117*K117</f>
        <v>1.3835999999999999</v>
      </c>
      <c r="X117" s="147">
        <v>1.269E-2</v>
      </c>
      <c r="Y117" s="147">
        <f>X117*K117</f>
        <v>1.5227999999999998E-2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258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144</v>
      </c>
      <c r="G118" s="235"/>
      <c r="H118" s="235"/>
      <c r="I118" s="235"/>
      <c r="J118" s="151"/>
      <c r="K118" s="153">
        <v>1.2</v>
      </c>
      <c r="L118" s="151"/>
      <c r="M118" s="15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25.5" customHeight="1">
      <c r="B119" s="140"/>
      <c r="C119" s="141" t="s">
        <v>108</v>
      </c>
      <c r="D119" s="141" t="s">
        <v>139</v>
      </c>
      <c r="E119" s="142" t="s">
        <v>140</v>
      </c>
      <c r="F119" s="224" t="s">
        <v>141</v>
      </c>
      <c r="G119" s="224"/>
      <c r="H119" s="224"/>
      <c r="I119" s="224"/>
      <c r="J119" s="143" t="s">
        <v>142</v>
      </c>
      <c r="K119" s="144">
        <v>6</v>
      </c>
      <c r="L119" s="225"/>
      <c r="M119" s="225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0.54700000000000004</v>
      </c>
      <c r="W119" s="147">
        <f>V119*K119</f>
        <v>3.282</v>
      </c>
      <c r="X119" s="147">
        <v>3.6900000000000002E-2</v>
      </c>
      <c r="Y119" s="147">
        <f>X119*K119</f>
        <v>0.22140000000000001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259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260</v>
      </c>
      <c r="G120" s="235"/>
      <c r="H120" s="235"/>
      <c r="I120" s="235"/>
      <c r="J120" s="151"/>
      <c r="K120" s="153">
        <v>6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146</v>
      </c>
      <c r="F121" s="224" t="s">
        <v>147</v>
      </c>
      <c r="G121" s="224"/>
      <c r="H121" s="224"/>
      <c r="I121" s="224"/>
      <c r="J121" s="143" t="s">
        <v>148</v>
      </c>
      <c r="K121" s="144">
        <v>9.5760000000000005</v>
      </c>
      <c r="L121" s="225"/>
      <c r="M121" s="225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1.7629999999999999</v>
      </c>
      <c r="W121" s="147">
        <f>V121*K121</f>
        <v>16.882487999999999</v>
      </c>
      <c r="X121" s="147">
        <v>0</v>
      </c>
      <c r="Y121" s="147">
        <f>X121*K121</f>
        <v>0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261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262</v>
      </c>
      <c r="G122" s="235"/>
      <c r="H122" s="235"/>
      <c r="I122" s="235"/>
      <c r="J122" s="151"/>
      <c r="K122" s="153">
        <v>9.5760000000000005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150</v>
      </c>
      <c r="F123" s="224" t="s">
        <v>151</v>
      </c>
      <c r="G123" s="224"/>
      <c r="H123" s="224"/>
      <c r="I123" s="224"/>
      <c r="J123" s="143" t="s">
        <v>148</v>
      </c>
      <c r="K123" s="144">
        <v>45.27</v>
      </c>
      <c r="L123" s="225"/>
      <c r="M123" s="225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1.43</v>
      </c>
      <c r="W123" s="147">
        <f>V123*K123</f>
        <v>64.736100000000008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263</v>
      </c>
    </row>
    <row r="124" spans="2:65" s="11" customFormat="1" ht="16.5" customHeight="1">
      <c r="B124" s="158"/>
      <c r="C124" s="159"/>
      <c r="D124" s="159"/>
      <c r="E124" s="160" t="s">
        <v>5</v>
      </c>
      <c r="F124" s="245" t="s">
        <v>264</v>
      </c>
      <c r="G124" s="246"/>
      <c r="H124" s="246"/>
      <c r="I124" s="246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145</v>
      </c>
      <c r="AU124" s="164" t="s">
        <v>108</v>
      </c>
      <c r="AV124" s="11" t="s">
        <v>77</v>
      </c>
      <c r="AW124" s="11" t="s">
        <v>29</v>
      </c>
      <c r="AX124" s="11" t="s">
        <v>71</v>
      </c>
      <c r="AY124" s="164" t="s">
        <v>138</v>
      </c>
    </row>
    <row r="125" spans="2:65" s="10" customFormat="1" ht="16.5" customHeight="1">
      <c r="B125" s="150"/>
      <c r="C125" s="151"/>
      <c r="D125" s="151"/>
      <c r="E125" s="152" t="s">
        <v>5</v>
      </c>
      <c r="F125" s="236" t="s">
        <v>265</v>
      </c>
      <c r="G125" s="237"/>
      <c r="H125" s="237"/>
      <c r="I125" s="237"/>
      <c r="J125" s="151"/>
      <c r="K125" s="153">
        <v>83.79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145</v>
      </c>
      <c r="AU125" s="157" t="s">
        <v>108</v>
      </c>
      <c r="AV125" s="10" t="s">
        <v>108</v>
      </c>
      <c r="AW125" s="10" t="s">
        <v>29</v>
      </c>
      <c r="AX125" s="10" t="s">
        <v>71</v>
      </c>
      <c r="AY125" s="157" t="s">
        <v>138</v>
      </c>
    </row>
    <row r="126" spans="2:65" s="11" customFormat="1" ht="16.5" customHeight="1">
      <c r="B126" s="158"/>
      <c r="C126" s="159"/>
      <c r="D126" s="159"/>
      <c r="E126" s="160" t="s">
        <v>5</v>
      </c>
      <c r="F126" s="247" t="s">
        <v>266</v>
      </c>
      <c r="G126" s="248"/>
      <c r="H126" s="248"/>
      <c r="I126" s="248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145</v>
      </c>
      <c r="AU126" s="164" t="s">
        <v>108</v>
      </c>
      <c r="AV126" s="11" t="s">
        <v>77</v>
      </c>
      <c r="AW126" s="11" t="s">
        <v>29</v>
      </c>
      <c r="AX126" s="11" t="s">
        <v>71</v>
      </c>
      <c r="AY126" s="164" t="s">
        <v>138</v>
      </c>
    </row>
    <row r="127" spans="2:65" s="10" customFormat="1" ht="16.5" customHeight="1">
      <c r="B127" s="150"/>
      <c r="C127" s="151"/>
      <c r="D127" s="151"/>
      <c r="E127" s="152" t="s">
        <v>5</v>
      </c>
      <c r="F127" s="236" t="s">
        <v>267</v>
      </c>
      <c r="G127" s="237"/>
      <c r="H127" s="237"/>
      <c r="I127" s="237"/>
      <c r="J127" s="151"/>
      <c r="K127" s="153">
        <v>6.75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145</v>
      </c>
      <c r="AU127" s="157" t="s">
        <v>108</v>
      </c>
      <c r="AV127" s="10" t="s">
        <v>108</v>
      </c>
      <c r="AW127" s="10" t="s">
        <v>29</v>
      </c>
      <c r="AX127" s="10" t="s">
        <v>71</v>
      </c>
      <c r="AY127" s="157" t="s">
        <v>138</v>
      </c>
    </row>
    <row r="128" spans="2:65" s="12" customFormat="1" ht="16.5" customHeight="1">
      <c r="B128" s="165"/>
      <c r="C128" s="166"/>
      <c r="D128" s="166"/>
      <c r="E128" s="167" t="s">
        <v>5</v>
      </c>
      <c r="F128" s="238" t="s">
        <v>152</v>
      </c>
      <c r="G128" s="239"/>
      <c r="H128" s="239"/>
      <c r="I128" s="239"/>
      <c r="J128" s="166"/>
      <c r="K128" s="168">
        <v>90.54</v>
      </c>
      <c r="L128" s="166"/>
      <c r="M128" s="166"/>
      <c r="N128" s="166"/>
      <c r="O128" s="166"/>
      <c r="P128" s="166"/>
      <c r="Q128" s="166"/>
      <c r="R128" s="169"/>
      <c r="T128" s="170"/>
      <c r="U128" s="166"/>
      <c r="V128" s="166"/>
      <c r="W128" s="166"/>
      <c r="X128" s="166"/>
      <c r="Y128" s="166"/>
      <c r="Z128" s="166"/>
      <c r="AA128" s="171"/>
      <c r="AT128" s="172" t="s">
        <v>145</v>
      </c>
      <c r="AU128" s="172" t="s">
        <v>108</v>
      </c>
      <c r="AV128" s="12" t="s">
        <v>143</v>
      </c>
      <c r="AW128" s="12" t="s">
        <v>29</v>
      </c>
      <c r="AX128" s="12" t="s">
        <v>71</v>
      </c>
      <c r="AY128" s="172" t="s">
        <v>138</v>
      </c>
    </row>
    <row r="129" spans="2:65" s="11" customFormat="1" ht="16.5" customHeight="1">
      <c r="B129" s="158"/>
      <c r="C129" s="159"/>
      <c r="D129" s="159"/>
      <c r="E129" s="160" t="s">
        <v>5</v>
      </c>
      <c r="F129" s="247" t="s">
        <v>153</v>
      </c>
      <c r="G129" s="248"/>
      <c r="H129" s="248"/>
      <c r="I129" s="248"/>
      <c r="J129" s="159"/>
      <c r="K129" s="160" t="s">
        <v>5</v>
      </c>
      <c r="L129" s="159"/>
      <c r="M129" s="159"/>
      <c r="N129" s="159"/>
      <c r="O129" s="159"/>
      <c r="P129" s="159"/>
      <c r="Q129" s="159"/>
      <c r="R129" s="161"/>
      <c r="T129" s="162"/>
      <c r="U129" s="159"/>
      <c r="V129" s="159"/>
      <c r="W129" s="159"/>
      <c r="X129" s="159"/>
      <c r="Y129" s="159"/>
      <c r="Z129" s="159"/>
      <c r="AA129" s="163"/>
      <c r="AT129" s="164" t="s">
        <v>145</v>
      </c>
      <c r="AU129" s="164" t="s">
        <v>108</v>
      </c>
      <c r="AV129" s="11" t="s">
        <v>77</v>
      </c>
      <c r="AW129" s="11" t="s">
        <v>29</v>
      </c>
      <c r="AX129" s="11" t="s">
        <v>71</v>
      </c>
      <c r="AY129" s="164" t="s">
        <v>138</v>
      </c>
    </row>
    <row r="130" spans="2:65" s="10" customFormat="1" ht="16.5" customHeight="1">
      <c r="B130" s="150"/>
      <c r="C130" s="151"/>
      <c r="D130" s="151"/>
      <c r="E130" s="152" t="s">
        <v>5</v>
      </c>
      <c r="F130" s="236" t="s">
        <v>268</v>
      </c>
      <c r="G130" s="237"/>
      <c r="H130" s="237"/>
      <c r="I130" s="237"/>
      <c r="J130" s="151"/>
      <c r="K130" s="153">
        <v>45.27</v>
      </c>
      <c r="L130" s="151"/>
      <c r="M130" s="151"/>
      <c r="N130" s="151"/>
      <c r="O130" s="151"/>
      <c r="P130" s="151"/>
      <c r="Q130" s="151"/>
      <c r="R130" s="154"/>
      <c r="T130" s="155"/>
      <c r="U130" s="151"/>
      <c r="V130" s="151"/>
      <c r="W130" s="151"/>
      <c r="X130" s="151"/>
      <c r="Y130" s="151"/>
      <c r="Z130" s="151"/>
      <c r="AA130" s="156"/>
      <c r="AT130" s="157" t="s">
        <v>145</v>
      </c>
      <c r="AU130" s="157" t="s">
        <v>108</v>
      </c>
      <c r="AV130" s="10" t="s">
        <v>108</v>
      </c>
      <c r="AW130" s="10" t="s">
        <v>29</v>
      </c>
      <c r="AX130" s="10" t="s">
        <v>77</v>
      </c>
      <c r="AY130" s="157" t="s">
        <v>138</v>
      </c>
    </row>
    <row r="131" spans="2:65" s="1" customFormat="1" ht="25.5" customHeight="1">
      <c r="B131" s="140"/>
      <c r="C131" s="141" t="s">
        <v>157</v>
      </c>
      <c r="D131" s="141" t="s">
        <v>139</v>
      </c>
      <c r="E131" s="142" t="s">
        <v>154</v>
      </c>
      <c r="F131" s="224" t="s">
        <v>155</v>
      </c>
      <c r="G131" s="224"/>
      <c r="H131" s="224"/>
      <c r="I131" s="224"/>
      <c r="J131" s="143" t="s">
        <v>148</v>
      </c>
      <c r="K131" s="144">
        <v>22.635000000000002</v>
      </c>
      <c r="L131" s="225"/>
      <c r="M131" s="225"/>
      <c r="N131" s="225">
        <f>ROUND(L131*K131,2)</f>
        <v>0</v>
      </c>
      <c r="O131" s="225"/>
      <c r="P131" s="225"/>
      <c r="Q131" s="225"/>
      <c r="R131" s="145"/>
      <c r="T131" s="146" t="s">
        <v>5</v>
      </c>
      <c r="U131" s="43" t="s">
        <v>36</v>
      </c>
      <c r="V131" s="147">
        <v>0.1</v>
      </c>
      <c r="W131" s="147">
        <f>V131*K131</f>
        <v>2.2635000000000001</v>
      </c>
      <c r="X131" s="147">
        <v>0</v>
      </c>
      <c r="Y131" s="147">
        <f>X131*K131</f>
        <v>0</v>
      </c>
      <c r="Z131" s="147">
        <v>0</v>
      </c>
      <c r="AA131" s="148">
        <f>Z131*K131</f>
        <v>0</v>
      </c>
      <c r="AR131" s="21" t="s">
        <v>143</v>
      </c>
      <c r="AT131" s="21" t="s">
        <v>139</v>
      </c>
      <c r="AU131" s="21" t="s">
        <v>108</v>
      </c>
      <c r="AY131" s="21" t="s">
        <v>138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77</v>
      </c>
      <c r="BK131" s="149">
        <f>ROUND(L131*K131,2)</f>
        <v>0</v>
      </c>
      <c r="BL131" s="21" t="s">
        <v>143</v>
      </c>
      <c r="BM131" s="21" t="s">
        <v>269</v>
      </c>
    </row>
    <row r="132" spans="2:65" s="11" customFormat="1" ht="16.5" customHeight="1">
      <c r="B132" s="158"/>
      <c r="C132" s="159"/>
      <c r="D132" s="159"/>
      <c r="E132" s="160" t="s">
        <v>5</v>
      </c>
      <c r="F132" s="245" t="s">
        <v>156</v>
      </c>
      <c r="G132" s="246"/>
      <c r="H132" s="246"/>
      <c r="I132" s="246"/>
      <c r="J132" s="159"/>
      <c r="K132" s="160" t="s">
        <v>5</v>
      </c>
      <c r="L132" s="159"/>
      <c r="M132" s="159"/>
      <c r="N132" s="159"/>
      <c r="O132" s="159"/>
      <c r="P132" s="159"/>
      <c r="Q132" s="159"/>
      <c r="R132" s="161"/>
      <c r="T132" s="162"/>
      <c r="U132" s="159"/>
      <c r="V132" s="159"/>
      <c r="W132" s="159"/>
      <c r="X132" s="159"/>
      <c r="Y132" s="159"/>
      <c r="Z132" s="159"/>
      <c r="AA132" s="163"/>
      <c r="AT132" s="164" t="s">
        <v>145</v>
      </c>
      <c r="AU132" s="164" t="s">
        <v>108</v>
      </c>
      <c r="AV132" s="11" t="s">
        <v>77</v>
      </c>
      <c r="AW132" s="11" t="s">
        <v>29</v>
      </c>
      <c r="AX132" s="11" t="s">
        <v>71</v>
      </c>
      <c r="AY132" s="164" t="s">
        <v>138</v>
      </c>
    </row>
    <row r="133" spans="2:65" s="10" customFormat="1" ht="16.5" customHeight="1">
      <c r="B133" s="150"/>
      <c r="C133" s="151"/>
      <c r="D133" s="151"/>
      <c r="E133" s="152" t="s">
        <v>5</v>
      </c>
      <c r="F133" s="236" t="s">
        <v>270</v>
      </c>
      <c r="G133" s="237"/>
      <c r="H133" s="237"/>
      <c r="I133" s="237"/>
      <c r="J133" s="151"/>
      <c r="K133" s="153">
        <v>22.635000000000002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145</v>
      </c>
      <c r="AU133" s="157" t="s">
        <v>108</v>
      </c>
      <c r="AV133" s="10" t="s">
        <v>108</v>
      </c>
      <c r="AW133" s="10" t="s">
        <v>29</v>
      </c>
      <c r="AX133" s="10" t="s">
        <v>77</v>
      </c>
      <c r="AY133" s="157" t="s">
        <v>138</v>
      </c>
    </row>
    <row r="134" spans="2:65" s="1" customFormat="1" ht="25.5" customHeight="1">
      <c r="B134" s="140"/>
      <c r="C134" s="141" t="s">
        <v>161</v>
      </c>
      <c r="D134" s="141" t="s">
        <v>139</v>
      </c>
      <c r="E134" s="142" t="s">
        <v>158</v>
      </c>
      <c r="F134" s="224" t="s">
        <v>159</v>
      </c>
      <c r="G134" s="224"/>
      <c r="H134" s="224"/>
      <c r="I134" s="224"/>
      <c r="J134" s="143" t="s">
        <v>148</v>
      </c>
      <c r="K134" s="144">
        <v>27.161999999999999</v>
      </c>
      <c r="L134" s="225"/>
      <c r="M134" s="225"/>
      <c r="N134" s="225">
        <f>ROUND(L134*K134,2)</f>
        <v>0</v>
      </c>
      <c r="O134" s="225"/>
      <c r="P134" s="225"/>
      <c r="Q134" s="225"/>
      <c r="R134" s="145"/>
      <c r="T134" s="146" t="s">
        <v>5</v>
      </c>
      <c r="U134" s="43" t="s">
        <v>36</v>
      </c>
      <c r="V134" s="147">
        <v>2.133</v>
      </c>
      <c r="W134" s="147">
        <f>V134*K134</f>
        <v>57.936546</v>
      </c>
      <c r="X134" s="147">
        <v>0</v>
      </c>
      <c r="Y134" s="147">
        <f>X134*K134</f>
        <v>0</v>
      </c>
      <c r="Z134" s="147">
        <v>0</v>
      </c>
      <c r="AA134" s="148">
        <f>Z134*K134</f>
        <v>0</v>
      </c>
      <c r="AR134" s="21" t="s">
        <v>143</v>
      </c>
      <c r="AT134" s="21" t="s">
        <v>139</v>
      </c>
      <c r="AU134" s="21" t="s">
        <v>108</v>
      </c>
      <c r="AY134" s="21" t="s">
        <v>138</v>
      </c>
      <c r="BE134" s="149">
        <f>IF(U134="základní",N134,0)</f>
        <v>0</v>
      </c>
      <c r="BF134" s="149">
        <f>IF(U134="snížená",N134,0)</f>
        <v>0</v>
      </c>
      <c r="BG134" s="149">
        <f>IF(U134="zákl. přenesená",N134,0)</f>
        <v>0</v>
      </c>
      <c r="BH134" s="149">
        <f>IF(U134="sníž. přenesená",N134,0)</f>
        <v>0</v>
      </c>
      <c r="BI134" s="149">
        <f>IF(U134="nulová",N134,0)</f>
        <v>0</v>
      </c>
      <c r="BJ134" s="21" t="s">
        <v>77</v>
      </c>
      <c r="BK134" s="149">
        <f>ROUND(L134*K134,2)</f>
        <v>0</v>
      </c>
      <c r="BL134" s="21" t="s">
        <v>143</v>
      </c>
      <c r="BM134" s="21" t="s">
        <v>271</v>
      </c>
    </row>
    <row r="135" spans="2:65" s="11" customFormat="1" ht="16.5" customHeight="1">
      <c r="B135" s="158"/>
      <c r="C135" s="159"/>
      <c r="D135" s="159"/>
      <c r="E135" s="160" t="s">
        <v>5</v>
      </c>
      <c r="F135" s="245" t="s">
        <v>160</v>
      </c>
      <c r="G135" s="246"/>
      <c r="H135" s="246"/>
      <c r="I135" s="246"/>
      <c r="J135" s="159"/>
      <c r="K135" s="160" t="s">
        <v>5</v>
      </c>
      <c r="L135" s="159"/>
      <c r="M135" s="159"/>
      <c r="N135" s="159"/>
      <c r="O135" s="159"/>
      <c r="P135" s="159"/>
      <c r="Q135" s="159"/>
      <c r="R135" s="161"/>
      <c r="T135" s="162"/>
      <c r="U135" s="159"/>
      <c r="V135" s="159"/>
      <c r="W135" s="159"/>
      <c r="X135" s="159"/>
      <c r="Y135" s="159"/>
      <c r="Z135" s="159"/>
      <c r="AA135" s="163"/>
      <c r="AT135" s="164" t="s">
        <v>145</v>
      </c>
      <c r="AU135" s="164" t="s">
        <v>108</v>
      </c>
      <c r="AV135" s="11" t="s">
        <v>77</v>
      </c>
      <c r="AW135" s="11" t="s">
        <v>29</v>
      </c>
      <c r="AX135" s="11" t="s">
        <v>71</v>
      </c>
      <c r="AY135" s="164" t="s">
        <v>138</v>
      </c>
    </row>
    <row r="136" spans="2:65" s="10" customFormat="1" ht="16.5" customHeight="1">
      <c r="B136" s="150"/>
      <c r="C136" s="151"/>
      <c r="D136" s="151"/>
      <c r="E136" s="152" t="s">
        <v>5</v>
      </c>
      <c r="F136" s="236" t="s">
        <v>272</v>
      </c>
      <c r="G136" s="237"/>
      <c r="H136" s="237"/>
      <c r="I136" s="237"/>
      <c r="J136" s="151"/>
      <c r="K136" s="153">
        <v>27.161999999999999</v>
      </c>
      <c r="L136" s="151"/>
      <c r="M136" s="151"/>
      <c r="N136" s="151"/>
      <c r="O136" s="151"/>
      <c r="P136" s="151"/>
      <c r="Q136" s="151"/>
      <c r="R136" s="154"/>
      <c r="T136" s="155"/>
      <c r="U136" s="151"/>
      <c r="V136" s="151"/>
      <c r="W136" s="151"/>
      <c r="X136" s="151"/>
      <c r="Y136" s="151"/>
      <c r="Z136" s="151"/>
      <c r="AA136" s="156"/>
      <c r="AT136" s="157" t="s">
        <v>145</v>
      </c>
      <c r="AU136" s="157" t="s">
        <v>108</v>
      </c>
      <c r="AV136" s="10" t="s">
        <v>108</v>
      </c>
      <c r="AW136" s="10" t="s">
        <v>29</v>
      </c>
      <c r="AX136" s="10" t="s">
        <v>77</v>
      </c>
      <c r="AY136" s="157" t="s">
        <v>138</v>
      </c>
    </row>
    <row r="137" spans="2:65" s="1" customFormat="1" ht="25.5" customHeight="1">
      <c r="B137" s="140"/>
      <c r="C137" s="141" t="s">
        <v>164</v>
      </c>
      <c r="D137" s="141" t="s">
        <v>139</v>
      </c>
      <c r="E137" s="142" t="s">
        <v>162</v>
      </c>
      <c r="F137" s="224" t="s">
        <v>163</v>
      </c>
      <c r="G137" s="224"/>
      <c r="H137" s="224"/>
      <c r="I137" s="224"/>
      <c r="J137" s="143" t="s">
        <v>148</v>
      </c>
      <c r="K137" s="144">
        <v>13.581</v>
      </c>
      <c r="L137" s="225"/>
      <c r="M137" s="225"/>
      <c r="N137" s="225">
        <f>ROUND(L137*K137,2)</f>
        <v>0</v>
      </c>
      <c r="O137" s="225"/>
      <c r="P137" s="225"/>
      <c r="Q137" s="225"/>
      <c r="R137" s="145"/>
      <c r="T137" s="146" t="s">
        <v>5</v>
      </c>
      <c r="U137" s="43" t="s">
        <v>36</v>
      </c>
      <c r="V137" s="147">
        <v>0.19800000000000001</v>
      </c>
      <c r="W137" s="147">
        <f>V137*K137</f>
        <v>2.689038</v>
      </c>
      <c r="X137" s="147">
        <v>0</v>
      </c>
      <c r="Y137" s="147">
        <f>X137*K137</f>
        <v>0</v>
      </c>
      <c r="Z137" s="147">
        <v>0</v>
      </c>
      <c r="AA137" s="148">
        <f>Z137*K137</f>
        <v>0</v>
      </c>
      <c r="AR137" s="21" t="s">
        <v>143</v>
      </c>
      <c r="AT137" s="21" t="s">
        <v>139</v>
      </c>
      <c r="AU137" s="21" t="s">
        <v>108</v>
      </c>
      <c r="AY137" s="21" t="s">
        <v>138</v>
      </c>
      <c r="BE137" s="149">
        <f>IF(U137="základní",N137,0)</f>
        <v>0</v>
      </c>
      <c r="BF137" s="149">
        <f>IF(U137="snížená",N137,0)</f>
        <v>0</v>
      </c>
      <c r="BG137" s="149">
        <f>IF(U137="zákl. přenesená",N137,0)</f>
        <v>0</v>
      </c>
      <c r="BH137" s="149">
        <f>IF(U137="sníž. přenesená",N137,0)</f>
        <v>0</v>
      </c>
      <c r="BI137" s="149">
        <f>IF(U137="nulová",N137,0)</f>
        <v>0</v>
      </c>
      <c r="BJ137" s="21" t="s">
        <v>77</v>
      </c>
      <c r="BK137" s="149">
        <f>ROUND(L137*K137,2)</f>
        <v>0</v>
      </c>
      <c r="BL137" s="21" t="s">
        <v>143</v>
      </c>
      <c r="BM137" s="21" t="s">
        <v>273</v>
      </c>
    </row>
    <row r="138" spans="2:65" s="11" customFormat="1" ht="16.5" customHeight="1">
      <c r="B138" s="158"/>
      <c r="C138" s="159"/>
      <c r="D138" s="159"/>
      <c r="E138" s="160" t="s">
        <v>5</v>
      </c>
      <c r="F138" s="245" t="s">
        <v>156</v>
      </c>
      <c r="G138" s="246"/>
      <c r="H138" s="246"/>
      <c r="I138" s="246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145</v>
      </c>
      <c r="AU138" s="164" t="s">
        <v>108</v>
      </c>
      <c r="AV138" s="11" t="s">
        <v>77</v>
      </c>
      <c r="AW138" s="11" t="s">
        <v>29</v>
      </c>
      <c r="AX138" s="11" t="s">
        <v>71</v>
      </c>
      <c r="AY138" s="164" t="s">
        <v>138</v>
      </c>
    </row>
    <row r="139" spans="2:65" s="10" customFormat="1" ht="16.5" customHeight="1">
      <c r="B139" s="150"/>
      <c r="C139" s="151"/>
      <c r="D139" s="151"/>
      <c r="E139" s="152" t="s">
        <v>5</v>
      </c>
      <c r="F139" s="236" t="s">
        <v>274</v>
      </c>
      <c r="G139" s="237"/>
      <c r="H139" s="237"/>
      <c r="I139" s="237"/>
      <c r="J139" s="151"/>
      <c r="K139" s="153">
        <v>13.581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145</v>
      </c>
      <c r="AU139" s="157" t="s">
        <v>108</v>
      </c>
      <c r="AV139" s="10" t="s">
        <v>108</v>
      </c>
      <c r="AW139" s="10" t="s">
        <v>29</v>
      </c>
      <c r="AX139" s="10" t="s">
        <v>77</v>
      </c>
      <c r="AY139" s="157" t="s">
        <v>138</v>
      </c>
    </row>
    <row r="140" spans="2:65" s="1" customFormat="1" ht="25.5" customHeight="1">
      <c r="B140" s="140"/>
      <c r="C140" s="141" t="s">
        <v>168</v>
      </c>
      <c r="D140" s="141" t="s">
        <v>139</v>
      </c>
      <c r="E140" s="142" t="s">
        <v>165</v>
      </c>
      <c r="F140" s="224" t="s">
        <v>166</v>
      </c>
      <c r="G140" s="224"/>
      <c r="H140" s="224"/>
      <c r="I140" s="224"/>
      <c r="J140" s="143" t="s">
        <v>148</v>
      </c>
      <c r="K140" s="144">
        <v>18.108000000000001</v>
      </c>
      <c r="L140" s="225"/>
      <c r="M140" s="225"/>
      <c r="N140" s="225">
        <f>ROUND(L140*K140,2)</f>
        <v>0</v>
      </c>
      <c r="O140" s="225"/>
      <c r="P140" s="225"/>
      <c r="Q140" s="225"/>
      <c r="R140" s="145"/>
      <c r="T140" s="146" t="s">
        <v>5</v>
      </c>
      <c r="U140" s="43" t="s">
        <v>36</v>
      </c>
      <c r="V140" s="147">
        <v>2.379</v>
      </c>
      <c r="W140" s="147">
        <f>V140*K140</f>
        <v>43.078932000000002</v>
      </c>
      <c r="X140" s="147">
        <v>1.0460000000000001E-2</v>
      </c>
      <c r="Y140" s="147">
        <f>X140*K140</f>
        <v>0.18940968000000002</v>
      </c>
      <c r="Z140" s="147">
        <v>0</v>
      </c>
      <c r="AA140" s="148">
        <f>Z140*K140</f>
        <v>0</v>
      </c>
      <c r="AR140" s="21" t="s">
        <v>143</v>
      </c>
      <c r="AT140" s="21" t="s">
        <v>139</v>
      </c>
      <c r="AU140" s="21" t="s">
        <v>108</v>
      </c>
      <c r="AY140" s="21" t="s">
        <v>138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1" t="s">
        <v>77</v>
      </c>
      <c r="BK140" s="149">
        <f>ROUND(L140*K140,2)</f>
        <v>0</v>
      </c>
      <c r="BL140" s="21" t="s">
        <v>143</v>
      </c>
      <c r="BM140" s="21" t="s">
        <v>275</v>
      </c>
    </row>
    <row r="141" spans="2:65" s="11" customFormat="1" ht="16.5" customHeight="1">
      <c r="B141" s="158"/>
      <c r="C141" s="159"/>
      <c r="D141" s="159"/>
      <c r="E141" s="160" t="s">
        <v>5</v>
      </c>
      <c r="F141" s="245" t="s">
        <v>167</v>
      </c>
      <c r="G141" s="246"/>
      <c r="H141" s="246"/>
      <c r="I141" s="246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145</v>
      </c>
      <c r="AU141" s="164" t="s">
        <v>108</v>
      </c>
      <c r="AV141" s="11" t="s">
        <v>77</v>
      </c>
      <c r="AW141" s="11" t="s">
        <v>29</v>
      </c>
      <c r="AX141" s="11" t="s">
        <v>71</v>
      </c>
      <c r="AY141" s="164" t="s">
        <v>138</v>
      </c>
    </row>
    <row r="142" spans="2:65" s="10" customFormat="1" ht="16.5" customHeight="1">
      <c r="B142" s="150"/>
      <c r="C142" s="151"/>
      <c r="D142" s="151"/>
      <c r="E142" s="152" t="s">
        <v>5</v>
      </c>
      <c r="F142" s="236" t="s">
        <v>276</v>
      </c>
      <c r="G142" s="237"/>
      <c r="H142" s="237"/>
      <c r="I142" s="237"/>
      <c r="J142" s="151"/>
      <c r="K142" s="153">
        <v>18.108000000000001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145</v>
      </c>
      <c r="AU142" s="157" t="s">
        <v>108</v>
      </c>
      <c r="AV142" s="10" t="s">
        <v>108</v>
      </c>
      <c r="AW142" s="10" t="s">
        <v>29</v>
      </c>
      <c r="AX142" s="10" t="s">
        <v>77</v>
      </c>
      <c r="AY142" s="157" t="s">
        <v>138</v>
      </c>
    </row>
    <row r="143" spans="2:65" s="1" customFormat="1" ht="25.5" customHeight="1">
      <c r="B143" s="140"/>
      <c r="C143" s="141" t="s">
        <v>170</v>
      </c>
      <c r="D143" s="141" t="s">
        <v>139</v>
      </c>
      <c r="E143" s="142" t="s">
        <v>175</v>
      </c>
      <c r="F143" s="224" t="s">
        <v>176</v>
      </c>
      <c r="G143" s="224"/>
      <c r="H143" s="224"/>
      <c r="I143" s="224"/>
      <c r="J143" s="143" t="s">
        <v>177</v>
      </c>
      <c r="K143" s="144">
        <v>139.65</v>
      </c>
      <c r="L143" s="225"/>
      <c r="M143" s="225"/>
      <c r="N143" s="225">
        <f>ROUND(L143*K143,2)</f>
        <v>0</v>
      </c>
      <c r="O143" s="225"/>
      <c r="P143" s="225"/>
      <c r="Q143" s="225"/>
      <c r="R143" s="145"/>
      <c r="T143" s="146" t="s">
        <v>5</v>
      </c>
      <c r="U143" s="43" t="s">
        <v>36</v>
      </c>
      <c r="V143" s="147">
        <v>0.109</v>
      </c>
      <c r="W143" s="147">
        <f>V143*K143</f>
        <v>15.22185</v>
      </c>
      <c r="X143" s="147">
        <v>5.9000000000000003E-4</v>
      </c>
      <c r="Y143" s="147">
        <f>X143*K143</f>
        <v>8.2393500000000008E-2</v>
      </c>
      <c r="Z143" s="147">
        <v>0</v>
      </c>
      <c r="AA143" s="148">
        <f>Z143*K143</f>
        <v>0</v>
      </c>
      <c r="AR143" s="21" t="s">
        <v>143</v>
      </c>
      <c r="AT143" s="21" t="s">
        <v>139</v>
      </c>
      <c r="AU143" s="21" t="s">
        <v>108</v>
      </c>
      <c r="AY143" s="21" t="s">
        <v>138</v>
      </c>
      <c r="BE143" s="149">
        <f>IF(U143="základní",N143,0)</f>
        <v>0</v>
      </c>
      <c r="BF143" s="149">
        <f>IF(U143="snížená",N143,0)</f>
        <v>0</v>
      </c>
      <c r="BG143" s="149">
        <f>IF(U143="zákl. přenesená",N143,0)</f>
        <v>0</v>
      </c>
      <c r="BH143" s="149">
        <f>IF(U143="sníž. přenesená",N143,0)</f>
        <v>0</v>
      </c>
      <c r="BI143" s="149">
        <f>IF(U143="nulová",N143,0)</f>
        <v>0</v>
      </c>
      <c r="BJ143" s="21" t="s">
        <v>77</v>
      </c>
      <c r="BK143" s="149">
        <f>ROUND(L143*K143,2)</f>
        <v>0</v>
      </c>
      <c r="BL143" s="21" t="s">
        <v>143</v>
      </c>
      <c r="BM143" s="21" t="s">
        <v>277</v>
      </c>
    </row>
    <row r="144" spans="2:65" s="10" customFormat="1" ht="16.5" customHeight="1">
      <c r="B144" s="150"/>
      <c r="C144" s="151"/>
      <c r="D144" s="151"/>
      <c r="E144" s="152" t="s">
        <v>5</v>
      </c>
      <c r="F144" s="234" t="s">
        <v>278</v>
      </c>
      <c r="G144" s="235"/>
      <c r="H144" s="235"/>
      <c r="I144" s="235"/>
      <c r="J144" s="151"/>
      <c r="K144" s="153">
        <v>139.65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145</v>
      </c>
      <c r="AU144" s="157" t="s">
        <v>108</v>
      </c>
      <c r="AV144" s="10" t="s">
        <v>108</v>
      </c>
      <c r="AW144" s="10" t="s">
        <v>29</v>
      </c>
      <c r="AX144" s="10" t="s">
        <v>77</v>
      </c>
      <c r="AY144" s="157" t="s">
        <v>138</v>
      </c>
    </row>
    <row r="145" spans="2:65" s="1" customFormat="1" ht="25.5" customHeight="1">
      <c r="B145" s="140"/>
      <c r="C145" s="141" t="s">
        <v>171</v>
      </c>
      <c r="D145" s="141" t="s">
        <v>139</v>
      </c>
      <c r="E145" s="142" t="s">
        <v>179</v>
      </c>
      <c r="F145" s="224" t="s">
        <v>180</v>
      </c>
      <c r="G145" s="224"/>
      <c r="H145" s="224"/>
      <c r="I145" s="224"/>
      <c r="J145" s="143" t="s">
        <v>177</v>
      </c>
      <c r="K145" s="144">
        <v>139.65</v>
      </c>
      <c r="L145" s="225"/>
      <c r="M145" s="225"/>
      <c r="N145" s="225">
        <f>ROUND(L145*K145,2)</f>
        <v>0</v>
      </c>
      <c r="O145" s="225"/>
      <c r="P145" s="225"/>
      <c r="Q145" s="225"/>
      <c r="R145" s="145"/>
      <c r="T145" s="146" t="s">
        <v>5</v>
      </c>
      <c r="U145" s="43" t="s">
        <v>36</v>
      </c>
      <c r="V145" s="147">
        <v>0.106</v>
      </c>
      <c r="W145" s="147">
        <f>V145*K145</f>
        <v>14.802900000000001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1" t="s">
        <v>143</v>
      </c>
      <c r="AT145" s="21" t="s">
        <v>139</v>
      </c>
      <c r="AU145" s="21" t="s">
        <v>108</v>
      </c>
      <c r="AY145" s="21" t="s">
        <v>138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1" t="s">
        <v>77</v>
      </c>
      <c r="BK145" s="149">
        <f>ROUND(L145*K145,2)</f>
        <v>0</v>
      </c>
      <c r="BL145" s="21" t="s">
        <v>143</v>
      </c>
      <c r="BM145" s="21" t="s">
        <v>279</v>
      </c>
    </row>
    <row r="146" spans="2:65" s="1" customFormat="1" ht="25.5" customHeight="1">
      <c r="B146" s="140"/>
      <c r="C146" s="141" t="s">
        <v>172</v>
      </c>
      <c r="D146" s="141" t="s">
        <v>139</v>
      </c>
      <c r="E146" s="142" t="s">
        <v>181</v>
      </c>
      <c r="F146" s="224" t="s">
        <v>182</v>
      </c>
      <c r="G146" s="224"/>
      <c r="H146" s="224"/>
      <c r="I146" s="224"/>
      <c r="J146" s="143" t="s">
        <v>148</v>
      </c>
      <c r="K146" s="144">
        <v>72.432000000000002</v>
      </c>
      <c r="L146" s="225"/>
      <c r="M146" s="225"/>
      <c r="N146" s="225">
        <f>ROUND(L146*K146,2)</f>
        <v>0</v>
      </c>
      <c r="O146" s="225"/>
      <c r="P146" s="225"/>
      <c r="Q146" s="225"/>
      <c r="R146" s="145"/>
      <c r="T146" s="146" t="s">
        <v>5</v>
      </c>
      <c r="U146" s="43" t="s">
        <v>36</v>
      </c>
      <c r="V146" s="147">
        <v>0.34499999999999997</v>
      </c>
      <c r="W146" s="147">
        <f>V146*K146</f>
        <v>24.989039999999999</v>
      </c>
      <c r="X146" s="147">
        <v>0</v>
      </c>
      <c r="Y146" s="147">
        <f>X146*K146</f>
        <v>0</v>
      </c>
      <c r="Z146" s="147">
        <v>0</v>
      </c>
      <c r="AA146" s="148">
        <f>Z146*K146</f>
        <v>0</v>
      </c>
      <c r="AR146" s="21" t="s">
        <v>143</v>
      </c>
      <c r="AT146" s="21" t="s">
        <v>139</v>
      </c>
      <c r="AU146" s="21" t="s">
        <v>108</v>
      </c>
      <c r="AY146" s="21" t="s">
        <v>138</v>
      </c>
      <c r="BE146" s="149">
        <f>IF(U146="základní",N146,0)</f>
        <v>0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1" t="s">
        <v>77</v>
      </c>
      <c r="BK146" s="149">
        <f>ROUND(L146*K146,2)</f>
        <v>0</v>
      </c>
      <c r="BL146" s="21" t="s">
        <v>143</v>
      </c>
      <c r="BM146" s="21" t="s">
        <v>280</v>
      </c>
    </row>
    <row r="147" spans="2:65" s="10" customFormat="1" ht="16.5" customHeight="1">
      <c r="B147" s="150"/>
      <c r="C147" s="151"/>
      <c r="D147" s="151"/>
      <c r="E147" s="152" t="s">
        <v>5</v>
      </c>
      <c r="F147" s="234" t="s">
        <v>281</v>
      </c>
      <c r="G147" s="235"/>
      <c r="H147" s="235"/>
      <c r="I147" s="235"/>
      <c r="J147" s="151"/>
      <c r="K147" s="153">
        <v>72.432000000000002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145</v>
      </c>
      <c r="AU147" s="157" t="s">
        <v>108</v>
      </c>
      <c r="AV147" s="10" t="s">
        <v>108</v>
      </c>
      <c r="AW147" s="10" t="s">
        <v>29</v>
      </c>
      <c r="AX147" s="10" t="s">
        <v>71</v>
      </c>
      <c r="AY147" s="157" t="s">
        <v>138</v>
      </c>
    </row>
    <row r="148" spans="2:65" s="11" customFormat="1" ht="25.5" customHeight="1">
      <c r="B148" s="158"/>
      <c r="C148" s="159"/>
      <c r="D148" s="159"/>
      <c r="E148" s="160" t="s">
        <v>5</v>
      </c>
      <c r="F148" s="247" t="s">
        <v>282</v>
      </c>
      <c r="G148" s="248"/>
      <c r="H148" s="248"/>
      <c r="I148" s="248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145</v>
      </c>
      <c r="AU148" s="164" t="s">
        <v>108</v>
      </c>
      <c r="AV148" s="11" t="s">
        <v>77</v>
      </c>
      <c r="AW148" s="11" t="s">
        <v>29</v>
      </c>
      <c r="AX148" s="11" t="s">
        <v>71</v>
      </c>
      <c r="AY148" s="164" t="s">
        <v>138</v>
      </c>
    </row>
    <row r="149" spans="2:65" s="10" customFormat="1" ht="16.5" customHeight="1">
      <c r="B149" s="150"/>
      <c r="C149" s="151"/>
      <c r="D149" s="151"/>
      <c r="E149" s="152" t="s">
        <v>5</v>
      </c>
      <c r="F149" s="236" t="s">
        <v>281</v>
      </c>
      <c r="G149" s="237"/>
      <c r="H149" s="237"/>
      <c r="I149" s="237"/>
      <c r="J149" s="151"/>
      <c r="K149" s="153">
        <v>72.432000000000002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145</v>
      </c>
      <c r="AU149" s="157" t="s">
        <v>108</v>
      </c>
      <c r="AV149" s="10" t="s">
        <v>108</v>
      </c>
      <c r="AW149" s="10" t="s">
        <v>29</v>
      </c>
      <c r="AX149" s="10" t="s">
        <v>77</v>
      </c>
      <c r="AY149" s="157" t="s">
        <v>138</v>
      </c>
    </row>
    <row r="150" spans="2:65" s="1" customFormat="1" ht="25.5" customHeight="1">
      <c r="B150" s="140"/>
      <c r="C150" s="141" t="s">
        <v>173</v>
      </c>
      <c r="D150" s="141" t="s">
        <v>139</v>
      </c>
      <c r="E150" s="142" t="s">
        <v>184</v>
      </c>
      <c r="F150" s="224" t="s">
        <v>185</v>
      </c>
      <c r="G150" s="224"/>
      <c r="H150" s="224"/>
      <c r="I150" s="224"/>
      <c r="J150" s="143" t="s">
        <v>148</v>
      </c>
      <c r="K150" s="144">
        <v>18.108000000000001</v>
      </c>
      <c r="L150" s="225"/>
      <c r="M150" s="225"/>
      <c r="N150" s="225">
        <f>ROUND(L150*K150,2)</f>
        <v>0</v>
      </c>
      <c r="O150" s="225"/>
      <c r="P150" s="225"/>
      <c r="Q150" s="225"/>
      <c r="R150" s="145"/>
      <c r="T150" s="146" t="s">
        <v>5</v>
      </c>
      <c r="U150" s="43" t="s">
        <v>36</v>
      </c>
      <c r="V150" s="147">
        <v>0.48399999999999999</v>
      </c>
      <c r="W150" s="147">
        <f>V150*K150</f>
        <v>8.7642720000000001</v>
      </c>
      <c r="X150" s="147">
        <v>0</v>
      </c>
      <c r="Y150" s="147">
        <f>X150*K150</f>
        <v>0</v>
      </c>
      <c r="Z150" s="147">
        <v>0</v>
      </c>
      <c r="AA150" s="148">
        <f>Z150*K150</f>
        <v>0</v>
      </c>
      <c r="AR150" s="21" t="s">
        <v>143</v>
      </c>
      <c r="AT150" s="21" t="s">
        <v>139</v>
      </c>
      <c r="AU150" s="21" t="s">
        <v>108</v>
      </c>
      <c r="AY150" s="21" t="s">
        <v>138</v>
      </c>
      <c r="BE150" s="149">
        <f>IF(U150="základní",N150,0)</f>
        <v>0</v>
      </c>
      <c r="BF150" s="149">
        <f>IF(U150="snížená",N150,0)</f>
        <v>0</v>
      </c>
      <c r="BG150" s="149">
        <f>IF(U150="zákl. přenesená",N150,0)</f>
        <v>0</v>
      </c>
      <c r="BH150" s="149">
        <f>IF(U150="sníž. přenesená",N150,0)</f>
        <v>0</v>
      </c>
      <c r="BI150" s="149">
        <f>IF(U150="nulová",N150,0)</f>
        <v>0</v>
      </c>
      <c r="BJ150" s="21" t="s">
        <v>77</v>
      </c>
      <c r="BK150" s="149">
        <f>ROUND(L150*K150,2)</f>
        <v>0</v>
      </c>
      <c r="BL150" s="21" t="s">
        <v>143</v>
      </c>
      <c r="BM150" s="21" t="s">
        <v>283</v>
      </c>
    </row>
    <row r="151" spans="2:65" s="10" customFormat="1" ht="16.5" customHeight="1">
      <c r="B151" s="150"/>
      <c r="C151" s="151"/>
      <c r="D151" s="151"/>
      <c r="E151" s="152" t="s">
        <v>5</v>
      </c>
      <c r="F151" s="234" t="s">
        <v>284</v>
      </c>
      <c r="G151" s="235"/>
      <c r="H151" s="235"/>
      <c r="I151" s="235"/>
      <c r="J151" s="151"/>
      <c r="K151" s="153">
        <v>18.108000000000001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145</v>
      </c>
      <c r="AU151" s="157" t="s">
        <v>108</v>
      </c>
      <c r="AV151" s="10" t="s">
        <v>108</v>
      </c>
      <c r="AW151" s="10" t="s">
        <v>29</v>
      </c>
      <c r="AX151" s="10" t="s">
        <v>71</v>
      </c>
      <c r="AY151" s="157" t="s">
        <v>138</v>
      </c>
    </row>
    <row r="152" spans="2:65" s="11" customFormat="1" ht="25.5" customHeight="1">
      <c r="B152" s="158"/>
      <c r="C152" s="159"/>
      <c r="D152" s="159"/>
      <c r="E152" s="160" t="s">
        <v>5</v>
      </c>
      <c r="F152" s="247" t="s">
        <v>282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145</v>
      </c>
      <c r="AU152" s="164" t="s">
        <v>108</v>
      </c>
      <c r="AV152" s="11" t="s">
        <v>77</v>
      </c>
      <c r="AW152" s="11" t="s">
        <v>29</v>
      </c>
      <c r="AX152" s="11" t="s">
        <v>71</v>
      </c>
      <c r="AY152" s="164" t="s">
        <v>138</v>
      </c>
    </row>
    <row r="153" spans="2:65" s="10" customFormat="1" ht="16.5" customHeight="1">
      <c r="B153" s="150"/>
      <c r="C153" s="151"/>
      <c r="D153" s="151"/>
      <c r="E153" s="152" t="s">
        <v>5</v>
      </c>
      <c r="F153" s="236" t="s">
        <v>284</v>
      </c>
      <c r="G153" s="237"/>
      <c r="H153" s="237"/>
      <c r="I153" s="237"/>
      <c r="J153" s="151"/>
      <c r="K153" s="153">
        <v>18.108000000000001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145</v>
      </c>
      <c r="AU153" s="157" t="s">
        <v>108</v>
      </c>
      <c r="AV153" s="10" t="s">
        <v>108</v>
      </c>
      <c r="AW153" s="10" t="s">
        <v>29</v>
      </c>
      <c r="AX153" s="10" t="s">
        <v>77</v>
      </c>
      <c r="AY153" s="157" t="s">
        <v>138</v>
      </c>
    </row>
    <row r="154" spans="2:65" s="1" customFormat="1" ht="25.5" customHeight="1">
      <c r="B154" s="140"/>
      <c r="C154" s="141" t="s">
        <v>174</v>
      </c>
      <c r="D154" s="141" t="s">
        <v>139</v>
      </c>
      <c r="E154" s="142" t="s">
        <v>187</v>
      </c>
      <c r="F154" s="224" t="s">
        <v>188</v>
      </c>
      <c r="G154" s="224"/>
      <c r="H154" s="224"/>
      <c r="I154" s="224"/>
      <c r="J154" s="143" t="s">
        <v>148</v>
      </c>
      <c r="K154" s="144">
        <v>72.432000000000002</v>
      </c>
      <c r="L154" s="225"/>
      <c r="M154" s="225"/>
      <c r="N154" s="225">
        <f>ROUND(L154*K154,2)</f>
        <v>0</v>
      </c>
      <c r="O154" s="225"/>
      <c r="P154" s="225"/>
      <c r="Q154" s="225"/>
      <c r="R154" s="145"/>
      <c r="T154" s="146" t="s">
        <v>5</v>
      </c>
      <c r="U154" s="43" t="s">
        <v>36</v>
      </c>
      <c r="V154" s="147">
        <v>8.3000000000000004E-2</v>
      </c>
      <c r="W154" s="147">
        <f>V154*K154</f>
        <v>6.0118560000000008</v>
      </c>
      <c r="X154" s="147">
        <v>0</v>
      </c>
      <c r="Y154" s="147">
        <f>X154*K154</f>
        <v>0</v>
      </c>
      <c r="Z154" s="147">
        <v>0</v>
      </c>
      <c r="AA154" s="148">
        <f>Z154*K154</f>
        <v>0</v>
      </c>
      <c r="AR154" s="21" t="s">
        <v>143</v>
      </c>
      <c r="AT154" s="21" t="s">
        <v>139</v>
      </c>
      <c r="AU154" s="21" t="s">
        <v>108</v>
      </c>
      <c r="AY154" s="21" t="s">
        <v>138</v>
      </c>
      <c r="BE154" s="149">
        <f>IF(U154="základní",N154,0)</f>
        <v>0</v>
      </c>
      <c r="BF154" s="149">
        <f>IF(U154="snížená",N154,0)</f>
        <v>0</v>
      </c>
      <c r="BG154" s="149">
        <f>IF(U154="zákl. přenesená",N154,0)</f>
        <v>0</v>
      </c>
      <c r="BH154" s="149">
        <f>IF(U154="sníž. přenesená",N154,0)</f>
        <v>0</v>
      </c>
      <c r="BI154" s="149">
        <f>IF(U154="nulová",N154,0)</f>
        <v>0</v>
      </c>
      <c r="BJ154" s="21" t="s">
        <v>77</v>
      </c>
      <c r="BK154" s="149">
        <f>ROUND(L154*K154,2)</f>
        <v>0</v>
      </c>
      <c r="BL154" s="21" t="s">
        <v>143</v>
      </c>
      <c r="BM154" s="21" t="s">
        <v>285</v>
      </c>
    </row>
    <row r="155" spans="2:65" s="10" customFormat="1" ht="16.5" customHeight="1">
      <c r="B155" s="150"/>
      <c r="C155" s="151"/>
      <c r="D155" s="151"/>
      <c r="E155" s="152" t="s">
        <v>5</v>
      </c>
      <c r="F155" s="234" t="s">
        <v>286</v>
      </c>
      <c r="G155" s="235"/>
      <c r="H155" s="235"/>
      <c r="I155" s="235"/>
      <c r="J155" s="151"/>
      <c r="K155" s="153">
        <v>72.432000000000002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145</v>
      </c>
      <c r="AU155" s="157" t="s">
        <v>108</v>
      </c>
      <c r="AV155" s="10" t="s">
        <v>108</v>
      </c>
      <c r="AW155" s="10" t="s">
        <v>29</v>
      </c>
      <c r="AX155" s="10" t="s">
        <v>77</v>
      </c>
      <c r="AY155" s="157" t="s">
        <v>138</v>
      </c>
    </row>
    <row r="156" spans="2:65" s="1" customFormat="1" ht="38.25" customHeight="1">
      <c r="B156" s="140"/>
      <c r="C156" s="141" t="s">
        <v>178</v>
      </c>
      <c r="D156" s="141" t="s">
        <v>139</v>
      </c>
      <c r="E156" s="142" t="s">
        <v>190</v>
      </c>
      <c r="F156" s="224" t="s">
        <v>191</v>
      </c>
      <c r="G156" s="224"/>
      <c r="H156" s="224"/>
      <c r="I156" s="224"/>
      <c r="J156" s="143" t="s">
        <v>148</v>
      </c>
      <c r="K156" s="144">
        <v>217.29599999999999</v>
      </c>
      <c r="L156" s="225"/>
      <c r="M156" s="225"/>
      <c r="N156" s="225">
        <f>ROUND(L156*K156,2)</f>
        <v>0</v>
      </c>
      <c r="O156" s="225"/>
      <c r="P156" s="225"/>
      <c r="Q156" s="225"/>
      <c r="R156" s="145"/>
      <c r="T156" s="146" t="s">
        <v>5</v>
      </c>
      <c r="U156" s="43" t="s">
        <v>36</v>
      </c>
      <c r="V156" s="147">
        <v>4.0000000000000001E-3</v>
      </c>
      <c r="W156" s="147">
        <f>V156*K156</f>
        <v>0.86918399999999996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1" t="s">
        <v>143</v>
      </c>
      <c r="AT156" s="21" t="s">
        <v>139</v>
      </c>
      <c r="AU156" s="21" t="s">
        <v>108</v>
      </c>
      <c r="AY156" s="21" t="s">
        <v>138</v>
      </c>
      <c r="BE156" s="149">
        <f>IF(U156="základní",N156,0)</f>
        <v>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1" t="s">
        <v>77</v>
      </c>
      <c r="BK156" s="149">
        <f>ROUND(L156*K156,2)</f>
        <v>0</v>
      </c>
      <c r="BL156" s="21" t="s">
        <v>143</v>
      </c>
      <c r="BM156" s="21" t="s">
        <v>287</v>
      </c>
    </row>
    <row r="157" spans="2:65" s="10" customFormat="1" ht="16.5" customHeight="1">
      <c r="B157" s="150"/>
      <c r="C157" s="151"/>
      <c r="D157" s="151"/>
      <c r="E157" s="152" t="s">
        <v>5</v>
      </c>
      <c r="F157" s="234" t="s">
        <v>288</v>
      </c>
      <c r="G157" s="235"/>
      <c r="H157" s="235"/>
      <c r="I157" s="235"/>
      <c r="J157" s="151"/>
      <c r="K157" s="153">
        <v>217.29599999999999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145</v>
      </c>
      <c r="AU157" s="157" t="s">
        <v>108</v>
      </c>
      <c r="AV157" s="10" t="s">
        <v>108</v>
      </c>
      <c r="AW157" s="10" t="s">
        <v>29</v>
      </c>
      <c r="AX157" s="10" t="s">
        <v>77</v>
      </c>
      <c r="AY157" s="157" t="s">
        <v>138</v>
      </c>
    </row>
    <row r="158" spans="2:65" s="1" customFormat="1" ht="25.5" customHeight="1">
      <c r="B158" s="140"/>
      <c r="C158" s="141" t="s">
        <v>11</v>
      </c>
      <c r="D158" s="141" t="s">
        <v>139</v>
      </c>
      <c r="E158" s="142" t="s">
        <v>193</v>
      </c>
      <c r="F158" s="224" t="s">
        <v>194</v>
      </c>
      <c r="G158" s="224"/>
      <c r="H158" s="224"/>
      <c r="I158" s="224"/>
      <c r="J158" s="143" t="s">
        <v>148</v>
      </c>
      <c r="K158" s="144">
        <v>18.108000000000001</v>
      </c>
      <c r="L158" s="225"/>
      <c r="M158" s="225"/>
      <c r="N158" s="225">
        <f>ROUND(L158*K158,2)</f>
        <v>0</v>
      </c>
      <c r="O158" s="225"/>
      <c r="P158" s="225"/>
      <c r="Q158" s="225"/>
      <c r="R158" s="145"/>
      <c r="T158" s="146" t="s">
        <v>5</v>
      </c>
      <c r="U158" s="43" t="s">
        <v>36</v>
      </c>
      <c r="V158" s="147">
        <v>0.106</v>
      </c>
      <c r="W158" s="147">
        <f>V158*K158</f>
        <v>1.919448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21" t="s">
        <v>143</v>
      </c>
      <c r="AT158" s="21" t="s">
        <v>139</v>
      </c>
      <c r="AU158" s="21" t="s">
        <v>108</v>
      </c>
      <c r="AY158" s="21" t="s">
        <v>138</v>
      </c>
      <c r="BE158" s="149">
        <f>IF(U158="základní",N158,0)</f>
        <v>0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21" t="s">
        <v>77</v>
      </c>
      <c r="BK158" s="149">
        <f>ROUND(L158*K158,2)</f>
        <v>0</v>
      </c>
      <c r="BL158" s="21" t="s">
        <v>143</v>
      </c>
      <c r="BM158" s="21" t="s">
        <v>289</v>
      </c>
    </row>
    <row r="159" spans="2:65" s="10" customFormat="1" ht="16.5" customHeight="1">
      <c r="B159" s="150"/>
      <c r="C159" s="151"/>
      <c r="D159" s="151"/>
      <c r="E159" s="152" t="s">
        <v>5</v>
      </c>
      <c r="F159" s="234" t="s">
        <v>276</v>
      </c>
      <c r="G159" s="235"/>
      <c r="H159" s="235"/>
      <c r="I159" s="235"/>
      <c r="J159" s="151"/>
      <c r="K159" s="153">
        <v>18.108000000000001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145</v>
      </c>
      <c r="AU159" s="157" t="s">
        <v>108</v>
      </c>
      <c r="AV159" s="10" t="s">
        <v>108</v>
      </c>
      <c r="AW159" s="10" t="s">
        <v>29</v>
      </c>
      <c r="AX159" s="10" t="s">
        <v>77</v>
      </c>
      <c r="AY159" s="157" t="s">
        <v>138</v>
      </c>
    </row>
    <row r="160" spans="2:65" s="1" customFormat="1" ht="38.25" customHeight="1">
      <c r="B160" s="140"/>
      <c r="C160" s="141" t="s">
        <v>183</v>
      </c>
      <c r="D160" s="141" t="s">
        <v>139</v>
      </c>
      <c r="E160" s="142" t="s">
        <v>196</v>
      </c>
      <c r="F160" s="224" t="s">
        <v>197</v>
      </c>
      <c r="G160" s="224"/>
      <c r="H160" s="224"/>
      <c r="I160" s="224"/>
      <c r="J160" s="143" t="s">
        <v>148</v>
      </c>
      <c r="K160" s="144">
        <v>54.323999999999998</v>
      </c>
      <c r="L160" s="225"/>
      <c r="M160" s="225"/>
      <c r="N160" s="225">
        <f>ROUND(L160*K160,2)</f>
        <v>0</v>
      </c>
      <c r="O160" s="225"/>
      <c r="P160" s="225"/>
      <c r="Q160" s="225"/>
      <c r="R160" s="145"/>
      <c r="T160" s="146" t="s">
        <v>5</v>
      </c>
      <c r="U160" s="43" t="s">
        <v>36</v>
      </c>
      <c r="V160" s="147">
        <v>5.0000000000000001E-3</v>
      </c>
      <c r="W160" s="147">
        <f>V160*K160</f>
        <v>0.27161999999999997</v>
      </c>
      <c r="X160" s="147">
        <v>0</v>
      </c>
      <c r="Y160" s="147">
        <f>X160*K160</f>
        <v>0</v>
      </c>
      <c r="Z160" s="147">
        <v>0</v>
      </c>
      <c r="AA160" s="148">
        <f>Z160*K160</f>
        <v>0</v>
      </c>
      <c r="AR160" s="21" t="s">
        <v>143</v>
      </c>
      <c r="AT160" s="21" t="s">
        <v>139</v>
      </c>
      <c r="AU160" s="21" t="s">
        <v>108</v>
      </c>
      <c r="AY160" s="21" t="s">
        <v>138</v>
      </c>
      <c r="BE160" s="149">
        <f>IF(U160="základní",N160,0)</f>
        <v>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1" t="s">
        <v>77</v>
      </c>
      <c r="BK160" s="149">
        <f>ROUND(L160*K160,2)</f>
        <v>0</v>
      </c>
      <c r="BL160" s="21" t="s">
        <v>143</v>
      </c>
      <c r="BM160" s="21" t="s">
        <v>290</v>
      </c>
    </row>
    <row r="161" spans="2:65" s="10" customFormat="1" ht="16.5" customHeight="1">
      <c r="B161" s="150"/>
      <c r="C161" s="151"/>
      <c r="D161" s="151"/>
      <c r="E161" s="152" t="s">
        <v>5</v>
      </c>
      <c r="F161" s="234" t="s">
        <v>291</v>
      </c>
      <c r="G161" s="235"/>
      <c r="H161" s="235"/>
      <c r="I161" s="235"/>
      <c r="J161" s="151"/>
      <c r="K161" s="153">
        <v>54.323999999999998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145</v>
      </c>
      <c r="AU161" s="157" t="s">
        <v>108</v>
      </c>
      <c r="AV161" s="10" t="s">
        <v>108</v>
      </c>
      <c r="AW161" s="10" t="s">
        <v>29</v>
      </c>
      <c r="AX161" s="10" t="s">
        <v>77</v>
      </c>
      <c r="AY161" s="157" t="s">
        <v>138</v>
      </c>
    </row>
    <row r="162" spans="2:65" s="1" customFormat="1" ht="16.5" customHeight="1">
      <c r="B162" s="140"/>
      <c r="C162" s="141" t="s">
        <v>186</v>
      </c>
      <c r="D162" s="141" t="s">
        <v>139</v>
      </c>
      <c r="E162" s="142" t="s">
        <v>198</v>
      </c>
      <c r="F162" s="224" t="s">
        <v>199</v>
      </c>
      <c r="G162" s="224"/>
      <c r="H162" s="224"/>
      <c r="I162" s="224"/>
      <c r="J162" s="143" t="s">
        <v>148</v>
      </c>
      <c r="K162" s="144">
        <v>90.54</v>
      </c>
      <c r="L162" s="225"/>
      <c r="M162" s="225"/>
      <c r="N162" s="225">
        <f>ROUND(L162*K162,2)</f>
        <v>0</v>
      </c>
      <c r="O162" s="225"/>
      <c r="P162" s="225"/>
      <c r="Q162" s="225"/>
      <c r="R162" s="145"/>
      <c r="T162" s="146" t="s">
        <v>5</v>
      </c>
      <c r="U162" s="43" t="s">
        <v>36</v>
      </c>
      <c r="V162" s="147">
        <v>8.9999999999999993E-3</v>
      </c>
      <c r="W162" s="147">
        <f>V162*K162</f>
        <v>0.81486000000000003</v>
      </c>
      <c r="X162" s="147">
        <v>0</v>
      </c>
      <c r="Y162" s="147">
        <f>X162*K162</f>
        <v>0</v>
      </c>
      <c r="Z162" s="147">
        <v>0</v>
      </c>
      <c r="AA162" s="148">
        <f>Z162*K162</f>
        <v>0</v>
      </c>
      <c r="AR162" s="21" t="s">
        <v>143</v>
      </c>
      <c r="AT162" s="21" t="s">
        <v>139</v>
      </c>
      <c r="AU162" s="21" t="s">
        <v>108</v>
      </c>
      <c r="AY162" s="21" t="s">
        <v>138</v>
      </c>
      <c r="BE162" s="149">
        <f>IF(U162="základní",N162,0)</f>
        <v>0</v>
      </c>
      <c r="BF162" s="149">
        <f>IF(U162="snížená",N162,0)</f>
        <v>0</v>
      </c>
      <c r="BG162" s="149">
        <f>IF(U162="zákl. přenesená",N162,0)</f>
        <v>0</v>
      </c>
      <c r="BH162" s="149">
        <f>IF(U162="sníž. přenesená",N162,0)</f>
        <v>0</v>
      </c>
      <c r="BI162" s="149">
        <f>IF(U162="nulová",N162,0)</f>
        <v>0</v>
      </c>
      <c r="BJ162" s="21" t="s">
        <v>77</v>
      </c>
      <c r="BK162" s="149">
        <f>ROUND(L162*K162,2)</f>
        <v>0</v>
      </c>
      <c r="BL162" s="21" t="s">
        <v>143</v>
      </c>
      <c r="BM162" s="21" t="s">
        <v>292</v>
      </c>
    </row>
    <row r="163" spans="2:65" s="11" customFormat="1" ht="16.5" customHeight="1">
      <c r="B163" s="158"/>
      <c r="C163" s="159"/>
      <c r="D163" s="159"/>
      <c r="E163" s="160" t="s">
        <v>5</v>
      </c>
      <c r="F163" s="245" t="s">
        <v>200</v>
      </c>
      <c r="G163" s="246"/>
      <c r="H163" s="246"/>
      <c r="I163" s="246"/>
      <c r="J163" s="159"/>
      <c r="K163" s="160" t="s">
        <v>5</v>
      </c>
      <c r="L163" s="159"/>
      <c r="M163" s="159"/>
      <c r="N163" s="159"/>
      <c r="O163" s="159"/>
      <c r="P163" s="159"/>
      <c r="Q163" s="159"/>
      <c r="R163" s="161"/>
      <c r="T163" s="162"/>
      <c r="U163" s="159"/>
      <c r="V163" s="159"/>
      <c r="W163" s="159"/>
      <c r="X163" s="159"/>
      <c r="Y163" s="159"/>
      <c r="Z163" s="159"/>
      <c r="AA163" s="163"/>
      <c r="AT163" s="164" t="s">
        <v>145</v>
      </c>
      <c r="AU163" s="164" t="s">
        <v>108</v>
      </c>
      <c r="AV163" s="11" t="s">
        <v>77</v>
      </c>
      <c r="AW163" s="11" t="s">
        <v>29</v>
      </c>
      <c r="AX163" s="11" t="s">
        <v>71</v>
      </c>
      <c r="AY163" s="164" t="s">
        <v>138</v>
      </c>
    </row>
    <row r="164" spans="2:65" s="10" customFormat="1" ht="16.5" customHeight="1">
      <c r="B164" s="150"/>
      <c r="C164" s="151"/>
      <c r="D164" s="151"/>
      <c r="E164" s="152" t="s">
        <v>5</v>
      </c>
      <c r="F164" s="236" t="s">
        <v>293</v>
      </c>
      <c r="G164" s="237"/>
      <c r="H164" s="237"/>
      <c r="I164" s="237"/>
      <c r="J164" s="151"/>
      <c r="K164" s="153">
        <v>90.54</v>
      </c>
      <c r="L164" s="151"/>
      <c r="M164" s="151"/>
      <c r="N164" s="151"/>
      <c r="O164" s="151"/>
      <c r="P164" s="151"/>
      <c r="Q164" s="151"/>
      <c r="R164" s="154"/>
      <c r="T164" s="155"/>
      <c r="U164" s="151"/>
      <c r="V164" s="151"/>
      <c r="W164" s="151"/>
      <c r="X164" s="151"/>
      <c r="Y164" s="151"/>
      <c r="Z164" s="151"/>
      <c r="AA164" s="156"/>
      <c r="AT164" s="157" t="s">
        <v>145</v>
      </c>
      <c r="AU164" s="157" t="s">
        <v>108</v>
      </c>
      <c r="AV164" s="10" t="s">
        <v>108</v>
      </c>
      <c r="AW164" s="10" t="s">
        <v>29</v>
      </c>
      <c r="AX164" s="10" t="s">
        <v>77</v>
      </c>
      <c r="AY164" s="157" t="s">
        <v>138</v>
      </c>
    </row>
    <row r="165" spans="2:65" s="1" customFormat="1" ht="25.5" customHeight="1">
      <c r="B165" s="140"/>
      <c r="C165" s="141" t="s">
        <v>189</v>
      </c>
      <c r="D165" s="141" t="s">
        <v>139</v>
      </c>
      <c r="E165" s="142" t="s">
        <v>202</v>
      </c>
      <c r="F165" s="224" t="s">
        <v>203</v>
      </c>
      <c r="G165" s="224"/>
      <c r="H165" s="224"/>
      <c r="I165" s="224"/>
      <c r="J165" s="143" t="s">
        <v>204</v>
      </c>
      <c r="K165" s="144">
        <v>162.97200000000001</v>
      </c>
      <c r="L165" s="225"/>
      <c r="M165" s="225"/>
      <c r="N165" s="225">
        <f>ROUND(L165*K165,2)</f>
        <v>0</v>
      </c>
      <c r="O165" s="225"/>
      <c r="P165" s="225"/>
      <c r="Q165" s="225"/>
      <c r="R165" s="145"/>
      <c r="T165" s="146" t="s">
        <v>5</v>
      </c>
      <c r="U165" s="43" t="s">
        <v>36</v>
      </c>
      <c r="V165" s="147">
        <v>0</v>
      </c>
      <c r="W165" s="147">
        <f>V165*K165</f>
        <v>0</v>
      </c>
      <c r="X165" s="147">
        <v>0</v>
      </c>
      <c r="Y165" s="147">
        <f>X165*K165</f>
        <v>0</v>
      </c>
      <c r="Z165" s="147">
        <v>0</v>
      </c>
      <c r="AA165" s="148">
        <f>Z165*K165</f>
        <v>0</v>
      </c>
      <c r="AR165" s="21" t="s">
        <v>143</v>
      </c>
      <c r="AT165" s="21" t="s">
        <v>139</v>
      </c>
      <c r="AU165" s="21" t="s">
        <v>108</v>
      </c>
      <c r="AY165" s="21" t="s">
        <v>138</v>
      </c>
      <c r="BE165" s="149">
        <f>IF(U165="základní",N165,0)</f>
        <v>0</v>
      </c>
      <c r="BF165" s="149">
        <f>IF(U165="snížená",N165,0)</f>
        <v>0</v>
      </c>
      <c r="BG165" s="149">
        <f>IF(U165="zákl. přenesená",N165,0)</f>
        <v>0</v>
      </c>
      <c r="BH165" s="149">
        <f>IF(U165="sníž. přenesená",N165,0)</f>
        <v>0</v>
      </c>
      <c r="BI165" s="149">
        <f>IF(U165="nulová",N165,0)</f>
        <v>0</v>
      </c>
      <c r="BJ165" s="21" t="s">
        <v>77</v>
      </c>
      <c r="BK165" s="149">
        <f>ROUND(L165*K165,2)</f>
        <v>0</v>
      </c>
      <c r="BL165" s="21" t="s">
        <v>143</v>
      </c>
      <c r="BM165" s="21" t="s">
        <v>294</v>
      </c>
    </row>
    <row r="166" spans="2:65" s="10" customFormat="1" ht="16.5" customHeight="1">
      <c r="B166" s="150"/>
      <c r="C166" s="151"/>
      <c r="D166" s="151"/>
      <c r="E166" s="152" t="s">
        <v>5</v>
      </c>
      <c r="F166" s="234" t="s">
        <v>295</v>
      </c>
      <c r="G166" s="235"/>
      <c r="H166" s="235"/>
      <c r="I166" s="235"/>
      <c r="J166" s="151"/>
      <c r="K166" s="153">
        <v>162.97200000000001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145</v>
      </c>
      <c r="AU166" s="157" t="s">
        <v>108</v>
      </c>
      <c r="AV166" s="10" t="s">
        <v>108</v>
      </c>
      <c r="AW166" s="10" t="s">
        <v>29</v>
      </c>
      <c r="AX166" s="10" t="s">
        <v>77</v>
      </c>
      <c r="AY166" s="157" t="s">
        <v>138</v>
      </c>
    </row>
    <row r="167" spans="2:65" s="1" customFormat="1" ht="25.5" customHeight="1">
      <c r="B167" s="140"/>
      <c r="C167" s="141" t="s">
        <v>192</v>
      </c>
      <c r="D167" s="141" t="s">
        <v>139</v>
      </c>
      <c r="E167" s="142" t="s">
        <v>206</v>
      </c>
      <c r="F167" s="224" t="s">
        <v>207</v>
      </c>
      <c r="G167" s="224"/>
      <c r="H167" s="224"/>
      <c r="I167" s="224"/>
      <c r="J167" s="143" t="s">
        <v>148</v>
      </c>
      <c r="K167" s="144">
        <v>59.396999999999998</v>
      </c>
      <c r="L167" s="225"/>
      <c r="M167" s="225"/>
      <c r="N167" s="225">
        <f>ROUND(L167*K167,2)</f>
        <v>0</v>
      </c>
      <c r="O167" s="225"/>
      <c r="P167" s="225"/>
      <c r="Q167" s="225"/>
      <c r="R167" s="145"/>
      <c r="T167" s="146" t="s">
        <v>5</v>
      </c>
      <c r="U167" s="43" t="s">
        <v>36</v>
      </c>
      <c r="V167" s="147">
        <v>0.29899999999999999</v>
      </c>
      <c r="W167" s="147">
        <f>V167*K167</f>
        <v>17.759702999999998</v>
      </c>
      <c r="X167" s="147">
        <v>0</v>
      </c>
      <c r="Y167" s="147">
        <f>X167*K167</f>
        <v>0</v>
      </c>
      <c r="Z167" s="147">
        <v>0</v>
      </c>
      <c r="AA167" s="148">
        <f>Z167*K167</f>
        <v>0</v>
      </c>
      <c r="AR167" s="21" t="s">
        <v>143</v>
      </c>
      <c r="AT167" s="21" t="s">
        <v>139</v>
      </c>
      <c r="AU167" s="21" t="s">
        <v>108</v>
      </c>
      <c r="AY167" s="21" t="s">
        <v>138</v>
      </c>
      <c r="BE167" s="149">
        <f>IF(U167="základní",N167,0)</f>
        <v>0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1" t="s">
        <v>77</v>
      </c>
      <c r="BK167" s="149">
        <f>ROUND(L167*K167,2)</f>
        <v>0</v>
      </c>
      <c r="BL167" s="21" t="s">
        <v>143</v>
      </c>
      <c r="BM167" s="21" t="s">
        <v>296</v>
      </c>
    </row>
    <row r="168" spans="2:65" s="11" customFormat="1" ht="25.5" customHeight="1">
      <c r="B168" s="158"/>
      <c r="C168" s="159"/>
      <c r="D168" s="159"/>
      <c r="E168" s="160" t="s">
        <v>5</v>
      </c>
      <c r="F168" s="245" t="s">
        <v>297</v>
      </c>
      <c r="G168" s="246"/>
      <c r="H168" s="246"/>
      <c r="I168" s="246"/>
      <c r="J168" s="159"/>
      <c r="K168" s="160" t="s">
        <v>5</v>
      </c>
      <c r="L168" s="159"/>
      <c r="M168" s="159"/>
      <c r="N168" s="159"/>
      <c r="O168" s="159"/>
      <c r="P168" s="159"/>
      <c r="Q168" s="159"/>
      <c r="R168" s="161"/>
      <c r="T168" s="162"/>
      <c r="U168" s="159"/>
      <c r="V168" s="159"/>
      <c r="W168" s="159"/>
      <c r="X168" s="159"/>
      <c r="Y168" s="159"/>
      <c r="Z168" s="159"/>
      <c r="AA168" s="163"/>
      <c r="AT168" s="164" t="s">
        <v>145</v>
      </c>
      <c r="AU168" s="164" t="s">
        <v>108</v>
      </c>
      <c r="AV168" s="11" t="s">
        <v>77</v>
      </c>
      <c r="AW168" s="11" t="s">
        <v>29</v>
      </c>
      <c r="AX168" s="11" t="s">
        <v>71</v>
      </c>
      <c r="AY168" s="164" t="s">
        <v>138</v>
      </c>
    </row>
    <row r="169" spans="2:65" s="10" customFormat="1" ht="16.5" customHeight="1">
      <c r="B169" s="150"/>
      <c r="C169" s="151"/>
      <c r="D169" s="151"/>
      <c r="E169" s="152" t="s">
        <v>5</v>
      </c>
      <c r="F169" s="236" t="s">
        <v>298</v>
      </c>
      <c r="G169" s="237"/>
      <c r="H169" s="237"/>
      <c r="I169" s="237"/>
      <c r="J169" s="151"/>
      <c r="K169" s="153">
        <v>59.396999999999998</v>
      </c>
      <c r="L169" s="151"/>
      <c r="M169" s="151"/>
      <c r="N169" s="151"/>
      <c r="O169" s="151"/>
      <c r="P169" s="151"/>
      <c r="Q169" s="151"/>
      <c r="R169" s="154"/>
      <c r="T169" s="155"/>
      <c r="U169" s="151"/>
      <c r="V169" s="151"/>
      <c r="W169" s="151"/>
      <c r="X169" s="151"/>
      <c r="Y169" s="151"/>
      <c r="Z169" s="151"/>
      <c r="AA169" s="156"/>
      <c r="AT169" s="157" t="s">
        <v>145</v>
      </c>
      <c r="AU169" s="157" t="s">
        <v>108</v>
      </c>
      <c r="AV169" s="10" t="s">
        <v>108</v>
      </c>
      <c r="AW169" s="10" t="s">
        <v>29</v>
      </c>
      <c r="AX169" s="10" t="s">
        <v>77</v>
      </c>
      <c r="AY169" s="157" t="s">
        <v>138</v>
      </c>
    </row>
    <row r="170" spans="2:65" s="1" customFormat="1" ht="16.5" customHeight="1">
      <c r="B170" s="140"/>
      <c r="C170" s="173" t="s">
        <v>195</v>
      </c>
      <c r="D170" s="173" t="s">
        <v>209</v>
      </c>
      <c r="E170" s="174" t="s">
        <v>210</v>
      </c>
      <c r="F170" s="240" t="s">
        <v>211</v>
      </c>
      <c r="G170" s="240"/>
      <c r="H170" s="240"/>
      <c r="I170" s="240"/>
      <c r="J170" s="175" t="s">
        <v>204</v>
      </c>
      <c r="K170" s="176">
        <v>106.91500000000001</v>
      </c>
      <c r="L170" s="241"/>
      <c r="M170" s="241"/>
      <c r="N170" s="241">
        <f>ROUND(L170*K170,2)</f>
        <v>0</v>
      </c>
      <c r="O170" s="225"/>
      <c r="P170" s="225"/>
      <c r="Q170" s="225"/>
      <c r="R170" s="145"/>
      <c r="T170" s="146" t="s">
        <v>5</v>
      </c>
      <c r="U170" s="43" t="s">
        <v>36</v>
      </c>
      <c r="V170" s="147">
        <v>0</v>
      </c>
      <c r="W170" s="147">
        <f>V170*K170</f>
        <v>0</v>
      </c>
      <c r="X170" s="147">
        <v>1</v>
      </c>
      <c r="Y170" s="147">
        <f>X170*K170</f>
        <v>106.91500000000001</v>
      </c>
      <c r="Z170" s="147">
        <v>0</v>
      </c>
      <c r="AA170" s="148">
        <f>Z170*K170</f>
        <v>0</v>
      </c>
      <c r="AR170" s="21" t="s">
        <v>168</v>
      </c>
      <c r="AT170" s="21" t="s">
        <v>209</v>
      </c>
      <c r="AU170" s="21" t="s">
        <v>108</v>
      </c>
      <c r="AY170" s="21" t="s">
        <v>138</v>
      </c>
      <c r="BE170" s="149">
        <f>IF(U170="základní",N170,0)</f>
        <v>0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1" t="s">
        <v>77</v>
      </c>
      <c r="BK170" s="149">
        <f>ROUND(L170*K170,2)</f>
        <v>0</v>
      </c>
      <c r="BL170" s="21" t="s">
        <v>143</v>
      </c>
      <c r="BM170" s="21" t="s">
        <v>299</v>
      </c>
    </row>
    <row r="171" spans="2:65" s="10" customFormat="1" ht="16.5" customHeight="1">
      <c r="B171" s="150"/>
      <c r="C171" s="151"/>
      <c r="D171" s="151"/>
      <c r="E171" s="152" t="s">
        <v>5</v>
      </c>
      <c r="F171" s="234" t="s">
        <v>300</v>
      </c>
      <c r="G171" s="235"/>
      <c r="H171" s="235"/>
      <c r="I171" s="235"/>
      <c r="J171" s="151"/>
      <c r="K171" s="153">
        <v>106.91500000000001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145</v>
      </c>
      <c r="AU171" s="157" t="s">
        <v>108</v>
      </c>
      <c r="AV171" s="10" t="s">
        <v>108</v>
      </c>
      <c r="AW171" s="10" t="s">
        <v>29</v>
      </c>
      <c r="AX171" s="10" t="s">
        <v>77</v>
      </c>
      <c r="AY171" s="157" t="s">
        <v>138</v>
      </c>
    </row>
    <row r="172" spans="2:65" s="1" customFormat="1" ht="25.5" customHeight="1">
      <c r="B172" s="140"/>
      <c r="C172" s="141" t="s">
        <v>10</v>
      </c>
      <c r="D172" s="141" t="s">
        <v>139</v>
      </c>
      <c r="E172" s="142" t="s">
        <v>213</v>
      </c>
      <c r="F172" s="224" t="s">
        <v>214</v>
      </c>
      <c r="G172" s="224"/>
      <c r="H172" s="224"/>
      <c r="I172" s="224"/>
      <c r="J172" s="143" t="s">
        <v>148</v>
      </c>
      <c r="K172" s="144">
        <v>24.236000000000001</v>
      </c>
      <c r="L172" s="225"/>
      <c r="M172" s="225"/>
      <c r="N172" s="225">
        <f>ROUND(L172*K172,2)</f>
        <v>0</v>
      </c>
      <c r="O172" s="225"/>
      <c r="P172" s="225"/>
      <c r="Q172" s="225"/>
      <c r="R172" s="145"/>
      <c r="T172" s="146" t="s">
        <v>5</v>
      </c>
      <c r="U172" s="43" t="s">
        <v>36</v>
      </c>
      <c r="V172" s="147">
        <v>0.28599999999999998</v>
      </c>
      <c r="W172" s="147">
        <f>V172*K172</f>
        <v>6.9314959999999992</v>
      </c>
      <c r="X172" s="147">
        <v>0</v>
      </c>
      <c r="Y172" s="147">
        <f>X172*K172</f>
        <v>0</v>
      </c>
      <c r="Z172" s="147">
        <v>0</v>
      </c>
      <c r="AA172" s="148">
        <f>Z172*K172</f>
        <v>0</v>
      </c>
      <c r="AR172" s="21" t="s">
        <v>143</v>
      </c>
      <c r="AT172" s="21" t="s">
        <v>139</v>
      </c>
      <c r="AU172" s="21" t="s">
        <v>108</v>
      </c>
      <c r="AY172" s="21" t="s">
        <v>138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77</v>
      </c>
      <c r="BK172" s="149">
        <f>ROUND(L172*K172,2)</f>
        <v>0</v>
      </c>
      <c r="BL172" s="21" t="s">
        <v>143</v>
      </c>
      <c r="BM172" s="21" t="s">
        <v>301</v>
      </c>
    </row>
    <row r="173" spans="2:65" s="10" customFormat="1" ht="16.5" customHeight="1">
      <c r="B173" s="150"/>
      <c r="C173" s="151"/>
      <c r="D173" s="151"/>
      <c r="E173" s="152" t="s">
        <v>5</v>
      </c>
      <c r="F173" s="234" t="s">
        <v>302</v>
      </c>
      <c r="G173" s="235"/>
      <c r="H173" s="235"/>
      <c r="I173" s="235"/>
      <c r="J173" s="151"/>
      <c r="K173" s="153">
        <v>24.236000000000001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145</v>
      </c>
      <c r="AU173" s="157" t="s">
        <v>108</v>
      </c>
      <c r="AV173" s="10" t="s">
        <v>108</v>
      </c>
      <c r="AW173" s="10" t="s">
        <v>29</v>
      </c>
      <c r="AX173" s="10" t="s">
        <v>77</v>
      </c>
      <c r="AY173" s="157" t="s">
        <v>138</v>
      </c>
    </row>
    <row r="174" spans="2:65" s="1" customFormat="1" ht="16.5" customHeight="1">
      <c r="B174" s="140"/>
      <c r="C174" s="173" t="s">
        <v>201</v>
      </c>
      <c r="D174" s="173" t="s">
        <v>209</v>
      </c>
      <c r="E174" s="174" t="s">
        <v>216</v>
      </c>
      <c r="F174" s="240" t="s">
        <v>217</v>
      </c>
      <c r="G174" s="240"/>
      <c r="H174" s="240"/>
      <c r="I174" s="240"/>
      <c r="J174" s="175" t="s">
        <v>204</v>
      </c>
      <c r="K174" s="176">
        <v>48.472000000000001</v>
      </c>
      <c r="L174" s="241"/>
      <c r="M174" s="241"/>
      <c r="N174" s="241">
        <f>ROUND(L174*K174,2)</f>
        <v>0</v>
      </c>
      <c r="O174" s="225"/>
      <c r="P174" s="225"/>
      <c r="Q174" s="225"/>
      <c r="R174" s="145"/>
      <c r="T174" s="146" t="s">
        <v>5</v>
      </c>
      <c r="U174" s="43" t="s">
        <v>36</v>
      </c>
      <c r="V174" s="147">
        <v>0</v>
      </c>
      <c r="W174" s="147">
        <f>V174*K174</f>
        <v>0</v>
      </c>
      <c r="X174" s="147">
        <v>1</v>
      </c>
      <c r="Y174" s="147">
        <f>X174*K174</f>
        <v>48.472000000000001</v>
      </c>
      <c r="Z174" s="147">
        <v>0</v>
      </c>
      <c r="AA174" s="148">
        <f>Z174*K174</f>
        <v>0</v>
      </c>
      <c r="AR174" s="21" t="s">
        <v>168</v>
      </c>
      <c r="AT174" s="21" t="s">
        <v>209</v>
      </c>
      <c r="AU174" s="21" t="s">
        <v>108</v>
      </c>
      <c r="AY174" s="21" t="s">
        <v>138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77</v>
      </c>
      <c r="BK174" s="149">
        <f>ROUND(L174*K174,2)</f>
        <v>0</v>
      </c>
      <c r="BL174" s="21" t="s">
        <v>143</v>
      </c>
      <c r="BM174" s="21" t="s">
        <v>303</v>
      </c>
    </row>
    <row r="175" spans="2:65" s="10" customFormat="1" ht="16.5" customHeight="1">
      <c r="B175" s="150"/>
      <c r="C175" s="151"/>
      <c r="D175" s="151"/>
      <c r="E175" s="152" t="s">
        <v>5</v>
      </c>
      <c r="F175" s="234" t="s">
        <v>304</v>
      </c>
      <c r="G175" s="235"/>
      <c r="H175" s="235"/>
      <c r="I175" s="235"/>
      <c r="J175" s="151"/>
      <c r="K175" s="153">
        <v>48.472000000000001</v>
      </c>
      <c r="L175" s="151"/>
      <c r="M175" s="151"/>
      <c r="N175" s="151"/>
      <c r="O175" s="151"/>
      <c r="P175" s="151"/>
      <c r="Q175" s="151"/>
      <c r="R175" s="154"/>
      <c r="T175" s="155"/>
      <c r="U175" s="151"/>
      <c r="V175" s="151"/>
      <c r="W175" s="151"/>
      <c r="X175" s="151"/>
      <c r="Y175" s="151"/>
      <c r="Z175" s="151"/>
      <c r="AA175" s="156"/>
      <c r="AT175" s="157" t="s">
        <v>145</v>
      </c>
      <c r="AU175" s="157" t="s">
        <v>108</v>
      </c>
      <c r="AV175" s="10" t="s">
        <v>108</v>
      </c>
      <c r="AW175" s="10" t="s">
        <v>29</v>
      </c>
      <c r="AX175" s="10" t="s">
        <v>77</v>
      </c>
      <c r="AY175" s="157" t="s">
        <v>138</v>
      </c>
    </row>
    <row r="176" spans="2:65" s="9" customFormat="1" ht="29.85" customHeight="1">
      <c r="B176" s="129"/>
      <c r="C176" s="130"/>
      <c r="D176" s="139" t="s">
        <v>120</v>
      </c>
      <c r="E176" s="139"/>
      <c r="F176" s="139"/>
      <c r="G176" s="139"/>
      <c r="H176" s="139"/>
      <c r="I176" s="139"/>
      <c r="J176" s="139"/>
      <c r="K176" s="139"/>
      <c r="L176" s="139"/>
      <c r="M176" s="139"/>
      <c r="N176" s="230">
        <f>BK176</f>
        <v>0</v>
      </c>
      <c r="O176" s="231"/>
      <c r="P176" s="231"/>
      <c r="Q176" s="231"/>
      <c r="R176" s="132"/>
      <c r="T176" s="133"/>
      <c r="U176" s="130"/>
      <c r="V176" s="130"/>
      <c r="W176" s="134">
        <f>SUM(W177:W180)</f>
        <v>9.1961339999999989</v>
      </c>
      <c r="X176" s="130"/>
      <c r="Y176" s="134">
        <f>SUM(Y177:Y180)</f>
        <v>4.4090999999999991E-3</v>
      </c>
      <c r="Z176" s="130"/>
      <c r="AA176" s="135">
        <f>SUM(AA177:AA180)</f>
        <v>0</v>
      </c>
      <c r="AR176" s="136" t="s">
        <v>77</v>
      </c>
      <c r="AT176" s="137" t="s">
        <v>70</v>
      </c>
      <c r="AU176" s="137" t="s">
        <v>77</v>
      </c>
      <c r="AY176" s="136" t="s">
        <v>138</v>
      </c>
      <c r="BK176" s="138">
        <f>SUM(BK177:BK180)</f>
        <v>0</v>
      </c>
    </row>
    <row r="177" spans="2:65" s="1" customFormat="1" ht="25.5" customHeight="1">
      <c r="B177" s="140"/>
      <c r="C177" s="141" t="s">
        <v>205</v>
      </c>
      <c r="D177" s="141" t="s">
        <v>139</v>
      </c>
      <c r="E177" s="142" t="s">
        <v>224</v>
      </c>
      <c r="F177" s="224" t="s">
        <v>225</v>
      </c>
      <c r="G177" s="224"/>
      <c r="H177" s="224"/>
      <c r="I177" s="224"/>
      <c r="J177" s="143" t="s">
        <v>148</v>
      </c>
      <c r="K177" s="144">
        <v>6.3</v>
      </c>
      <c r="L177" s="225"/>
      <c r="M177" s="225"/>
      <c r="N177" s="225">
        <f>ROUND(L177*K177,2)</f>
        <v>0</v>
      </c>
      <c r="O177" s="225"/>
      <c r="P177" s="225"/>
      <c r="Q177" s="225"/>
      <c r="R177" s="145"/>
      <c r="T177" s="146" t="s">
        <v>5</v>
      </c>
      <c r="U177" s="43" t="s">
        <v>36</v>
      </c>
      <c r="V177" s="147">
        <v>1.3169999999999999</v>
      </c>
      <c r="W177" s="147">
        <f>V177*K177</f>
        <v>8.2970999999999986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143</v>
      </c>
      <c r="AT177" s="21" t="s">
        <v>139</v>
      </c>
      <c r="AU177" s="21" t="s">
        <v>108</v>
      </c>
      <c r="AY177" s="21" t="s">
        <v>138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77</v>
      </c>
      <c r="BK177" s="149">
        <f>ROUND(L177*K177,2)</f>
        <v>0</v>
      </c>
      <c r="BL177" s="21" t="s">
        <v>143</v>
      </c>
      <c r="BM177" s="21" t="s">
        <v>305</v>
      </c>
    </row>
    <row r="178" spans="2:65" s="10" customFormat="1" ht="16.5" customHeight="1">
      <c r="B178" s="150"/>
      <c r="C178" s="151"/>
      <c r="D178" s="151"/>
      <c r="E178" s="152" t="s">
        <v>5</v>
      </c>
      <c r="F178" s="234" t="s">
        <v>306</v>
      </c>
      <c r="G178" s="235"/>
      <c r="H178" s="235"/>
      <c r="I178" s="235"/>
      <c r="J178" s="151"/>
      <c r="K178" s="153">
        <v>6.3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145</v>
      </c>
      <c r="AU178" s="157" t="s">
        <v>108</v>
      </c>
      <c r="AV178" s="10" t="s">
        <v>108</v>
      </c>
      <c r="AW178" s="10" t="s">
        <v>29</v>
      </c>
      <c r="AX178" s="10" t="s">
        <v>77</v>
      </c>
      <c r="AY178" s="157" t="s">
        <v>138</v>
      </c>
    </row>
    <row r="179" spans="2:65" s="1" customFormat="1" ht="25.5" customHeight="1">
      <c r="B179" s="140"/>
      <c r="C179" s="141" t="s">
        <v>208</v>
      </c>
      <c r="D179" s="141" t="s">
        <v>139</v>
      </c>
      <c r="E179" s="142" t="s">
        <v>307</v>
      </c>
      <c r="F179" s="224" t="s">
        <v>308</v>
      </c>
      <c r="G179" s="224"/>
      <c r="H179" s="224"/>
      <c r="I179" s="224"/>
      <c r="J179" s="143" t="s">
        <v>148</v>
      </c>
      <c r="K179" s="144">
        <v>0.27300000000000002</v>
      </c>
      <c r="L179" s="225"/>
      <c r="M179" s="225"/>
      <c r="N179" s="225">
        <f>ROUND(L179*K179,2)</f>
        <v>0</v>
      </c>
      <c r="O179" s="225"/>
      <c r="P179" s="225"/>
      <c r="Q179" s="225"/>
      <c r="R179" s="145"/>
      <c r="T179" s="146" t="s">
        <v>5</v>
      </c>
      <c r="U179" s="43" t="s">
        <v>36</v>
      </c>
      <c r="V179" s="147">
        <v>1.208</v>
      </c>
      <c r="W179" s="147">
        <f>V179*K179</f>
        <v>0.32978400000000002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143</v>
      </c>
      <c r="AT179" s="21" t="s">
        <v>139</v>
      </c>
      <c r="AU179" s="21" t="s">
        <v>108</v>
      </c>
      <c r="AY179" s="21" t="s">
        <v>138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77</v>
      </c>
      <c r="BK179" s="149">
        <f>ROUND(L179*K179,2)</f>
        <v>0</v>
      </c>
      <c r="BL179" s="21" t="s">
        <v>143</v>
      </c>
      <c r="BM179" s="21" t="s">
        <v>309</v>
      </c>
    </row>
    <row r="180" spans="2:65" s="1" customFormat="1" ht="16.5" customHeight="1">
      <c r="B180" s="140"/>
      <c r="C180" s="141" t="s">
        <v>212</v>
      </c>
      <c r="D180" s="141" t="s">
        <v>139</v>
      </c>
      <c r="E180" s="142" t="s">
        <v>310</v>
      </c>
      <c r="F180" s="224" t="s">
        <v>311</v>
      </c>
      <c r="G180" s="224"/>
      <c r="H180" s="224"/>
      <c r="I180" s="224"/>
      <c r="J180" s="143" t="s">
        <v>177</v>
      </c>
      <c r="K180" s="144">
        <v>0.69</v>
      </c>
      <c r="L180" s="225"/>
      <c r="M180" s="225"/>
      <c r="N180" s="225">
        <f>ROUND(L180*K180,2)</f>
        <v>0</v>
      </c>
      <c r="O180" s="225"/>
      <c r="P180" s="225"/>
      <c r="Q180" s="225"/>
      <c r="R180" s="145"/>
      <c r="T180" s="146" t="s">
        <v>5</v>
      </c>
      <c r="U180" s="43" t="s">
        <v>36</v>
      </c>
      <c r="V180" s="147">
        <v>0.82499999999999996</v>
      </c>
      <c r="W180" s="147">
        <f>V180*K180</f>
        <v>0.56924999999999992</v>
      </c>
      <c r="X180" s="147">
        <v>6.3899999999999998E-3</v>
      </c>
      <c r="Y180" s="147">
        <f>X180*K180</f>
        <v>4.4090999999999991E-3</v>
      </c>
      <c r="Z180" s="147">
        <v>0</v>
      </c>
      <c r="AA180" s="148">
        <f>Z180*K180</f>
        <v>0</v>
      </c>
      <c r="AR180" s="21" t="s">
        <v>143</v>
      </c>
      <c r="AT180" s="21" t="s">
        <v>139</v>
      </c>
      <c r="AU180" s="21" t="s">
        <v>108</v>
      </c>
      <c r="AY180" s="21" t="s">
        <v>138</v>
      </c>
      <c r="BE180" s="149">
        <f>IF(U180="základní",N180,0)</f>
        <v>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77</v>
      </c>
      <c r="BK180" s="149">
        <f>ROUND(L180*K180,2)</f>
        <v>0</v>
      </c>
      <c r="BL180" s="21" t="s">
        <v>143</v>
      </c>
      <c r="BM180" s="21" t="s">
        <v>312</v>
      </c>
    </row>
    <row r="181" spans="2:65" s="9" customFormat="1" ht="29.85" customHeight="1">
      <c r="B181" s="129"/>
      <c r="C181" s="130"/>
      <c r="D181" s="139" t="s">
        <v>121</v>
      </c>
      <c r="E181" s="139"/>
      <c r="F181" s="139"/>
      <c r="G181" s="139"/>
      <c r="H181" s="139"/>
      <c r="I181" s="139"/>
      <c r="J181" s="139"/>
      <c r="K181" s="139"/>
      <c r="L181" s="139"/>
      <c r="M181" s="139"/>
      <c r="N181" s="232">
        <f>BK181</f>
        <v>0</v>
      </c>
      <c r="O181" s="233"/>
      <c r="P181" s="233"/>
      <c r="Q181" s="233"/>
      <c r="R181" s="132"/>
      <c r="T181" s="133"/>
      <c r="U181" s="130"/>
      <c r="V181" s="130"/>
      <c r="W181" s="134">
        <f>SUM(W182:W219)</f>
        <v>75.835000000000008</v>
      </c>
      <c r="X181" s="130"/>
      <c r="Y181" s="134">
        <f>SUM(Y182:Y219)</f>
        <v>1.8198485000000002</v>
      </c>
      <c r="Z181" s="130"/>
      <c r="AA181" s="135">
        <f>SUM(AA182:AA219)</f>
        <v>0</v>
      </c>
      <c r="AR181" s="136" t="s">
        <v>77</v>
      </c>
      <c r="AT181" s="137" t="s">
        <v>70</v>
      </c>
      <c r="AU181" s="137" t="s">
        <v>77</v>
      </c>
      <c r="AY181" s="136" t="s">
        <v>138</v>
      </c>
      <c r="BK181" s="138">
        <f>SUM(BK182:BK219)</f>
        <v>0</v>
      </c>
    </row>
    <row r="182" spans="2:65" s="1" customFormat="1" ht="38.25" customHeight="1">
      <c r="B182" s="140"/>
      <c r="C182" s="141" t="s">
        <v>215</v>
      </c>
      <c r="D182" s="141" t="s">
        <v>139</v>
      </c>
      <c r="E182" s="142" t="s">
        <v>313</v>
      </c>
      <c r="F182" s="224" t="s">
        <v>314</v>
      </c>
      <c r="G182" s="224"/>
      <c r="H182" s="224"/>
      <c r="I182" s="224"/>
      <c r="J182" s="143" t="s">
        <v>142</v>
      </c>
      <c r="K182" s="144">
        <v>1</v>
      </c>
      <c r="L182" s="225"/>
      <c r="M182" s="225"/>
      <c r="N182" s="225">
        <f>ROUND(L182*K182,2)</f>
        <v>0</v>
      </c>
      <c r="O182" s="225"/>
      <c r="P182" s="225"/>
      <c r="Q182" s="225"/>
      <c r="R182" s="145"/>
      <c r="T182" s="146" t="s">
        <v>5</v>
      </c>
      <c r="U182" s="43" t="s">
        <v>36</v>
      </c>
      <c r="V182" s="147">
        <v>0.44800000000000001</v>
      </c>
      <c r="W182" s="147">
        <f>V182*K182</f>
        <v>0.44800000000000001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1" t="s">
        <v>143</v>
      </c>
      <c r="AT182" s="21" t="s">
        <v>139</v>
      </c>
      <c r="AU182" s="21" t="s">
        <v>108</v>
      </c>
      <c r="AY182" s="21" t="s">
        <v>138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77</v>
      </c>
      <c r="BK182" s="149">
        <f>ROUND(L182*K182,2)</f>
        <v>0</v>
      </c>
      <c r="BL182" s="21" t="s">
        <v>143</v>
      </c>
      <c r="BM182" s="21" t="s">
        <v>315</v>
      </c>
    </row>
    <row r="183" spans="2:65" s="1" customFormat="1" ht="25.5" customHeight="1">
      <c r="B183" s="140"/>
      <c r="C183" s="173" t="s">
        <v>218</v>
      </c>
      <c r="D183" s="173" t="s">
        <v>209</v>
      </c>
      <c r="E183" s="174" t="s">
        <v>316</v>
      </c>
      <c r="F183" s="240" t="s">
        <v>317</v>
      </c>
      <c r="G183" s="240"/>
      <c r="H183" s="240"/>
      <c r="I183" s="240"/>
      <c r="J183" s="175" t="s">
        <v>142</v>
      </c>
      <c r="K183" s="176">
        <v>1</v>
      </c>
      <c r="L183" s="241"/>
      <c r="M183" s="241"/>
      <c r="N183" s="241">
        <f>ROUND(L183*K183,2)</f>
        <v>0</v>
      </c>
      <c r="O183" s="225"/>
      <c r="P183" s="225"/>
      <c r="Q183" s="225"/>
      <c r="R183" s="145"/>
      <c r="T183" s="146" t="s">
        <v>5</v>
      </c>
      <c r="U183" s="43" t="s">
        <v>36</v>
      </c>
      <c r="V183" s="147">
        <v>0</v>
      </c>
      <c r="W183" s="147">
        <f>V183*K183</f>
        <v>0</v>
      </c>
      <c r="X183" s="147">
        <v>1.77E-2</v>
      </c>
      <c r="Y183" s="147">
        <f>X183*K183</f>
        <v>1.77E-2</v>
      </c>
      <c r="Z183" s="147">
        <v>0</v>
      </c>
      <c r="AA183" s="148">
        <f>Z183*K183</f>
        <v>0</v>
      </c>
      <c r="AR183" s="21" t="s">
        <v>168</v>
      </c>
      <c r="AT183" s="21" t="s">
        <v>209</v>
      </c>
      <c r="AU183" s="21" t="s">
        <v>108</v>
      </c>
      <c r="AY183" s="21" t="s">
        <v>138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1" t="s">
        <v>77</v>
      </c>
      <c r="BK183" s="149">
        <f>ROUND(L183*K183,2)</f>
        <v>0</v>
      </c>
      <c r="BL183" s="21" t="s">
        <v>143</v>
      </c>
      <c r="BM183" s="21" t="s">
        <v>318</v>
      </c>
    </row>
    <row r="184" spans="2:65" s="1" customFormat="1" ht="16.5" customHeight="1">
      <c r="B184" s="34"/>
      <c r="C184" s="35"/>
      <c r="D184" s="35"/>
      <c r="E184" s="35"/>
      <c r="F184" s="243" t="s">
        <v>319</v>
      </c>
      <c r="G184" s="244"/>
      <c r="H184" s="244"/>
      <c r="I184" s="244"/>
      <c r="J184" s="35"/>
      <c r="K184" s="35"/>
      <c r="L184" s="35"/>
      <c r="M184" s="35"/>
      <c r="N184" s="35"/>
      <c r="O184" s="35"/>
      <c r="P184" s="35"/>
      <c r="Q184" s="35"/>
      <c r="R184" s="36"/>
      <c r="T184" s="177"/>
      <c r="U184" s="35"/>
      <c r="V184" s="35"/>
      <c r="W184" s="35"/>
      <c r="X184" s="35"/>
      <c r="Y184" s="35"/>
      <c r="Z184" s="35"/>
      <c r="AA184" s="73"/>
      <c r="AT184" s="21" t="s">
        <v>220</v>
      </c>
      <c r="AU184" s="21" t="s">
        <v>108</v>
      </c>
    </row>
    <row r="185" spans="2:65" s="1" customFormat="1" ht="25.5" customHeight="1">
      <c r="B185" s="140"/>
      <c r="C185" s="141" t="s">
        <v>221</v>
      </c>
      <c r="D185" s="141" t="s">
        <v>139</v>
      </c>
      <c r="E185" s="142" t="s">
        <v>320</v>
      </c>
      <c r="F185" s="224" t="s">
        <v>321</v>
      </c>
      <c r="G185" s="224"/>
      <c r="H185" s="224"/>
      <c r="I185" s="224"/>
      <c r="J185" s="143" t="s">
        <v>219</v>
      </c>
      <c r="K185" s="144">
        <v>1</v>
      </c>
      <c r="L185" s="225"/>
      <c r="M185" s="225"/>
      <c r="N185" s="225">
        <f t="shared" ref="N185:N215" si="0">ROUND(L185*K185,2)</f>
        <v>0</v>
      </c>
      <c r="O185" s="225"/>
      <c r="P185" s="225"/>
      <c r="Q185" s="225"/>
      <c r="R185" s="145"/>
      <c r="T185" s="146" t="s">
        <v>5</v>
      </c>
      <c r="U185" s="43" t="s">
        <v>36</v>
      </c>
      <c r="V185" s="147">
        <v>0.75900000000000001</v>
      </c>
      <c r="W185" s="147">
        <f t="shared" ref="W185:W215" si="1">V185*K185</f>
        <v>0.75900000000000001</v>
      </c>
      <c r="X185" s="147">
        <v>1.67E-3</v>
      </c>
      <c r="Y185" s="147">
        <f t="shared" ref="Y185:Y215" si="2">X185*K185</f>
        <v>1.67E-3</v>
      </c>
      <c r="Z185" s="147">
        <v>0</v>
      </c>
      <c r="AA185" s="148">
        <f t="shared" ref="AA185:AA215" si="3">Z185*K185</f>
        <v>0</v>
      </c>
      <c r="AR185" s="21" t="s">
        <v>143</v>
      </c>
      <c r="AT185" s="21" t="s">
        <v>139</v>
      </c>
      <c r="AU185" s="21" t="s">
        <v>108</v>
      </c>
      <c r="AY185" s="21" t="s">
        <v>138</v>
      </c>
      <c r="BE185" s="149">
        <f t="shared" ref="BE185:BE215" si="4">IF(U185="základní",N185,0)</f>
        <v>0</v>
      </c>
      <c r="BF185" s="149">
        <f t="shared" ref="BF185:BF215" si="5">IF(U185="snížená",N185,0)</f>
        <v>0</v>
      </c>
      <c r="BG185" s="149">
        <f t="shared" ref="BG185:BG215" si="6">IF(U185="zákl. přenesená",N185,0)</f>
        <v>0</v>
      </c>
      <c r="BH185" s="149">
        <f t="shared" ref="BH185:BH215" si="7">IF(U185="sníž. přenesená",N185,0)</f>
        <v>0</v>
      </c>
      <c r="BI185" s="149">
        <f t="shared" ref="BI185:BI215" si="8">IF(U185="nulová",N185,0)</f>
        <v>0</v>
      </c>
      <c r="BJ185" s="21" t="s">
        <v>77</v>
      </c>
      <c r="BK185" s="149">
        <f t="shared" ref="BK185:BK215" si="9">ROUND(L185*K185,2)</f>
        <v>0</v>
      </c>
      <c r="BL185" s="21" t="s">
        <v>143</v>
      </c>
      <c r="BM185" s="21" t="s">
        <v>322</v>
      </c>
    </row>
    <row r="186" spans="2:65" s="1" customFormat="1" ht="25.5" customHeight="1">
      <c r="B186" s="140"/>
      <c r="C186" s="173" t="s">
        <v>222</v>
      </c>
      <c r="D186" s="173" t="s">
        <v>209</v>
      </c>
      <c r="E186" s="174" t="s">
        <v>323</v>
      </c>
      <c r="F186" s="240" t="s">
        <v>324</v>
      </c>
      <c r="G186" s="240"/>
      <c r="H186" s="240"/>
      <c r="I186" s="240"/>
      <c r="J186" s="175" t="s">
        <v>219</v>
      </c>
      <c r="K186" s="176">
        <v>1</v>
      </c>
      <c r="L186" s="241"/>
      <c r="M186" s="241"/>
      <c r="N186" s="241">
        <f t="shared" si="0"/>
        <v>0</v>
      </c>
      <c r="O186" s="225"/>
      <c r="P186" s="225"/>
      <c r="Q186" s="225"/>
      <c r="R186" s="145"/>
      <c r="T186" s="146" t="s">
        <v>5</v>
      </c>
      <c r="U186" s="43" t="s">
        <v>36</v>
      </c>
      <c r="V186" s="147">
        <v>0</v>
      </c>
      <c r="W186" s="147">
        <f t="shared" si="1"/>
        <v>0</v>
      </c>
      <c r="X186" s="147">
        <v>1.2200000000000001E-2</v>
      </c>
      <c r="Y186" s="147">
        <f t="shared" si="2"/>
        <v>1.2200000000000001E-2</v>
      </c>
      <c r="Z186" s="147">
        <v>0</v>
      </c>
      <c r="AA186" s="148">
        <f t="shared" si="3"/>
        <v>0</v>
      </c>
      <c r="AR186" s="21" t="s">
        <v>168</v>
      </c>
      <c r="AT186" s="21" t="s">
        <v>209</v>
      </c>
      <c r="AU186" s="21" t="s">
        <v>108</v>
      </c>
      <c r="AY186" s="21" t="s">
        <v>138</v>
      </c>
      <c r="BE186" s="149">
        <f t="shared" si="4"/>
        <v>0</v>
      </c>
      <c r="BF186" s="149">
        <f t="shared" si="5"/>
        <v>0</v>
      </c>
      <c r="BG186" s="149">
        <f t="shared" si="6"/>
        <v>0</v>
      </c>
      <c r="BH186" s="149">
        <f t="shared" si="7"/>
        <v>0</v>
      </c>
      <c r="BI186" s="149">
        <f t="shared" si="8"/>
        <v>0</v>
      </c>
      <c r="BJ186" s="21" t="s">
        <v>77</v>
      </c>
      <c r="BK186" s="149">
        <f t="shared" si="9"/>
        <v>0</v>
      </c>
      <c r="BL186" s="21" t="s">
        <v>143</v>
      </c>
      <c r="BM186" s="21" t="s">
        <v>325</v>
      </c>
    </row>
    <row r="187" spans="2:65" s="1" customFormat="1" ht="38.25" customHeight="1">
      <c r="B187" s="140"/>
      <c r="C187" s="141" t="s">
        <v>223</v>
      </c>
      <c r="D187" s="141" t="s">
        <v>139</v>
      </c>
      <c r="E187" s="142" t="s">
        <v>326</v>
      </c>
      <c r="F187" s="224" t="s">
        <v>327</v>
      </c>
      <c r="G187" s="224"/>
      <c r="H187" s="224"/>
      <c r="I187" s="224"/>
      <c r="J187" s="143" t="s">
        <v>219</v>
      </c>
      <c r="K187" s="144">
        <v>2</v>
      </c>
      <c r="L187" s="225"/>
      <c r="M187" s="225"/>
      <c r="N187" s="225">
        <f t="shared" si="0"/>
        <v>0</v>
      </c>
      <c r="O187" s="225"/>
      <c r="P187" s="225"/>
      <c r="Q187" s="225"/>
      <c r="R187" s="145"/>
      <c r="T187" s="146" t="s">
        <v>5</v>
      </c>
      <c r="U187" s="43" t="s">
        <v>36</v>
      </c>
      <c r="V187" s="147">
        <v>1.95</v>
      </c>
      <c r="W187" s="147">
        <f t="shared" si="1"/>
        <v>3.9</v>
      </c>
      <c r="X187" s="147">
        <v>0</v>
      </c>
      <c r="Y187" s="147">
        <f t="shared" si="2"/>
        <v>0</v>
      </c>
      <c r="Z187" s="147">
        <v>0</v>
      </c>
      <c r="AA187" s="148">
        <f t="shared" si="3"/>
        <v>0</v>
      </c>
      <c r="AR187" s="21" t="s">
        <v>143</v>
      </c>
      <c r="AT187" s="21" t="s">
        <v>139</v>
      </c>
      <c r="AU187" s="21" t="s">
        <v>108</v>
      </c>
      <c r="AY187" s="21" t="s">
        <v>138</v>
      </c>
      <c r="BE187" s="149">
        <f t="shared" si="4"/>
        <v>0</v>
      </c>
      <c r="BF187" s="149">
        <f t="shared" si="5"/>
        <v>0</v>
      </c>
      <c r="BG187" s="149">
        <f t="shared" si="6"/>
        <v>0</v>
      </c>
      <c r="BH187" s="149">
        <f t="shared" si="7"/>
        <v>0</v>
      </c>
      <c r="BI187" s="149">
        <f t="shared" si="8"/>
        <v>0</v>
      </c>
      <c r="BJ187" s="21" t="s">
        <v>77</v>
      </c>
      <c r="BK187" s="149">
        <f t="shared" si="9"/>
        <v>0</v>
      </c>
      <c r="BL187" s="21" t="s">
        <v>143</v>
      </c>
      <c r="BM187" s="21" t="s">
        <v>328</v>
      </c>
    </row>
    <row r="188" spans="2:65" s="1" customFormat="1" ht="25.5" customHeight="1">
      <c r="B188" s="140"/>
      <c r="C188" s="173" t="s">
        <v>226</v>
      </c>
      <c r="D188" s="173" t="s">
        <v>209</v>
      </c>
      <c r="E188" s="174" t="s">
        <v>329</v>
      </c>
      <c r="F188" s="240" t="s">
        <v>330</v>
      </c>
      <c r="G188" s="240"/>
      <c r="H188" s="240"/>
      <c r="I188" s="240"/>
      <c r="J188" s="175" t="s">
        <v>219</v>
      </c>
      <c r="K188" s="176">
        <v>2</v>
      </c>
      <c r="L188" s="241"/>
      <c r="M188" s="241"/>
      <c r="N188" s="241">
        <f t="shared" si="0"/>
        <v>0</v>
      </c>
      <c r="O188" s="225"/>
      <c r="P188" s="225"/>
      <c r="Q188" s="225"/>
      <c r="R188" s="145"/>
      <c r="T188" s="146" t="s">
        <v>5</v>
      </c>
      <c r="U188" s="43" t="s">
        <v>36</v>
      </c>
      <c r="V188" s="147">
        <v>0</v>
      </c>
      <c r="W188" s="147">
        <f t="shared" si="1"/>
        <v>0</v>
      </c>
      <c r="X188" s="147">
        <v>1.0800000000000001E-2</v>
      </c>
      <c r="Y188" s="147">
        <f t="shared" si="2"/>
        <v>2.1600000000000001E-2</v>
      </c>
      <c r="Z188" s="147">
        <v>0</v>
      </c>
      <c r="AA188" s="148">
        <f t="shared" si="3"/>
        <v>0</v>
      </c>
      <c r="AR188" s="21" t="s">
        <v>168</v>
      </c>
      <c r="AT188" s="21" t="s">
        <v>209</v>
      </c>
      <c r="AU188" s="21" t="s">
        <v>108</v>
      </c>
      <c r="AY188" s="21" t="s">
        <v>138</v>
      </c>
      <c r="BE188" s="149">
        <f t="shared" si="4"/>
        <v>0</v>
      </c>
      <c r="BF188" s="149">
        <f t="shared" si="5"/>
        <v>0</v>
      </c>
      <c r="BG188" s="149">
        <f t="shared" si="6"/>
        <v>0</v>
      </c>
      <c r="BH188" s="149">
        <f t="shared" si="7"/>
        <v>0</v>
      </c>
      <c r="BI188" s="149">
        <f t="shared" si="8"/>
        <v>0</v>
      </c>
      <c r="BJ188" s="21" t="s">
        <v>77</v>
      </c>
      <c r="BK188" s="149">
        <f t="shared" si="9"/>
        <v>0</v>
      </c>
      <c r="BL188" s="21" t="s">
        <v>143</v>
      </c>
      <c r="BM188" s="21" t="s">
        <v>331</v>
      </c>
    </row>
    <row r="189" spans="2:65" s="1" customFormat="1" ht="38.25" customHeight="1">
      <c r="B189" s="140"/>
      <c r="C189" s="141" t="s">
        <v>227</v>
      </c>
      <c r="D189" s="141" t="s">
        <v>139</v>
      </c>
      <c r="E189" s="142" t="s">
        <v>332</v>
      </c>
      <c r="F189" s="224" t="s">
        <v>333</v>
      </c>
      <c r="G189" s="224"/>
      <c r="H189" s="224"/>
      <c r="I189" s="224"/>
      <c r="J189" s="143" t="s">
        <v>219</v>
      </c>
      <c r="K189" s="144">
        <v>1</v>
      </c>
      <c r="L189" s="225"/>
      <c r="M189" s="225"/>
      <c r="N189" s="225">
        <f t="shared" si="0"/>
        <v>0</v>
      </c>
      <c r="O189" s="225"/>
      <c r="P189" s="225"/>
      <c r="Q189" s="225"/>
      <c r="R189" s="145"/>
      <c r="T189" s="146" t="s">
        <v>5</v>
      </c>
      <c r="U189" s="43" t="s">
        <v>36</v>
      </c>
      <c r="V189" s="147">
        <v>2.0630000000000002</v>
      </c>
      <c r="W189" s="147">
        <f t="shared" si="1"/>
        <v>2.0630000000000002</v>
      </c>
      <c r="X189" s="147">
        <v>0</v>
      </c>
      <c r="Y189" s="147">
        <f t="shared" si="2"/>
        <v>0</v>
      </c>
      <c r="Z189" s="147">
        <v>0</v>
      </c>
      <c r="AA189" s="148">
        <f t="shared" si="3"/>
        <v>0</v>
      </c>
      <c r="AR189" s="21" t="s">
        <v>143</v>
      </c>
      <c r="AT189" s="21" t="s">
        <v>139</v>
      </c>
      <c r="AU189" s="21" t="s">
        <v>108</v>
      </c>
      <c r="AY189" s="21" t="s">
        <v>138</v>
      </c>
      <c r="BE189" s="149">
        <f t="shared" si="4"/>
        <v>0</v>
      </c>
      <c r="BF189" s="149">
        <f t="shared" si="5"/>
        <v>0</v>
      </c>
      <c r="BG189" s="149">
        <f t="shared" si="6"/>
        <v>0</v>
      </c>
      <c r="BH189" s="149">
        <f t="shared" si="7"/>
        <v>0</v>
      </c>
      <c r="BI189" s="149">
        <f t="shared" si="8"/>
        <v>0</v>
      </c>
      <c r="BJ189" s="21" t="s">
        <v>77</v>
      </c>
      <c r="BK189" s="149">
        <f t="shared" si="9"/>
        <v>0</v>
      </c>
      <c r="BL189" s="21" t="s">
        <v>143</v>
      </c>
      <c r="BM189" s="21" t="s">
        <v>334</v>
      </c>
    </row>
    <row r="190" spans="2:65" s="1" customFormat="1" ht="38.25" customHeight="1">
      <c r="B190" s="140"/>
      <c r="C190" s="173" t="s">
        <v>228</v>
      </c>
      <c r="D190" s="173" t="s">
        <v>209</v>
      </c>
      <c r="E190" s="174" t="s">
        <v>335</v>
      </c>
      <c r="F190" s="240" t="s">
        <v>336</v>
      </c>
      <c r="G190" s="240"/>
      <c r="H190" s="240"/>
      <c r="I190" s="240"/>
      <c r="J190" s="175" t="s">
        <v>219</v>
      </c>
      <c r="K190" s="176">
        <v>1</v>
      </c>
      <c r="L190" s="241"/>
      <c r="M190" s="241"/>
      <c r="N190" s="241">
        <f t="shared" si="0"/>
        <v>0</v>
      </c>
      <c r="O190" s="225"/>
      <c r="P190" s="225"/>
      <c r="Q190" s="225"/>
      <c r="R190" s="145"/>
      <c r="T190" s="146" t="s">
        <v>5</v>
      </c>
      <c r="U190" s="43" t="s">
        <v>36</v>
      </c>
      <c r="V190" s="147">
        <v>0</v>
      </c>
      <c r="W190" s="147">
        <f t="shared" si="1"/>
        <v>0</v>
      </c>
      <c r="X190" s="147">
        <v>1.4999999999999999E-2</v>
      </c>
      <c r="Y190" s="147">
        <f t="shared" si="2"/>
        <v>1.4999999999999999E-2</v>
      </c>
      <c r="Z190" s="147">
        <v>0</v>
      </c>
      <c r="AA190" s="148">
        <f t="shared" si="3"/>
        <v>0</v>
      </c>
      <c r="AR190" s="21" t="s">
        <v>168</v>
      </c>
      <c r="AT190" s="21" t="s">
        <v>209</v>
      </c>
      <c r="AU190" s="21" t="s">
        <v>108</v>
      </c>
      <c r="AY190" s="21" t="s">
        <v>138</v>
      </c>
      <c r="BE190" s="149">
        <f t="shared" si="4"/>
        <v>0</v>
      </c>
      <c r="BF190" s="149">
        <f t="shared" si="5"/>
        <v>0</v>
      </c>
      <c r="BG190" s="149">
        <f t="shared" si="6"/>
        <v>0</v>
      </c>
      <c r="BH190" s="149">
        <f t="shared" si="7"/>
        <v>0</v>
      </c>
      <c r="BI190" s="149">
        <f t="shared" si="8"/>
        <v>0</v>
      </c>
      <c r="BJ190" s="21" t="s">
        <v>77</v>
      </c>
      <c r="BK190" s="149">
        <f t="shared" si="9"/>
        <v>0</v>
      </c>
      <c r="BL190" s="21" t="s">
        <v>143</v>
      </c>
      <c r="BM190" s="21" t="s">
        <v>337</v>
      </c>
    </row>
    <row r="191" spans="2:65" s="1" customFormat="1" ht="38.25" customHeight="1">
      <c r="B191" s="140"/>
      <c r="C191" s="141" t="s">
        <v>229</v>
      </c>
      <c r="D191" s="141" t="s">
        <v>139</v>
      </c>
      <c r="E191" s="142" t="s">
        <v>338</v>
      </c>
      <c r="F191" s="242" t="s">
        <v>873</v>
      </c>
      <c r="G191" s="224"/>
      <c r="H191" s="224"/>
      <c r="I191" s="224"/>
      <c r="J191" s="143" t="s">
        <v>142</v>
      </c>
      <c r="K191" s="144">
        <v>52.5</v>
      </c>
      <c r="L191" s="225"/>
      <c r="M191" s="225"/>
      <c r="N191" s="225">
        <f t="shared" si="0"/>
        <v>0</v>
      </c>
      <c r="O191" s="225"/>
      <c r="P191" s="225"/>
      <c r="Q191" s="225"/>
      <c r="R191" s="145"/>
      <c r="T191" s="146" t="s">
        <v>5</v>
      </c>
      <c r="U191" s="43" t="s">
        <v>36</v>
      </c>
      <c r="V191" s="147">
        <v>0.248</v>
      </c>
      <c r="W191" s="147">
        <f t="shared" si="1"/>
        <v>13.02</v>
      </c>
      <c r="X191" s="147">
        <v>0</v>
      </c>
      <c r="Y191" s="147">
        <f t="shared" si="2"/>
        <v>0</v>
      </c>
      <c r="Z191" s="147">
        <v>0</v>
      </c>
      <c r="AA191" s="148">
        <f t="shared" si="3"/>
        <v>0</v>
      </c>
      <c r="AR191" s="21" t="s">
        <v>143</v>
      </c>
      <c r="AT191" s="21" t="s">
        <v>139</v>
      </c>
      <c r="AU191" s="21" t="s">
        <v>108</v>
      </c>
      <c r="AY191" s="21" t="s">
        <v>138</v>
      </c>
      <c r="BE191" s="149">
        <f t="shared" si="4"/>
        <v>0</v>
      </c>
      <c r="BF191" s="149">
        <f t="shared" si="5"/>
        <v>0</v>
      </c>
      <c r="BG191" s="149">
        <f t="shared" si="6"/>
        <v>0</v>
      </c>
      <c r="BH191" s="149">
        <f t="shared" si="7"/>
        <v>0</v>
      </c>
      <c r="BI191" s="149">
        <f t="shared" si="8"/>
        <v>0</v>
      </c>
      <c r="BJ191" s="21" t="s">
        <v>77</v>
      </c>
      <c r="BK191" s="149">
        <f t="shared" si="9"/>
        <v>0</v>
      </c>
      <c r="BL191" s="21" t="s">
        <v>143</v>
      </c>
      <c r="BM191" s="21" t="s">
        <v>339</v>
      </c>
    </row>
    <row r="192" spans="2:65" s="1" customFormat="1" ht="38.25" customHeight="1">
      <c r="B192" s="140"/>
      <c r="C192" s="173" t="s">
        <v>230</v>
      </c>
      <c r="D192" s="173" t="s">
        <v>209</v>
      </c>
      <c r="E192" s="174" t="s">
        <v>340</v>
      </c>
      <c r="F192" s="240" t="s">
        <v>874</v>
      </c>
      <c r="G192" s="240"/>
      <c r="H192" s="240"/>
      <c r="I192" s="240"/>
      <c r="J192" s="175" t="s">
        <v>142</v>
      </c>
      <c r="K192" s="176">
        <v>53.55</v>
      </c>
      <c r="L192" s="241"/>
      <c r="M192" s="241"/>
      <c r="N192" s="241">
        <f t="shared" si="0"/>
        <v>0</v>
      </c>
      <c r="O192" s="225"/>
      <c r="P192" s="225"/>
      <c r="Q192" s="225"/>
      <c r="R192" s="145"/>
      <c r="T192" s="146" t="s">
        <v>5</v>
      </c>
      <c r="U192" s="43" t="s">
        <v>36</v>
      </c>
      <c r="V192" s="147">
        <v>0</v>
      </c>
      <c r="W192" s="147">
        <f t="shared" si="1"/>
        <v>0</v>
      </c>
      <c r="X192" s="147">
        <v>1.47E-3</v>
      </c>
      <c r="Y192" s="147">
        <f t="shared" si="2"/>
        <v>7.8718499999999997E-2</v>
      </c>
      <c r="Z192" s="147">
        <v>0</v>
      </c>
      <c r="AA192" s="148">
        <f t="shared" si="3"/>
        <v>0</v>
      </c>
      <c r="AR192" s="21" t="s">
        <v>168</v>
      </c>
      <c r="AT192" s="21" t="s">
        <v>209</v>
      </c>
      <c r="AU192" s="21" t="s">
        <v>108</v>
      </c>
      <c r="AY192" s="21" t="s">
        <v>138</v>
      </c>
      <c r="BE192" s="149">
        <f t="shared" si="4"/>
        <v>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21" t="s">
        <v>77</v>
      </c>
      <c r="BK192" s="149">
        <f t="shared" si="9"/>
        <v>0</v>
      </c>
      <c r="BL192" s="21" t="s">
        <v>143</v>
      </c>
      <c r="BM192" s="21" t="s">
        <v>341</v>
      </c>
    </row>
    <row r="193" spans="2:65" s="1" customFormat="1" ht="25.5" customHeight="1">
      <c r="B193" s="140"/>
      <c r="C193" s="141" t="s">
        <v>231</v>
      </c>
      <c r="D193" s="141" t="s">
        <v>139</v>
      </c>
      <c r="E193" s="142" t="s">
        <v>342</v>
      </c>
      <c r="F193" s="242" t="s">
        <v>875</v>
      </c>
      <c r="G193" s="224"/>
      <c r="H193" s="224"/>
      <c r="I193" s="224"/>
      <c r="J193" s="143" t="s">
        <v>219</v>
      </c>
      <c r="K193" s="144">
        <v>23</v>
      </c>
      <c r="L193" s="225"/>
      <c r="M193" s="225"/>
      <c r="N193" s="225">
        <f t="shared" si="0"/>
        <v>0</v>
      </c>
      <c r="O193" s="225"/>
      <c r="P193" s="225"/>
      <c r="Q193" s="225"/>
      <c r="R193" s="145"/>
      <c r="T193" s="146" t="s">
        <v>5</v>
      </c>
      <c r="U193" s="43" t="s">
        <v>36</v>
      </c>
      <c r="V193" s="147">
        <v>0.625</v>
      </c>
      <c r="W193" s="147">
        <f t="shared" si="1"/>
        <v>14.375</v>
      </c>
      <c r="X193" s="147">
        <v>0</v>
      </c>
      <c r="Y193" s="147">
        <f t="shared" si="2"/>
        <v>0</v>
      </c>
      <c r="Z193" s="147">
        <v>0</v>
      </c>
      <c r="AA193" s="148">
        <f t="shared" si="3"/>
        <v>0</v>
      </c>
      <c r="AR193" s="21" t="s">
        <v>143</v>
      </c>
      <c r="AT193" s="21" t="s">
        <v>139</v>
      </c>
      <c r="AU193" s="21" t="s">
        <v>108</v>
      </c>
      <c r="AY193" s="21" t="s">
        <v>138</v>
      </c>
      <c r="BE193" s="149">
        <f t="shared" si="4"/>
        <v>0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21" t="s">
        <v>77</v>
      </c>
      <c r="BK193" s="149">
        <f t="shared" si="9"/>
        <v>0</v>
      </c>
      <c r="BL193" s="21" t="s">
        <v>143</v>
      </c>
      <c r="BM193" s="21" t="s">
        <v>343</v>
      </c>
    </row>
    <row r="194" spans="2:65" s="1" customFormat="1" ht="16.5" customHeight="1">
      <c r="B194" s="140"/>
      <c r="C194" s="173" t="s">
        <v>232</v>
      </c>
      <c r="D194" s="173" t="s">
        <v>209</v>
      </c>
      <c r="E194" s="174" t="s">
        <v>344</v>
      </c>
      <c r="F194" s="240" t="s">
        <v>876</v>
      </c>
      <c r="G194" s="240"/>
      <c r="H194" s="240"/>
      <c r="I194" s="240"/>
      <c r="J194" s="175" t="s">
        <v>219</v>
      </c>
      <c r="K194" s="176">
        <v>19</v>
      </c>
      <c r="L194" s="241"/>
      <c r="M194" s="241"/>
      <c r="N194" s="241">
        <f t="shared" si="0"/>
        <v>0</v>
      </c>
      <c r="O194" s="225"/>
      <c r="P194" s="225"/>
      <c r="Q194" s="225"/>
      <c r="R194" s="145"/>
      <c r="T194" s="146" t="s">
        <v>5</v>
      </c>
      <c r="U194" s="43" t="s">
        <v>36</v>
      </c>
      <c r="V194" s="147">
        <v>0</v>
      </c>
      <c r="W194" s="147">
        <f t="shared" si="1"/>
        <v>0</v>
      </c>
      <c r="X194" s="147">
        <v>3.8999999999999999E-4</v>
      </c>
      <c r="Y194" s="147">
        <f t="shared" si="2"/>
        <v>7.4099999999999999E-3</v>
      </c>
      <c r="Z194" s="147">
        <v>0</v>
      </c>
      <c r="AA194" s="148">
        <f t="shared" si="3"/>
        <v>0</v>
      </c>
      <c r="AR194" s="21" t="s">
        <v>168</v>
      </c>
      <c r="AT194" s="21" t="s">
        <v>209</v>
      </c>
      <c r="AU194" s="21" t="s">
        <v>108</v>
      </c>
      <c r="AY194" s="21" t="s">
        <v>138</v>
      </c>
      <c r="BE194" s="149">
        <f t="shared" si="4"/>
        <v>0</v>
      </c>
      <c r="BF194" s="149">
        <f t="shared" si="5"/>
        <v>0</v>
      </c>
      <c r="BG194" s="149">
        <f t="shared" si="6"/>
        <v>0</v>
      </c>
      <c r="BH194" s="149">
        <f t="shared" si="7"/>
        <v>0</v>
      </c>
      <c r="BI194" s="149">
        <f t="shared" si="8"/>
        <v>0</v>
      </c>
      <c r="BJ194" s="21" t="s">
        <v>77</v>
      </c>
      <c r="BK194" s="149">
        <f t="shared" si="9"/>
        <v>0</v>
      </c>
      <c r="BL194" s="21" t="s">
        <v>143</v>
      </c>
      <c r="BM194" s="21" t="s">
        <v>345</v>
      </c>
    </row>
    <row r="195" spans="2:65" s="1" customFormat="1" ht="25.5" customHeight="1">
      <c r="B195" s="140"/>
      <c r="C195" s="173" t="s">
        <v>233</v>
      </c>
      <c r="D195" s="173" t="s">
        <v>209</v>
      </c>
      <c r="E195" s="174" t="s">
        <v>346</v>
      </c>
      <c r="F195" s="240" t="s">
        <v>877</v>
      </c>
      <c r="G195" s="240"/>
      <c r="H195" s="240"/>
      <c r="I195" s="240"/>
      <c r="J195" s="175" t="s">
        <v>219</v>
      </c>
      <c r="K195" s="176">
        <v>2</v>
      </c>
      <c r="L195" s="241"/>
      <c r="M195" s="241"/>
      <c r="N195" s="241">
        <f t="shared" si="0"/>
        <v>0</v>
      </c>
      <c r="O195" s="225"/>
      <c r="P195" s="225"/>
      <c r="Q195" s="225"/>
      <c r="R195" s="145"/>
      <c r="T195" s="146" t="s">
        <v>5</v>
      </c>
      <c r="U195" s="43" t="s">
        <v>36</v>
      </c>
      <c r="V195" s="147">
        <v>0</v>
      </c>
      <c r="W195" s="147">
        <f t="shared" si="1"/>
        <v>0</v>
      </c>
      <c r="X195" s="147">
        <v>3.5999999999999999E-3</v>
      </c>
      <c r="Y195" s="147">
        <f t="shared" si="2"/>
        <v>7.1999999999999998E-3</v>
      </c>
      <c r="Z195" s="147">
        <v>0</v>
      </c>
      <c r="AA195" s="148">
        <f t="shared" si="3"/>
        <v>0</v>
      </c>
      <c r="AR195" s="21" t="s">
        <v>168</v>
      </c>
      <c r="AT195" s="21" t="s">
        <v>209</v>
      </c>
      <c r="AU195" s="21" t="s">
        <v>108</v>
      </c>
      <c r="AY195" s="21" t="s">
        <v>138</v>
      </c>
      <c r="BE195" s="149">
        <f t="shared" si="4"/>
        <v>0</v>
      </c>
      <c r="BF195" s="149">
        <f t="shared" si="5"/>
        <v>0</v>
      </c>
      <c r="BG195" s="149">
        <f t="shared" si="6"/>
        <v>0</v>
      </c>
      <c r="BH195" s="149">
        <f t="shared" si="7"/>
        <v>0</v>
      </c>
      <c r="BI195" s="149">
        <f t="shared" si="8"/>
        <v>0</v>
      </c>
      <c r="BJ195" s="21" t="s">
        <v>77</v>
      </c>
      <c r="BK195" s="149">
        <f t="shared" si="9"/>
        <v>0</v>
      </c>
      <c r="BL195" s="21" t="s">
        <v>143</v>
      </c>
      <c r="BM195" s="21" t="s">
        <v>347</v>
      </c>
    </row>
    <row r="196" spans="2:65" s="1" customFormat="1" ht="16.5" customHeight="1">
      <c r="B196" s="140"/>
      <c r="C196" s="173" t="s">
        <v>234</v>
      </c>
      <c r="D196" s="173" t="s">
        <v>209</v>
      </c>
      <c r="E196" s="174" t="s">
        <v>348</v>
      </c>
      <c r="F196" s="240" t="s">
        <v>878</v>
      </c>
      <c r="G196" s="240"/>
      <c r="H196" s="240"/>
      <c r="I196" s="240"/>
      <c r="J196" s="175" t="s">
        <v>349</v>
      </c>
      <c r="K196" s="176">
        <v>2</v>
      </c>
      <c r="L196" s="241"/>
      <c r="M196" s="241"/>
      <c r="N196" s="241">
        <f t="shared" si="0"/>
        <v>0</v>
      </c>
      <c r="O196" s="225"/>
      <c r="P196" s="225"/>
      <c r="Q196" s="225"/>
      <c r="R196" s="145"/>
      <c r="T196" s="146" t="s">
        <v>5</v>
      </c>
      <c r="U196" s="43" t="s">
        <v>36</v>
      </c>
      <c r="V196" s="147">
        <v>0</v>
      </c>
      <c r="W196" s="147">
        <f t="shared" si="1"/>
        <v>0</v>
      </c>
      <c r="X196" s="147">
        <v>4.8000000000000001E-4</v>
      </c>
      <c r="Y196" s="147">
        <f t="shared" si="2"/>
        <v>9.6000000000000002E-4</v>
      </c>
      <c r="Z196" s="147">
        <v>0</v>
      </c>
      <c r="AA196" s="148">
        <f t="shared" si="3"/>
        <v>0</v>
      </c>
      <c r="AR196" s="21" t="s">
        <v>168</v>
      </c>
      <c r="AT196" s="21" t="s">
        <v>209</v>
      </c>
      <c r="AU196" s="21" t="s">
        <v>108</v>
      </c>
      <c r="AY196" s="21" t="s">
        <v>138</v>
      </c>
      <c r="BE196" s="149">
        <f t="shared" si="4"/>
        <v>0</v>
      </c>
      <c r="BF196" s="149">
        <f t="shared" si="5"/>
        <v>0</v>
      </c>
      <c r="BG196" s="149">
        <f t="shared" si="6"/>
        <v>0</v>
      </c>
      <c r="BH196" s="149">
        <f t="shared" si="7"/>
        <v>0</v>
      </c>
      <c r="BI196" s="149">
        <f t="shared" si="8"/>
        <v>0</v>
      </c>
      <c r="BJ196" s="21" t="s">
        <v>77</v>
      </c>
      <c r="BK196" s="149">
        <f t="shared" si="9"/>
        <v>0</v>
      </c>
      <c r="BL196" s="21" t="s">
        <v>143</v>
      </c>
      <c r="BM196" s="21" t="s">
        <v>350</v>
      </c>
    </row>
    <row r="197" spans="2:65" s="1" customFormat="1" ht="25.5" customHeight="1">
      <c r="B197" s="140"/>
      <c r="C197" s="141" t="s">
        <v>235</v>
      </c>
      <c r="D197" s="141" t="s">
        <v>139</v>
      </c>
      <c r="E197" s="142" t="s">
        <v>351</v>
      </c>
      <c r="F197" s="242" t="s">
        <v>880</v>
      </c>
      <c r="G197" s="224"/>
      <c r="H197" s="224"/>
      <c r="I197" s="224"/>
      <c r="J197" s="143" t="s">
        <v>219</v>
      </c>
      <c r="K197" s="144">
        <v>4</v>
      </c>
      <c r="L197" s="225"/>
      <c r="M197" s="225"/>
      <c r="N197" s="225">
        <f t="shared" si="0"/>
        <v>0</v>
      </c>
      <c r="O197" s="225"/>
      <c r="P197" s="225"/>
      <c r="Q197" s="225"/>
      <c r="R197" s="145"/>
      <c r="T197" s="146" t="s">
        <v>5</v>
      </c>
      <c r="U197" s="43" t="s">
        <v>36</v>
      </c>
      <c r="V197" s="147">
        <v>0.57899999999999996</v>
      </c>
      <c r="W197" s="147">
        <f t="shared" si="1"/>
        <v>2.3159999999999998</v>
      </c>
      <c r="X197" s="147">
        <v>0</v>
      </c>
      <c r="Y197" s="147">
        <f t="shared" si="2"/>
        <v>0</v>
      </c>
      <c r="Z197" s="147">
        <v>0</v>
      </c>
      <c r="AA197" s="148">
        <f t="shared" si="3"/>
        <v>0</v>
      </c>
      <c r="AR197" s="21" t="s">
        <v>143</v>
      </c>
      <c r="AT197" s="21" t="s">
        <v>139</v>
      </c>
      <c r="AU197" s="21" t="s">
        <v>108</v>
      </c>
      <c r="AY197" s="21" t="s">
        <v>138</v>
      </c>
      <c r="BE197" s="149">
        <f t="shared" si="4"/>
        <v>0</v>
      </c>
      <c r="BF197" s="149">
        <f t="shared" si="5"/>
        <v>0</v>
      </c>
      <c r="BG197" s="149">
        <f t="shared" si="6"/>
        <v>0</v>
      </c>
      <c r="BH197" s="149">
        <f t="shared" si="7"/>
        <v>0</v>
      </c>
      <c r="BI197" s="149">
        <f t="shared" si="8"/>
        <v>0</v>
      </c>
      <c r="BJ197" s="21" t="s">
        <v>77</v>
      </c>
      <c r="BK197" s="149">
        <f t="shared" si="9"/>
        <v>0</v>
      </c>
      <c r="BL197" s="21" t="s">
        <v>143</v>
      </c>
      <c r="BM197" s="21" t="s">
        <v>352</v>
      </c>
    </row>
    <row r="198" spans="2:65" s="1" customFormat="1" ht="16.5" customHeight="1">
      <c r="B198" s="140"/>
      <c r="C198" s="173" t="s">
        <v>236</v>
      </c>
      <c r="D198" s="173" t="s">
        <v>209</v>
      </c>
      <c r="E198" s="174" t="s">
        <v>353</v>
      </c>
      <c r="F198" s="240" t="s">
        <v>879</v>
      </c>
      <c r="G198" s="240"/>
      <c r="H198" s="240"/>
      <c r="I198" s="240"/>
      <c r="J198" s="175" t="s">
        <v>219</v>
      </c>
      <c r="K198" s="176">
        <v>4</v>
      </c>
      <c r="L198" s="241"/>
      <c r="M198" s="241"/>
      <c r="N198" s="241">
        <f t="shared" si="0"/>
        <v>0</v>
      </c>
      <c r="O198" s="225"/>
      <c r="P198" s="225"/>
      <c r="Q198" s="225"/>
      <c r="R198" s="145"/>
      <c r="T198" s="146" t="s">
        <v>5</v>
      </c>
      <c r="U198" s="43" t="s">
        <v>36</v>
      </c>
      <c r="V198" s="147">
        <v>0</v>
      </c>
      <c r="W198" s="147">
        <f t="shared" si="1"/>
        <v>0</v>
      </c>
      <c r="X198" s="147">
        <v>6.8000000000000005E-4</v>
      </c>
      <c r="Y198" s="147">
        <f t="shared" si="2"/>
        <v>2.7200000000000002E-3</v>
      </c>
      <c r="Z198" s="147">
        <v>0</v>
      </c>
      <c r="AA198" s="148">
        <f t="shared" si="3"/>
        <v>0</v>
      </c>
      <c r="AR198" s="21" t="s">
        <v>168</v>
      </c>
      <c r="AT198" s="21" t="s">
        <v>209</v>
      </c>
      <c r="AU198" s="21" t="s">
        <v>108</v>
      </c>
      <c r="AY198" s="21" t="s">
        <v>138</v>
      </c>
      <c r="BE198" s="149">
        <f t="shared" si="4"/>
        <v>0</v>
      </c>
      <c r="BF198" s="149">
        <f t="shared" si="5"/>
        <v>0</v>
      </c>
      <c r="BG198" s="149">
        <f t="shared" si="6"/>
        <v>0</v>
      </c>
      <c r="BH198" s="149">
        <f t="shared" si="7"/>
        <v>0</v>
      </c>
      <c r="BI198" s="149">
        <f t="shared" si="8"/>
        <v>0</v>
      </c>
      <c r="BJ198" s="21" t="s">
        <v>77</v>
      </c>
      <c r="BK198" s="149">
        <f t="shared" si="9"/>
        <v>0</v>
      </c>
      <c r="BL198" s="21" t="s">
        <v>143</v>
      </c>
      <c r="BM198" s="21" t="s">
        <v>354</v>
      </c>
    </row>
    <row r="199" spans="2:65" s="1" customFormat="1" ht="25.5" customHeight="1">
      <c r="B199" s="140"/>
      <c r="C199" s="141" t="s">
        <v>237</v>
      </c>
      <c r="D199" s="141" t="s">
        <v>139</v>
      </c>
      <c r="E199" s="142" t="s">
        <v>355</v>
      </c>
      <c r="F199" s="224" t="s">
        <v>356</v>
      </c>
      <c r="G199" s="224"/>
      <c r="H199" s="224"/>
      <c r="I199" s="224"/>
      <c r="J199" s="143" t="s">
        <v>219</v>
      </c>
      <c r="K199" s="144">
        <v>2</v>
      </c>
      <c r="L199" s="225"/>
      <c r="M199" s="225"/>
      <c r="N199" s="225">
        <f t="shared" si="0"/>
        <v>0</v>
      </c>
      <c r="O199" s="225"/>
      <c r="P199" s="225"/>
      <c r="Q199" s="225"/>
      <c r="R199" s="145"/>
      <c r="T199" s="146" t="s">
        <v>5</v>
      </c>
      <c r="U199" s="43" t="s">
        <v>36</v>
      </c>
      <c r="V199" s="147">
        <v>1.554</v>
      </c>
      <c r="W199" s="147">
        <f t="shared" si="1"/>
        <v>3.1080000000000001</v>
      </c>
      <c r="X199" s="147">
        <v>8.5999999999999998E-4</v>
      </c>
      <c r="Y199" s="147">
        <f t="shared" si="2"/>
        <v>1.72E-3</v>
      </c>
      <c r="Z199" s="147">
        <v>0</v>
      </c>
      <c r="AA199" s="148">
        <f t="shared" si="3"/>
        <v>0</v>
      </c>
      <c r="AR199" s="21" t="s">
        <v>143</v>
      </c>
      <c r="AT199" s="21" t="s">
        <v>139</v>
      </c>
      <c r="AU199" s="21" t="s">
        <v>108</v>
      </c>
      <c r="AY199" s="21" t="s">
        <v>138</v>
      </c>
      <c r="BE199" s="149">
        <f t="shared" si="4"/>
        <v>0</v>
      </c>
      <c r="BF199" s="149">
        <f t="shared" si="5"/>
        <v>0</v>
      </c>
      <c r="BG199" s="149">
        <f t="shared" si="6"/>
        <v>0</v>
      </c>
      <c r="BH199" s="149">
        <f t="shared" si="7"/>
        <v>0</v>
      </c>
      <c r="BI199" s="149">
        <f t="shared" si="8"/>
        <v>0</v>
      </c>
      <c r="BJ199" s="21" t="s">
        <v>77</v>
      </c>
      <c r="BK199" s="149">
        <f t="shared" si="9"/>
        <v>0</v>
      </c>
      <c r="BL199" s="21" t="s">
        <v>143</v>
      </c>
      <c r="BM199" s="21" t="s">
        <v>357</v>
      </c>
    </row>
    <row r="200" spans="2:65" s="1" customFormat="1" ht="16.5" customHeight="1">
      <c r="B200" s="140"/>
      <c r="C200" s="173" t="s">
        <v>238</v>
      </c>
      <c r="D200" s="173" t="s">
        <v>209</v>
      </c>
      <c r="E200" s="174" t="s">
        <v>358</v>
      </c>
      <c r="F200" s="240" t="s">
        <v>359</v>
      </c>
      <c r="G200" s="240"/>
      <c r="H200" s="240"/>
      <c r="I200" s="240"/>
      <c r="J200" s="175" t="s">
        <v>219</v>
      </c>
      <c r="K200" s="176">
        <v>2</v>
      </c>
      <c r="L200" s="241"/>
      <c r="M200" s="241"/>
      <c r="N200" s="241">
        <f t="shared" si="0"/>
        <v>0</v>
      </c>
      <c r="O200" s="225"/>
      <c r="P200" s="225"/>
      <c r="Q200" s="225"/>
      <c r="R200" s="145"/>
      <c r="T200" s="146" t="s">
        <v>5</v>
      </c>
      <c r="U200" s="43" t="s">
        <v>36</v>
      </c>
      <c r="V200" s="147">
        <v>0</v>
      </c>
      <c r="W200" s="147">
        <f t="shared" si="1"/>
        <v>0</v>
      </c>
      <c r="X200" s="147">
        <v>1.7999999999999999E-2</v>
      </c>
      <c r="Y200" s="147">
        <f t="shared" si="2"/>
        <v>3.5999999999999997E-2</v>
      </c>
      <c r="Z200" s="147">
        <v>0</v>
      </c>
      <c r="AA200" s="148">
        <f t="shared" si="3"/>
        <v>0</v>
      </c>
      <c r="AR200" s="21" t="s">
        <v>168</v>
      </c>
      <c r="AT200" s="21" t="s">
        <v>209</v>
      </c>
      <c r="AU200" s="21" t="s">
        <v>108</v>
      </c>
      <c r="AY200" s="21" t="s">
        <v>138</v>
      </c>
      <c r="BE200" s="149">
        <f t="shared" si="4"/>
        <v>0</v>
      </c>
      <c r="BF200" s="149">
        <f t="shared" si="5"/>
        <v>0</v>
      </c>
      <c r="BG200" s="149">
        <f t="shared" si="6"/>
        <v>0</v>
      </c>
      <c r="BH200" s="149">
        <f t="shared" si="7"/>
        <v>0</v>
      </c>
      <c r="BI200" s="149">
        <f t="shared" si="8"/>
        <v>0</v>
      </c>
      <c r="BJ200" s="21" t="s">
        <v>77</v>
      </c>
      <c r="BK200" s="149">
        <f t="shared" si="9"/>
        <v>0</v>
      </c>
      <c r="BL200" s="21" t="s">
        <v>143</v>
      </c>
      <c r="BM200" s="21" t="s">
        <v>360</v>
      </c>
    </row>
    <row r="201" spans="2:65" s="1" customFormat="1" ht="25.5" customHeight="1">
      <c r="B201" s="140"/>
      <c r="C201" s="173" t="s">
        <v>239</v>
      </c>
      <c r="D201" s="173" t="s">
        <v>209</v>
      </c>
      <c r="E201" s="174" t="s">
        <v>361</v>
      </c>
      <c r="F201" s="240" t="s">
        <v>362</v>
      </c>
      <c r="G201" s="240"/>
      <c r="H201" s="240"/>
      <c r="I201" s="240"/>
      <c r="J201" s="175" t="s">
        <v>219</v>
      </c>
      <c r="K201" s="176">
        <v>2</v>
      </c>
      <c r="L201" s="241"/>
      <c r="M201" s="241"/>
      <c r="N201" s="241">
        <f t="shared" si="0"/>
        <v>0</v>
      </c>
      <c r="O201" s="225"/>
      <c r="P201" s="225"/>
      <c r="Q201" s="225"/>
      <c r="R201" s="145"/>
      <c r="T201" s="146" t="s">
        <v>5</v>
      </c>
      <c r="U201" s="43" t="s">
        <v>36</v>
      </c>
      <c r="V201" s="147">
        <v>0</v>
      </c>
      <c r="W201" s="147">
        <f t="shared" si="1"/>
        <v>0</v>
      </c>
      <c r="X201" s="147">
        <v>3.5000000000000001E-3</v>
      </c>
      <c r="Y201" s="147">
        <f t="shared" si="2"/>
        <v>7.0000000000000001E-3</v>
      </c>
      <c r="Z201" s="147">
        <v>0</v>
      </c>
      <c r="AA201" s="148">
        <f t="shared" si="3"/>
        <v>0</v>
      </c>
      <c r="AR201" s="21" t="s">
        <v>168</v>
      </c>
      <c r="AT201" s="21" t="s">
        <v>209</v>
      </c>
      <c r="AU201" s="21" t="s">
        <v>108</v>
      </c>
      <c r="AY201" s="21" t="s">
        <v>138</v>
      </c>
      <c r="BE201" s="149">
        <f t="shared" si="4"/>
        <v>0</v>
      </c>
      <c r="BF201" s="149">
        <f t="shared" si="5"/>
        <v>0</v>
      </c>
      <c r="BG201" s="149">
        <f t="shared" si="6"/>
        <v>0</v>
      </c>
      <c r="BH201" s="149">
        <f t="shared" si="7"/>
        <v>0</v>
      </c>
      <c r="BI201" s="149">
        <f t="shared" si="8"/>
        <v>0</v>
      </c>
      <c r="BJ201" s="21" t="s">
        <v>77</v>
      </c>
      <c r="BK201" s="149">
        <f t="shared" si="9"/>
        <v>0</v>
      </c>
      <c r="BL201" s="21" t="s">
        <v>143</v>
      </c>
      <c r="BM201" s="21" t="s">
        <v>363</v>
      </c>
    </row>
    <row r="202" spans="2:65" s="1" customFormat="1" ht="16.5" customHeight="1">
      <c r="B202" s="140"/>
      <c r="C202" s="141" t="s">
        <v>240</v>
      </c>
      <c r="D202" s="141" t="s">
        <v>139</v>
      </c>
      <c r="E202" s="142" t="s">
        <v>364</v>
      </c>
      <c r="F202" s="224" t="s">
        <v>365</v>
      </c>
      <c r="G202" s="224"/>
      <c r="H202" s="224"/>
      <c r="I202" s="224"/>
      <c r="J202" s="143" t="s">
        <v>219</v>
      </c>
      <c r="K202" s="144">
        <v>1</v>
      </c>
      <c r="L202" s="225"/>
      <c r="M202" s="225"/>
      <c r="N202" s="225">
        <f t="shared" si="0"/>
        <v>0</v>
      </c>
      <c r="O202" s="225"/>
      <c r="P202" s="225"/>
      <c r="Q202" s="225"/>
      <c r="R202" s="145"/>
      <c r="T202" s="146" t="s">
        <v>5</v>
      </c>
      <c r="U202" s="43" t="s">
        <v>36</v>
      </c>
      <c r="V202" s="147">
        <v>0.70799999999999996</v>
      </c>
      <c r="W202" s="147">
        <f t="shared" si="1"/>
        <v>0.70799999999999996</v>
      </c>
      <c r="X202" s="147">
        <v>3.4000000000000002E-4</v>
      </c>
      <c r="Y202" s="147">
        <f t="shared" si="2"/>
        <v>3.4000000000000002E-4</v>
      </c>
      <c r="Z202" s="147">
        <v>0</v>
      </c>
      <c r="AA202" s="148">
        <f t="shared" si="3"/>
        <v>0</v>
      </c>
      <c r="AR202" s="21" t="s">
        <v>143</v>
      </c>
      <c r="AT202" s="21" t="s">
        <v>139</v>
      </c>
      <c r="AU202" s="21" t="s">
        <v>108</v>
      </c>
      <c r="AY202" s="21" t="s">
        <v>138</v>
      </c>
      <c r="BE202" s="149">
        <f t="shared" si="4"/>
        <v>0</v>
      </c>
      <c r="BF202" s="149">
        <f t="shared" si="5"/>
        <v>0</v>
      </c>
      <c r="BG202" s="149">
        <f t="shared" si="6"/>
        <v>0</v>
      </c>
      <c r="BH202" s="149">
        <f t="shared" si="7"/>
        <v>0</v>
      </c>
      <c r="BI202" s="149">
        <f t="shared" si="8"/>
        <v>0</v>
      </c>
      <c r="BJ202" s="21" t="s">
        <v>77</v>
      </c>
      <c r="BK202" s="149">
        <f t="shared" si="9"/>
        <v>0</v>
      </c>
      <c r="BL202" s="21" t="s">
        <v>143</v>
      </c>
      <c r="BM202" s="21" t="s">
        <v>366</v>
      </c>
    </row>
    <row r="203" spans="2:65" s="1" customFormat="1" ht="16.5" customHeight="1">
      <c r="B203" s="140"/>
      <c r="C203" s="173" t="s">
        <v>241</v>
      </c>
      <c r="D203" s="173" t="s">
        <v>209</v>
      </c>
      <c r="E203" s="174" t="s">
        <v>367</v>
      </c>
      <c r="F203" s="240" t="s">
        <v>368</v>
      </c>
      <c r="G203" s="240"/>
      <c r="H203" s="240"/>
      <c r="I203" s="240"/>
      <c r="J203" s="175" t="s">
        <v>219</v>
      </c>
      <c r="K203" s="176">
        <v>1</v>
      </c>
      <c r="L203" s="241"/>
      <c r="M203" s="241"/>
      <c r="N203" s="241">
        <f t="shared" si="0"/>
        <v>0</v>
      </c>
      <c r="O203" s="225"/>
      <c r="P203" s="225"/>
      <c r="Q203" s="225"/>
      <c r="R203" s="145"/>
      <c r="T203" s="146" t="s">
        <v>5</v>
      </c>
      <c r="U203" s="43" t="s">
        <v>36</v>
      </c>
      <c r="V203" s="147">
        <v>0</v>
      </c>
      <c r="W203" s="147">
        <f t="shared" si="1"/>
        <v>0</v>
      </c>
      <c r="X203" s="147">
        <v>3.7499999999999999E-2</v>
      </c>
      <c r="Y203" s="147">
        <f t="shared" si="2"/>
        <v>3.7499999999999999E-2</v>
      </c>
      <c r="Z203" s="147">
        <v>0</v>
      </c>
      <c r="AA203" s="148">
        <f t="shared" si="3"/>
        <v>0</v>
      </c>
      <c r="AR203" s="21" t="s">
        <v>168</v>
      </c>
      <c r="AT203" s="21" t="s">
        <v>209</v>
      </c>
      <c r="AU203" s="21" t="s">
        <v>108</v>
      </c>
      <c r="AY203" s="21" t="s">
        <v>138</v>
      </c>
      <c r="BE203" s="149">
        <f t="shared" si="4"/>
        <v>0</v>
      </c>
      <c r="BF203" s="149">
        <f t="shared" si="5"/>
        <v>0</v>
      </c>
      <c r="BG203" s="149">
        <f t="shared" si="6"/>
        <v>0</v>
      </c>
      <c r="BH203" s="149">
        <f t="shared" si="7"/>
        <v>0</v>
      </c>
      <c r="BI203" s="149">
        <f t="shared" si="8"/>
        <v>0</v>
      </c>
      <c r="BJ203" s="21" t="s">
        <v>77</v>
      </c>
      <c r="BK203" s="149">
        <f t="shared" si="9"/>
        <v>0</v>
      </c>
      <c r="BL203" s="21" t="s">
        <v>143</v>
      </c>
      <c r="BM203" s="21" t="s">
        <v>369</v>
      </c>
    </row>
    <row r="204" spans="2:65" s="1" customFormat="1" ht="16.5" customHeight="1">
      <c r="B204" s="140"/>
      <c r="C204" s="173" t="s">
        <v>242</v>
      </c>
      <c r="D204" s="173" t="s">
        <v>209</v>
      </c>
      <c r="E204" s="174" t="s">
        <v>370</v>
      </c>
      <c r="F204" s="240" t="s">
        <v>371</v>
      </c>
      <c r="G204" s="240"/>
      <c r="H204" s="240"/>
      <c r="I204" s="240"/>
      <c r="J204" s="175" t="s">
        <v>219</v>
      </c>
      <c r="K204" s="176">
        <v>1</v>
      </c>
      <c r="L204" s="241"/>
      <c r="M204" s="241"/>
      <c r="N204" s="241">
        <f t="shared" si="0"/>
        <v>0</v>
      </c>
      <c r="O204" s="225"/>
      <c r="P204" s="225"/>
      <c r="Q204" s="225"/>
      <c r="R204" s="145"/>
      <c r="T204" s="146" t="s">
        <v>5</v>
      </c>
      <c r="U204" s="43" t="s">
        <v>36</v>
      </c>
      <c r="V204" s="147">
        <v>0</v>
      </c>
      <c r="W204" s="147">
        <f t="shared" si="1"/>
        <v>0</v>
      </c>
      <c r="X204" s="147">
        <v>1.9E-3</v>
      </c>
      <c r="Y204" s="147">
        <f t="shared" si="2"/>
        <v>1.9E-3</v>
      </c>
      <c r="Z204" s="147">
        <v>0</v>
      </c>
      <c r="AA204" s="148">
        <f t="shared" si="3"/>
        <v>0</v>
      </c>
      <c r="AR204" s="21" t="s">
        <v>168</v>
      </c>
      <c r="AT204" s="21" t="s">
        <v>209</v>
      </c>
      <c r="AU204" s="21" t="s">
        <v>108</v>
      </c>
      <c r="AY204" s="21" t="s">
        <v>138</v>
      </c>
      <c r="BE204" s="149">
        <f t="shared" si="4"/>
        <v>0</v>
      </c>
      <c r="BF204" s="149">
        <f t="shared" si="5"/>
        <v>0</v>
      </c>
      <c r="BG204" s="149">
        <f t="shared" si="6"/>
        <v>0</v>
      </c>
      <c r="BH204" s="149">
        <f t="shared" si="7"/>
        <v>0</v>
      </c>
      <c r="BI204" s="149">
        <f t="shared" si="8"/>
        <v>0</v>
      </c>
      <c r="BJ204" s="21" t="s">
        <v>77</v>
      </c>
      <c r="BK204" s="149">
        <f t="shared" si="9"/>
        <v>0</v>
      </c>
      <c r="BL204" s="21" t="s">
        <v>143</v>
      </c>
      <c r="BM204" s="21" t="s">
        <v>372</v>
      </c>
    </row>
    <row r="205" spans="2:65" s="1" customFormat="1" ht="16.5" customHeight="1">
      <c r="B205" s="140"/>
      <c r="C205" s="141" t="s">
        <v>243</v>
      </c>
      <c r="D205" s="141" t="s">
        <v>139</v>
      </c>
      <c r="E205" s="142" t="s">
        <v>373</v>
      </c>
      <c r="F205" s="224" t="s">
        <v>374</v>
      </c>
      <c r="G205" s="224"/>
      <c r="H205" s="224"/>
      <c r="I205" s="224"/>
      <c r="J205" s="143" t="s">
        <v>142</v>
      </c>
      <c r="K205" s="144">
        <v>52.5</v>
      </c>
      <c r="L205" s="225"/>
      <c r="M205" s="225"/>
      <c r="N205" s="225">
        <f t="shared" si="0"/>
        <v>0</v>
      </c>
      <c r="O205" s="225"/>
      <c r="P205" s="225"/>
      <c r="Q205" s="225"/>
      <c r="R205" s="145"/>
      <c r="T205" s="146" t="s">
        <v>5</v>
      </c>
      <c r="U205" s="43" t="s">
        <v>36</v>
      </c>
      <c r="V205" s="147">
        <v>4.3999999999999997E-2</v>
      </c>
      <c r="W205" s="147">
        <f t="shared" si="1"/>
        <v>2.31</v>
      </c>
      <c r="X205" s="147">
        <v>0</v>
      </c>
      <c r="Y205" s="147">
        <f t="shared" si="2"/>
        <v>0</v>
      </c>
      <c r="Z205" s="147">
        <v>0</v>
      </c>
      <c r="AA205" s="148">
        <f t="shared" si="3"/>
        <v>0</v>
      </c>
      <c r="AR205" s="21" t="s">
        <v>143</v>
      </c>
      <c r="AT205" s="21" t="s">
        <v>139</v>
      </c>
      <c r="AU205" s="21" t="s">
        <v>108</v>
      </c>
      <c r="AY205" s="21" t="s">
        <v>138</v>
      </c>
      <c r="BE205" s="149">
        <f t="shared" si="4"/>
        <v>0</v>
      </c>
      <c r="BF205" s="149">
        <f t="shared" si="5"/>
        <v>0</v>
      </c>
      <c r="BG205" s="149">
        <f t="shared" si="6"/>
        <v>0</v>
      </c>
      <c r="BH205" s="149">
        <f t="shared" si="7"/>
        <v>0</v>
      </c>
      <c r="BI205" s="149">
        <f t="shared" si="8"/>
        <v>0</v>
      </c>
      <c r="BJ205" s="21" t="s">
        <v>77</v>
      </c>
      <c r="BK205" s="149">
        <f t="shared" si="9"/>
        <v>0</v>
      </c>
      <c r="BL205" s="21" t="s">
        <v>143</v>
      </c>
      <c r="BM205" s="21" t="s">
        <v>375</v>
      </c>
    </row>
    <row r="206" spans="2:65" s="1" customFormat="1" ht="25.5" customHeight="1">
      <c r="B206" s="140"/>
      <c r="C206" s="141" t="s">
        <v>244</v>
      </c>
      <c r="D206" s="141" t="s">
        <v>139</v>
      </c>
      <c r="E206" s="142" t="s">
        <v>376</v>
      </c>
      <c r="F206" s="224" t="s">
        <v>377</v>
      </c>
      <c r="G206" s="224"/>
      <c r="H206" s="224"/>
      <c r="I206" s="224"/>
      <c r="J206" s="143" t="s">
        <v>142</v>
      </c>
      <c r="K206" s="144">
        <v>52.5</v>
      </c>
      <c r="L206" s="225"/>
      <c r="M206" s="225"/>
      <c r="N206" s="225">
        <f t="shared" si="0"/>
        <v>0</v>
      </c>
      <c r="O206" s="225"/>
      <c r="P206" s="225"/>
      <c r="Q206" s="225"/>
      <c r="R206" s="145"/>
      <c r="T206" s="146" t="s">
        <v>5</v>
      </c>
      <c r="U206" s="43" t="s">
        <v>36</v>
      </c>
      <c r="V206" s="147">
        <v>7.9000000000000001E-2</v>
      </c>
      <c r="W206" s="147">
        <f t="shared" si="1"/>
        <v>4.1475</v>
      </c>
      <c r="X206" s="147">
        <v>0</v>
      </c>
      <c r="Y206" s="147">
        <f t="shared" si="2"/>
        <v>0</v>
      </c>
      <c r="Z206" s="147">
        <v>0</v>
      </c>
      <c r="AA206" s="148">
        <f t="shared" si="3"/>
        <v>0</v>
      </c>
      <c r="AR206" s="21" t="s">
        <v>143</v>
      </c>
      <c r="AT206" s="21" t="s">
        <v>139</v>
      </c>
      <c r="AU206" s="21" t="s">
        <v>108</v>
      </c>
      <c r="AY206" s="21" t="s">
        <v>138</v>
      </c>
      <c r="BE206" s="149">
        <f t="shared" si="4"/>
        <v>0</v>
      </c>
      <c r="BF206" s="149">
        <f t="shared" si="5"/>
        <v>0</v>
      </c>
      <c r="BG206" s="149">
        <f t="shared" si="6"/>
        <v>0</v>
      </c>
      <c r="BH206" s="149">
        <f t="shared" si="7"/>
        <v>0</v>
      </c>
      <c r="BI206" s="149">
        <f t="shared" si="8"/>
        <v>0</v>
      </c>
      <c r="BJ206" s="21" t="s">
        <v>77</v>
      </c>
      <c r="BK206" s="149">
        <f t="shared" si="9"/>
        <v>0</v>
      </c>
      <c r="BL206" s="21" t="s">
        <v>143</v>
      </c>
      <c r="BM206" s="21" t="s">
        <v>378</v>
      </c>
    </row>
    <row r="207" spans="2:65" s="1" customFormat="1" ht="25.5" customHeight="1">
      <c r="B207" s="140"/>
      <c r="C207" s="141" t="s">
        <v>245</v>
      </c>
      <c r="D207" s="141" t="s">
        <v>139</v>
      </c>
      <c r="E207" s="142" t="s">
        <v>379</v>
      </c>
      <c r="F207" s="224" t="s">
        <v>380</v>
      </c>
      <c r="G207" s="224"/>
      <c r="H207" s="224"/>
      <c r="I207" s="224"/>
      <c r="J207" s="143" t="s">
        <v>219</v>
      </c>
      <c r="K207" s="144">
        <v>2</v>
      </c>
      <c r="L207" s="225"/>
      <c r="M207" s="225"/>
      <c r="N207" s="225">
        <f t="shared" si="0"/>
        <v>0</v>
      </c>
      <c r="O207" s="225"/>
      <c r="P207" s="225"/>
      <c r="Q207" s="225"/>
      <c r="R207" s="145"/>
      <c r="T207" s="146" t="s">
        <v>5</v>
      </c>
      <c r="U207" s="43" t="s">
        <v>36</v>
      </c>
      <c r="V207" s="147">
        <v>10.3</v>
      </c>
      <c r="W207" s="147">
        <f t="shared" si="1"/>
        <v>20.6</v>
      </c>
      <c r="X207" s="147">
        <v>0.46009</v>
      </c>
      <c r="Y207" s="147">
        <f t="shared" si="2"/>
        <v>0.92018</v>
      </c>
      <c r="Z207" s="147">
        <v>0</v>
      </c>
      <c r="AA207" s="148">
        <f t="shared" si="3"/>
        <v>0</v>
      </c>
      <c r="AR207" s="21" t="s">
        <v>143</v>
      </c>
      <c r="AT207" s="21" t="s">
        <v>139</v>
      </c>
      <c r="AU207" s="21" t="s">
        <v>108</v>
      </c>
      <c r="AY207" s="21" t="s">
        <v>138</v>
      </c>
      <c r="BE207" s="149">
        <f t="shared" si="4"/>
        <v>0</v>
      </c>
      <c r="BF207" s="149">
        <f t="shared" si="5"/>
        <v>0</v>
      </c>
      <c r="BG207" s="149">
        <f t="shared" si="6"/>
        <v>0</v>
      </c>
      <c r="BH207" s="149">
        <f t="shared" si="7"/>
        <v>0</v>
      </c>
      <c r="BI207" s="149">
        <f t="shared" si="8"/>
        <v>0</v>
      </c>
      <c r="BJ207" s="21" t="s">
        <v>77</v>
      </c>
      <c r="BK207" s="149">
        <f t="shared" si="9"/>
        <v>0</v>
      </c>
      <c r="BL207" s="21" t="s">
        <v>143</v>
      </c>
      <c r="BM207" s="21" t="s">
        <v>381</v>
      </c>
    </row>
    <row r="208" spans="2:65" s="1" customFormat="1" ht="16.5" customHeight="1">
      <c r="B208" s="140"/>
      <c r="C208" s="141" t="s">
        <v>246</v>
      </c>
      <c r="D208" s="141" t="s">
        <v>139</v>
      </c>
      <c r="E208" s="142" t="s">
        <v>382</v>
      </c>
      <c r="F208" s="224" t="s">
        <v>383</v>
      </c>
      <c r="G208" s="224"/>
      <c r="H208" s="224"/>
      <c r="I208" s="224"/>
      <c r="J208" s="143" t="s">
        <v>219</v>
      </c>
      <c r="K208" s="144">
        <v>2</v>
      </c>
      <c r="L208" s="225"/>
      <c r="M208" s="225"/>
      <c r="N208" s="225">
        <f t="shared" si="0"/>
        <v>0</v>
      </c>
      <c r="O208" s="225"/>
      <c r="P208" s="225"/>
      <c r="Q208" s="225"/>
      <c r="R208" s="145"/>
      <c r="T208" s="146" t="s">
        <v>5</v>
      </c>
      <c r="U208" s="43" t="s">
        <v>36</v>
      </c>
      <c r="V208" s="147">
        <v>0.86299999999999999</v>
      </c>
      <c r="W208" s="147">
        <f t="shared" si="1"/>
        <v>1.726</v>
      </c>
      <c r="X208" s="147">
        <v>0.12303</v>
      </c>
      <c r="Y208" s="147">
        <f t="shared" si="2"/>
        <v>0.24606</v>
      </c>
      <c r="Z208" s="147">
        <v>0</v>
      </c>
      <c r="AA208" s="148">
        <f t="shared" si="3"/>
        <v>0</v>
      </c>
      <c r="AR208" s="21" t="s">
        <v>143</v>
      </c>
      <c r="AT208" s="21" t="s">
        <v>139</v>
      </c>
      <c r="AU208" s="21" t="s">
        <v>108</v>
      </c>
      <c r="AY208" s="21" t="s">
        <v>138</v>
      </c>
      <c r="BE208" s="149">
        <f t="shared" si="4"/>
        <v>0</v>
      </c>
      <c r="BF208" s="149">
        <f t="shared" si="5"/>
        <v>0</v>
      </c>
      <c r="BG208" s="149">
        <f t="shared" si="6"/>
        <v>0</v>
      </c>
      <c r="BH208" s="149">
        <f t="shared" si="7"/>
        <v>0</v>
      </c>
      <c r="BI208" s="149">
        <f t="shared" si="8"/>
        <v>0</v>
      </c>
      <c r="BJ208" s="21" t="s">
        <v>77</v>
      </c>
      <c r="BK208" s="149">
        <f t="shared" si="9"/>
        <v>0</v>
      </c>
      <c r="BL208" s="21" t="s">
        <v>143</v>
      </c>
      <c r="BM208" s="21" t="s">
        <v>384</v>
      </c>
    </row>
    <row r="209" spans="2:65" s="1" customFormat="1" ht="16.5" customHeight="1">
      <c r="B209" s="140"/>
      <c r="C209" s="173" t="s">
        <v>247</v>
      </c>
      <c r="D209" s="173" t="s">
        <v>209</v>
      </c>
      <c r="E209" s="174" t="s">
        <v>385</v>
      </c>
      <c r="F209" s="240" t="s">
        <v>386</v>
      </c>
      <c r="G209" s="240"/>
      <c r="H209" s="240"/>
      <c r="I209" s="240"/>
      <c r="J209" s="175" t="s">
        <v>219</v>
      </c>
      <c r="K209" s="176">
        <v>2</v>
      </c>
      <c r="L209" s="241"/>
      <c r="M209" s="241"/>
      <c r="N209" s="241">
        <f t="shared" si="0"/>
        <v>0</v>
      </c>
      <c r="O209" s="225"/>
      <c r="P209" s="225"/>
      <c r="Q209" s="225"/>
      <c r="R209" s="145"/>
      <c r="T209" s="146" t="s">
        <v>5</v>
      </c>
      <c r="U209" s="43" t="s">
        <v>36</v>
      </c>
      <c r="V209" s="147">
        <v>0</v>
      </c>
      <c r="W209" s="147">
        <f t="shared" si="1"/>
        <v>0</v>
      </c>
      <c r="X209" s="147">
        <v>1.3299999999999999E-2</v>
      </c>
      <c r="Y209" s="147">
        <f t="shared" si="2"/>
        <v>2.6599999999999999E-2</v>
      </c>
      <c r="Z209" s="147">
        <v>0</v>
      </c>
      <c r="AA209" s="148">
        <f t="shared" si="3"/>
        <v>0</v>
      </c>
      <c r="AR209" s="21" t="s">
        <v>168</v>
      </c>
      <c r="AT209" s="21" t="s">
        <v>209</v>
      </c>
      <c r="AU209" s="21" t="s">
        <v>108</v>
      </c>
      <c r="AY209" s="21" t="s">
        <v>138</v>
      </c>
      <c r="BE209" s="149">
        <f t="shared" si="4"/>
        <v>0</v>
      </c>
      <c r="BF209" s="149">
        <f t="shared" si="5"/>
        <v>0</v>
      </c>
      <c r="BG209" s="149">
        <f t="shared" si="6"/>
        <v>0</v>
      </c>
      <c r="BH209" s="149">
        <f t="shared" si="7"/>
        <v>0</v>
      </c>
      <c r="BI209" s="149">
        <f t="shared" si="8"/>
        <v>0</v>
      </c>
      <c r="BJ209" s="21" t="s">
        <v>77</v>
      </c>
      <c r="BK209" s="149">
        <f t="shared" si="9"/>
        <v>0</v>
      </c>
      <c r="BL209" s="21" t="s">
        <v>143</v>
      </c>
      <c r="BM209" s="21" t="s">
        <v>387</v>
      </c>
    </row>
    <row r="210" spans="2:65" s="1" customFormat="1" ht="25.5" customHeight="1">
      <c r="B210" s="140"/>
      <c r="C210" s="173" t="s">
        <v>248</v>
      </c>
      <c r="D210" s="173" t="s">
        <v>209</v>
      </c>
      <c r="E210" s="174" t="s">
        <v>388</v>
      </c>
      <c r="F210" s="240" t="s">
        <v>389</v>
      </c>
      <c r="G210" s="240"/>
      <c r="H210" s="240"/>
      <c r="I210" s="240"/>
      <c r="J210" s="175" t="s">
        <v>219</v>
      </c>
      <c r="K210" s="176">
        <v>2</v>
      </c>
      <c r="L210" s="241"/>
      <c r="M210" s="241"/>
      <c r="N210" s="241">
        <f t="shared" si="0"/>
        <v>0</v>
      </c>
      <c r="O210" s="225"/>
      <c r="P210" s="225"/>
      <c r="Q210" s="225"/>
      <c r="R210" s="145"/>
      <c r="T210" s="146" t="s">
        <v>5</v>
      </c>
      <c r="U210" s="43" t="s">
        <v>36</v>
      </c>
      <c r="V210" s="147">
        <v>0</v>
      </c>
      <c r="W210" s="147">
        <f t="shared" si="1"/>
        <v>0</v>
      </c>
      <c r="X210" s="147">
        <v>8.9999999999999998E-4</v>
      </c>
      <c r="Y210" s="147">
        <f t="shared" si="2"/>
        <v>1.8E-3</v>
      </c>
      <c r="Z210" s="147">
        <v>0</v>
      </c>
      <c r="AA210" s="148">
        <f t="shared" si="3"/>
        <v>0</v>
      </c>
      <c r="AR210" s="21" t="s">
        <v>168</v>
      </c>
      <c r="AT210" s="21" t="s">
        <v>209</v>
      </c>
      <c r="AU210" s="21" t="s">
        <v>108</v>
      </c>
      <c r="AY210" s="21" t="s">
        <v>138</v>
      </c>
      <c r="BE210" s="149">
        <f t="shared" si="4"/>
        <v>0</v>
      </c>
      <c r="BF210" s="149">
        <f t="shared" si="5"/>
        <v>0</v>
      </c>
      <c r="BG210" s="149">
        <f t="shared" si="6"/>
        <v>0</v>
      </c>
      <c r="BH210" s="149">
        <f t="shared" si="7"/>
        <v>0</v>
      </c>
      <c r="BI210" s="149">
        <f t="shared" si="8"/>
        <v>0</v>
      </c>
      <c r="BJ210" s="21" t="s">
        <v>77</v>
      </c>
      <c r="BK210" s="149">
        <f t="shared" si="9"/>
        <v>0</v>
      </c>
      <c r="BL210" s="21" t="s">
        <v>143</v>
      </c>
      <c r="BM210" s="21" t="s">
        <v>390</v>
      </c>
    </row>
    <row r="211" spans="2:65" s="1" customFormat="1" ht="16.5" customHeight="1">
      <c r="B211" s="140"/>
      <c r="C211" s="141" t="s">
        <v>249</v>
      </c>
      <c r="D211" s="141" t="s">
        <v>139</v>
      </c>
      <c r="E211" s="142" t="s">
        <v>391</v>
      </c>
      <c r="F211" s="224" t="s">
        <v>392</v>
      </c>
      <c r="G211" s="224"/>
      <c r="H211" s="224"/>
      <c r="I211" s="224"/>
      <c r="J211" s="143" t="s">
        <v>219</v>
      </c>
      <c r="K211" s="144">
        <v>1</v>
      </c>
      <c r="L211" s="225"/>
      <c r="M211" s="225"/>
      <c r="N211" s="225">
        <f t="shared" si="0"/>
        <v>0</v>
      </c>
      <c r="O211" s="225"/>
      <c r="P211" s="225"/>
      <c r="Q211" s="225"/>
      <c r="R211" s="145"/>
      <c r="T211" s="146" t="s">
        <v>5</v>
      </c>
      <c r="U211" s="43" t="s">
        <v>36</v>
      </c>
      <c r="V211" s="147">
        <v>1.1819999999999999</v>
      </c>
      <c r="W211" s="147">
        <f t="shared" si="1"/>
        <v>1.1819999999999999</v>
      </c>
      <c r="X211" s="147">
        <v>0.32906000000000002</v>
      </c>
      <c r="Y211" s="147">
        <f t="shared" si="2"/>
        <v>0.32906000000000002</v>
      </c>
      <c r="Z211" s="147">
        <v>0</v>
      </c>
      <c r="AA211" s="148">
        <f t="shared" si="3"/>
        <v>0</v>
      </c>
      <c r="AR211" s="21" t="s">
        <v>143</v>
      </c>
      <c r="AT211" s="21" t="s">
        <v>139</v>
      </c>
      <c r="AU211" s="21" t="s">
        <v>108</v>
      </c>
      <c r="AY211" s="21" t="s">
        <v>138</v>
      </c>
      <c r="BE211" s="149">
        <f t="shared" si="4"/>
        <v>0</v>
      </c>
      <c r="BF211" s="149">
        <f t="shared" si="5"/>
        <v>0</v>
      </c>
      <c r="BG211" s="149">
        <f t="shared" si="6"/>
        <v>0</v>
      </c>
      <c r="BH211" s="149">
        <f t="shared" si="7"/>
        <v>0</v>
      </c>
      <c r="BI211" s="149">
        <f t="shared" si="8"/>
        <v>0</v>
      </c>
      <c r="BJ211" s="21" t="s">
        <v>77</v>
      </c>
      <c r="BK211" s="149">
        <f t="shared" si="9"/>
        <v>0</v>
      </c>
      <c r="BL211" s="21" t="s">
        <v>143</v>
      </c>
      <c r="BM211" s="21" t="s">
        <v>393</v>
      </c>
    </row>
    <row r="212" spans="2:65" s="1" customFormat="1" ht="16.5" customHeight="1">
      <c r="B212" s="140"/>
      <c r="C212" s="173" t="s">
        <v>250</v>
      </c>
      <c r="D212" s="173" t="s">
        <v>209</v>
      </c>
      <c r="E212" s="174" t="s">
        <v>394</v>
      </c>
      <c r="F212" s="240" t="s">
        <v>395</v>
      </c>
      <c r="G212" s="240"/>
      <c r="H212" s="240"/>
      <c r="I212" s="240"/>
      <c r="J212" s="175" t="s">
        <v>219</v>
      </c>
      <c r="K212" s="176">
        <v>1</v>
      </c>
      <c r="L212" s="241"/>
      <c r="M212" s="241"/>
      <c r="N212" s="241">
        <f t="shared" si="0"/>
        <v>0</v>
      </c>
      <c r="O212" s="225"/>
      <c r="P212" s="225"/>
      <c r="Q212" s="225"/>
      <c r="R212" s="145"/>
      <c r="T212" s="146" t="s">
        <v>5</v>
      </c>
      <c r="U212" s="43" t="s">
        <v>36</v>
      </c>
      <c r="V212" s="147">
        <v>0</v>
      </c>
      <c r="W212" s="147">
        <f t="shared" si="1"/>
        <v>0</v>
      </c>
      <c r="X212" s="147">
        <v>2.9499999999999998E-2</v>
      </c>
      <c r="Y212" s="147">
        <f t="shared" si="2"/>
        <v>2.9499999999999998E-2</v>
      </c>
      <c r="Z212" s="147">
        <v>0</v>
      </c>
      <c r="AA212" s="148">
        <f t="shared" si="3"/>
        <v>0</v>
      </c>
      <c r="AR212" s="21" t="s">
        <v>168</v>
      </c>
      <c r="AT212" s="21" t="s">
        <v>209</v>
      </c>
      <c r="AU212" s="21" t="s">
        <v>108</v>
      </c>
      <c r="AY212" s="21" t="s">
        <v>138</v>
      </c>
      <c r="BE212" s="149">
        <f t="shared" si="4"/>
        <v>0</v>
      </c>
      <c r="BF212" s="149">
        <f t="shared" si="5"/>
        <v>0</v>
      </c>
      <c r="BG212" s="149">
        <f t="shared" si="6"/>
        <v>0</v>
      </c>
      <c r="BH212" s="149">
        <f t="shared" si="7"/>
        <v>0</v>
      </c>
      <c r="BI212" s="149">
        <f t="shared" si="8"/>
        <v>0</v>
      </c>
      <c r="BJ212" s="21" t="s">
        <v>77</v>
      </c>
      <c r="BK212" s="149">
        <f t="shared" si="9"/>
        <v>0</v>
      </c>
      <c r="BL212" s="21" t="s">
        <v>143</v>
      </c>
      <c r="BM212" s="21" t="s">
        <v>396</v>
      </c>
    </row>
    <row r="213" spans="2:65" s="1" customFormat="1" ht="25.5" customHeight="1">
      <c r="B213" s="140"/>
      <c r="C213" s="173" t="s">
        <v>251</v>
      </c>
      <c r="D213" s="173" t="s">
        <v>209</v>
      </c>
      <c r="E213" s="174" t="s">
        <v>397</v>
      </c>
      <c r="F213" s="240" t="s">
        <v>398</v>
      </c>
      <c r="G213" s="240"/>
      <c r="H213" s="240"/>
      <c r="I213" s="240"/>
      <c r="J213" s="175" t="s">
        <v>219</v>
      </c>
      <c r="K213" s="176">
        <v>1</v>
      </c>
      <c r="L213" s="241"/>
      <c r="M213" s="241"/>
      <c r="N213" s="241">
        <f t="shared" si="0"/>
        <v>0</v>
      </c>
      <c r="O213" s="225"/>
      <c r="P213" s="225"/>
      <c r="Q213" s="225"/>
      <c r="R213" s="145"/>
      <c r="T213" s="146" t="s">
        <v>5</v>
      </c>
      <c r="U213" s="43" t="s">
        <v>36</v>
      </c>
      <c r="V213" s="147">
        <v>0</v>
      </c>
      <c r="W213" s="147">
        <f t="shared" si="1"/>
        <v>0</v>
      </c>
      <c r="X213" s="147">
        <v>1.9E-3</v>
      </c>
      <c r="Y213" s="147">
        <f t="shared" si="2"/>
        <v>1.9E-3</v>
      </c>
      <c r="Z213" s="147">
        <v>0</v>
      </c>
      <c r="AA213" s="148">
        <f t="shared" si="3"/>
        <v>0</v>
      </c>
      <c r="AR213" s="21" t="s">
        <v>168</v>
      </c>
      <c r="AT213" s="21" t="s">
        <v>209</v>
      </c>
      <c r="AU213" s="21" t="s">
        <v>108</v>
      </c>
      <c r="AY213" s="21" t="s">
        <v>138</v>
      </c>
      <c r="BE213" s="149">
        <f t="shared" si="4"/>
        <v>0</v>
      </c>
      <c r="BF213" s="149">
        <f t="shared" si="5"/>
        <v>0</v>
      </c>
      <c r="BG213" s="149">
        <f t="shared" si="6"/>
        <v>0</v>
      </c>
      <c r="BH213" s="149">
        <f t="shared" si="7"/>
        <v>0</v>
      </c>
      <c r="BI213" s="149">
        <f t="shared" si="8"/>
        <v>0</v>
      </c>
      <c r="BJ213" s="21" t="s">
        <v>77</v>
      </c>
      <c r="BK213" s="149">
        <f t="shared" si="9"/>
        <v>0</v>
      </c>
      <c r="BL213" s="21" t="s">
        <v>143</v>
      </c>
      <c r="BM213" s="21" t="s">
        <v>399</v>
      </c>
    </row>
    <row r="214" spans="2:65" s="1" customFormat="1" ht="25.5" customHeight="1">
      <c r="B214" s="140"/>
      <c r="C214" s="141" t="s">
        <v>252</v>
      </c>
      <c r="D214" s="141" t="s">
        <v>139</v>
      </c>
      <c r="E214" s="142" t="s">
        <v>400</v>
      </c>
      <c r="F214" s="224" t="s">
        <v>401</v>
      </c>
      <c r="G214" s="224"/>
      <c r="H214" s="224"/>
      <c r="I214" s="224"/>
      <c r="J214" s="143" t="s">
        <v>219</v>
      </c>
      <c r="K214" s="144">
        <v>2</v>
      </c>
      <c r="L214" s="225"/>
      <c r="M214" s="225"/>
      <c r="N214" s="225">
        <f t="shared" si="0"/>
        <v>0</v>
      </c>
      <c r="O214" s="225"/>
      <c r="P214" s="225"/>
      <c r="Q214" s="225"/>
      <c r="R214" s="145"/>
      <c r="T214" s="146" t="s">
        <v>5</v>
      </c>
      <c r="U214" s="43" t="s">
        <v>36</v>
      </c>
      <c r="V214" s="147">
        <v>0.40300000000000002</v>
      </c>
      <c r="W214" s="147">
        <f t="shared" si="1"/>
        <v>0.80600000000000005</v>
      </c>
      <c r="X214" s="147">
        <v>1.6000000000000001E-4</v>
      </c>
      <c r="Y214" s="147">
        <f t="shared" si="2"/>
        <v>3.2000000000000003E-4</v>
      </c>
      <c r="Z214" s="147">
        <v>0</v>
      </c>
      <c r="AA214" s="148">
        <f t="shared" si="3"/>
        <v>0</v>
      </c>
      <c r="AR214" s="21" t="s">
        <v>143</v>
      </c>
      <c r="AT214" s="21" t="s">
        <v>139</v>
      </c>
      <c r="AU214" s="21" t="s">
        <v>108</v>
      </c>
      <c r="AY214" s="21" t="s">
        <v>138</v>
      </c>
      <c r="BE214" s="149">
        <f t="shared" si="4"/>
        <v>0</v>
      </c>
      <c r="BF214" s="149">
        <f t="shared" si="5"/>
        <v>0</v>
      </c>
      <c r="BG214" s="149">
        <f t="shared" si="6"/>
        <v>0</v>
      </c>
      <c r="BH214" s="149">
        <f t="shared" si="7"/>
        <v>0</v>
      </c>
      <c r="BI214" s="149">
        <f t="shared" si="8"/>
        <v>0</v>
      </c>
      <c r="BJ214" s="21" t="s">
        <v>77</v>
      </c>
      <c r="BK214" s="149">
        <f t="shared" si="9"/>
        <v>0</v>
      </c>
      <c r="BL214" s="21" t="s">
        <v>143</v>
      </c>
      <c r="BM214" s="21" t="s">
        <v>402</v>
      </c>
    </row>
    <row r="215" spans="2:65" s="1" customFormat="1" ht="25.5" customHeight="1">
      <c r="B215" s="140"/>
      <c r="C215" s="141" t="s">
        <v>403</v>
      </c>
      <c r="D215" s="141" t="s">
        <v>139</v>
      </c>
      <c r="E215" s="142" t="s">
        <v>404</v>
      </c>
      <c r="F215" s="224" t="s">
        <v>405</v>
      </c>
      <c r="G215" s="224"/>
      <c r="H215" s="224"/>
      <c r="I215" s="224"/>
      <c r="J215" s="143" t="s">
        <v>142</v>
      </c>
      <c r="K215" s="144">
        <v>58.5</v>
      </c>
      <c r="L215" s="225"/>
      <c r="M215" s="225"/>
      <c r="N215" s="225">
        <f t="shared" si="0"/>
        <v>0</v>
      </c>
      <c r="O215" s="225"/>
      <c r="P215" s="225"/>
      <c r="Q215" s="225"/>
      <c r="R215" s="145"/>
      <c r="T215" s="146" t="s">
        <v>5</v>
      </c>
      <c r="U215" s="43" t="s">
        <v>36</v>
      </c>
      <c r="V215" s="147">
        <v>5.3999999999999999E-2</v>
      </c>
      <c r="W215" s="147">
        <f t="shared" si="1"/>
        <v>3.1589999999999998</v>
      </c>
      <c r="X215" s="147">
        <v>1.9000000000000001E-4</v>
      </c>
      <c r="Y215" s="147">
        <f t="shared" si="2"/>
        <v>1.1115E-2</v>
      </c>
      <c r="Z215" s="147">
        <v>0</v>
      </c>
      <c r="AA215" s="148">
        <f t="shared" si="3"/>
        <v>0</v>
      </c>
      <c r="AR215" s="21" t="s">
        <v>143</v>
      </c>
      <c r="AT215" s="21" t="s">
        <v>139</v>
      </c>
      <c r="AU215" s="21" t="s">
        <v>108</v>
      </c>
      <c r="AY215" s="21" t="s">
        <v>138</v>
      </c>
      <c r="BE215" s="149">
        <f t="shared" si="4"/>
        <v>0</v>
      </c>
      <c r="BF215" s="149">
        <f t="shared" si="5"/>
        <v>0</v>
      </c>
      <c r="BG215" s="149">
        <f t="shared" si="6"/>
        <v>0</v>
      </c>
      <c r="BH215" s="149">
        <f t="shared" si="7"/>
        <v>0</v>
      </c>
      <c r="BI215" s="149">
        <f t="shared" si="8"/>
        <v>0</v>
      </c>
      <c r="BJ215" s="21" t="s">
        <v>77</v>
      </c>
      <c r="BK215" s="149">
        <f t="shared" si="9"/>
        <v>0</v>
      </c>
      <c r="BL215" s="21" t="s">
        <v>143</v>
      </c>
      <c r="BM215" s="21" t="s">
        <v>406</v>
      </c>
    </row>
    <row r="216" spans="2:65" s="10" customFormat="1" ht="16.5" customHeight="1">
      <c r="B216" s="150"/>
      <c r="C216" s="151"/>
      <c r="D216" s="151"/>
      <c r="E216" s="152" t="s">
        <v>5</v>
      </c>
      <c r="F216" s="234" t="s">
        <v>407</v>
      </c>
      <c r="G216" s="235"/>
      <c r="H216" s="235"/>
      <c r="I216" s="235"/>
      <c r="J216" s="151"/>
      <c r="K216" s="153">
        <v>52.5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145</v>
      </c>
      <c r="AU216" s="157" t="s">
        <v>108</v>
      </c>
      <c r="AV216" s="10" t="s">
        <v>108</v>
      </c>
      <c r="AW216" s="10" t="s">
        <v>29</v>
      </c>
      <c r="AX216" s="10" t="s">
        <v>71</v>
      </c>
      <c r="AY216" s="157" t="s">
        <v>138</v>
      </c>
    </row>
    <row r="217" spans="2:65" s="10" customFormat="1" ht="16.5" customHeight="1">
      <c r="B217" s="150"/>
      <c r="C217" s="151"/>
      <c r="D217" s="151"/>
      <c r="E217" s="152" t="s">
        <v>5</v>
      </c>
      <c r="F217" s="236" t="s">
        <v>408</v>
      </c>
      <c r="G217" s="237"/>
      <c r="H217" s="237"/>
      <c r="I217" s="237"/>
      <c r="J217" s="151"/>
      <c r="K217" s="153">
        <v>6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145</v>
      </c>
      <c r="AU217" s="157" t="s">
        <v>108</v>
      </c>
      <c r="AV217" s="10" t="s">
        <v>108</v>
      </c>
      <c r="AW217" s="10" t="s">
        <v>29</v>
      </c>
      <c r="AX217" s="10" t="s">
        <v>71</v>
      </c>
      <c r="AY217" s="157" t="s">
        <v>138</v>
      </c>
    </row>
    <row r="218" spans="2:65" s="12" customFormat="1" ht="16.5" customHeight="1">
      <c r="B218" s="165"/>
      <c r="C218" s="166"/>
      <c r="D218" s="166"/>
      <c r="E218" s="167" t="s">
        <v>5</v>
      </c>
      <c r="F218" s="238" t="s">
        <v>152</v>
      </c>
      <c r="G218" s="239"/>
      <c r="H218" s="239"/>
      <c r="I218" s="239"/>
      <c r="J218" s="166"/>
      <c r="K218" s="168">
        <v>58.5</v>
      </c>
      <c r="L218" s="166"/>
      <c r="M218" s="166"/>
      <c r="N218" s="166"/>
      <c r="O218" s="166"/>
      <c r="P218" s="166"/>
      <c r="Q218" s="166"/>
      <c r="R218" s="169"/>
      <c r="T218" s="170"/>
      <c r="U218" s="166"/>
      <c r="V218" s="166"/>
      <c r="W218" s="166"/>
      <c r="X218" s="166"/>
      <c r="Y218" s="166"/>
      <c r="Z218" s="166"/>
      <c r="AA218" s="171"/>
      <c r="AT218" s="172" t="s">
        <v>145</v>
      </c>
      <c r="AU218" s="172" t="s">
        <v>108</v>
      </c>
      <c r="AV218" s="12" t="s">
        <v>143</v>
      </c>
      <c r="AW218" s="12" t="s">
        <v>29</v>
      </c>
      <c r="AX218" s="12" t="s">
        <v>77</v>
      </c>
      <c r="AY218" s="172" t="s">
        <v>138</v>
      </c>
    </row>
    <row r="219" spans="2:65" s="1" customFormat="1" ht="25.5" customHeight="1">
      <c r="B219" s="140"/>
      <c r="C219" s="141" t="s">
        <v>409</v>
      </c>
      <c r="D219" s="141" t="s">
        <v>139</v>
      </c>
      <c r="E219" s="142" t="s">
        <v>410</v>
      </c>
      <c r="F219" s="224" t="s">
        <v>411</v>
      </c>
      <c r="G219" s="224"/>
      <c r="H219" s="224"/>
      <c r="I219" s="224"/>
      <c r="J219" s="143" t="s">
        <v>142</v>
      </c>
      <c r="K219" s="144">
        <v>52.5</v>
      </c>
      <c r="L219" s="225"/>
      <c r="M219" s="225"/>
      <c r="N219" s="225">
        <f>ROUND(L219*K219,2)</f>
        <v>0</v>
      </c>
      <c r="O219" s="225"/>
      <c r="P219" s="225"/>
      <c r="Q219" s="225"/>
      <c r="R219" s="145"/>
      <c r="T219" s="146" t="s">
        <v>5</v>
      </c>
      <c r="U219" s="43" t="s">
        <v>36</v>
      </c>
      <c r="V219" s="147">
        <v>2.3E-2</v>
      </c>
      <c r="W219" s="147">
        <f>V219*K219</f>
        <v>1.2075</v>
      </c>
      <c r="X219" s="147">
        <v>6.9999999999999994E-5</v>
      </c>
      <c r="Y219" s="147">
        <f>X219*K219</f>
        <v>3.6749999999999999E-3</v>
      </c>
      <c r="Z219" s="147">
        <v>0</v>
      </c>
      <c r="AA219" s="148">
        <f>Z219*K219</f>
        <v>0</v>
      </c>
      <c r="AR219" s="21" t="s">
        <v>143</v>
      </c>
      <c r="AT219" s="21" t="s">
        <v>139</v>
      </c>
      <c r="AU219" s="21" t="s">
        <v>108</v>
      </c>
      <c r="AY219" s="21" t="s">
        <v>138</v>
      </c>
      <c r="BE219" s="149">
        <f>IF(U219="základní",N219,0)</f>
        <v>0</v>
      </c>
      <c r="BF219" s="149">
        <f>IF(U219="snížená",N219,0)</f>
        <v>0</v>
      </c>
      <c r="BG219" s="149">
        <f>IF(U219="zákl. přenesená",N219,0)</f>
        <v>0</v>
      </c>
      <c r="BH219" s="149">
        <f>IF(U219="sníž. přenesená",N219,0)</f>
        <v>0</v>
      </c>
      <c r="BI219" s="149">
        <f>IF(U219="nulová",N219,0)</f>
        <v>0</v>
      </c>
      <c r="BJ219" s="21" t="s">
        <v>77</v>
      </c>
      <c r="BK219" s="149">
        <f>ROUND(L219*K219,2)</f>
        <v>0</v>
      </c>
      <c r="BL219" s="21" t="s">
        <v>143</v>
      </c>
      <c r="BM219" s="21" t="s">
        <v>412</v>
      </c>
    </row>
    <row r="220" spans="2:65" s="9" customFormat="1" ht="29.85" customHeight="1">
      <c r="B220" s="129"/>
      <c r="C220" s="130"/>
      <c r="D220" s="139" t="s">
        <v>122</v>
      </c>
      <c r="E220" s="139"/>
      <c r="F220" s="139"/>
      <c r="G220" s="139"/>
      <c r="H220" s="139"/>
      <c r="I220" s="139"/>
      <c r="J220" s="139"/>
      <c r="K220" s="139"/>
      <c r="L220" s="139"/>
      <c r="M220" s="139"/>
      <c r="N220" s="232">
        <f>BK220</f>
        <v>0</v>
      </c>
      <c r="O220" s="233"/>
      <c r="P220" s="233"/>
      <c r="Q220" s="233"/>
      <c r="R220" s="132"/>
      <c r="T220" s="133"/>
      <c r="U220" s="130"/>
      <c r="V220" s="130"/>
      <c r="W220" s="134">
        <f>W221</f>
        <v>233.4256</v>
      </c>
      <c r="X220" s="130"/>
      <c r="Y220" s="134">
        <f>Y221</f>
        <v>0</v>
      </c>
      <c r="Z220" s="130"/>
      <c r="AA220" s="135">
        <f>AA221</f>
        <v>0</v>
      </c>
      <c r="AR220" s="136" t="s">
        <v>77</v>
      </c>
      <c r="AT220" s="137" t="s">
        <v>70</v>
      </c>
      <c r="AU220" s="137" t="s">
        <v>77</v>
      </c>
      <c r="AY220" s="136" t="s">
        <v>138</v>
      </c>
      <c r="BK220" s="138">
        <f>BK221</f>
        <v>0</v>
      </c>
    </row>
    <row r="221" spans="2:65" s="1" customFormat="1" ht="25.5" customHeight="1">
      <c r="B221" s="140"/>
      <c r="C221" s="141" t="s">
        <v>413</v>
      </c>
      <c r="D221" s="141" t="s">
        <v>139</v>
      </c>
      <c r="E221" s="142" t="s">
        <v>253</v>
      </c>
      <c r="F221" s="224" t="s">
        <v>254</v>
      </c>
      <c r="G221" s="224"/>
      <c r="H221" s="224"/>
      <c r="I221" s="224"/>
      <c r="J221" s="143" t="s">
        <v>204</v>
      </c>
      <c r="K221" s="144">
        <v>157.72</v>
      </c>
      <c r="L221" s="225"/>
      <c r="M221" s="225"/>
      <c r="N221" s="225">
        <f>ROUND(L221*K221,2)</f>
        <v>0</v>
      </c>
      <c r="O221" s="225"/>
      <c r="P221" s="225"/>
      <c r="Q221" s="225"/>
      <c r="R221" s="145"/>
      <c r="T221" s="146" t="s">
        <v>5</v>
      </c>
      <c r="U221" s="178" t="s">
        <v>36</v>
      </c>
      <c r="V221" s="179">
        <v>1.48</v>
      </c>
      <c r="W221" s="179">
        <f>V221*K221</f>
        <v>233.4256</v>
      </c>
      <c r="X221" s="179">
        <v>0</v>
      </c>
      <c r="Y221" s="179">
        <f>X221*K221</f>
        <v>0</v>
      </c>
      <c r="Z221" s="179">
        <v>0</v>
      </c>
      <c r="AA221" s="180">
        <f>Z221*K221</f>
        <v>0</v>
      </c>
      <c r="AR221" s="21" t="s">
        <v>143</v>
      </c>
      <c r="AT221" s="21" t="s">
        <v>139</v>
      </c>
      <c r="AU221" s="21" t="s">
        <v>108</v>
      </c>
      <c r="AY221" s="21" t="s">
        <v>138</v>
      </c>
      <c r="BE221" s="149">
        <f>IF(U221="základní",N221,0)</f>
        <v>0</v>
      </c>
      <c r="BF221" s="149">
        <f>IF(U221="snížená",N221,0)</f>
        <v>0</v>
      </c>
      <c r="BG221" s="149">
        <f>IF(U221="zákl. přenesená",N221,0)</f>
        <v>0</v>
      </c>
      <c r="BH221" s="149">
        <f>IF(U221="sníž. přenesená",N221,0)</f>
        <v>0</v>
      </c>
      <c r="BI221" s="149">
        <f>IF(U221="nulová",N221,0)</f>
        <v>0</v>
      </c>
      <c r="BJ221" s="21" t="s">
        <v>77</v>
      </c>
      <c r="BK221" s="149">
        <f>ROUND(L221*K221,2)</f>
        <v>0</v>
      </c>
      <c r="BL221" s="21" t="s">
        <v>143</v>
      </c>
      <c r="BM221" s="21" t="s">
        <v>414</v>
      </c>
    </row>
    <row r="222" spans="2:65" s="1" customFormat="1" ht="6.95" customHeight="1">
      <c r="B222" s="58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60"/>
    </row>
  </sheetData>
  <mergeCells count="28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H1:K1"/>
    <mergeCell ref="S2:AC2"/>
    <mergeCell ref="F219:I219"/>
    <mergeCell ref="L219:M219"/>
    <mergeCell ref="N219:Q219"/>
    <mergeCell ref="F221:I221"/>
    <mergeCell ref="L221:M221"/>
    <mergeCell ref="N221:Q221"/>
    <mergeCell ref="N114:Q114"/>
    <mergeCell ref="N115:Q115"/>
    <mergeCell ref="N116:Q116"/>
    <mergeCell ref="N176:Q176"/>
    <mergeCell ref="N181:Q181"/>
    <mergeCell ref="N220:Q220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F218:I218"/>
    <mergeCell ref="F211:I211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3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50"/>
  <sheetViews>
    <sheetView showGridLines="0" workbookViewId="0">
      <pane ySplit="1" topLeftCell="A228" activePane="bottomLeft" state="frozen"/>
      <selection pane="bottomLeft" activeCell="L253" sqref="L2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415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ROUND((SUM(BE95:BE96)+SUM(BE114:BE249)), 2)</f>
        <v>0</v>
      </c>
      <c r="I32" s="249"/>
      <c r="J32" s="249"/>
      <c r="K32" s="35"/>
      <c r="L32" s="35"/>
      <c r="M32" s="262">
        <f>ROUND(ROUND((SUM(BE95:BE96)+SUM(BE114:BE249)),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ROUND((SUM(BF95:BF96)+SUM(BF114:BF249)), 2)</f>
        <v>0</v>
      </c>
      <c r="I33" s="249"/>
      <c r="J33" s="249"/>
      <c r="K33" s="35"/>
      <c r="L33" s="35"/>
      <c r="M33" s="262">
        <f>ROUND(ROUND((SUM(BF95:BF96)+SUM(BF114:BF249)),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ROUND((SUM(BG95:BG96)+SUM(BG114:BG249)),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ROUND((SUM(BH95:BH96)+SUM(BH114:BH249)),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ROUND((SUM(BI95:BI96)+SUM(BI114:BI249)),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08.4.1 - Přípojky vodovodu, splaškové a dešťové kanalizace (SO 01)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N211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N222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N248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08.4.1 - Přípojky vodovodu, splaškové a dešťové kanalizace (SO 01)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253.848322</v>
      </c>
      <c r="X114" s="50"/>
      <c r="Y114" s="126">
        <f>Y115</f>
        <v>55.796233619999995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W116+W211+W222+W248</f>
        <v>253.848322</v>
      </c>
      <c r="X115" s="130"/>
      <c r="Y115" s="134">
        <f>Y116+Y211+Y222+Y248</f>
        <v>55.796233619999995</v>
      </c>
      <c r="Z115" s="130"/>
      <c r="AA115" s="135">
        <f>AA116+AA211+AA222+AA248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BK116+BK211+BK222+BK248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SUM(W117:W210)</f>
        <v>152.99975499999999</v>
      </c>
      <c r="X116" s="130"/>
      <c r="Y116" s="134">
        <f>SUM(Y117:Y210)</f>
        <v>55.095484819999996</v>
      </c>
      <c r="Z116" s="130"/>
      <c r="AA116" s="135">
        <f>SUM(AA117:AA210)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SUM(BK117:BK210)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416</v>
      </c>
      <c r="F117" s="224" t="s">
        <v>417</v>
      </c>
      <c r="G117" s="224"/>
      <c r="H117" s="224"/>
      <c r="I117" s="224"/>
      <c r="J117" s="143" t="s">
        <v>142</v>
      </c>
      <c r="K117" s="144">
        <v>3.6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0.70299999999999996</v>
      </c>
      <c r="W117" s="147">
        <f>V117*K117</f>
        <v>2.5307999999999997</v>
      </c>
      <c r="X117" s="147">
        <v>8.6800000000000002E-3</v>
      </c>
      <c r="Y117" s="147">
        <f>X117*K117</f>
        <v>3.1248000000000001E-2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418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419</v>
      </c>
      <c r="G118" s="235"/>
      <c r="H118" s="235"/>
      <c r="I118" s="235"/>
      <c r="J118" s="151"/>
      <c r="K118" s="153">
        <v>3.6</v>
      </c>
      <c r="L118" s="151"/>
      <c r="M118" s="15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16.5" customHeight="1">
      <c r="B119" s="140"/>
      <c r="C119" s="141" t="s">
        <v>108</v>
      </c>
      <c r="D119" s="141" t="s">
        <v>139</v>
      </c>
      <c r="E119" s="142" t="s">
        <v>256</v>
      </c>
      <c r="F119" s="224" t="s">
        <v>257</v>
      </c>
      <c r="G119" s="224"/>
      <c r="H119" s="224"/>
      <c r="I119" s="224"/>
      <c r="J119" s="143" t="s">
        <v>142</v>
      </c>
      <c r="K119" s="144">
        <v>0.9</v>
      </c>
      <c r="L119" s="225"/>
      <c r="M119" s="225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1.153</v>
      </c>
      <c r="W119" s="147">
        <f>V119*K119</f>
        <v>1.0377000000000001</v>
      </c>
      <c r="X119" s="147">
        <v>1.269E-2</v>
      </c>
      <c r="Y119" s="147">
        <f>X119*K119</f>
        <v>1.1421000000000001E-2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420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421</v>
      </c>
      <c r="G120" s="235"/>
      <c r="H120" s="235"/>
      <c r="I120" s="235"/>
      <c r="J120" s="151"/>
      <c r="K120" s="153">
        <v>0.9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140</v>
      </c>
      <c r="F121" s="224" t="s">
        <v>141</v>
      </c>
      <c r="G121" s="224"/>
      <c r="H121" s="224"/>
      <c r="I121" s="224"/>
      <c r="J121" s="143" t="s">
        <v>142</v>
      </c>
      <c r="K121" s="144">
        <v>8.1</v>
      </c>
      <c r="L121" s="225"/>
      <c r="M121" s="225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0.54700000000000004</v>
      </c>
      <c r="W121" s="147">
        <f>V121*K121</f>
        <v>4.4306999999999999</v>
      </c>
      <c r="X121" s="147">
        <v>3.6900000000000002E-2</v>
      </c>
      <c r="Y121" s="147">
        <f>X121*K121</f>
        <v>0.29888999999999999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422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423</v>
      </c>
      <c r="G122" s="235"/>
      <c r="H122" s="235"/>
      <c r="I122" s="235"/>
      <c r="J122" s="151"/>
      <c r="K122" s="153">
        <v>8.1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146</v>
      </c>
      <c r="F123" s="224" t="s">
        <v>147</v>
      </c>
      <c r="G123" s="224"/>
      <c r="H123" s="224"/>
      <c r="I123" s="224"/>
      <c r="J123" s="143" t="s">
        <v>148</v>
      </c>
      <c r="K123" s="144">
        <v>15.12</v>
      </c>
      <c r="L123" s="225"/>
      <c r="M123" s="225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1.7629999999999999</v>
      </c>
      <c r="W123" s="147">
        <f>V123*K123</f>
        <v>26.656559999999995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424</v>
      </c>
    </row>
    <row r="124" spans="2:65" s="10" customFormat="1" ht="16.5" customHeight="1">
      <c r="B124" s="150"/>
      <c r="C124" s="151"/>
      <c r="D124" s="151"/>
      <c r="E124" s="152" t="s">
        <v>5</v>
      </c>
      <c r="F124" s="234" t="s">
        <v>425</v>
      </c>
      <c r="G124" s="235"/>
      <c r="H124" s="235"/>
      <c r="I124" s="235"/>
      <c r="J124" s="151"/>
      <c r="K124" s="153">
        <v>15.12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145</v>
      </c>
      <c r="AU124" s="157" t="s">
        <v>108</v>
      </c>
      <c r="AV124" s="10" t="s">
        <v>108</v>
      </c>
      <c r="AW124" s="10" t="s">
        <v>29</v>
      </c>
      <c r="AX124" s="10" t="s">
        <v>77</v>
      </c>
      <c r="AY124" s="157" t="s">
        <v>138</v>
      </c>
    </row>
    <row r="125" spans="2:65" s="1" customFormat="1" ht="25.5" customHeight="1">
      <c r="B125" s="140"/>
      <c r="C125" s="141" t="s">
        <v>157</v>
      </c>
      <c r="D125" s="141" t="s">
        <v>139</v>
      </c>
      <c r="E125" s="142" t="s">
        <v>426</v>
      </c>
      <c r="F125" s="224" t="s">
        <v>427</v>
      </c>
      <c r="G125" s="224"/>
      <c r="H125" s="224"/>
      <c r="I125" s="224"/>
      <c r="J125" s="143" t="s">
        <v>148</v>
      </c>
      <c r="K125" s="144">
        <v>6.2720000000000002</v>
      </c>
      <c r="L125" s="225"/>
      <c r="M125" s="225"/>
      <c r="N125" s="225">
        <f>ROUND(L125*K125,2)</f>
        <v>0</v>
      </c>
      <c r="O125" s="225"/>
      <c r="P125" s="225"/>
      <c r="Q125" s="225"/>
      <c r="R125" s="145"/>
      <c r="T125" s="146" t="s">
        <v>5</v>
      </c>
      <c r="U125" s="43" t="s">
        <v>36</v>
      </c>
      <c r="V125" s="147">
        <v>2.2490000000000001</v>
      </c>
      <c r="W125" s="147">
        <f>V125*K125</f>
        <v>14.105728000000001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143</v>
      </c>
      <c r="AT125" s="21" t="s">
        <v>139</v>
      </c>
      <c r="AU125" s="21" t="s">
        <v>108</v>
      </c>
      <c r="AY125" s="21" t="s">
        <v>138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77</v>
      </c>
      <c r="BK125" s="149">
        <f>ROUND(L125*K125,2)</f>
        <v>0</v>
      </c>
      <c r="BL125" s="21" t="s">
        <v>143</v>
      </c>
      <c r="BM125" s="21" t="s">
        <v>428</v>
      </c>
    </row>
    <row r="126" spans="2:65" s="11" customFormat="1" ht="16.5" customHeight="1">
      <c r="B126" s="158"/>
      <c r="C126" s="159"/>
      <c r="D126" s="159"/>
      <c r="E126" s="160" t="s">
        <v>5</v>
      </c>
      <c r="F126" s="245" t="s">
        <v>429</v>
      </c>
      <c r="G126" s="246"/>
      <c r="H126" s="246"/>
      <c r="I126" s="246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145</v>
      </c>
      <c r="AU126" s="164" t="s">
        <v>108</v>
      </c>
      <c r="AV126" s="11" t="s">
        <v>77</v>
      </c>
      <c r="AW126" s="11" t="s">
        <v>29</v>
      </c>
      <c r="AX126" s="11" t="s">
        <v>71</v>
      </c>
      <c r="AY126" s="164" t="s">
        <v>138</v>
      </c>
    </row>
    <row r="127" spans="2:65" s="10" customFormat="1" ht="16.5" customHeight="1">
      <c r="B127" s="150"/>
      <c r="C127" s="151"/>
      <c r="D127" s="151"/>
      <c r="E127" s="152" t="s">
        <v>5</v>
      </c>
      <c r="F127" s="236" t="s">
        <v>430</v>
      </c>
      <c r="G127" s="237"/>
      <c r="H127" s="237"/>
      <c r="I127" s="237"/>
      <c r="J127" s="151"/>
      <c r="K127" s="153">
        <v>12.544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145</v>
      </c>
      <c r="AU127" s="157" t="s">
        <v>108</v>
      </c>
      <c r="AV127" s="10" t="s">
        <v>108</v>
      </c>
      <c r="AW127" s="10" t="s">
        <v>29</v>
      </c>
      <c r="AX127" s="10" t="s">
        <v>71</v>
      </c>
      <c r="AY127" s="157" t="s">
        <v>138</v>
      </c>
    </row>
    <row r="128" spans="2:65" s="11" customFormat="1" ht="16.5" customHeight="1">
      <c r="B128" s="158"/>
      <c r="C128" s="159"/>
      <c r="D128" s="159"/>
      <c r="E128" s="160" t="s">
        <v>5</v>
      </c>
      <c r="F128" s="247" t="s">
        <v>169</v>
      </c>
      <c r="G128" s="248"/>
      <c r="H128" s="248"/>
      <c r="I128" s="248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145</v>
      </c>
      <c r="AU128" s="164" t="s">
        <v>108</v>
      </c>
      <c r="AV128" s="11" t="s">
        <v>77</v>
      </c>
      <c r="AW128" s="11" t="s">
        <v>29</v>
      </c>
      <c r="AX128" s="11" t="s">
        <v>71</v>
      </c>
      <c r="AY128" s="164" t="s">
        <v>138</v>
      </c>
    </row>
    <row r="129" spans="2:65" s="10" customFormat="1" ht="16.5" customHeight="1">
      <c r="B129" s="150"/>
      <c r="C129" s="151"/>
      <c r="D129" s="151"/>
      <c r="E129" s="152" t="s">
        <v>5</v>
      </c>
      <c r="F129" s="236" t="s">
        <v>431</v>
      </c>
      <c r="G129" s="237"/>
      <c r="H129" s="237"/>
      <c r="I129" s="237"/>
      <c r="J129" s="151"/>
      <c r="K129" s="153">
        <v>6.2720000000000002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145</v>
      </c>
      <c r="AU129" s="157" t="s">
        <v>108</v>
      </c>
      <c r="AV129" s="10" t="s">
        <v>108</v>
      </c>
      <c r="AW129" s="10" t="s">
        <v>29</v>
      </c>
      <c r="AX129" s="10" t="s">
        <v>77</v>
      </c>
      <c r="AY129" s="157" t="s">
        <v>138</v>
      </c>
    </row>
    <row r="130" spans="2:65" s="1" customFormat="1" ht="25.5" customHeight="1">
      <c r="B130" s="140"/>
      <c r="C130" s="141" t="s">
        <v>161</v>
      </c>
      <c r="D130" s="141" t="s">
        <v>139</v>
      </c>
      <c r="E130" s="142" t="s">
        <v>432</v>
      </c>
      <c r="F130" s="224" t="s">
        <v>433</v>
      </c>
      <c r="G130" s="224"/>
      <c r="H130" s="224"/>
      <c r="I130" s="224"/>
      <c r="J130" s="143" t="s">
        <v>148</v>
      </c>
      <c r="K130" s="144">
        <v>3.1360000000000001</v>
      </c>
      <c r="L130" s="225"/>
      <c r="M130" s="225"/>
      <c r="N130" s="225">
        <f>ROUND(L130*K130,2)</f>
        <v>0</v>
      </c>
      <c r="O130" s="225"/>
      <c r="P130" s="225"/>
      <c r="Q130" s="225"/>
      <c r="R130" s="145"/>
      <c r="T130" s="146" t="s">
        <v>5</v>
      </c>
      <c r="U130" s="43" t="s">
        <v>36</v>
      </c>
      <c r="V130" s="147">
        <v>0.107</v>
      </c>
      <c r="W130" s="147">
        <f>V130*K130</f>
        <v>0.33555200000000002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1" t="s">
        <v>143</v>
      </c>
      <c r="AT130" s="21" t="s">
        <v>139</v>
      </c>
      <c r="AU130" s="21" t="s">
        <v>108</v>
      </c>
      <c r="AY130" s="21" t="s">
        <v>138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77</v>
      </c>
      <c r="BK130" s="149">
        <f>ROUND(L130*K130,2)</f>
        <v>0</v>
      </c>
      <c r="BL130" s="21" t="s">
        <v>143</v>
      </c>
      <c r="BM130" s="21" t="s">
        <v>434</v>
      </c>
    </row>
    <row r="131" spans="2:65" s="11" customFormat="1" ht="16.5" customHeight="1">
      <c r="B131" s="158"/>
      <c r="C131" s="159"/>
      <c r="D131" s="159"/>
      <c r="E131" s="160" t="s">
        <v>5</v>
      </c>
      <c r="F131" s="245" t="s">
        <v>156</v>
      </c>
      <c r="G131" s="246"/>
      <c r="H131" s="246"/>
      <c r="I131" s="246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145</v>
      </c>
      <c r="AU131" s="164" t="s">
        <v>108</v>
      </c>
      <c r="AV131" s="11" t="s">
        <v>77</v>
      </c>
      <c r="AW131" s="11" t="s">
        <v>29</v>
      </c>
      <c r="AX131" s="11" t="s">
        <v>71</v>
      </c>
      <c r="AY131" s="164" t="s">
        <v>138</v>
      </c>
    </row>
    <row r="132" spans="2:65" s="10" customFormat="1" ht="16.5" customHeight="1">
      <c r="B132" s="150"/>
      <c r="C132" s="151"/>
      <c r="D132" s="151"/>
      <c r="E132" s="152" t="s">
        <v>5</v>
      </c>
      <c r="F132" s="236" t="s">
        <v>435</v>
      </c>
      <c r="G132" s="237"/>
      <c r="H132" s="237"/>
      <c r="I132" s="237"/>
      <c r="J132" s="151"/>
      <c r="K132" s="153">
        <v>3.1360000000000001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145</v>
      </c>
      <c r="AU132" s="157" t="s">
        <v>108</v>
      </c>
      <c r="AV132" s="10" t="s">
        <v>108</v>
      </c>
      <c r="AW132" s="10" t="s">
        <v>29</v>
      </c>
      <c r="AX132" s="10" t="s">
        <v>77</v>
      </c>
      <c r="AY132" s="157" t="s">
        <v>138</v>
      </c>
    </row>
    <row r="133" spans="2:65" s="1" customFormat="1" ht="25.5" customHeight="1">
      <c r="B133" s="140"/>
      <c r="C133" s="141" t="s">
        <v>164</v>
      </c>
      <c r="D133" s="141" t="s">
        <v>139</v>
      </c>
      <c r="E133" s="142" t="s">
        <v>436</v>
      </c>
      <c r="F133" s="224" t="s">
        <v>437</v>
      </c>
      <c r="G133" s="224"/>
      <c r="H133" s="224"/>
      <c r="I133" s="224"/>
      <c r="J133" s="143" t="s">
        <v>148</v>
      </c>
      <c r="K133" s="144">
        <v>3.7629999999999999</v>
      </c>
      <c r="L133" s="225"/>
      <c r="M133" s="225"/>
      <c r="N133" s="225">
        <f>ROUND(L133*K133,2)</f>
        <v>0</v>
      </c>
      <c r="O133" s="225"/>
      <c r="P133" s="225"/>
      <c r="Q133" s="225"/>
      <c r="R133" s="145"/>
      <c r="T133" s="146" t="s">
        <v>5</v>
      </c>
      <c r="U133" s="43" t="s">
        <v>36</v>
      </c>
      <c r="V133" s="147">
        <v>2.9649999999999999</v>
      </c>
      <c r="W133" s="147">
        <f>V133*K133</f>
        <v>11.157295</v>
      </c>
      <c r="X133" s="147">
        <v>0</v>
      </c>
      <c r="Y133" s="147">
        <f>X133*K133</f>
        <v>0</v>
      </c>
      <c r="Z133" s="147">
        <v>0</v>
      </c>
      <c r="AA133" s="148">
        <f>Z133*K133</f>
        <v>0</v>
      </c>
      <c r="AR133" s="21" t="s">
        <v>143</v>
      </c>
      <c r="AT133" s="21" t="s">
        <v>139</v>
      </c>
      <c r="AU133" s="21" t="s">
        <v>108</v>
      </c>
      <c r="AY133" s="21" t="s">
        <v>138</v>
      </c>
      <c r="BE133" s="149">
        <f>IF(U133="základní",N133,0)</f>
        <v>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1" t="s">
        <v>77</v>
      </c>
      <c r="BK133" s="149">
        <f>ROUND(L133*K133,2)</f>
        <v>0</v>
      </c>
      <c r="BL133" s="21" t="s">
        <v>143</v>
      </c>
      <c r="BM133" s="21" t="s">
        <v>438</v>
      </c>
    </row>
    <row r="134" spans="2:65" s="11" customFormat="1" ht="16.5" customHeight="1">
      <c r="B134" s="158"/>
      <c r="C134" s="159"/>
      <c r="D134" s="159"/>
      <c r="E134" s="160" t="s">
        <v>5</v>
      </c>
      <c r="F134" s="245" t="s">
        <v>160</v>
      </c>
      <c r="G134" s="246"/>
      <c r="H134" s="246"/>
      <c r="I134" s="246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145</v>
      </c>
      <c r="AU134" s="164" t="s">
        <v>108</v>
      </c>
      <c r="AV134" s="11" t="s">
        <v>77</v>
      </c>
      <c r="AW134" s="11" t="s">
        <v>29</v>
      </c>
      <c r="AX134" s="11" t="s">
        <v>71</v>
      </c>
      <c r="AY134" s="164" t="s">
        <v>138</v>
      </c>
    </row>
    <row r="135" spans="2:65" s="10" customFormat="1" ht="16.5" customHeight="1">
      <c r="B135" s="150"/>
      <c r="C135" s="151"/>
      <c r="D135" s="151"/>
      <c r="E135" s="152" t="s">
        <v>5</v>
      </c>
      <c r="F135" s="236" t="s">
        <v>439</v>
      </c>
      <c r="G135" s="237"/>
      <c r="H135" s="237"/>
      <c r="I135" s="237"/>
      <c r="J135" s="151"/>
      <c r="K135" s="153">
        <v>3.7629999999999999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145</v>
      </c>
      <c r="AU135" s="157" t="s">
        <v>108</v>
      </c>
      <c r="AV135" s="10" t="s">
        <v>108</v>
      </c>
      <c r="AW135" s="10" t="s">
        <v>29</v>
      </c>
      <c r="AX135" s="10" t="s">
        <v>77</v>
      </c>
      <c r="AY135" s="157" t="s">
        <v>138</v>
      </c>
    </row>
    <row r="136" spans="2:65" s="1" customFormat="1" ht="25.5" customHeight="1">
      <c r="B136" s="140"/>
      <c r="C136" s="141" t="s">
        <v>168</v>
      </c>
      <c r="D136" s="141" t="s">
        <v>139</v>
      </c>
      <c r="E136" s="142" t="s">
        <v>440</v>
      </c>
      <c r="F136" s="224" t="s">
        <v>441</v>
      </c>
      <c r="G136" s="224"/>
      <c r="H136" s="224"/>
      <c r="I136" s="224"/>
      <c r="J136" s="143" t="s">
        <v>148</v>
      </c>
      <c r="K136" s="144">
        <v>1.8819999999999999</v>
      </c>
      <c r="L136" s="225"/>
      <c r="M136" s="225"/>
      <c r="N136" s="225">
        <f>ROUND(L136*K136,2)</f>
        <v>0</v>
      </c>
      <c r="O136" s="225"/>
      <c r="P136" s="225"/>
      <c r="Q136" s="225"/>
      <c r="R136" s="145"/>
      <c r="T136" s="146" t="s">
        <v>5</v>
      </c>
      <c r="U136" s="43" t="s">
        <v>36</v>
      </c>
      <c r="V136" s="147">
        <v>0.154</v>
      </c>
      <c r="W136" s="147">
        <f>V136*K136</f>
        <v>0.28982799999999997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143</v>
      </c>
      <c r="AT136" s="21" t="s">
        <v>139</v>
      </c>
      <c r="AU136" s="21" t="s">
        <v>108</v>
      </c>
      <c r="AY136" s="21" t="s">
        <v>138</v>
      </c>
      <c r="BE136" s="149">
        <f>IF(U136="základní",N136,0)</f>
        <v>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77</v>
      </c>
      <c r="BK136" s="149">
        <f>ROUND(L136*K136,2)</f>
        <v>0</v>
      </c>
      <c r="BL136" s="21" t="s">
        <v>143</v>
      </c>
      <c r="BM136" s="21" t="s">
        <v>442</v>
      </c>
    </row>
    <row r="137" spans="2:65" s="11" customFormat="1" ht="16.5" customHeight="1">
      <c r="B137" s="158"/>
      <c r="C137" s="159"/>
      <c r="D137" s="159"/>
      <c r="E137" s="160" t="s">
        <v>5</v>
      </c>
      <c r="F137" s="245" t="s">
        <v>156</v>
      </c>
      <c r="G137" s="246"/>
      <c r="H137" s="246"/>
      <c r="I137" s="246"/>
      <c r="J137" s="159"/>
      <c r="K137" s="160" t="s">
        <v>5</v>
      </c>
      <c r="L137" s="159"/>
      <c r="M137" s="159"/>
      <c r="N137" s="159"/>
      <c r="O137" s="159"/>
      <c r="P137" s="159"/>
      <c r="Q137" s="159"/>
      <c r="R137" s="161"/>
      <c r="T137" s="162"/>
      <c r="U137" s="159"/>
      <c r="V137" s="159"/>
      <c r="W137" s="159"/>
      <c r="X137" s="159"/>
      <c r="Y137" s="159"/>
      <c r="Z137" s="159"/>
      <c r="AA137" s="163"/>
      <c r="AT137" s="164" t="s">
        <v>145</v>
      </c>
      <c r="AU137" s="164" t="s">
        <v>108</v>
      </c>
      <c r="AV137" s="11" t="s">
        <v>77</v>
      </c>
      <c r="AW137" s="11" t="s">
        <v>29</v>
      </c>
      <c r="AX137" s="11" t="s">
        <v>71</v>
      </c>
      <c r="AY137" s="164" t="s">
        <v>138</v>
      </c>
    </row>
    <row r="138" spans="2:65" s="10" customFormat="1" ht="16.5" customHeight="1">
      <c r="B138" s="150"/>
      <c r="C138" s="151"/>
      <c r="D138" s="151"/>
      <c r="E138" s="152" t="s">
        <v>5</v>
      </c>
      <c r="F138" s="236" t="s">
        <v>443</v>
      </c>
      <c r="G138" s="237"/>
      <c r="H138" s="237"/>
      <c r="I138" s="237"/>
      <c r="J138" s="151"/>
      <c r="K138" s="153">
        <v>1.8819999999999999</v>
      </c>
      <c r="L138" s="151"/>
      <c r="M138" s="151"/>
      <c r="N138" s="151"/>
      <c r="O138" s="151"/>
      <c r="P138" s="151"/>
      <c r="Q138" s="151"/>
      <c r="R138" s="154"/>
      <c r="T138" s="155"/>
      <c r="U138" s="151"/>
      <c r="V138" s="151"/>
      <c r="W138" s="151"/>
      <c r="X138" s="151"/>
      <c r="Y138" s="151"/>
      <c r="Z138" s="151"/>
      <c r="AA138" s="156"/>
      <c r="AT138" s="157" t="s">
        <v>145</v>
      </c>
      <c r="AU138" s="157" t="s">
        <v>108</v>
      </c>
      <c r="AV138" s="10" t="s">
        <v>108</v>
      </c>
      <c r="AW138" s="10" t="s">
        <v>29</v>
      </c>
      <c r="AX138" s="10" t="s">
        <v>77</v>
      </c>
      <c r="AY138" s="157" t="s">
        <v>138</v>
      </c>
    </row>
    <row r="139" spans="2:65" s="1" customFormat="1" ht="25.5" customHeight="1">
      <c r="B139" s="140"/>
      <c r="C139" s="141" t="s">
        <v>170</v>
      </c>
      <c r="D139" s="141" t="s">
        <v>139</v>
      </c>
      <c r="E139" s="142" t="s">
        <v>444</v>
      </c>
      <c r="F139" s="224" t="s">
        <v>445</v>
      </c>
      <c r="G139" s="224"/>
      <c r="H139" s="224"/>
      <c r="I139" s="224"/>
      <c r="J139" s="143" t="s">
        <v>148</v>
      </c>
      <c r="K139" s="144">
        <v>2.5089999999999999</v>
      </c>
      <c r="L139" s="225"/>
      <c r="M139" s="225"/>
      <c r="N139" s="225">
        <f>ROUND(L139*K139,2)</f>
        <v>0</v>
      </c>
      <c r="O139" s="225"/>
      <c r="P139" s="225"/>
      <c r="Q139" s="225"/>
      <c r="R139" s="145"/>
      <c r="T139" s="146" t="s">
        <v>5</v>
      </c>
      <c r="U139" s="43" t="s">
        <v>36</v>
      </c>
      <c r="V139" s="147">
        <v>3.2639999999999998</v>
      </c>
      <c r="W139" s="147">
        <f>V139*K139</f>
        <v>8.1893759999999993</v>
      </c>
      <c r="X139" s="147">
        <v>3.5000000000000001E-3</v>
      </c>
      <c r="Y139" s="147">
        <f>X139*K139</f>
        <v>8.7814999999999994E-3</v>
      </c>
      <c r="Z139" s="147">
        <v>0</v>
      </c>
      <c r="AA139" s="148">
        <f>Z139*K139</f>
        <v>0</v>
      </c>
      <c r="AR139" s="21" t="s">
        <v>143</v>
      </c>
      <c r="AT139" s="21" t="s">
        <v>139</v>
      </c>
      <c r="AU139" s="21" t="s">
        <v>108</v>
      </c>
      <c r="AY139" s="21" t="s">
        <v>138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1" t="s">
        <v>77</v>
      </c>
      <c r="BK139" s="149">
        <f>ROUND(L139*K139,2)</f>
        <v>0</v>
      </c>
      <c r="BL139" s="21" t="s">
        <v>143</v>
      </c>
      <c r="BM139" s="21" t="s">
        <v>446</v>
      </c>
    </row>
    <row r="140" spans="2:65" s="11" customFormat="1" ht="16.5" customHeight="1">
      <c r="B140" s="158"/>
      <c r="C140" s="159"/>
      <c r="D140" s="159"/>
      <c r="E140" s="160" t="s">
        <v>5</v>
      </c>
      <c r="F140" s="245" t="s">
        <v>167</v>
      </c>
      <c r="G140" s="246"/>
      <c r="H140" s="246"/>
      <c r="I140" s="246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145</v>
      </c>
      <c r="AU140" s="164" t="s">
        <v>108</v>
      </c>
      <c r="AV140" s="11" t="s">
        <v>77</v>
      </c>
      <c r="AW140" s="11" t="s">
        <v>29</v>
      </c>
      <c r="AX140" s="11" t="s">
        <v>71</v>
      </c>
      <c r="AY140" s="164" t="s">
        <v>138</v>
      </c>
    </row>
    <row r="141" spans="2:65" s="10" customFormat="1" ht="16.5" customHeight="1">
      <c r="B141" s="150"/>
      <c r="C141" s="151"/>
      <c r="D141" s="151"/>
      <c r="E141" s="152" t="s">
        <v>5</v>
      </c>
      <c r="F141" s="236" t="s">
        <v>447</v>
      </c>
      <c r="G141" s="237"/>
      <c r="H141" s="237"/>
      <c r="I141" s="237"/>
      <c r="J141" s="151"/>
      <c r="K141" s="153">
        <v>2.5089999999999999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145</v>
      </c>
      <c r="AU141" s="157" t="s">
        <v>108</v>
      </c>
      <c r="AV141" s="10" t="s">
        <v>108</v>
      </c>
      <c r="AW141" s="10" t="s">
        <v>29</v>
      </c>
      <c r="AX141" s="10" t="s">
        <v>77</v>
      </c>
      <c r="AY141" s="157" t="s">
        <v>138</v>
      </c>
    </row>
    <row r="142" spans="2:65" s="1" customFormat="1" ht="25.5" customHeight="1">
      <c r="B142" s="140"/>
      <c r="C142" s="141" t="s">
        <v>171</v>
      </c>
      <c r="D142" s="141" t="s">
        <v>139</v>
      </c>
      <c r="E142" s="142" t="s">
        <v>150</v>
      </c>
      <c r="F142" s="224" t="s">
        <v>151</v>
      </c>
      <c r="G142" s="224"/>
      <c r="H142" s="224"/>
      <c r="I142" s="224"/>
      <c r="J142" s="143" t="s">
        <v>148</v>
      </c>
      <c r="K142" s="144">
        <v>11.88</v>
      </c>
      <c r="L142" s="225"/>
      <c r="M142" s="225"/>
      <c r="N142" s="225">
        <f>ROUND(L142*K142,2)</f>
        <v>0</v>
      </c>
      <c r="O142" s="225"/>
      <c r="P142" s="225"/>
      <c r="Q142" s="225"/>
      <c r="R142" s="145"/>
      <c r="T142" s="146" t="s">
        <v>5</v>
      </c>
      <c r="U142" s="43" t="s">
        <v>36</v>
      </c>
      <c r="V142" s="147">
        <v>1.43</v>
      </c>
      <c r="W142" s="147">
        <f>V142*K142</f>
        <v>16.988399999999999</v>
      </c>
      <c r="X142" s="147">
        <v>0</v>
      </c>
      <c r="Y142" s="147">
        <f>X142*K142</f>
        <v>0</v>
      </c>
      <c r="Z142" s="147">
        <v>0</v>
      </c>
      <c r="AA142" s="148">
        <f>Z142*K142</f>
        <v>0</v>
      </c>
      <c r="AR142" s="21" t="s">
        <v>143</v>
      </c>
      <c r="AT142" s="21" t="s">
        <v>139</v>
      </c>
      <c r="AU142" s="21" t="s">
        <v>108</v>
      </c>
      <c r="AY142" s="21" t="s">
        <v>138</v>
      </c>
      <c r="BE142" s="149">
        <f>IF(U142="základní",N142,0)</f>
        <v>0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21" t="s">
        <v>77</v>
      </c>
      <c r="BK142" s="149">
        <f>ROUND(L142*K142,2)</f>
        <v>0</v>
      </c>
      <c r="BL142" s="21" t="s">
        <v>143</v>
      </c>
      <c r="BM142" s="21" t="s">
        <v>448</v>
      </c>
    </row>
    <row r="143" spans="2:65" s="11" customFormat="1" ht="16.5" customHeight="1">
      <c r="B143" s="158"/>
      <c r="C143" s="159"/>
      <c r="D143" s="159"/>
      <c r="E143" s="160" t="s">
        <v>5</v>
      </c>
      <c r="F143" s="245" t="s">
        <v>449</v>
      </c>
      <c r="G143" s="246"/>
      <c r="H143" s="246"/>
      <c r="I143" s="246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145</v>
      </c>
      <c r="AU143" s="164" t="s">
        <v>108</v>
      </c>
      <c r="AV143" s="11" t="s">
        <v>77</v>
      </c>
      <c r="AW143" s="11" t="s">
        <v>29</v>
      </c>
      <c r="AX143" s="11" t="s">
        <v>71</v>
      </c>
      <c r="AY143" s="164" t="s">
        <v>138</v>
      </c>
    </row>
    <row r="144" spans="2:65" s="10" customFormat="1" ht="16.5" customHeight="1">
      <c r="B144" s="150"/>
      <c r="C144" s="151"/>
      <c r="D144" s="151"/>
      <c r="E144" s="152" t="s">
        <v>5</v>
      </c>
      <c r="F144" s="236" t="s">
        <v>450</v>
      </c>
      <c r="G144" s="237"/>
      <c r="H144" s="237"/>
      <c r="I144" s="237"/>
      <c r="J144" s="151"/>
      <c r="K144" s="153">
        <v>3.24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145</v>
      </c>
      <c r="AU144" s="157" t="s">
        <v>108</v>
      </c>
      <c r="AV144" s="10" t="s">
        <v>108</v>
      </c>
      <c r="AW144" s="10" t="s">
        <v>29</v>
      </c>
      <c r="AX144" s="10" t="s">
        <v>71</v>
      </c>
      <c r="AY144" s="157" t="s">
        <v>138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451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145</v>
      </c>
      <c r="AU145" s="164" t="s">
        <v>108</v>
      </c>
      <c r="AV145" s="11" t="s">
        <v>77</v>
      </c>
      <c r="AW145" s="11" t="s">
        <v>29</v>
      </c>
      <c r="AX145" s="11" t="s">
        <v>71</v>
      </c>
      <c r="AY145" s="164" t="s">
        <v>138</v>
      </c>
    </row>
    <row r="146" spans="2:65" s="10" customFormat="1" ht="16.5" customHeight="1">
      <c r="B146" s="150"/>
      <c r="C146" s="151"/>
      <c r="D146" s="151"/>
      <c r="E146" s="152" t="s">
        <v>5</v>
      </c>
      <c r="F146" s="236" t="s">
        <v>452</v>
      </c>
      <c r="G146" s="237"/>
      <c r="H146" s="237"/>
      <c r="I146" s="237"/>
      <c r="J146" s="151"/>
      <c r="K146" s="153">
        <v>8.64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145</v>
      </c>
      <c r="AU146" s="157" t="s">
        <v>108</v>
      </c>
      <c r="AV146" s="10" t="s">
        <v>108</v>
      </c>
      <c r="AW146" s="10" t="s">
        <v>29</v>
      </c>
      <c r="AX146" s="10" t="s">
        <v>71</v>
      </c>
      <c r="AY146" s="157" t="s">
        <v>138</v>
      </c>
    </row>
    <row r="147" spans="2:65" s="11" customFormat="1" ht="16.5" customHeight="1">
      <c r="B147" s="158"/>
      <c r="C147" s="159"/>
      <c r="D147" s="159"/>
      <c r="E147" s="160" t="s">
        <v>5</v>
      </c>
      <c r="F147" s="247" t="s">
        <v>453</v>
      </c>
      <c r="G147" s="248"/>
      <c r="H147" s="248"/>
      <c r="I147" s="248"/>
      <c r="J147" s="159"/>
      <c r="K147" s="160" t="s">
        <v>5</v>
      </c>
      <c r="L147" s="159"/>
      <c r="M147" s="159"/>
      <c r="N147" s="159"/>
      <c r="O147" s="159"/>
      <c r="P147" s="159"/>
      <c r="Q147" s="159"/>
      <c r="R147" s="161"/>
      <c r="T147" s="162"/>
      <c r="U147" s="159"/>
      <c r="V147" s="159"/>
      <c r="W147" s="159"/>
      <c r="X147" s="159"/>
      <c r="Y147" s="159"/>
      <c r="Z147" s="159"/>
      <c r="AA147" s="163"/>
      <c r="AT147" s="164" t="s">
        <v>145</v>
      </c>
      <c r="AU147" s="164" t="s">
        <v>108</v>
      </c>
      <c r="AV147" s="11" t="s">
        <v>77</v>
      </c>
      <c r="AW147" s="11" t="s">
        <v>29</v>
      </c>
      <c r="AX147" s="11" t="s">
        <v>71</v>
      </c>
      <c r="AY147" s="164" t="s">
        <v>138</v>
      </c>
    </row>
    <row r="148" spans="2:65" s="10" customFormat="1" ht="16.5" customHeight="1">
      <c r="B148" s="150"/>
      <c r="C148" s="151"/>
      <c r="D148" s="151"/>
      <c r="E148" s="152" t="s">
        <v>5</v>
      </c>
      <c r="F148" s="236" t="s">
        <v>454</v>
      </c>
      <c r="G148" s="237"/>
      <c r="H148" s="237"/>
      <c r="I148" s="237"/>
      <c r="J148" s="151"/>
      <c r="K148" s="153">
        <v>11.88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145</v>
      </c>
      <c r="AU148" s="157" t="s">
        <v>108</v>
      </c>
      <c r="AV148" s="10" t="s">
        <v>108</v>
      </c>
      <c r="AW148" s="10" t="s">
        <v>29</v>
      </c>
      <c r="AX148" s="10" t="s">
        <v>71</v>
      </c>
      <c r="AY148" s="157" t="s">
        <v>138</v>
      </c>
    </row>
    <row r="149" spans="2:65" s="12" customFormat="1" ht="16.5" customHeight="1">
      <c r="B149" s="165"/>
      <c r="C149" s="166"/>
      <c r="D149" s="166"/>
      <c r="E149" s="167" t="s">
        <v>5</v>
      </c>
      <c r="F149" s="238" t="s">
        <v>152</v>
      </c>
      <c r="G149" s="239"/>
      <c r="H149" s="239"/>
      <c r="I149" s="239"/>
      <c r="J149" s="166"/>
      <c r="K149" s="168">
        <v>23.76</v>
      </c>
      <c r="L149" s="166"/>
      <c r="M149" s="166"/>
      <c r="N149" s="166"/>
      <c r="O149" s="166"/>
      <c r="P149" s="166"/>
      <c r="Q149" s="166"/>
      <c r="R149" s="169"/>
      <c r="T149" s="170"/>
      <c r="U149" s="166"/>
      <c r="V149" s="166"/>
      <c r="W149" s="166"/>
      <c r="X149" s="166"/>
      <c r="Y149" s="166"/>
      <c r="Z149" s="166"/>
      <c r="AA149" s="171"/>
      <c r="AT149" s="172" t="s">
        <v>145</v>
      </c>
      <c r="AU149" s="172" t="s">
        <v>108</v>
      </c>
      <c r="AV149" s="12" t="s">
        <v>143</v>
      </c>
      <c r="AW149" s="12" t="s">
        <v>29</v>
      </c>
      <c r="AX149" s="12" t="s">
        <v>71</v>
      </c>
      <c r="AY149" s="172" t="s">
        <v>138</v>
      </c>
    </row>
    <row r="150" spans="2:65" s="11" customFormat="1" ht="16.5" customHeight="1">
      <c r="B150" s="158"/>
      <c r="C150" s="159"/>
      <c r="D150" s="159"/>
      <c r="E150" s="160" t="s">
        <v>5</v>
      </c>
      <c r="F150" s="247" t="s">
        <v>153</v>
      </c>
      <c r="G150" s="248"/>
      <c r="H150" s="248"/>
      <c r="I150" s="248"/>
      <c r="J150" s="159"/>
      <c r="K150" s="160" t="s">
        <v>5</v>
      </c>
      <c r="L150" s="159"/>
      <c r="M150" s="159"/>
      <c r="N150" s="159"/>
      <c r="O150" s="159"/>
      <c r="P150" s="159"/>
      <c r="Q150" s="159"/>
      <c r="R150" s="161"/>
      <c r="T150" s="162"/>
      <c r="U150" s="159"/>
      <c r="V150" s="159"/>
      <c r="W150" s="159"/>
      <c r="X150" s="159"/>
      <c r="Y150" s="159"/>
      <c r="Z150" s="159"/>
      <c r="AA150" s="163"/>
      <c r="AT150" s="164" t="s">
        <v>145</v>
      </c>
      <c r="AU150" s="164" t="s">
        <v>108</v>
      </c>
      <c r="AV150" s="11" t="s">
        <v>77</v>
      </c>
      <c r="AW150" s="11" t="s">
        <v>29</v>
      </c>
      <c r="AX150" s="11" t="s">
        <v>71</v>
      </c>
      <c r="AY150" s="164" t="s">
        <v>138</v>
      </c>
    </row>
    <row r="151" spans="2:65" s="10" customFormat="1" ht="16.5" customHeight="1">
      <c r="B151" s="150"/>
      <c r="C151" s="151"/>
      <c r="D151" s="151"/>
      <c r="E151" s="152" t="s">
        <v>5</v>
      </c>
      <c r="F151" s="236" t="s">
        <v>455</v>
      </c>
      <c r="G151" s="237"/>
      <c r="H151" s="237"/>
      <c r="I151" s="237"/>
      <c r="J151" s="151"/>
      <c r="K151" s="153">
        <v>11.88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145</v>
      </c>
      <c r="AU151" s="157" t="s">
        <v>108</v>
      </c>
      <c r="AV151" s="10" t="s">
        <v>108</v>
      </c>
      <c r="AW151" s="10" t="s">
        <v>29</v>
      </c>
      <c r="AX151" s="10" t="s">
        <v>77</v>
      </c>
      <c r="AY151" s="157" t="s">
        <v>138</v>
      </c>
    </row>
    <row r="152" spans="2:65" s="1" customFormat="1" ht="25.5" customHeight="1">
      <c r="B152" s="140"/>
      <c r="C152" s="141" t="s">
        <v>172</v>
      </c>
      <c r="D152" s="141" t="s">
        <v>139</v>
      </c>
      <c r="E152" s="142" t="s">
        <v>154</v>
      </c>
      <c r="F152" s="224" t="s">
        <v>155</v>
      </c>
      <c r="G152" s="224"/>
      <c r="H152" s="224"/>
      <c r="I152" s="224"/>
      <c r="J152" s="143" t="s">
        <v>148</v>
      </c>
      <c r="K152" s="144">
        <v>5.94</v>
      </c>
      <c r="L152" s="225"/>
      <c r="M152" s="225"/>
      <c r="N152" s="225">
        <f>ROUND(L152*K152,2)</f>
        <v>0</v>
      </c>
      <c r="O152" s="225"/>
      <c r="P152" s="225"/>
      <c r="Q152" s="225"/>
      <c r="R152" s="145"/>
      <c r="T152" s="146" t="s">
        <v>5</v>
      </c>
      <c r="U152" s="43" t="s">
        <v>36</v>
      </c>
      <c r="V152" s="147">
        <v>0.1</v>
      </c>
      <c r="W152" s="147">
        <f>V152*K152</f>
        <v>0.59400000000000008</v>
      </c>
      <c r="X152" s="147">
        <v>0</v>
      </c>
      <c r="Y152" s="147">
        <f>X152*K152</f>
        <v>0</v>
      </c>
      <c r="Z152" s="147">
        <v>0</v>
      </c>
      <c r="AA152" s="148">
        <f>Z152*K152</f>
        <v>0</v>
      </c>
      <c r="AR152" s="21" t="s">
        <v>143</v>
      </c>
      <c r="AT152" s="21" t="s">
        <v>139</v>
      </c>
      <c r="AU152" s="21" t="s">
        <v>108</v>
      </c>
      <c r="AY152" s="21" t="s">
        <v>138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1" t="s">
        <v>77</v>
      </c>
      <c r="BK152" s="149">
        <f>ROUND(L152*K152,2)</f>
        <v>0</v>
      </c>
      <c r="BL152" s="21" t="s">
        <v>143</v>
      </c>
      <c r="BM152" s="21" t="s">
        <v>456</v>
      </c>
    </row>
    <row r="153" spans="2:65" s="11" customFormat="1" ht="16.5" customHeight="1">
      <c r="B153" s="158"/>
      <c r="C153" s="159"/>
      <c r="D153" s="159"/>
      <c r="E153" s="160" t="s">
        <v>5</v>
      </c>
      <c r="F153" s="245" t="s">
        <v>156</v>
      </c>
      <c r="G153" s="246"/>
      <c r="H153" s="246"/>
      <c r="I153" s="246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145</v>
      </c>
      <c r="AU153" s="164" t="s">
        <v>108</v>
      </c>
      <c r="AV153" s="11" t="s">
        <v>77</v>
      </c>
      <c r="AW153" s="11" t="s">
        <v>29</v>
      </c>
      <c r="AX153" s="11" t="s">
        <v>71</v>
      </c>
      <c r="AY153" s="164" t="s">
        <v>138</v>
      </c>
    </row>
    <row r="154" spans="2:65" s="10" customFormat="1" ht="16.5" customHeight="1">
      <c r="B154" s="150"/>
      <c r="C154" s="151"/>
      <c r="D154" s="151"/>
      <c r="E154" s="152" t="s">
        <v>5</v>
      </c>
      <c r="F154" s="236" t="s">
        <v>457</v>
      </c>
      <c r="G154" s="237"/>
      <c r="H154" s="237"/>
      <c r="I154" s="237"/>
      <c r="J154" s="151"/>
      <c r="K154" s="153">
        <v>5.94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145</v>
      </c>
      <c r="AU154" s="157" t="s">
        <v>108</v>
      </c>
      <c r="AV154" s="10" t="s">
        <v>108</v>
      </c>
      <c r="AW154" s="10" t="s">
        <v>29</v>
      </c>
      <c r="AX154" s="10" t="s">
        <v>77</v>
      </c>
      <c r="AY154" s="157" t="s">
        <v>138</v>
      </c>
    </row>
    <row r="155" spans="2:65" s="1" customFormat="1" ht="25.5" customHeight="1">
      <c r="B155" s="140"/>
      <c r="C155" s="141" t="s">
        <v>173</v>
      </c>
      <c r="D155" s="141" t="s">
        <v>139</v>
      </c>
      <c r="E155" s="142" t="s">
        <v>158</v>
      </c>
      <c r="F155" s="224" t="s">
        <v>159</v>
      </c>
      <c r="G155" s="224"/>
      <c r="H155" s="224"/>
      <c r="I155" s="224"/>
      <c r="J155" s="143" t="s">
        <v>148</v>
      </c>
      <c r="K155" s="144">
        <v>7.1280000000000001</v>
      </c>
      <c r="L155" s="225"/>
      <c r="M155" s="225"/>
      <c r="N155" s="225">
        <f>ROUND(L155*K155,2)</f>
        <v>0</v>
      </c>
      <c r="O155" s="225"/>
      <c r="P155" s="225"/>
      <c r="Q155" s="225"/>
      <c r="R155" s="145"/>
      <c r="T155" s="146" t="s">
        <v>5</v>
      </c>
      <c r="U155" s="43" t="s">
        <v>36</v>
      </c>
      <c r="V155" s="147">
        <v>2.133</v>
      </c>
      <c r="W155" s="147">
        <f>V155*K155</f>
        <v>15.204024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1" t="s">
        <v>143</v>
      </c>
      <c r="AT155" s="21" t="s">
        <v>139</v>
      </c>
      <c r="AU155" s="21" t="s">
        <v>108</v>
      </c>
      <c r="AY155" s="21" t="s">
        <v>138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1" t="s">
        <v>77</v>
      </c>
      <c r="BK155" s="149">
        <f>ROUND(L155*K155,2)</f>
        <v>0</v>
      </c>
      <c r="BL155" s="21" t="s">
        <v>143</v>
      </c>
      <c r="BM155" s="21" t="s">
        <v>458</v>
      </c>
    </row>
    <row r="156" spans="2:65" s="11" customFormat="1" ht="16.5" customHeight="1">
      <c r="B156" s="158"/>
      <c r="C156" s="159"/>
      <c r="D156" s="159"/>
      <c r="E156" s="160" t="s">
        <v>5</v>
      </c>
      <c r="F156" s="245" t="s">
        <v>160</v>
      </c>
      <c r="G156" s="246"/>
      <c r="H156" s="246"/>
      <c r="I156" s="246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145</v>
      </c>
      <c r="AU156" s="164" t="s">
        <v>108</v>
      </c>
      <c r="AV156" s="11" t="s">
        <v>77</v>
      </c>
      <c r="AW156" s="11" t="s">
        <v>29</v>
      </c>
      <c r="AX156" s="11" t="s">
        <v>71</v>
      </c>
      <c r="AY156" s="164" t="s">
        <v>138</v>
      </c>
    </row>
    <row r="157" spans="2:65" s="10" customFormat="1" ht="16.5" customHeight="1">
      <c r="B157" s="150"/>
      <c r="C157" s="151"/>
      <c r="D157" s="151"/>
      <c r="E157" s="152" t="s">
        <v>5</v>
      </c>
      <c r="F157" s="236" t="s">
        <v>459</v>
      </c>
      <c r="G157" s="237"/>
      <c r="H157" s="237"/>
      <c r="I157" s="237"/>
      <c r="J157" s="151"/>
      <c r="K157" s="153">
        <v>7.1280000000000001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145</v>
      </c>
      <c r="AU157" s="157" t="s">
        <v>108</v>
      </c>
      <c r="AV157" s="10" t="s">
        <v>108</v>
      </c>
      <c r="AW157" s="10" t="s">
        <v>29</v>
      </c>
      <c r="AX157" s="10" t="s">
        <v>77</v>
      </c>
      <c r="AY157" s="157" t="s">
        <v>138</v>
      </c>
    </row>
    <row r="158" spans="2:65" s="1" customFormat="1" ht="25.5" customHeight="1">
      <c r="B158" s="140"/>
      <c r="C158" s="141" t="s">
        <v>174</v>
      </c>
      <c r="D158" s="141" t="s">
        <v>139</v>
      </c>
      <c r="E158" s="142" t="s">
        <v>162</v>
      </c>
      <c r="F158" s="224" t="s">
        <v>163</v>
      </c>
      <c r="G158" s="224"/>
      <c r="H158" s="224"/>
      <c r="I158" s="224"/>
      <c r="J158" s="143" t="s">
        <v>148</v>
      </c>
      <c r="K158" s="144">
        <v>3.5640000000000001</v>
      </c>
      <c r="L158" s="225"/>
      <c r="M158" s="225"/>
      <c r="N158" s="225">
        <f>ROUND(L158*K158,2)</f>
        <v>0</v>
      </c>
      <c r="O158" s="225"/>
      <c r="P158" s="225"/>
      <c r="Q158" s="225"/>
      <c r="R158" s="145"/>
      <c r="T158" s="146" t="s">
        <v>5</v>
      </c>
      <c r="U158" s="43" t="s">
        <v>36</v>
      </c>
      <c r="V158" s="147">
        <v>0.19800000000000001</v>
      </c>
      <c r="W158" s="147">
        <f>V158*K158</f>
        <v>0.70567200000000008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21" t="s">
        <v>143</v>
      </c>
      <c r="AT158" s="21" t="s">
        <v>139</v>
      </c>
      <c r="AU158" s="21" t="s">
        <v>108</v>
      </c>
      <c r="AY158" s="21" t="s">
        <v>138</v>
      </c>
      <c r="BE158" s="149">
        <f>IF(U158="základní",N158,0)</f>
        <v>0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21" t="s">
        <v>77</v>
      </c>
      <c r="BK158" s="149">
        <f>ROUND(L158*K158,2)</f>
        <v>0</v>
      </c>
      <c r="BL158" s="21" t="s">
        <v>143</v>
      </c>
      <c r="BM158" s="21" t="s">
        <v>460</v>
      </c>
    </row>
    <row r="159" spans="2:65" s="11" customFormat="1" ht="16.5" customHeight="1">
      <c r="B159" s="158"/>
      <c r="C159" s="159"/>
      <c r="D159" s="159"/>
      <c r="E159" s="160" t="s">
        <v>5</v>
      </c>
      <c r="F159" s="245" t="s">
        <v>156</v>
      </c>
      <c r="G159" s="246"/>
      <c r="H159" s="246"/>
      <c r="I159" s="246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145</v>
      </c>
      <c r="AU159" s="164" t="s">
        <v>108</v>
      </c>
      <c r="AV159" s="11" t="s">
        <v>77</v>
      </c>
      <c r="AW159" s="11" t="s">
        <v>29</v>
      </c>
      <c r="AX159" s="11" t="s">
        <v>71</v>
      </c>
      <c r="AY159" s="164" t="s">
        <v>138</v>
      </c>
    </row>
    <row r="160" spans="2:65" s="10" customFormat="1" ht="16.5" customHeight="1">
      <c r="B160" s="150"/>
      <c r="C160" s="151"/>
      <c r="D160" s="151"/>
      <c r="E160" s="152" t="s">
        <v>5</v>
      </c>
      <c r="F160" s="236" t="s">
        <v>461</v>
      </c>
      <c r="G160" s="237"/>
      <c r="H160" s="237"/>
      <c r="I160" s="237"/>
      <c r="J160" s="151"/>
      <c r="K160" s="153">
        <v>3.5640000000000001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145</v>
      </c>
      <c r="AU160" s="157" t="s">
        <v>108</v>
      </c>
      <c r="AV160" s="10" t="s">
        <v>108</v>
      </c>
      <c r="AW160" s="10" t="s">
        <v>29</v>
      </c>
      <c r="AX160" s="10" t="s">
        <v>77</v>
      </c>
      <c r="AY160" s="157" t="s">
        <v>138</v>
      </c>
    </row>
    <row r="161" spans="2:65" s="1" customFormat="1" ht="25.5" customHeight="1">
      <c r="B161" s="140"/>
      <c r="C161" s="141" t="s">
        <v>178</v>
      </c>
      <c r="D161" s="141" t="s">
        <v>139</v>
      </c>
      <c r="E161" s="142" t="s">
        <v>165</v>
      </c>
      <c r="F161" s="224" t="s">
        <v>166</v>
      </c>
      <c r="G161" s="224"/>
      <c r="H161" s="224"/>
      <c r="I161" s="224"/>
      <c r="J161" s="143" t="s">
        <v>148</v>
      </c>
      <c r="K161" s="144">
        <v>4.7519999999999998</v>
      </c>
      <c r="L161" s="225"/>
      <c r="M161" s="225"/>
      <c r="N161" s="225">
        <f>ROUND(L161*K161,2)</f>
        <v>0</v>
      </c>
      <c r="O161" s="225"/>
      <c r="P161" s="225"/>
      <c r="Q161" s="225"/>
      <c r="R161" s="145"/>
      <c r="T161" s="146" t="s">
        <v>5</v>
      </c>
      <c r="U161" s="43" t="s">
        <v>36</v>
      </c>
      <c r="V161" s="147">
        <v>2.379</v>
      </c>
      <c r="W161" s="147">
        <f>V161*K161</f>
        <v>11.305007999999999</v>
      </c>
      <c r="X161" s="147">
        <v>1.0460000000000001E-2</v>
      </c>
      <c r="Y161" s="147">
        <f>X161*K161</f>
        <v>4.9705920000000001E-2</v>
      </c>
      <c r="Z161" s="147">
        <v>0</v>
      </c>
      <c r="AA161" s="148">
        <f>Z161*K161</f>
        <v>0</v>
      </c>
      <c r="AR161" s="21" t="s">
        <v>143</v>
      </c>
      <c r="AT161" s="21" t="s">
        <v>139</v>
      </c>
      <c r="AU161" s="21" t="s">
        <v>108</v>
      </c>
      <c r="AY161" s="21" t="s">
        <v>138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1" t="s">
        <v>77</v>
      </c>
      <c r="BK161" s="149">
        <f>ROUND(L161*K161,2)</f>
        <v>0</v>
      </c>
      <c r="BL161" s="21" t="s">
        <v>143</v>
      </c>
      <c r="BM161" s="21" t="s">
        <v>462</v>
      </c>
    </row>
    <row r="162" spans="2:65" s="11" customFormat="1" ht="16.5" customHeight="1">
      <c r="B162" s="158"/>
      <c r="C162" s="159"/>
      <c r="D162" s="159"/>
      <c r="E162" s="160" t="s">
        <v>5</v>
      </c>
      <c r="F162" s="245" t="s">
        <v>167</v>
      </c>
      <c r="G162" s="246"/>
      <c r="H162" s="246"/>
      <c r="I162" s="246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145</v>
      </c>
      <c r="AU162" s="164" t="s">
        <v>108</v>
      </c>
      <c r="AV162" s="11" t="s">
        <v>77</v>
      </c>
      <c r="AW162" s="11" t="s">
        <v>29</v>
      </c>
      <c r="AX162" s="11" t="s">
        <v>71</v>
      </c>
      <c r="AY162" s="164" t="s">
        <v>138</v>
      </c>
    </row>
    <row r="163" spans="2:65" s="10" customFormat="1" ht="16.5" customHeight="1">
      <c r="B163" s="150"/>
      <c r="C163" s="151"/>
      <c r="D163" s="151"/>
      <c r="E163" s="152" t="s">
        <v>5</v>
      </c>
      <c r="F163" s="236" t="s">
        <v>463</v>
      </c>
      <c r="G163" s="237"/>
      <c r="H163" s="237"/>
      <c r="I163" s="237"/>
      <c r="J163" s="151"/>
      <c r="K163" s="153">
        <v>4.7519999999999998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145</v>
      </c>
      <c r="AU163" s="157" t="s">
        <v>108</v>
      </c>
      <c r="AV163" s="10" t="s">
        <v>108</v>
      </c>
      <c r="AW163" s="10" t="s">
        <v>29</v>
      </c>
      <c r="AX163" s="10" t="s">
        <v>77</v>
      </c>
      <c r="AY163" s="157" t="s">
        <v>138</v>
      </c>
    </row>
    <row r="164" spans="2:65" s="1" customFormat="1" ht="25.5" customHeight="1">
      <c r="B164" s="140"/>
      <c r="C164" s="141" t="s">
        <v>11</v>
      </c>
      <c r="D164" s="141" t="s">
        <v>139</v>
      </c>
      <c r="E164" s="142" t="s">
        <v>175</v>
      </c>
      <c r="F164" s="224" t="s">
        <v>176</v>
      </c>
      <c r="G164" s="224"/>
      <c r="H164" s="224"/>
      <c r="I164" s="224"/>
      <c r="J164" s="143" t="s">
        <v>177</v>
      </c>
      <c r="K164" s="144">
        <v>61.76</v>
      </c>
      <c r="L164" s="225"/>
      <c r="M164" s="225"/>
      <c r="N164" s="225">
        <f>ROUND(L164*K164,2)</f>
        <v>0</v>
      </c>
      <c r="O164" s="225"/>
      <c r="P164" s="225"/>
      <c r="Q164" s="225"/>
      <c r="R164" s="145"/>
      <c r="T164" s="146" t="s">
        <v>5</v>
      </c>
      <c r="U164" s="43" t="s">
        <v>36</v>
      </c>
      <c r="V164" s="147">
        <v>0.109</v>
      </c>
      <c r="W164" s="147">
        <f>V164*K164</f>
        <v>6.73184</v>
      </c>
      <c r="X164" s="147">
        <v>5.9000000000000003E-4</v>
      </c>
      <c r="Y164" s="147">
        <f>X164*K164</f>
        <v>3.6438400000000003E-2</v>
      </c>
      <c r="Z164" s="147">
        <v>0</v>
      </c>
      <c r="AA164" s="148">
        <f>Z164*K164</f>
        <v>0</v>
      </c>
      <c r="AR164" s="21" t="s">
        <v>143</v>
      </c>
      <c r="AT164" s="21" t="s">
        <v>139</v>
      </c>
      <c r="AU164" s="21" t="s">
        <v>108</v>
      </c>
      <c r="AY164" s="21" t="s">
        <v>138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77</v>
      </c>
      <c r="BK164" s="149">
        <f>ROUND(L164*K164,2)</f>
        <v>0</v>
      </c>
      <c r="BL164" s="21" t="s">
        <v>143</v>
      </c>
      <c r="BM164" s="21" t="s">
        <v>464</v>
      </c>
    </row>
    <row r="165" spans="2:65" s="11" customFormat="1" ht="16.5" customHeight="1">
      <c r="B165" s="158"/>
      <c r="C165" s="159"/>
      <c r="D165" s="159"/>
      <c r="E165" s="160" t="s">
        <v>5</v>
      </c>
      <c r="F165" s="245" t="s">
        <v>449</v>
      </c>
      <c r="G165" s="246"/>
      <c r="H165" s="246"/>
      <c r="I165" s="246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145</v>
      </c>
      <c r="AU165" s="164" t="s">
        <v>108</v>
      </c>
      <c r="AV165" s="11" t="s">
        <v>77</v>
      </c>
      <c r="AW165" s="11" t="s">
        <v>29</v>
      </c>
      <c r="AX165" s="11" t="s">
        <v>71</v>
      </c>
      <c r="AY165" s="164" t="s">
        <v>138</v>
      </c>
    </row>
    <row r="166" spans="2:65" s="10" customFormat="1" ht="16.5" customHeight="1">
      <c r="B166" s="150"/>
      <c r="C166" s="151"/>
      <c r="D166" s="151"/>
      <c r="E166" s="152" t="s">
        <v>5</v>
      </c>
      <c r="F166" s="236" t="s">
        <v>465</v>
      </c>
      <c r="G166" s="237"/>
      <c r="H166" s="237"/>
      <c r="I166" s="237"/>
      <c r="J166" s="151"/>
      <c r="K166" s="153">
        <v>7.2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145</v>
      </c>
      <c r="AU166" s="157" t="s">
        <v>108</v>
      </c>
      <c r="AV166" s="10" t="s">
        <v>108</v>
      </c>
      <c r="AW166" s="10" t="s">
        <v>29</v>
      </c>
      <c r="AX166" s="10" t="s">
        <v>71</v>
      </c>
      <c r="AY166" s="157" t="s">
        <v>138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451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145</v>
      </c>
      <c r="AU167" s="164" t="s">
        <v>108</v>
      </c>
      <c r="AV167" s="11" t="s">
        <v>77</v>
      </c>
      <c r="AW167" s="11" t="s">
        <v>29</v>
      </c>
      <c r="AX167" s="11" t="s">
        <v>71</v>
      </c>
      <c r="AY167" s="164" t="s">
        <v>138</v>
      </c>
    </row>
    <row r="168" spans="2:65" s="10" customFormat="1" ht="16.5" customHeight="1">
      <c r="B168" s="150"/>
      <c r="C168" s="151"/>
      <c r="D168" s="151"/>
      <c r="E168" s="152" t="s">
        <v>5</v>
      </c>
      <c r="F168" s="236" t="s">
        <v>466</v>
      </c>
      <c r="G168" s="237"/>
      <c r="H168" s="237"/>
      <c r="I168" s="237"/>
      <c r="J168" s="151"/>
      <c r="K168" s="153">
        <v>19.2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145</v>
      </c>
      <c r="AU168" s="157" t="s">
        <v>108</v>
      </c>
      <c r="AV168" s="10" t="s">
        <v>108</v>
      </c>
      <c r="AW168" s="10" t="s">
        <v>29</v>
      </c>
      <c r="AX168" s="10" t="s">
        <v>71</v>
      </c>
      <c r="AY168" s="157" t="s">
        <v>138</v>
      </c>
    </row>
    <row r="169" spans="2:65" s="11" customFormat="1" ht="16.5" customHeight="1">
      <c r="B169" s="158"/>
      <c r="C169" s="159"/>
      <c r="D169" s="159"/>
      <c r="E169" s="160" t="s">
        <v>5</v>
      </c>
      <c r="F169" s="247" t="s">
        <v>453</v>
      </c>
      <c r="G169" s="248"/>
      <c r="H169" s="248"/>
      <c r="I169" s="248"/>
      <c r="J169" s="159"/>
      <c r="K169" s="160" t="s">
        <v>5</v>
      </c>
      <c r="L169" s="159"/>
      <c r="M169" s="159"/>
      <c r="N169" s="159"/>
      <c r="O169" s="159"/>
      <c r="P169" s="159"/>
      <c r="Q169" s="159"/>
      <c r="R169" s="161"/>
      <c r="T169" s="162"/>
      <c r="U169" s="159"/>
      <c r="V169" s="159"/>
      <c r="W169" s="159"/>
      <c r="X169" s="159"/>
      <c r="Y169" s="159"/>
      <c r="Z169" s="159"/>
      <c r="AA169" s="163"/>
      <c r="AT169" s="164" t="s">
        <v>145</v>
      </c>
      <c r="AU169" s="164" t="s">
        <v>108</v>
      </c>
      <c r="AV169" s="11" t="s">
        <v>77</v>
      </c>
      <c r="AW169" s="11" t="s">
        <v>29</v>
      </c>
      <c r="AX169" s="11" t="s">
        <v>71</v>
      </c>
      <c r="AY169" s="164" t="s">
        <v>138</v>
      </c>
    </row>
    <row r="170" spans="2:65" s="10" customFormat="1" ht="16.5" customHeight="1">
      <c r="B170" s="150"/>
      <c r="C170" s="151"/>
      <c r="D170" s="151"/>
      <c r="E170" s="152" t="s">
        <v>5</v>
      </c>
      <c r="F170" s="236" t="s">
        <v>467</v>
      </c>
      <c r="G170" s="237"/>
      <c r="H170" s="237"/>
      <c r="I170" s="237"/>
      <c r="J170" s="151"/>
      <c r="K170" s="153">
        <v>26.4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145</v>
      </c>
      <c r="AU170" s="157" t="s">
        <v>108</v>
      </c>
      <c r="AV170" s="10" t="s">
        <v>108</v>
      </c>
      <c r="AW170" s="10" t="s">
        <v>29</v>
      </c>
      <c r="AX170" s="10" t="s">
        <v>71</v>
      </c>
      <c r="AY170" s="157" t="s">
        <v>138</v>
      </c>
    </row>
    <row r="171" spans="2:65" s="11" customFormat="1" ht="16.5" customHeight="1">
      <c r="B171" s="158"/>
      <c r="C171" s="159"/>
      <c r="D171" s="159"/>
      <c r="E171" s="160" t="s">
        <v>5</v>
      </c>
      <c r="F171" s="247" t="s">
        <v>429</v>
      </c>
      <c r="G171" s="248"/>
      <c r="H171" s="248"/>
      <c r="I171" s="248"/>
      <c r="J171" s="159"/>
      <c r="K171" s="160" t="s">
        <v>5</v>
      </c>
      <c r="L171" s="159"/>
      <c r="M171" s="159"/>
      <c r="N171" s="159"/>
      <c r="O171" s="159"/>
      <c r="P171" s="159"/>
      <c r="Q171" s="159"/>
      <c r="R171" s="161"/>
      <c r="T171" s="162"/>
      <c r="U171" s="159"/>
      <c r="V171" s="159"/>
      <c r="W171" s="159"/>
      <c r="X171" s="159"/>
      <c r="Y171" s="159"/>
      <c r="Z171" s="159"/>
      <c r="AA171" s="163"/>
      <c r="AT171" s="164" t="s">
        <v>145</v>
      </c>
      <c r="AU171" s="164" t="s">
        <v>108</v>
      </c>
      <c r="AV171" s="11" t="s">
        <v>77</v>
      </c>
      <c r="AW171" s="11" t="s">
        <v>29</v>
      </c>
      <c r="AX171" s="11" t="s">
        <v>71</v>
      </c>
      <c r="AY171" s="164" t="s">
        <v>138</v>
      </c>
    </row>
    <row r="172" spans="2:65" s="10" customFormat="1" ht="16.5" customHeight="1">
      <c r="B172" s="150"/>
      <c r="C172" s="151"/>
      <c r="D172" s="151"/>
      <c r="E172" s="152" t="s">
        <v>5</v>
      </c>
      <c r="F172" s="236" t="s">
        <v>468</v>
      </c>
      <c r="G172" s="237"/>
      <c r="H172" s="237"/>
      <c r="I172" s="237"/>
      <c r="J172" s="151"/>
      <c r="K172" s="153">
        <v>8.9600000000000009</v>
      </c>
      <c r="L172" s="151"/>
      <c r="M172" s="151"/>
      <c r="N172" s="151"/>
      <c r="O172" s="151"/>
      <c r="P172" s="151"/>
      <c r="Q172" s="151"/>
      <c r="R172" s="154"/>
      <c r="T172" s="155"/>
      <c r="U172" s="151"/>
      <c r="V172" s="151"/>
      <c r="W172" s="151"/>
      <c r="X172" s="151"/>
      <c r="Y172" s="151"/>
      <c r="Z172" s="151"/>
      <c r="AA172" s="156"/>
      <c r="AT172" s="157" t="s">
        <v>145</v>
      </c>
      <c r="AU172" s="157" t="s">
        <v>108</v>
      </c>
      <c r="AV172" s="10" t="s">
        <v>108</v>
      </c>
      <c r="AW172" s="10" t="s">
        <v>29</v>
      </c>
      <c r="AX172" s="10" t="s">
        <v>71</v>
      </c>
      <c r="AY172" s="157" t="s">
        <v>138</v>
      </c>
    </row>
    <row r="173" spans="2:65" s="12" customFormat="1" ht="16.5" customHeight="1">
      <c r="B173" s="165"/>
      <c r="C173" s="166"/>
      <c r="D173" s="166"/>
      <c r="E173" s="167" t="s">
        <v>5</v>
      </c>
      <c r="F173" s="238" t="s">
        <v>152</v>
      </c>
      <c r="G173" s="239"/>
      <c r="H173" s="239"/>
      <c r="I173" s="239"/>
      <c r="J173" s="166"/>
      <c r="K173" s="168">
        <v>61.76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145</v>
      </c>
      <c r="AU173" s="172" t="s">
        <v>108</v>
      </c>
      <c r="AV173" s="12" t="s">
        <v>143</v>
      </c>
      <c r="AW173" s="12" t="s">
        <v>29</v>
      </c>
      <c r="AX173" s="12" t="s">
        <v>77</v>
      </c>
      <c r="AY173" s="172" t="s">
        <v>138</v>
      </c>
    </row>
    <row r="174" spans="2:65" s="1" customFormat="1" ht="25.5" customHeight="1">
      <c r="B174" s="140"/>
      <c r="C174" s="141" t="s">
        <v>183</v>
      </c>
      <c r="D174" s="141" t="s">
        <v>139</v>
      </c>
      <c r="E174" s="142" t="s">
        <v>179</v>
      </c>
      <c r="F174" s="224" t="s">
        <v>180</v>
      </c>
      <c r="G174" s="224"/>
      <c r="H174" s="224"/>
      <c r="I174" s="224"/>
      <c r="J174" s="143" t="s">
        <v>177</v>
      </c>
      <c r="K174" s="144">
        <v>61.76</v>
      </c>
      <c r="L174" s="225"/>
      <c r="M174" s="225"/>
      <c r="N174" s="225">
        <f>ROUND(L174*K174,2)</f>
        <v>0</v>
      </c>
      <c r="O174" s="225"/>
      <c r="P174" s="225"/>
      <c r="Q174" s="225"/>
      <c r="R174" s="145"/>
      <c r="T174" s="146" t="s">
        <v>5</v>
      </c>
      <c r="U174" s="43" t="s">
        <v>36</v>
      </c>
      <c r="V174" s="147">
        <v>0.106</v>
      </c>
      <c r="W174" s="147">
        <f>V174*K174</f>
        <v>6.5465599999999995</v>
      </c>
      <c r="X174" s="147">
        <v>0</v>
      </c>
      <c r="Y174" s="147">
        <f>X174*K174</f>
        <v>0</v>
      </c>
      <c r="Z174" s="147">
        <v>0</v>
      </c>
      <c r="AA174" s="148">
        <f>Z174*K174</f>
        <v>0</v>
      </c>
      <c r="AR174" s="21" t="s">
        <v>143</v>
      </c>
      <c r="AT174" s="21" t="s">
        <v>139</v>
      </c>
      <c r="AU174" s="21" t="s">
        <v>108</v>
      </c>
      <c r="AY174" s="21" t="s">
        <v>138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77</v>
      </c>
      <c r="BK174" s="149">
        <f>ROUND(L174*K174,2)</f>
        <v>0</v>
      </c>
      <c r="BL174" s="21" t="s">
        <v>143</v>
      </c>
      <c r="BM174" s="21" t="s">
        <v>469</v>
      </c>
    </row>
    <row r="175" spans="2:65" s="1" customFormat="1" ht="25.5" customHeight="1">
      <c r="B175" s="140"/>
      <c r="C175" s="141" t="s">
        <v>186</v>
      </c>
      <c r="D175" s="141" t="s">
        <v>139</v>
      </c>
      <c r="E175" s="142" t="s">
        <v>181</v>
      </c>
      <c r="F175" s="224" t="s">
        <v>182</v>
      </c>
      <c r="G175" s="224"/>
      <c r="H175" s="224"/>
      <c r="I175" s="224"/>
      <c r="J175" s="143" t="s">
        <v>148</v>
      </c>
      <c r="K175" s="144">
        <v>29.042999999999999</v>
      </c>
      <c r="L175" s="225"/>
      <c r="M175" s="225"/>
      <c r="N175" s="225">
        <f>ROUND(L175*K175,2)</f>
        <v>0</v>
      </c>
      <c r="O175" s="225"/>
      <c r="P175" s="225"/>
      <c r="Q175" s="225"/>
      <c r="R175" s="145"/>
      <c r="T175" s="146" t="s">
        <v>5</v>
      </c>
      <c r="U175" s="43" t="s">
        <v>36</v>
      </c>
      <c r="V175" s="147">
        <v>0.34499999999999997</v>
      </c>
      <c r="W175" s="147">
        <f>V175*K175</f>
        <v>10.019834999999999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1" t="s">
        <v>143</v>
      </c>
      <c r="AT175" s="21" t="s">
        <v>139</v>
      </c>
      <c r="AU175" s="21" t="s">
        <v>108</v>
      </c>
      <c r="AY175" s="21" t="s">
        <v>138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1" t="s">
        <v>77</v>
      </c>
      <c r="BK175" s="149">
        <f>ROUND(L175*K175,2)</f>
        <v>0</v>
      </c>
      <c r="BL175" s="21" t="s">
        <v>143</v>
      </c>
      <c r="BM175" s="21" t="s">
        <v>470</v>
      </c>
    </row>
    <row r="176" spans="2:65" s="10" customFormat="1" ht="16.5" customHeight="1">
      <c r="B176" s="150"/>
      <c r="C176" s="151"/>
      <c r="D176" s="151"/>
      <c r="E176" s="152" t="s">
        <v>5</v>
      </c>
      <c r="F176" s="234" t="s">
        <v>471</v>
      </c>
      <c r="G176" s="235"/>
      <c r="H176" s="235"/>
      <c r="I176" s="235"/>
      <c r="J176" s="151"/>
      <c r="K176" s="153">
        <v>29.042999999999999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145</v>
      </c>
      <c r="AU176" s="157" t="s">
        <v>108</v>
      </c>
      <c r="AV176" s="10" t="s">
        <v>108</v>
      </c>
      <c r="AW176" s="10" t="s">
        <v>29</v>
      </c>
      <c r="AX176" s="10" t="s">
        <v>71</v>
      </c>
      <c r="AY176" s="157" t="s">
        <v>138</v>
      </c>
    </row>
    <row r="177" spans="2:65" s="11" customFormat="1" ht="25.5" customHeight="1">
      <c r="B177" s="158"/>
      <c r="C177" s="159"/>
      <c r="D177" s="159"/>
      <c r="E177" s="160" t="s">
        <v>5</v>
      </c>
      <c r="F177" s="247" t="s">
        <v>282</v>
      </c>
      <c r="G177" s="248"/>
      <c r="H177" s="248"/>
      <c r="I177" s="248"/>
      <c r="J177" s="159"/>
      <c r="K177" s="160" t="s">
        <v>5</v>
      </c>
      <c r="L177" s="159"/>
      <c r="M177" s="159"/>
      <c r="N177" s="159"/>
      <c r="O177" s="159"/>
      <c r="P177" s="159"/>
      <c r="Q177" s="159"/>
      <c r="R177" s="161"/>
      <c r="T177" s="162"/>
      <c r="U177" s="159"/>
      <c r="V177" s="159"/>
      <c r="W177" s="159"/>
      <c r="X177" s="159"/>
      <c r="Y177" s="159"/>
      <c r="Z177" s="159"/>
      <c r="AA177" s="163"/>
      <c r="AT177" s="164" t="s">
        <v>145</v>
      </c>
      <c r="AU177" s="164" t="s">
        <v>108</v>
      </c>
      <c r="AV177" s="11" t="s">
        <v>77</v>
      </c>
      <c r="AW177" s="11" t="s">
        <v>29</v>
      </c>
      <c r="AX177" s="11" t="s">
        <v>71</v>
      </c>
      <c r="AY177" s="164" t="s">
        <v>138</v>
      </c>
    </row>
    <row r="178" spans="2:65" s="10" customFormat="1" ht="16.5" customHeight="1">
      <c r="B178" s="150"/>
      <c r="C178" s="151"/>
      <c r="D178" s="151"/>
      <c r="E178" s="152" t="s">
        <v>5</v>
      </c>
      <c r="F178" s="236" t="s">
        <v>472</v>
      </c>
      <c r="G178" s="237"/>
      <c r="H178" s="237"/>
      <c r="I178" s="237"/>
      <c r="J178" s="151"/>
      <c r="K178" s="153">
        <v>29.042999999999999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145</v>
      </c>
      <c r="AU178" s="157" t="s">
        <v>108</v>
      </c>
      <c r="AV178" s="10" t="s">
        <v>108</v>
      </c>
      <c r="AW178" s="10" t="s">
        <v>29</v>
      </c>
      <c r="AX178" s="10" t="s">
        <v>77</v>
      </c>
      <c r="AY178" s="157" t="s">
        <v>138</v>
      </c>
    </row>
    <row r="179" spans="2:65" s="1" customFormat="1" ht="25.5" customHeight="1">
      <c r="B179" s="140"/>
      <c r="C179" s="141" t="s">
        <v>189</v>
      </c>
      <c r="D179" s="141" t="s">
        <v>139</v>
      </c>
      <c r="E179" s="142" t="s">
        <v>184</v>
      </c>
      <c r="F179" s="224" t="s">
        <v>185</v>
      </c>
      <c r="G179" s="224"/>
      <c r="H179" s="224"/>
      <c r="I179" s="224"/>
      <c r="J179" s="143" t="s">
        <v>148</v>
      </c>
      <c r="K179" s="144">
        <v>7.2610000000000001</v>
      </c>
      <c r="L179" s="225"/>
      <c r="M179" s="225"/>
      <c r="N179" s="225">
        <f>ROUND(L179*K179,2)</f>
        <v>0</v>
      </c>
      <c r="O179" s="225"/>
      <c r="P179" s="225"/>
      <c r="Q179" s="225"/>
      <c r="R179" s="145"/>
      <c r="T179" s="146" t="s">
        <v>5</v>
      </c>
      <c r="U179" s="43" t="s">
        <v>36</v>
      </c>
      <c r="V179" s="147">
        <v>0.48399999999999999</v>
      </c>
      <c r="W179" s="147">
        <f>V179*K179</f>
        <v>3.5143239999999998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143</v>
      </c>
      <c r="AT179" s="21" t="s">
        <v>139</v>
      </c>
      <c r="AU179" s="21" t="s">
        <v>108</v>
      </c>
      <c r="AY179" s="21" t="s">
        <v>138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77</v>
      </c>
      <c r="BK179" s="149">
        <f>ROUND(L179*K179,2)</f>
        <v>0</v>
      </c>
      <c r="BL179" s="21" t="s">
        <v>143</v>
      </c>
      <c r="BM179" s="21" t="s">
        <v>473</v>
      </c>
    </row>
    <row r="180" spans="2:65" s="10" customFormat="1" ht="16.5" customHeight="1">
      <c r="B180" s="150"/>
      <c r="C180" s="151"/>
      <c r="D180" s="151"/>
      <c r="E180" s="152" t="s">
        <v>5</v>
      </c>
      <c r="F180" s="234" t="s">
        <v>474</v>
      </c>
      <c r="G180" s="235"/>
      <c r="H180" s="235"/>
      <c r="I180" s="235"/>
      <c r="J180" s="151"/>
      <c r="K180" s="153">
        <v>7.2610000000000001</v>
      </c>
      <c r="L180" s="151"/>
      <c r="M180" s="151"/>
      <c r="N180" s="151"/>
      <c r="O180" s="151"/>
      <c r="P180" s="151"/>
      <c r="Q180" s="151"/>
      <c r="R180" s="154"/>
      <c r="T180" s="155"/>
      <c r="U180" s="151"/>
      <c r="V180" s="151"/>
      <c r="W180" s="151"/>
      <c r="X180" s="151"/>
      <c r="Y180" s="151"/>
      <c r="Z180" s="151"/>
      <c r="AA180" s="156"/>
      <c r="AT180" s="157" t="s">
        <v>145</v>
      </c>
      <c r="AU180" s="157" t="s">
        <v>108</v>
      </c>
      <c r="AV180" s="10" t="s">
        <v>108</v>
      </c>
      <c r="AW180" s="10" t="s">
        <v>29</v>
      </c>
      <c r="AX180" s="10" t="s">
        <v>71</v>
      </c>
      <c r="AY180" s="157" t="s">
        <v>138</v>
      </c>
    </row>
    <row r="181" spans="2:65" s="11" customFormat="1" ht="25.5" customHeight="1">
      <c r="B181" s="158"/>
      <c r="C181" s="159"/>
      <c r="D181" s="159"/>
      <c r="E181" s="160" t="s">
        <v>5</v>
      </c>
      <c r="F181" s="247" t="s">
        <v>282</v>
      </c>
      <c r="G181" s="248"/>
      <c r="H181" s="248"/>
      <c r="I181" s="248"/>
      <c r="J181" s="159"/>
      <c r="K181" s="160" t="s">
        <v>5</v>
      </c>
      <c r="L181" s="159"/>
      <c r="M181" s="159"/>
      <c r="N181" s="159"/>
      <c r="O181" s="159"/>
      <c r="P181" s="159"/>
      <c r="Q181" s="159"/>
      <c r="R181" s="161"/>
      <c r="T181" s="162"/>
      <c r="U181" s="159"/>
      <c r="V181" s="159"/>
      <c r="W181" s="159"/>
      <c r="X181" s="159"/>
      <c r="Y181" s="159"/>
      <c r="Z181" s="159"/>
      <c r="AA181" s="163"/>
      <c r="AT181" s="164" t="s">
        <v>145</v>
      </c>
      <c r="AU181" s="164" t="s">
        <v>108</v>
      </c>
      <c r="AV181" s="11" t="s">
        <v>77</v>
      </c>
      <c r="AW181" s="11" t="s">
        <v>29</v>
      </c>
      <c r="AX181" s="11" t="s">
        <v>71</v>
      </c>
      <c r="AY181" s="164" t="s">
        <v>138</v>
      </c>
    </row>
    <row r="182" spans="2:65" s="10" customFormat="1" ht="16.5" customHeight="1">
      <c r="B182" s="150"/>
      <c r="C182" s="151"/>
      <c r="D182" s="151"/>
      <c r="E182" s="152" t="s">
        <v>5</v>
      </c>
      <c r="F182" s="236" t="s">
        <v>475</v>
      </c>
      <c r="G182" s="237"/>
      <c r="H182" s="237"/>
      <c r="I182" s="237"/>
      <c r="J182" s="151"/>
      <c r="K182" s="153">
        <v>7.2610000000000001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145</v>
      </c>
      <c r="AU182" s="157" t="s">
        <v>108</v>
      </c>
      <c r="AV182" s="10" t="s">
        <v>108</v>
      </c>
      <c r="AW182" s="10" t="s">
        <v>29</v>
      </c>
      <c r="AX182" s="10" t="s">
        <v>77</v>
      </c>
      <c r="AY182" s="157" t="s">
        <v>138</v>
      </c>
    </row>
    <row r="183" spans="2:65" s="1" customFormat="1" ht="25.5" customHeight="1">
      <c r="B183" s="140"/>
      <c r="C183" s="141" t="s">
        <v>192</v>
      </c>
      <c r="D183" s="141" t="s">
        <v>139</v>
      </c>
      <c r="E183" s="142" t="s">
        <v>187</v>
      </c>
      <c r="F183" s="224" t="s">
        <v>188</v>
      </c>
      <c r="G183" s="224"/>
      <c r="H183" s="224"/>
      <c r="I183" s="224"/>
      <c r="J183" s="143" t="s">
        <v>148</v>
      </c>
      <c r="K183" s="144">
        <v>29.042999999999999</v>
      </c>
      <c r="L183" s="225"/>
      <c r="M183" s="225"/>
      <c r="N183" s="225">
        <f>ROUND(L183*K183,2)</f>
        <v>0</v>
      </c>
      <c r="O183" s="225"/>
      <c r="P183" s="225"/>
      <c r="Q183" s="225"/>
      <c r="R183" s="145"/>
      <c r="T183" s="146" t="s">
        <v>5</v>
      </c>
      <c r="U183" s="43" t="s">
        <v>36</v>
      </c>
      <c r="V183" s="147">
        <v>8.3000000000000004E-2</v>
      </c>
      <c r="W183" s="147">
        <f>V183*K183</f>
        <v>2.4105690000000002</v>
      </c>
      <c r="X183" s="147">
        <v>0</v>
      </c>
      <c r="Y183" s="147">
        <f>X183*K183</f>
        <v>0</v>
      </c>
      <c r="Z183" s="147">
        <v>0</v>
      </c>
      <c r="AA183" s="148">
        <f>Z183*K183</f>
        <v>0</v>
      </c>
      <c r="AR183" s="21" t="s">
        <v>143</v>
      </c>
      <c r="AT183" s="21" t="s">
        <v>139</v>
      </c>
      <c r="AU183" s="21" t="s">
        <v>108</v>
      </c>
      <c r="AY183" s="21" t="s">
        <v>138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1" t="s">
        <v>77</v>
      </c>
      <c r="BK183" s="149">
        <f>ROUND(L183*K183,2)</f>
        <v>0</v>
      </c>
      <c r="BL183" s="21" t="s">
        <v>143</v>
      </c>
      <c r="BM183" s="21" t="s">
        <v>476</v>
      </c>
    </row>
    <row r="184" spans="2:65" s="10" customFormat="1" ht="16.5" customHeight="1">
      <c r="B184" s="150"/>
      <c r="C184" s="151"/>
      <c r="D184" s="151"/>
      <c r="E184" s="152" t="s">
        <v>5</v>
      </c>
      <c r="F184" s="234" t="s">
        <v>471</v>
      </c>
      <c r="G184" s="235"/>
      <c r="H184" s="235"/>
      <c r="I184" s="235"/>
      <c r="J184" s="151"/>
      <c r="K184" s="153">
        <v>29.042999999999999</v>
      </c>
      <c r="L184" s="151"/>
      <c r="M184" s="151"/>
      <c r="N184" s="151"/>
      <c r="O184" s="151"/>
      <c r="P184" s="151"/>
      <c r="Q184" s="151"/>
      <c r="R184" s="154"/>
      <c r="T184" s="155"/>
      <c r="U184" s="151"/>
      <c r="V184" s="151"/>
      <c r="W184" s="151"/>
      <c r="X184" s="151"/>
      <c r="Y184" s="151"/>
      <c r="Z184" s="151"/>
      <c r="AA184" s="156"/>
      <c r="AT184" s="157" t="s">
        <v>145</v>
      </c>
      <c r="AU184" s="157" t="s">
        <v>108</v>
      </c>
      <c r="AV184" s="10" t="s">
        <v>108</v>
      </c>
      <c r="AW184" s="10" t="s">
        <v>29</v>
      </c>
      <c r="AX184" s="10" t="s">
        <v>77</v>
      </c>
      <c r="AY184" s="157" t="s">
        <v>138</v>
      </c>
    </row>
    <row r="185" spans="2:65" s="1" customFormat="1" ht="38.25" customHeight="1">
      <c r="B185" s="140"/>
      <c r="C185" s="141" t="s">
        <v>195</v>
      </c>
      <c r="D185" s="141" t="s">
        <v>139</v>
      </c>
      <c r="E185" s="142" t="s">
        <v>190</v>
      </c>
      <c r="F185" s="224" t="s">
        <v>191</v>
      </c>
      <c r="G185" s="224"/>
      <c r="H185" s="224"/>
      <c r="I185" s="224"/>
      <c r="J185" s="143" t="s">
        <v>148</v>
      </c>
      <c r="K185" s="144">
        <v>87.129000000000005</v>
      </c>
      <c r="L185" s="225"/>
      <c r="M185" s="225"/>
      <c r="N185" s="225">
        <f>ROUND(L185*K185,2)</f>
        <v>0</v>
      </c>
      <c r="O185" s="225"/>
      <c r="P185" s="225"/>
      <c r="Q185" s="225"/>
      <c r="R185" s="145"/>
      <c r="T185" s="146" t="s">
        <v>5</v>
      </c>
      <c r="U185" s="43" t="s">
        <v>36</v>
      </c>
      <c r="V185" s="147">
        <v>4.0000000000000001E-3</v>
      </c>
      <c r="W185" s="147">
        <f>V185*K185</f>
        <v>0.34851600000000005</v>
      </c>
      <c r="X185" s="147">
        <v>0</v>
      </c>
      <c r="Y185" s="147">
        <f>X185*K185</f>
        <v>0</v>
      </c>
      <c r="Z185" s="147">
        <v>0</v>
      </c>
      <c r="AA185" s="148">
        <f>Z185*K185</f>
        <v>0</v>
      </c>
      <c r="AR185" s="21" t="s">
        <v>143</v>
      </c>
      <c r="AT185" s="21" t="s">
        <v>139</v>
      </c>
      <c r="AU185" s="21" t="s">
        <v>108</v>
      </c>
      <c r="AY185" s="21" t="s">
        <v>138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77</v>
      </c>
      <c r="BK185" s="149">
        <f>ROUND(L185*K185,2)</f>
        <v>0</v>
      </c>
      <c r="BL185" s="21" t="s">
        <v>143</v>
      </c>
      <c r="BM185" s="21" t="s">
        <v>477</v>
      </c>
    </row>
    <row r="186" spans="2:65" s="10" customFormat="1" ht="16.5" customHeight="1">
      <c r="B186" s="150"/>
      <c r="C186" s="151"/>
      <c r="D186" s="151"/>
      <c r="E186" s="152" t="s">
        <v>5</v>
      </c>
      <c r="F186" s="234" t="s">
        <v>478</v>
      </c>
      <c r="G186" s="235"/>
      <c r="H186" s="235"/>
      <c r="I186" s="235"/>
      <c r="J186" s="151"/>
      <c r="K186" s="153">
        <v>87.129000000000005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145</v>
      </c>
      <c r="AU186" s="157" t="s">
        <v>108</v>
      </c>
      <c r="AV186" s="10" t="s">
        <v>108</v>
      </c>
      <c r="AW186" s="10" t="s">
        <v>29</v>
      </c>
      <c r="AX186" s="10" t="s">
        <v>77</v>
      </c>
      <c r="AY186" s="157" t="s">
        <v>138</v>
      </c>
    </row>
    <row r="187" spans="2:65" s="1" customFormat="1" ht="25.5" customHeight="1">
      <c r="B187" s="140"/>
      <c r="C187" s="141" t="s">
        <v>10</v>
      </c>
      <c r="D187" s="141" t="s">
        <v>139</v>
      </c>
      <c r="E187" s="142" t="s">
        <v>193</v>
      </c>
      <c r="F187" s="224" t="s">
        <v>194</v>
      </c>
      <c r="G187" s="224"/>
      <c r="H187" s="224"/>
      <c r="I187" s="224"/>
      <c r="J187" s="143" t="s">
        <v>148</v>
      </c>
      <c r="K187" s="144">
        <v>7.2610000000000001</v>
      </c>
      <c r="L187" s="225"/>
      <c r="M187" s="225"/>
      <c r="N187" s="225">
        <f>ROUND(L187*K187,2)</f>
        <v>0</v>
      </c>
      <c r="O187" s="225"/>
      <c r="P187" s="225"/>
      <c r="Q187" s="225"/>
      <c r="R187" s="145"/>
      <c r="T187" s="146" t="s">
        <v>5</v>
      </c>
      <c r="U187" s="43" t="s">
        <v>36</v>
      </c>
      <c r="V187" s="147">
        <v>0.106</v>
      </c>
      <c r="W187" s="147">
        <f>V187*K187</f>
        <v>0.76966599999999996</v>
      </c>
      <c r="X187" s="147">
        <v>0</v>
      </c>
      <c r="Y187" s="147">
        <f>X187*K187</f>
        <v>0</v>
      </c>
      <c r="Z187" s="147">
        <v>0</v>
      </c>
      <c r="AA187" s="148">
        <f>Z187*K187</f>
        <v>0</v>
      </c>
      <c r="AR187" s="21" t="s">
        <v>143</v>
      </c>
      <c r="AT187" s="21" t="s">
        <v>139</v>
      </c>
      <c r="AU187" s="21" t="s">
        <v>108</v>
      </c>
      <c r="AY187" s="21" t="s">
        <v>138</v>
      </c>
      <c r="BE187" s="149">
        <f>IF(U187="základní",N187,0)</f>
        <v>0</v>
      </c>
      <c r="BF187" s="149">
        <f>IF(U187="snížená",N187,0)</f>
        <v>0</v>
      </c>
      <c r="BG187" s="149">
        <f>IF(U187="zákl. přenesená",N187,0)</f>
        <v>0</v>
      </c>
      <c r="BH187" s="149">
        <f>IF(U187="sníž. přenesená",N187,0)</f>
        <v>0</v>
      </c>
      <c r="BI187" s="149">
        <f>IF(U187="nulová",N187,0)</f>
        <v>0</v>
      </c>
      <c r="BJ187" s="21" t="s">
        <v>77</v>
      </c>
      <c r="BK187" s="149">
        <f>ROUND(L187*K187,2)</f>
        <v>0</v>
      </c>
      <c r="BL187" s="21" t="s">
        <v>143</v>
      </c>
      <c r="BM187" s="21" t="s">
        <v>479</v>
      </c>
    </row>
    <row r="188" spans="2:65" s="10" customFormat="1" ht="16.5" customHeight="1">
      <c r="B188" s="150"/>
      <c r="C188" s="151"/>
      <c r="D188" s="151"/>
      <c r="E188" s="152" t="s">
        <v>5</v>
      </c>
      <c r="F188" s="234" t="s">
        <v>474</v>
      </c>
      <c r="G188" s="235"/>
      <c r="H188" s="235"/>
      <c r="I188" s="235"/>
      <c r="J188" s="151"/>
      <c r="K188" s="153">
        <v>7.2610000000000001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145</v>
      </c>
      <c r="AU188" s="157" t="s">
        <v>108</v>
      </c>
      <c r="AV188" s="10" t="s">
        <v>108</v>
      </c>
      <c r="AW188" s="10" t="s">
        <v>29</v>
      </c>
      <c r="AX188" s="10" t="s">
        <v>77</v>
      </c>
      <c r="AY188" s="157" t="s">
        <v>138</v>
      </c>
    </row>
    <row r="189" spans="2:65" s="1" customFormat="1" ht="38.25" customHeight="1">
      <c r="B189" s="140"/>
      <c r="C189" s="141" t="s">
        <v>201</v>
      </c>
      <c r="D189" s="141" t="s">
        <v>139</v>
      </c>
      <c r="E189" s="142" t="s">
        <v>196</v>
      </c>
      <c r="F189" s="224" t="s">
        <v>197</v>
      </c>
      <c r="G189" s="224"/>
      <c r="H189" s="224"/>
      <c r="I189" s="224"/>
      <c r="J189" s="143" t="s">
        <v>148</v>
      </c>
      <c r="K189" s="144">
        <v>21.783000000000001</v>
      </c>
      <c r="L189" s="225"/>
      <c r="M189" s="225"/>
      <c r="N189" s="225">
        <f>ROUND(L189*K189,2)</f>
        <v>0</v>
      </c>
      <c r="O189" s="225"/>
      <c r="P189" s="225"/>
      <c r="Q189" s="225"/>
      <c r="R189" s="145"/>
      <c r="T189" s="146" t="s">
        <v>5</v>
      </c>
      <c r="U189" s="43" t="s">
        <v>36</v>
      </c>
      <c r="V189" s="147">
        <v>5.0000000000000001E-3</v>
      </c>
      <c r="W189" s="147">
        <f>V189*K189</f>
        <v>0.10891500000000001</v>
      </c>
      <c r="X189" s="147">
        <v>0</v>
      </c>
      <c r="Y189" s="147">
        <f>X189*K189</f>
        <v>0</v>
      </c>
      <c r="Z189" s="147">
        <v>0</v>
      </c>
      <c r="AA189" s="148">
        <f>Z189*K189</f>
        <v>0</v>
      </c>
      <c r="AR189" s="21" t="s">
        <v>143</v>
      </c>
      <c r="AT189" s="21" t="s">
        <v>139</v>
      </c>
      <c r="AU189" s="21" t="s">
        <v>108</v>
      </c>
      <c r="AY189" s="21" t="s">
        <v>138</v>
      </c>
      <c r="BE189" s="149">
        <f>IF(U189="základní",N189,0)</f>
        <v>0</v>
      </c>
      <c r="BF189" s="149">
        <f>IF(U189="snížená",N189,0)</f>
        <v>0</v>
      </c>
      <c r="BG189" s="149">
        <f>IF(U189="zákl. přenesená",N189,0)</f>
        <v>0</v>
      </c>
      <c r="BH189" s="149">
        <f>IF(U189="sníž. přenesená",N189,0)</f>
        <v>0</v>
      </c>
      <c r="BI189" s="149">
        <f>IF(U189="nulová",N189,0)</f>
        <v>0</v>
      </c>
      <c r="BJ189" s="21" t="s">
        <v>77</v>
      </c>
      <c r="BK189" s="149">
        <f>ROUND(L189*K189,2)</f>
        <v>0</v>
      </c>
      <c r="BL189" s="21" t="s">
        <v>143</v>
      </c>
      <c r="BM189" s="21" t="s">
        <v>480</v>
      </c>
    </row>
    <row r="190" spans="2:65" s="10" customFormat="1" ht="16.5" customHeight="1">
      <c r="B190" s="150"/>
      <c r="C190" s="151"/>
      <c r="D190" s="151"/>
      <c r="E190" s="152" t="s">
        <v>5</v>
      </c>
      <c r="F190" s="234" t="s">
        <v>481</v>
      </c>
      <c r="G190" s="235"/>
      <c r="H190" s="235"/>
      <c r="I190" s="235"/>
      <c r="J190" s="151"/>
      <c r="K190" s="153">
        <v>21.783000000000001</v>
      </c>
      <c r="L190" s="151"/>
      <c r="M190" s="151"/>
      <c r="N190" s="151"/>
      <c r="O190" s="151"/>
      <c r="P190" s="151"/>
      <c r="Q190" s="151"/>
      <c r="R190" s="154"/>
      <c r="T190" s="155"/>
      <c r="U190" s="151"/>
      <c r="V190" s="151"/>
      <c r="W190" s="151"/>
      <c r="X190" s="151"/>
      <c r="Y190" s="151"/>
      <c r="Z190" s="151"/>
      <c r="AA190" s="156"/>
      <c r="AT190" s="157" t="s">
        <v>145</v>
      </c>
      <c r="AU190" s="157" t="s">
        <v>108</v>
      </c>
      <c r="AV190" s="10" t="s">
        <v>108</v>
      </c>
      <c r="AW190" s="10" t="s">
        <v>29</v>
      </c>
      <c r="AX190" s="10" t="s">
        <v>77</v>
      </c>
      <c r="AY190" s="157" t="s">
        <v>138</v>
      </c>
    </row>
    <row r="191" spans="2:65" s="1" customFormat="1" ht="16.5" customHeight="1">
      <c r="B191" s="140"/>
      <c r="C191" s="141" t="s">
        <v>205</v>
      </c>
      <c r="D191" s="141" t="s">
        <v>139</v>
      </c>
      <c r="E191" s="142" t="s">
        <v>198</v>
      </c>
      <c r="F191" s="224" t="s">
        <v>199</v>
      </c>
      <c r="G191" s="224"/>
      <c r="H191" s="224"/>
      <c r="I191" s="224"/>
      <c r="J191" s="143" t="s">
        <v>148</v>
      </c>
      <c r="K191" s="144">
        <v>36.304000000000002</v>
      </c>
      <c r="L191" s="225"/>
      <c r="M191" s="225"/>
      <c r="N191" s="225">
        <f>ROUND(L191*K191,2)</f>
        <v>0</v>
      </c>
      <c r="O191" s="225"/>
      <c r="P191" s="225"/>
      <c r="Q191" s="225"/>
      <c r="R191" s="145"/>
      <c r="T191" s="146" t="s">
        <v>5</v>
      </c>
      <c r="U191" s="43" t="s">
        <v>36</v>
      </c>
      <c r="V191" s="147">
        <v>8.9999999999999993E-3</v>
      </c>
      <c r="W191" s="147">
        <f>V191*K191</f>
        <v>0.32673599999999997</v>
      </c>
      <c r="X191" s="147">
        <v>0</v>
      </c>
      <c r="Y191" s="147">
        <f>X191*K191</f>
        <v>0</v>
      </c>
      <c r="Z191" s="147">
        <v>0</v>
      </c>
      <c r="AA191" s="148">
        <f>Z191*K191</f>
        <v>0</v>
      </c>
      <c r="AR191" s="21" t="s">
        <v>143</v>
      </c>
      <c r="AT191" s="21" t="s">
        <v>139</v>
      </c>
      <c r="AU191" s="21" t="s">
        <v>108</v>
      </c>
      <c r="AY191" s="21" t="s">
        <v>138</v>
      </c>
      <c r="BE191" s="149">
        <f>IF(U191="základní",N191,0)</f>
        <v>0</v>
      </c>
      <c r="BF191" s="149">
        <f>IF(U191="snížená",N191,0)</f>
        <v>0</v>
      </c>
      <c r="BG191" s="149">
        <f>IF(U191="zákl. přenesená",N191,0)</f>
        <v>0</v>
      </c>
      <c r="BH191" s="149">
        <f>IF(U191="sníž. přenesená",N191,0)</f>
        <v>0</v>
      </c>
      <c r="BI191" s="149">
        <f>IF(U191="nulová",N191,0)</f>
        <v>0</v>
      </c>
      <c r="BJ191" s="21" t="s">
        <v>77</v>
      </c>
      <c r="BK191" s="149">
        <f>ROUND(L191*K191,2)</f>
        <v>0</v>
      </c>
      <c r="BL191" s="21" t="s">
        <v>143</v>
      </c>
      <c r="BM191" s="21" t="s">
        <v>482</v>
      </c>
    </row>
    <row r="192" spans="2:65" s="11" customFormat="1" ht="16.5" customHeight="1">
      <c r="B192" s="158"/>
      <c r="C192" s="159"/>
      <c r="D192" s="159"/>
      <c r="E192" s="160" t="s">
        <v>5</v>
      </c>
      <c r="F192" s="245" t="s">
        <v>200</v>
      </c>
      <c r="G192" s="246"/>
      <c r="H192" s="246"/>
      <c r="I192" s="246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145</v>
      </c>
      <c r="AU192" s="164" t="s">
        <v>108</v>
      </c>
      <c r="AV192" s="11" t="s">
        <v>77</v>
      </c>
      <c r="AW192" s="11" t="s">
        <v>29</v>
      </c>
      <c r="AX192" s="11" t="s">
        <v>71</v>
      </c>
      <c r="AY192" s="164" t="s">
        <v>138</v>
      </c>
    </row>
    <row r="193" spans="2:65" s="10" customFormat="1" ht="16.5" customHeight="1">
      <c r="B193" s="150"/>
      <c r="C193" s="151"/>
      <c r="D193" s="151"/>
      <c r="E193" s="152" t="s">
        <v>5</v>
      </c>
      <c r="F193" s="236" t="s">
        <v>483</v>
      </c>
      <c r="G193" s="237"/>
      <c r="H193" s="237"/>
      <c r="I193" s="237"/>
      <c r="J193" s="151"/>
      <c r="K193" s="153">
        <v>36.304000000000002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145</v>
      </c>
      <c r="AU193" s="157" t="s">
        <v>108</v>
      </c>
      <c r="AV193" s="10" t="s">
        <v>108</v>
      </c>
      <c r="AW193" s="10" t="s">
        <v>29</v>
      </c>
      <c r="AX193" s="10" t="s">
        <v>77</v>
      </c>
      <c r="AY193" s="157" t="s">
        <v>138</v>
      </c>
    </row>
    <row r="194" spans="2:65" s="1" customFormat="1" ht="25.5" customHeight="1">
      <c r="B194" s="140"/>
      <c r="C194" s="141" t="s">
        <v>208</v>
      </c>
      <c r="D194" s="141" t="s">
        <v>139</v>
      </c>
      <c r="E194" s="142" t="s">
        <v>202</v>
      </c>
      <c r="F194" s="224" t="s">
        <v>203</v>
      </c>
      <c r="G194" s="224"/>
      <c r="H194" s="224"/>
      <c r="I194" s="224"/>
      <c r="J194" s="143" t="s">
        <v>204</v>
      </c>
      <c r="K194" s="144">
        <v>65.346999999999994</v>
      </c>
      <c r="L194" s="225"/>
      <c r="M194" s="225"/>
      <c r="N194" s="225">
        <f>ROUND(L194*K194,2)</f>
        <v>0</v>
      </c>
      <c r="O194" s="225"/>
      <c r="P194" s="225"/>
      <c r="Q194" s="225"/>
      <c r="R194" s="145"/>
      <c r="T194" s="146" t="s">
        <v>5</v>
      </c>
      <c r="U194" s="43" t="s">
        <v>36</v>
      </c>
      <c r="V194" s="147">
        <v>0</v>
      </c>
      <c r="W194" s="147">
        <f>V194*K194</f>
        <v>0</v>
      </c>
      <c r="X194" s="147">
        <v>0</v>
      </c>
      <c r="Y194" s="147">
        <f>X194*K194</f>
        <v>0</v>
      </c>
      <c r="Z194" s="147">
        <v>0</v>
      </c>
      <c r="AA194" s="148">
        <f>Z194*K194</f>
        <v>0</v>
      </c>
      <c r="AR194" s="21" t="s">
        <v>143</v>
      </c>
      <c r="AT194" s="21" t="s">
        <v>139</v>
      </c>
      <c r="AU194" s="21" t="s">
        <v>108</v>
      </c>
      <c r="AY194" s="21" t="s">
        <v>138</v>
      </c>
      <c r="BE194" s="149">
        <f>IF(U194="základní",N194,0)</f>
        <v>0</v>
      </c>
      <c r="BF194" s="149">
        <f>IF(U194="snížená",N194,0)</f>
        <v>0</v>
      </c>
      <c r="BG194" s="149">
        <f>IF(U194="zákl. přenesená",N194,0)</f>
        <v>0</v>
      </c>
      <c r="BH194" s="149">
        <f>IF(U194="sníž. přenesená",N194,0)</f>
        <v>0</v>
      </c>
      <c r="BI194" s="149">
        <f>IF(U194="nulová",N194,0)</f>
        <v>0</v>
      </c>
      <c r="BJ194" s="21" t="s">
        <v>77</v>
      </c>
      <c r="BK194" s="149">
        <f>ROUND(L194*K194,2)</f>
        <v>0</v>
      </c>
      <c r="BL194" s="21" t="s">
        <v>143</v>
      </c>
      <c r="BM194" s="21" t="s">
        <v>484</v>
      </c>
    </row>
    <row r="195" spans="2:65" s="10" customFormat="1" ht="16.5" customHeight="1">
      <c r="B195" s="150"/>
      <c r="C195" s="151"/>
      <c r="D195" s="151"/>
      <c r="E195" s="152" t="s">
        <v>5</v>
      </c>
      <c r="F195" s="234" t="s">
        <v>485</v>
      </c>
      <c r="G195" s="235"/>
      <c r="H195" s="235"/>
      <c r="I195" s="235"/>
      <c r="J195" s="151"/>
      <c r="K195" s="153">
        <v>65.346999999999994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145</v>
      </c>
      <c r="AU195" s="157" t="s">
        <v>108</v>
      </c>
      <c r="AV195" s="10" t="s">
        <v>108</v>
      </c>
      <c r="AW195" s="10" t="s">
        <v>29</v>
      </c>
      <c r="AX195" s="10" t="s">
        <v>77</v>
      </c>
      <c r="AY195" s="157" t="s">
        <v>138</v>
      </c>
    </row>
    <row r="196" spans="2:65" s="1" customFormat="1" ht="25.5" customHeight="1">
      <c r="B196" s="140"/>
      <c r="C196" s="141" t="s">
        <v>212</v>
      </c>
      <c r="D196" s="141" t="s">
        <v>139</v>
      </c>
      <c r="E196" s="142" t="s">
        <v>206</v>
      </c>
      <c r="F196" s="224" t="s">
        <v>207</v>
      </c>
      <c r="G196" s="224"/>
      <c r="H196" s="224"/>
      <c r="I196" s="224"/>
      <c r="J196" s="143" t="s">
        <v>148</v>
      </c>
      <c r="K196" s="144">
        <v>21.056999999999999</v>
      </c>
      <c r="L196" s="225"/>
      <c r="M196" s="225"/>
      <c r="N196" s="225">
        <f>ROUND(L196*K196,2)</f>
        <v>0</v>
      </c>
      <c r="O196" s="225"/>
      <c r="P196" s="225"/>
      <c r="Q196" s="225"/>
      <c r="R196" s="145"/>
      <c r="T196" s="146" t="s">
        <v>5</v>
      </c>
      <c r="U196" s="43" t="s">
        <v>36</v>
      </c>
      <c r="V196" s="147">
        <v>0.29899999999999999</v>
      </c>
      <c r="W196" s="147">
        <f>V196*K196</f>
        <v>6.2960429999999992</v>
      </c>
      <c r="X196" s="147">
        <v>0</v>
      </c>
      <c r="Y196" s="147">
        <f>X196*K196</f>
        <v>0</v>
      </c>
      <c r="Z196" s="147">
        <v>0</v>
      </c>
      <c r="AA196" s="148">
        <f>Z196*K196</f>
        <v>0</v>
      </c>
      <c r="AR196" s="21" t="s">
        <v>143</v>
      </c>
      <c r="AT196" s="21" t="s">
        <v>139</v>
      </c>
      <c r="AU196" s="21" t="s">
        <v>108</v>
      </c>
      <c r="AY196" s="21" t="s">
        <v>138</v>
      </c>
      <c r="BE196" s="149">
        <f>IF(U196="základní",N196,0)</f>
        <v>0</v>
      </c>
      <c r="BF196" s="149">
        <f>IF(U196="snížená",N196,0)</f>
        <v>0</v>
      </c>
      <c r="BG196" s="149">
        <f>IF(U196="zákl. přenesená",N196,0)</f>
        <v>0</v>
      </c>
      <c r="BH196" s="149">
        <f>IF(U196="sníž. přenesená",N196,0)</f>
        <v>0</v>
      </c>
      <c r="BI196" s="149">
        <f>IF(U196="nulová",N196,0)</f>
        <v>0</v>
      </c>
      <c r="BJ196" s="21" t="s">
        <v>77</v>
      </c>
      <c r="BK196" s="149">
        <f>ROUND(L196*K196,2)</f>
        <v>0</v>
      </c>
      <c r="BL196" s="21" t="s">
        <v>143</v>
      </c>
      <c r="BM196" s="21" t="s">
        <v>486</v>
      </c>
    </row>
    <row r="197" spans="2:65" s="11" customFormat="1" ht="38.25" customHeight="1">
      <c r="B197" s="158"/>
      <c r="C197" s="159"/>
      <c r="D197" s="159"/>
      <c r="E197" s="160" t="s">
        <v>5</v>
      </c>
      <c r="F197" s="245" t="s">
        <v>487</v>
      </c>
      <c r="G197" s="246"/>
      <c r="H197" s="246"/>
      <c r="I197" s="246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145</v>
      </c>
      <c r="AU197" s="164" t="s">
        <v>108</v>
      </c>
      <c r="AV197" s="11" t="s">
        <v>77</v>
      </c>
      <c r="AW197" s="11" t="s">
        <v>29</v>
      </c>
      <c r="AX197" s="11" t="s">
        <v>71</v>
      </c>
      <c r="AY197" s="164" t="s">
        <v>138</v>
      </c>
    </row>
    <row r="198" spans="2:65" s="10" customFormat="1" ht="16.5" customHeight="1">
      <c r="B198" s="150"/>
      <c r="C198" s="151"/>
      <c r="D198" s="151"/>
      <c r="E198" s="152" t="s">
        <v>5</v>
      </c>
      <c r="F198" s="236" t="s">
        <v>488</v>
      </c>
      <c r="G198" s="237"/>
      <c r="H198" s="237"/>
      <c r="I198" s="237"/>
      <c r="J198" s="151"/>
      <c r="K198" s="153">
        <v>21.056999999999999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145</v>
      </c>
      <c r="AU198" s="157" t="s">
        <v>108</v>
      </c>
      <c r="AV198" s="10" t="s">
        <v>108</v>
      </c>
      <c r="AW198" s="10" t="s">
        <v>29</v>
      </c>
      <c r="AX198" s="10" t="s">
        <v>77</v>
      </c>
      <c r="AY198" s="157" t="s">
        <v>138</v>
      </c>
    </row>
    <row r="199" spans="2:65" s="1" customFormat="1" ht="16.5" customHeight="1">
      <c r="B199" s="140"/>
      <c r="C199" s="173" t="s">
        <v>215</v>
      </c>
      <c r="D199" s="173" t="s">
        <v>209</v>
      </c>
      <c r="E199" s="174" t="s">
        <v>210</v>
      </c>
      <c r="F199" s="240" t="s">
        <v>211</v>
      </c>
      <c r="G199" s="240"/>
      <c r="H199" s="240"/>
      <c r="I199" s="240"/>
      <c r="J199" s="175" t="s">
        <v>204</v>
      </c>
      <c r="K199" s="176">
        <v>37.902999999999999</v>
      </c>
      <c r="L199" s="241"/>
      <c r="M199" s="241"/>
      <c r="N199" s="241">
        <f>ROUND(L199*K199,2)</f>
        <v>0</v>
      </c>
      <c r="O199" s="225"/>
      <c r="P199" s="225"/>
      <c r="Q199" s="225"/>
      <c r="R199" s="145"/>
      <c r="T199" s="146" t="s">
        <v>5</v>
      </c>
      <c r="U199" s="43" t="s">
        <v>36</v>
      </c>
      <c r="V199" s="147">
        <v>0</v>
      </c>
      <c r="W199" s="147">
        <f>V199*K199</f>
        <v>0</v>
      </c>
      <c r="X199" s="147">
        <v>1</v>
      </c>
      <c r="Y199" s="147">
        <f>X199*K199</f>
        <v>37.902999999999999</v>
      </c>
      <c r="Z199" s="147">
        <v>0</v>
      </c>
      <c r="AA199" s="148">
        <f>Z199*K199</f>
        <v>0</v>
      </c>
      <c r="AR199" s="21" t="s">
        <v>168</v>
      </c>
      <c r="AT199" s="21" t="s">
        <v>209</v>
      </c>
      <c r="AU199" s="21" t="s">
        <v>108</v>
      </c>
      <c r="AY199" s="21" t="s">
        <v>138</v>
      </c>
      <c r="BE199" s="149">
        <f>IF(U199="základní",N199,0)</f>
        <v>0</v>
      </c>
      <c r="BF199" s="149">
        <f>IF(U199="snížená",N199,0)</f>
        <v>0</v>
      </c>
      <c r="BG199" s="149">
        <f>IF(U199="zákl. přenesená",N199,0)</f>
        <v>0</v>
      </c>
      <c r="BH199" s="149">
        <f>IF(U199="sníž. přenesená",N199,0)</f>
        <v>0</v>
      </c>
      <c r="BI199" s="149">
        <f>IF(U199="nulová",N199,0)</f>
        <v>0</v>
      </c>
      <c r="BJ199" s="21" t="s">
        <v>77</v>
      </c>
      <c r="BK199" s="149">
        <f>ROUND(L199*K199,2)</f>
        <v>0</v>
      </c>
      <c r="BL199" s="21" t="s">
        <v>143</v>
      </c>
      <c r="BM199" s="21" t="s">
        <v>489</v>
      </c>
    </row>
    <row r="200" spans="2:65" s="10" customFormat="1" ht="16.5" customHeight="1">
      <c r="B200" s="150"/>
      <c r="C200" s="151"/>
      <c r="D200" s="151"/>
      <c r="E200" s="152" t="s">
        <v>5</v>
      </c>
      <c r="F200" s="234" t="s">
        <v>490</v>
      </c>
      <c r="G200" s="235"/>
      <c r="H200" s="235"/>
      <c r="I200" s="235"/>
      <c r="J200" s="151"/>
      <c r="K200" s="153">
        <v>37.902999999999999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145</v>
      </c>
      <c r="AU200" s="157" t="s">
        <v>108</v>
      </c>
      <c r="AV200" s="10" t="s">
        <v>108</v>
      </c>
      <c r="AW200" s="10" t="s">
        <v>29</v>
      </c>
      <c r="AX200" s="10" t="s">
        <v>77</v>
      </c>
      <c r="AY200" s="157" t="s">
        <v>138</v>
      </c>
    </row>
    <row r="201" spans="2:65" s="1" customFormat="1" ht="25.5" customHeight="1">
      <c r="B201" s="140"/>
      <c r="C201" s="141" t="s">
        <v>218</v>
      </c>
      <c r="D201" s="141" t="s">
        <v>139</v>
      </c>
      <c r="E201" s="142" t="s">
        <v>213</v>
      </c>
      <c r="F201" s="224" t="s">
        <v>214</v>
      </c>
      <c r="G201" s="224"/>
      <c r="H201" s="224"/>
      <c r="I201" s="224"/>
      <c r="J201" s="143" t="s">
        <v>148</v>
      </c>
      <c r="K201" s="144">
        <v>8.3780000000000001</v>
      </c>
      <c r="L201" s="225"/>
      <c r="M201" s="225"/>
      <c r="N201" s="225">
        <f>ROUND(L201*K201,2)</f>
        <v>0</v>
      </c>
      <c r="O201" s="225"/>
      <c r="P201" s="225"/>
      <c r="Q201" s="225"/>
      <c r="R201" s="145"/>
      <c r="T201" s="146" t="s">
        <v>5</v>
      </c>
      <c r="U201" s="43" t="s">
        <v>36</v>
      </c>
      <c r="V201" s="147">
        <v>0.28599999999999998</v>
      </c>
      <c r="W201" s="147">
        <f>V201*K201</f>
        <v>2.3961079999999999</v>
      </c>
      <c r="X201" s="147">
        <v>0</v>
      </c>
      <c r="Y201" s="147">
        <f>X201*K201</f>
        <v>0</v>
      </c>
      <c r="Z201" s="147">
        <v>0</v>
      </c>
      <c r="AA201" s="148">
        <f>Z201*K201</f>
        <v>0</v>
      </c>
      <c r="AR201" s="21" t="s">
        <v>143</v>
      </c>
      <c r="AT201" s="21" t="s">
        <v>139</v>
      </c>
      <c r="AU201" s="21" t="s">
        <v>108</v>
      </c>
      <c r="AY201" s="21" t="s">
        <v>138</v>
      </c>
      <c r="BE201" s="149">
        <f>IF(U201="základní",N201,0)</f>
        <v>0</v>
      </c>
      <c r="BF201" s="149">
        <f>IF(U201="snížená",N201,0)</f>
        <v>0</v>
      </c>
      <c r="BG201" s="149">
        <f>IF(U201="zákl. přenesená",N201,0)</f>
        <v>0</v>
      </c>
      <c r="BH201" s="149">
        <f>IF(U201="sníž. přenesená",N201,0)</f>
        <v>0</v>
      </c>
      <c r="BI201" s="149">
        <f>IF(U201="nulová",N201,0)</f>
        <v>0</v>
      </c>
      <c r="BJ201" s="21" t="s">
        <v>77</v>
      </c>
      <c r="BK201" s="149">
        <f>ROUND(L201*K201,2)</f>
        <v>0</v>
      </c>
      <c r="BL201" s="21" t="s">
        <v>143</v>
      </c>
      <c r="BM201" s="21" t="s">
        <v>491</v>
      </c>
    </row>
    <row r="202" spans="2:65" s="11" customFormat="1" ht="16.5" customHeight="1">
      <c r="B202" s="158"/>
      <c r="C202" s="159"/>
      <c r="D202" s="159"/>
      <c r="E202" s="160" t="s">
        <v>5</v>
      </c>
      <c r="F202" s="245" t="s">
        <v>449</v>
      </c>
      <c r="G202" s="246"/>
      <c r="H202" s="246"/>
      <c r="I202" s="246"/>
      <c r="J202" s="159"/>
      <c r="K202" s="160" t="s">
        <v>5</v>
      </c>
      <c r="L202" s="159"/>
      <c r="M202" s="159"/>
      <c r="N202" s="159"/>
      <c r="O202" s="159"/>
      <c r="P202" s="159"/>
      <c r="Q202" s="159"/>
      <c r="R202" s="161"/>
      <c r="T202" s="162"/>
      <c r="U202" s="159"/>
      <c r="V202" s="159"/>
      <c r="W202" s="159"/>
      <c r="X202" s="159"/>
      <c r="Y202" s="159"/>
      <c r="Z202" s="159"/>
      <c r="AA202" s="163"/>
      <c r="AT202" s="164" t="s">
        <v>145</v>
      </c>
      <c r="AU202" s="164" t="s">
        <v>108</v>
      </c>
      <c r="AV202" s="11" t="s">
        <v>77</v>
      </c>
      <c r="AW202" s="11" t="s">
        <v>29</v>
      </c>
      <c r="AX202" s="11" t="s">
        <v>71</v>
      </c>
      <c r="AY202" s="164" t="s">
        <v>138</v>
      </c>
    </row>
    <row r="203" spans="2:65" s="10" customFormat="1" ht="16.5" customHeight="1">
      <c r="B203" s="150"/>
      <c r="C203" s="151"/>
      <c r="D203" s="151"/>
      <c r="E203" s="152" t="s">
        <v>5</v>
      </c>
      <c r="F203" s="236" t="s">
        <v>492</v>
      </c>
      <c r="G203" s="237"/>
      <c r="H203" s="237"/>
      <c r="I203" s="237"/>
      <c r="J203" s="151"/>
      <c r="K203" s="153">
        <v>0.89400000000000002</v>
      </c>
      <c r="L203" s="151"/>
      <c r="M203" s="151"/>
      <c r="N203" s="151"/>
      <c r="O203" s="151"/>
      <c r="P203" s="151"/>
      <c r="Q203" s="151"/>
      <c r="R203" s="154"/>
      <c r="T203" s="155"/>
      <c r="U203" s="151"/>
      <c r="V203" s="151"/>
      <c r="W203" s="151"/>
      <c r="X203" s="151"/>
      <c r="Y203" s="151"/>
      <c r="Z203" s="151"/>
      <c r="AA203" s="156"/>
      <c r="AT203" s="157" t="s">
        <v>145</v>
      </c>
      <c r="AU203" s="157" t="s">
        <v>108</v>
      </c>
      <c r="AV203" s="10" t="s">
        <v>108</v>
      </c>
      <c r="AW203" s="10" t="s">
        <v>29</v>
      </c>
      <c r="AX203" s="10" t="s">
        <v>71</v>
      </c>
      <c r="AY203" s="157" t="s">
        <v>138</v>
      </c>
    </row>
    <row r="204" spans="2:65" s="11" customFormat="1" ht="16.5" customHeight="1">
      <c r="B204" s="158"/>
      <c r="C204" s="159"/>
      <c r="D204" s="159"/>
      <c r="E204" s="160" t="s">
        <v>5</v>
      </c>
      <c r="F204" s="247" t="s">
        <v>451</v>
      </c>
      <c r="G204" s="248"/>
      <c r="H204" s="248"/>
      <c r="I204" s="248"/>
      <c r="J204" s="159"/>
      <c r="K204" s="160" t="s">
        <v>5</v>
      </c>
      <c r="L204" s="159"/>
      <c r="M204" s="159"/>
      <c r="N204" s="159"/>
      <c r="O204" s="159"/>
      <c r="P204" s="159"/>
      <c r="Q204" s="159"/>
      <c r="R204" s="161"/>
      <c r="T204" s="162"/>
      <c r="U204" s="159"/>
      <c r="V204" s="159"/>
      <c r="W204" s="159"/>
      <c r="X204" s="159"/>
      <c r="Y204" s="159"/>
      <c r="Z204" s="159"/>
      <c r="AA204" s="163"/>
      <c r="AT204" s="164" t="s">
        <v>145</v>
      </c>
      <c r="AU204" s="164" t="s">
        <v>108</v>
      </c>
      <c r="AV204" s="11" t="s">
        <v>77</v>
      </c>
      <c r="AW204" s="11" t="s">
        <v>29</v>
      </c>
      <c r="AX204" s="11" t="s">
        <v>71</v>
      </c>
      <c r="AY204" s="164" t="s">
        <v>138</v>
      </c>
    </row>
    <row r="205" spans="2:65" s="10" customFormat="1" ht="16.5" customHeight="1">
      <c r="B205" s="150"/>
      <c r="C205" s="151"/>
      <c r="D205" s="151"/>
      <c r="E205" s="152" t="s">
        <v>5</v>
      </c>
      <c r="F205" s="236" t="s">
        <v>493</v>
      </c>
      <c r="G205" s="237"/>
      <c r="H205" s="237"/>
      <c r="I205" s="237"/>
      <c r="J205" s="151"/>
      <c r="K205" s="153">
        <v>3.1509999999999998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145</v>
      </c>
      <c r="AU205" s="157" t="s">
        <v>108</v>
      </c>
      <c r="AV205" s="10" t="s">
        <v>108</v>
      </c>
      <c r="AW205" s="10" t="s">
        <v>29</v>
      </c>
      <c r="AX205" s="10" t="s">
        <v>71</v>
      </c>
      <c r="AY205" s="157" t="s">
        <v>138</v>
      </c>
    </row>
    <row r="206" spans="2:65" s="11" customFormat="1" ht="16.5" customHeight="1">
      <c r="B206" s="158"/>
      <c r="C206" s="159"/>
      <c r="D206" s="159"/>
      <c r="E206" s="160" t="s">
        <v>5</v>
      </c>
      <c r="F206" s="247" t="s">
        <v>453</v>
      </c>
      <c r="G206" s="248"/>
      <c r="H206" s="248"/>
      <c r="I206" s="248"/>
      <c r="J206" s="159"/>
      <c r="K206" s="160" t="s">
        <v>5</v>
      </c>
      <c r="L206" s="159"/>
      <c r="M206" s="159"/>
      <c r="N206" s="159"/>
      <c r="O206" s="159"/>
      <c r="P206" s="159"/>
      <c r="Q206" s="159"/>
      <c r="R206" s="161"/>
      <c r="T206" s="162"/>
      <c r="U206" s="159"/>
      <c r="V206" s="159"/>
      <c r="W206" s="159"/>
      <c r="X206" s="159"/>
      <c r="Y206" s="159"/>
      <c r="Z206" s="159"/>
      <c r="AA206" s="163"/>
      <c r="AT206" s="164" t="s">
        <v>145</v>
      </c>
      <c r="AU206" s="164" t="s">
        <v>108</v>
      </c>
      <c r="AV206" s="11" t="s">
        <v>77</v>
      </c>
      <c r="AW206" s="11" t="s">
        <v>29</v>
      </c>
      <c r="AX206" s="11" t="s">
        <v>71</v>
      </c>
      <c r="AY206" s="164" t="s">
        <v>138</v>
      </c>
    </row>
    <row r="207" spans="2:65" s="10" customFormat="1" ht="16.5" customHeight="1">
      <c r="B207" s="150"/>
      <c r="C207" s="151"/>
      <c r="D207" s="151"/>
      <c r="E207" s="152" t="s">
        <v>5</v>
      </c>
      <c r="F207" s="236" t="s">
        <v>494</v>
      </c>
      <c r="G207" s="237"/>
      <c r="H207" s="237"/>
      <c r="I207" s="237"/>
      <c r="J207" s="151"/>
      <c r="K207" s="153">
        <v>4.3330000000000002</v>
      </c>
      <c r="L207" s="151"/>
      <c r="M207" s="151"/>
      <c r="N207" s="151"/>
      <c r="O207" s="151"/>
      <c r="P207" s="151"/>
      <c r="Q207" s="151"/>
      <c r="R207" s="154"/>
      <c r="T207" s="155"/>
      <c r="U207" s="151"/>
      <c r="V207" s="151"/>
      <c r="W207" s="151"/>
      <c r="X207" s="151"/>
      <c r="Y207" s="151"/>
      <c r="Z207" s="151"/>
      <c r="AA207" s="156"/>
      <c r="AT207" s="157" t="s">
        <v>145</v>
      </c>
      <c r="AU207" s="157" t="s">
        <v>108</v>
      </c>
      <c r="AV207" s="10" t="s">
        <v>108</v>
      </c>
      <c r="AW207" s="10" t="s">
        <v>29</v>
      </c>
      <c r="AX207" s="10" t="s">
        <v>71</v>
      </c>
      <c r="AY207" s="157" t="s">
        <v>138</v>
      </c>
    </row>
    <row r="208" spans="2:65" s="12" customFormat="1" ht="16.5" customHeight="1">
      <c r="B208" s="165"/>
      <c r="C208" s="166"/>
      <c r="D208" s="166"/>
      <c r="E208" s="167" t="s">
        <v>5</v>
      </c>
      <c r="F208" s="238" t="s">
        <v>152</v>
      </c>
      <c r="G208" s="239"/>
      <c r="H208" s="239"/>
      <c r="I208" s="239"/>
      <c r="J208" s="166"/>
      <c r="K208" s="168">
        <v>8.3780000000000001</v>
      </c>
      <c r="L208" s="166"/>
      <c r="M208" s="166"/>
      <c r="N208" s="166"/>
      <c r="O208" s="166"/>
      <c r="P208" s="166"/>
      <c r="Q208" s="166"/>
      <c r="R208" s="169"/>
      <c r="T208" s="170"/>
      <c r="U208" s="166"/>
      <c r="V208" s="166"/>
      <c r="W208" s="166"/>
      <c r="X208" s="166"/>
      <c r="Y208" s="166"/>
      <c r="Z208" s="166"/>
      <c r="AA208" s="171"/>
      <c r="AT208" s="172" t="s">
        <v>145</v>
      </c>
      <c r="AU208" s="172" t="s">
        <v>108</v>
      </c>
      <c r="AV208" s="12" t="s">
        <v>143</v>
      </c>
      <c r="AW208" s="12" t="s">
        <v>29</v>
      </c>
      <c r="AX208" s="12" t="s">
        <v>77</v>
      </c>
      <c r="AY208" s="172" t="s">
        <v>138</v>
      </c>
    </row>
    <row r="209" spans="2:65" s="1" customFormat="1" ht="16.5" customHeight="1">
      <c r="B209" s="140"/>
      <c r="C209" s="173" t="s">
        <v>221</v>
      </c>
      <c r="D209" s="173" t="s">
        <v>209</v>
      </c>
      <c r="E209" s="174" t="s">
        <v>216</v>
      </c>
      <c r="F209" s="240" t="s">
        <v>217</v>
      </c>
      <c r="G209" s="240"/>
      <c r="H209" s="240"/>
      <c r="I209" s="240"/>
      <c r="J209" s="175" t="s">
        <v>204</v>
      </c>
      <c r="K209" s="176">
        <v>16.756</v>
      </c>
      <c r="L209" s="241"/>
      <c r="M209" s="241"/>
      <c r="N209" s="241">
        <f>ROUND(L209*K209,2)</f>
        <v>0</v>
      </c>
      <c r="O209" s="225"/>
      <c r="P209" s="225"/>
      <c r="Q209" s="225"/>
      <c r="R209" s="145"/>
      <c r="T209" s="146" t="s">
        <v>5</v>
      </c>
      <c r="U209" s="43" t="s">
        <v>36</v>
      </c>
      <c r="V209" s="147">
        <v>0</v>
      </c>
      <c r="W209" s="147">
        <f>V209*K209</f>
        <v>0</v>
      </c>
      <c r="X209" s="147">
        <v>1</v>
      </c>
      <c r="Y209" s="147">
        <f>X209*K209</f>
        <v>16.756</v>
      </c>
      <c r="Z209" s="147">
        <v>0</v>
      </c>
      <c r="AA209" s="148">
        <f>Z209*K209</f>
        <v>0</v>
      </c>
      <c r="AR209" s="21" t="s">
        <v>168</v>
      </c>
      <c r="AT209" s="21" t="s">
        <v>209</v>
      </c>
      <c r="AU209" s="21" t="s">
        <v>108</v>
      </c>
      <c r="AY209" s="21" t="s">
        <v>138</v>
      </c>
      <c r="BE209" s="149">
        <f>IF(U209="základní",N209,0)</f>
        <v>0</v>
      </c>
      <c r="BF209" s="149">
        <f>IF(U209="snížená",N209,0)</f>
        <v>0</v>
      </c>
      <c r="BG209" s="149">
        <f>IF(U209="zákl. přenesená",N209,0)</f>
        <v>0</v>
      </c>
      <c r="BH209" s="149">
        <f>IF(U209="sníž. přenesená",N209,0)</f>
        <v>0</v>
      </c>
      <c r="BI209" s="149">
        <f>IF(U209="nulová",N209,0)</f>
        <v>0</v>
      </c>
      <c r="BJ209" s="21" t="s">
        <v>77</v>
      </c>
      <c r="BK209" s="149">
        <f>ROUND(L209*K209,2)</f>
        <v>0</v>
      </c>
      <c r="BL209" s="21" t="s">
        <v>143</v>
      </c>
      <c r="BM209" s="21" t="s">
        <v>495</v>
      </c>
    </row>
    <row r="210" spans="2:65" s="10" customFormat="1" ht="16.5" customHeight="1">
      <c r="B210" s="150"/>
      <c r="C210" s="151"/>
      <c r="D210" s="151"/>
      <c r="E210" s="152" t="s">
        <v>5</v>
      </c>
      <c r="F210" s="234" t="s">
        <v>496</v>
      </c>
      <c r="G210" s="235"/>
      <c r="H210" s="235"/>
      <c r="I210" s="235"/>
      <c r="J210" s="151"/>
      <c r="K210" s="153">
        <v>16.756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145</v>
      </c>
      <c r="AU210" s="157" t="s">
        <v>108</v>
      </c>
      <c r="AV210" s="10" t="s">
        <v>108</v>
      </c>
      <c r="AW210" s="10" t="s">
        <v>29</v>
      </c>
      <c r="AX210" s="10" t="s">
        <v>77</v>
      </c>
      <c r="AY210" s="157" t="s">
        <v>138</v>
      </c>
    </row>
    <row r="211" spans="2:65" s="9" customFormat="1" ht="29.85" customHeight="1">
      <c r="B211" s="129"/>
      <c r="C211" s="130"/>
      <c r="D211" s="139" t="s">
        <v>120</v>
      </c>
      <c r="E211" s="139"/>
      <c r="F211" s="139"/>
      <c r="G211" s="139"/>
      <c r="H211" s="139"/>
      <c r="I211" s="139"/>
      <c r="J211" s="139"/>
      <c r="K211" s="139"/>
      <c r="L211" s="139"/>
      <c r="M211" s="139"/>
      <c r="N211" s="230">
        <f>BK211</f>
        <v>0</v>
      </c>
      <c r="O211" s="231"/>
      <c r="P211" s="231"/>
      <c r="Q211" s="231"/>
      <c r="R211" s="132"/>
      <c r="T211" s="133"/>
      <c r="U211" s="130"/>
      <c r="V211" s="130"/>
      <c r="W211" s="134">
        <f>SUM(W212:W221)</f>
        <v>5.2824869999999997</v>
      </c>
      <c r="X211" s="130"/>
      <c r="Y211" s="134">
        <f>SUM(Y212:Y221)</f>
        <v>0</v>
      </c>
      <c r="Z211" s="130"/>
      <c r="AA211" s="135">
        <f>SUM(AA212:AA221)</f>
        <v>0</v>
      </c>
      <c r="AR211" s="136" t="s">
        <v>77</v>
      </c>
      <c r="AT211" s="137" t="s">
        <v>70</v>
      </c>
      <c r="AU211" s="137" t="s">
        <v>77</v>
      </c>
      <c r="AY211" s="136" t="s">
        <v>138</v>
      </c>
      <c r="BK211" s="138">
        <f>SUM(BK212:BK221)</f>
        <v>0</v>
      </c>
    </row>
    <row r="212" spans="2:65" s="1" customFormat="1" ht="25.5" customHeight="1">
      <c r="B212" s="140"/>
      <c r="C212" s="141" t="s">
        <v>222</v>
      </c>
      <c r="D212" s="141" t="s">
        <v>139</v>
      </c>
      <c r="E212" s="142" t="s">
        <v>224</v>
      </c>
      <c r="F212" s="224" t="s">
        <v>225</v>
      </c>
      <c r="G212" s="224"/>
      <c r="H212" s="224"/>
      <c r="I212" s="224"/>
      <c r="J212" s="143" t="s">
        <v>148</v>
      </c>
      <c r="K212" s="144">
        <v>4.0110000000000001</v>
      </c>
      <c r="L212" s="225"/>
      <c r="M212" s="225"/>
      <c r="N212" s="225">
        <f>ROUND(L212*K212,2)</f>
        <v>0</v>
      </c>
      <c r="O212" s="225"/>
      <c r="P212" s="225"/>
      <c r="Q212" s="225"/>
      <c r="R212" s="145"/>
      <c r="T212" s="146" t="s">
        <v>5</v>
      </c>
      <c r="U212" s="43" t="s">
        <v>36</v>
      </c>
      <c r="V212" s="147">
        <v>1.3169999999999999</v>
      </c>
      <c r="W212" s="147">
        <f>V212*K212</f>
        <v>5.2824869999999997</v>
      </c>
      <c r="X212" s="147">
        <v>0</v>
      </c>
      <c r="Y212" s="147">
        <f>X212*K212</f>
        <v>0</v>
      </c>
      <c r="Z212" s="147">
        <v>0</v>
      </c>
      <c r="AA212" s="148">
        <f>Z212*K212</f>
        <v>0</v>
      </c>
      <c r="AR212" s="21" t="s">
        <v>143</v>
      </c>
      <c r="AT212" s="21" t="s">
        <v>139</v>
      </c>
      <c r="AU212" s="21" t="s">
        <v>108</v>
      </c>
      <c r="AY212" s="21" t="s">
        <v>138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77</v>
      </c>
      <c r="BK212" s="149">
        <f>ROUND(L212*K212,2)</f>
        <v>0</v>
      </c>
      <c r="BL212" s="21" t="s">
        <v>143</v>
      </c>
      <c r="BM212" s="21" t="s">
        <v>497</v>
      </c>
    </row>
    <row r="213" spans="2:65" s="11" customFormat="1" ht="16.5" customHeight="1">
      <c r="B213" s="158"/>
      <c r="C213" s="159"/>
      <c r="D213" s="159"/>
      <c r="E213" s="160" t="s">
        <v>5</v>
      </c>
      <c r="F213" s="245" t="s">
        <v>449</v>
      </c>
      <c r="G213" s="246"/>
      <c r="H213" s="246"/>
      <c r="I213" s="246"/>
      <c r="J213" s="159"/>
      <c r="K213" s="160" t="s">
        <v>5</v>
      </c>
      <c r="L213" s="159"/>
      <c r="M213" s="159"/>
      <c r="N213" s="159"/>
      <c r="O213" s="159"/>
      <c r="P213" s="159"/>
      <c r="Q213" s="159"/>
      <c r="R213" s="161"/>
      <c r="T213" s="162"/>
      <c r="U213" s="159"/>
      <c r="V213" s="159"/>
      <c r="W213" s="159"/>
      <c r="X213" s="159"/>
      <c r="Y213" s="159"/>
      <c r="Z213" s="159"/>
      <c r="AA213" s="163"/>
      <c r="AT213" s="164" t="s">
        <v>145</v>
      </c>
      <c r="AU213" s="164" t="s">
        <v>108</v>
      </c>
      <c r="AV213" s="11" t="s">
        <v>77</v>
      </c>
      <c r="AW213" s="11" t="s">
        <v>29</v>
      </c>
      <c r="AX213" s="11" t="s">
        <v>71</v>
      </c>
      <c r="AY213" s="164" t="s">
        <v>138</v>
      </c>
    </row>
    <row r="214" spans="2:65" s="10" customFormat="1" ht="16.5" customHeight="1">
      <c r="B214" s="150"/>
      <c r="C214" s="151"/>
      <c r="D214" s="151"/>
      <c r="E214" s="152" t="s">
        <v>5</v>
      </c>
      <c r="F214" s="236" t="s">
        <v>498</v>
      </c>
      <c r="G214" s="237"/>
      <c r="H214" s="237"/>
      <c r="I214" s="237"/>
      <c r="J214" s="151"/>
      <c r="K214" s="153">
        <v>0.27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145</v>
      </c>
      <c r="AU214" s="157" t="s">
        <v>108</v>
      </c>
      <c r="AV214" s="10" t="s">
        <v>108</v>
      </c>
      <c r="AW214" s="10" t="s">
        <v>29</v>
      </c>
      <c r="AX214" s="10" t="s">
        <v>71</v>
      </c>
      <c r="AY214" s="157" t="s">
        <v>138</v>
      </c>
    </row>
    <row r="215" spans="2:65" s="11" customFormat="1" ht="16.5" customHeight="1">
      <c r="B215" s="158"/>
      <c r="C215" s="159"/>
      <c r="D215" s="159"/>
      <c r="E215" s="160" t="s">
        <v>5</v>
      </c>
      <c r="F215" s="247" t="s">
        <v>451</v>
      </c>
      <c r="G215" s="248"/>
      <c r="H215" s="248"/>
      <c r="I215" s="248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145</v>
      </c>
      <c r="AU215" s="164" t="s">
        <v>108</v>
      </c>
      <c r="AV215" s="11" t="s">
        <v>77</v>
      </c>
      <c r="AW215" s="11" t="s">
        <v>29</v>
      </c>
      <c r="AX215" s="11" t="s">
        <v>71</v>
      </c>
      <c r="AY215" s="164" t="s">
        <v>138</v>
      </c>
    </row>
    <row r="216" spans="2:65" s="10" customFormat="1" ht="16.5" customHeight="1">
      <c r="B216" s="150"/>
      <c r="C216" s="151"/>
      <c r="D216" s="151"/>
      <c r="E216" s="152" t="s">
        <v>5</v>
      </c>
      <c r="F216" s="236" t="s">
        <v>499</v>
      </c>
      <c r="G216" s="237"/>
      <c r="H216" s="237"/>
      <c r="I216" s="237"/>
      <c r="J216" s="151"/>
      <c r="K216" s="153">
        <v>1.08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145</v>
      </c>
      <c r="AU216" s="157" t="s">
        <v>108</v>
      </c>
      <c r="AV216" s="10" t="s">
        <v>108</v>
      </c>
      <c r="AW216" s="10" t="s">
        <v>29</v>
      </c>
      <c r="AX216" s="10" t="s">
        <v>71</v>
      </c>
      <c r="AY216" s="157" t="s">
        <v>138</v>
      </c>
    </row>
    <row r="217" spans="2:65" s="11" customFormat="1" ht="16.5" customHeight="1">
      <c r="B217" s="158"/>
      <c r="C217" s="159"/>
      <c r="D217" s="159"/>
      <c r="E217" s="160" t="s">
        <v>5</v>
      </c>
      <c r="F217" s="247" t="s">
        <v>453</v>
      </c>
      <c r="G217" s="248"/>
      <c r="H217" s="248"/>
      <c r="I217" s="248"/>
      <c r="J217" s="159"/>
      <c r="K217" s="160" t="s">
        <v>5</v>
      </c>
      <c r="L217" s="159"/>
      <c r="M217" s="159"/>
      <c r="N217" s="159"/>
      <c r="O217" s="159"/>
      <c r="P217" s="159"/>
      <c r="Q217" s="159"/>
      <c r="R217" s="161"/>
      <c r="T217" s="162"/>
      <c r="U217" s="159"/>
      <c r="V217" s="159"/>
      <c r="W217" s="159"/>
      <c r="X217" s="159"/>
      <c r="Y217" s="159"/>
      <c r="Z217" s="159"/>
      <c r="AA217" s="163"/>
      <c r="AT217" s="164" t="s">
        <v>145</v>
      </c>
      <c r="AU217" s="164" t="s">
        <v>108</v>
      </c>
      <c r="AV217" s="11" t="s">
        <v>77</v>
      </c>
      <c r="AW217" s="11" t="s">
        <v>29</v>
      </c>
      <c r="AX217" s="11" t="s">
        <v>71</v>
      </c>
      <c r="AY217" s="164" t="s">
        <v>138</v>
      </c>
    </row>
    <row r="218" spans="2:65" s="10" customFormat="1" ht="16.5" customHeight="1">
      <c r="B218" s="150"/>
      <c r="C218" s="151"/>
      <c r="D218" s="151"/>
      <c r="E218" s="152" t="s">
        <v>5</v>
      </c>
      <c r="F218" s="236" t="s">
        <v>500</v>
      </c>
      <c r="G218" s="237"/>
      <c r="H218" s="237"/>
      <c r="I218" s="237"/>
      <c r="J218" s="151"/>
      <c r="K218" s="153">
        <v>1.4850000000000001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145</v>
      </c>
      <c r="AU218" s="157" t="s">
        <v>108</v>
      </c>
      <c r="AV218" s="10" t="s">
        <v>108</v>
      </c>
      <c r="AW218" s="10" t="s">
        <v>29</v>
      </c>
      <c r="AX218" s="10" t="s">
        <v>71</v>
      </c>
      <c r="AY218" s="157" t="s">
        <v>138</v>
      </c>
    </row>
    <row r="219" spans="2:65" s="11" customFormat="1" ht="16.5" customHeight="1">
      <c r="B219" s="158"/>
      <c r="C219" s="159"/>
      <c r="D219" s="159"/>
      <c r="E219" s="160" t="s">
        <v>5</v>
      </c>
      <c r="F219" s="247" t="s">
        <v>429</v>
      </c>
      <c r="G219" s="248"/>
      <c r="H219" s="248"/>
      <c r="I219" s="248"/>
      <c r="J219" s="159"/>
      <c r="K219" s="160" t="s">
        <v>5</v>
      </c>
      <c r="L219" s="159"/>
      <c r="M219" s="159"/>
      <c r="N219" s="159"/>
      <c r="O219" s="159"/>
      <c r="P219" s="159"/>
      <c r="Q219" s="159"/>
      <c r="R219" s="161"/>
      <c r="T219" s="162"/>
      <c r="U219" s="159"/>
      <c r="V219" s="159"/>
      <c r="W219" s="159"/>
      <c r="X219" s="159"/>
      <c r="Y219" s="159"/>
      <c r="Z219" s="159"/>
      <c r="AA219" s="163"/>
      <c r="AT219" s="164" t="s">
        <v>145</v>
      </c>
      <c r="AU219" s="164" t="s">
        <v>108</v>
      </c>
      <c r="AV219" s="11" t="s">
        <v>77</v>
      </c>
      <c r="AW219" s="11" t="s">
        <v>29</v>
      </c>
      <c r="AX219" s="11" t="s">
        <v>71</v>
      </c>
      <c r="AY219" s="164" t="s">
        <v>138</v>
      </c>
    </row>
    <row r="220" spans="2:65" s="10" customFormat="1" ht="16.5" customHeight="1">
      <c r="B220" s="150"/>
      <c r="C220" s="151"/>
      <c r="D220" s="151"/>
      <c r="E220" s="152" t="s">
        <v>5</v>
      </c>
      <c r="F220" s="236" t="s">
        <v>501</v>
      </c>
      <c r="G220" s="237"/>
      <c r="H220" s="237"/>
      <c r="I220" s="237"/>
      <c r="J220" s="151"/>
      <c r="K220" s="153">
        <v>1.1759999999999999</v>
      </c>
      <c r="L220" s="151"/>
      <c r="M220" s="151"/>
      <c r="N220" s="151"/>
      <c r="O220" s="151"/>
      <c r="P220" s="151"/>
      <c r="Q220" s="151"/>
      <c r="R220" s="154"/>
      <c r="T220" s="155"/>
      <c r="U220" s="151"/>
      <c r="V220" s="151"/>
      <c r="W220" s="151"/>
      <c r="X220" s="151"/>
      <c r="Y220" s="151"/>
      <c r="Z220" s="151"/>
      <c r="AA220" s="156"/>
      <c r="AT220" s="157" t="s">
        <v>145</v>
      </c>
      <c r="AU220" s="157" t="s">
        <v>108</v>
      </c>
      <c r="AV220" s="10" t="s">
        <v>108</v>
      </c>
      <c r="AW220" s="10" t="s">
        <v>29</v>
      </c>
      <c r="AX220" s="10" t="s">
        <v>71</v>
      </c>
      <c r="AY220" s="157" t="s">
        <v>138</v>
      </c>
    </row>
    <row r="221" spans="2:65" s="12" customFormat="1" ht="16.5" customHeight="1">
      <c r="B221" s="165"/>
      <c r="C221" s="166"/>
      <c r="D221" s="166"/>
      <c r="E221" s="167" t="s">
        <v>5</v>
      </c>
      <c r="F221" s="238" t="s">
        <v>152</v>
      </c>
      <c r="G221" s="239"/>
      <c r="H221" s="239"/>
      <c r="I221" s="239"/>
      <c r="J221" s="166"/>
      <c r="K221" s="168">
        <v>4.0110000000000001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145</v>
      </c>
      <c r="AU221" s="172" t="s">
        <v>108</v>
      </c>
      <c r="AV221" s="12" t="s">
        <v>143</v>
      </c>
      <c r="AW221" s="12" t="s">
        <v>29</v>
      </c>
      <c r="AX221" s="12" t="s">
        <v>77</v>
      </c>
      <c r="AY221" s="172" t="s">
        <v>138</v>
      </c>
    </row>
    <row r="222" spans="2:65" s="9" customFormat="1" ht="29.85" customHeight="1">
      <c r="B222" s="129"/>
      <c r="C222" s="130"/>
      <c r="D222" s="139" t="s">
        <v>121</v>
      </c>
      <c r="E222" s="139"/>
      <c r="F222" s="139"/>
      <c r="G222" s="139"/>
      <c r="H222" s="139"/>
      <c r="I222" s="139"/>
      <c r="J222" s="139"/>
      <c r="K222" s="139"/>
      <c r="L222" s="139"/>
      <c r="M222" s="139"/>
      <c r="N222" s="230">
        <f>BK222</f>
        <v>0</v>
      </c>
      <c r="O222" s="231"/>
      <c r="P222" s="231"/>
      <c r="Q222" s="231"/>
      <c r="R222" s="132"/>
      <c r="T222" s="133"/>
      <c r="U222" s="130"/>
      <c r="V222" s="130"/>
      <c r="W222" s="134">
        <f>SUM(W223:W247)</f>
        <v>12.988</v>
      </c>
      <c r="X222" s="130"/>
      <c r="Y222" s="134">
        <f>SUM(Y223:Y247)</f>
        <v>0.70074879999999995</v>
      </c>
      <c r="Z222" s="130"/>
      <c r="AA222" s="135">
        <f>SUM(AA223:AA247)</f>
        <v>0</v>
      </c>
      <c r="AR222" s="136" t="s">
        <v>77</v>
      </c>
      <c r="AT222" s="137" t="s">
        <v>70</v>
      </c>
      <c r="AU222" s="137" t="s">
        <v>77</v>
      </c>
      <c r="AY222" s="136" t="s">
        <v>138</v>
      </c>
      <c r="BK222" s="138">
        <f>SUM(BK223:BK247)</f>
        <v>0</v>
      </c>
    </row>
    <row r="223" spans="2:65" s="1" customFormat="1" ht="38.25" customHeight="1">
      <c r="B223" s="140"/>
      <c r="C223" s="141" t="s">
        <v>223</v>
      </c>
      <c r="D223" s="141" t="s">
        <v>139</v>
      </c>
      <c r="E223" s="142" t="s">
        <v>502</v>
      </c>
      <c r="F223" s="224" t="s">
        <v>503</v>
      </c>
      <c r="G223" s="224"/>
      <c r="H223" s="224"/>
      <c r="I223" s="224"/>
      <c r="J223" s="143" t="s">
        <v>142</v>
      </c>
      <c r="K223" s="144">
        <v>3</v>
      </c>
      <c r="L223" s="225"/>
      <c r="M223" s="225"/>
      <c r="N223" s="225">
        <f>ROUND(L223*K223,2)</f>
        <v>0</v>
      </c>
      <c r="O223" s="225"/>
      <c r="P223" s="225"/>
      <c r="Q223" s="225"/>
      <c r="R223" s="145"/>
      <c r="T223" s="146" t="s">
        <v>5</v>
      </c>
      <c r="U223" s="43" t="s">
        <v>36</v>
      </c>
      <c r="V223" s="147">
        <v>0.17100000000000001</v>
      </c>
      <c r="W223" s="147">
        <f>V223*K223</f>
        <v>0.51300000000000001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1" t="s">
        <v>143</v>
      </c>
      <c r="AT223" s="21" t="s">
        <v>139</v>
      </c>
      <c r="AU223" s="21" t="s">
        <v>108</v>
      </c>
      <c r="AY223" s="21" t="s">
        <v>138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77</v>
      </c>
      <c r="BK223" s="149">
        <f>ROUND(L223*K223,2)</f>
        <v>0</v>
      </c>
      <c r="BL223" s="21" t="s">
        <v>143</v>
      </c>
      <c r="BM223" s="21" t="s">
        <v>504</v>
      </c>
    </row>
    <row r="224" spans="2:65" s="1" customFormat="1" ht="25.5" customHeight="1">
      <c r="B224" s="140"/>
      <c r="C224" s="173" t="s">
        <v>226</v>
      </c>
      <c r="D224" s="173" t="s">
        <v>209</v>
      </c>
      <c r="E224" s="174" t="s">
        <v>505</v>
      </c>
      <c r="F224" s="240" t="s">
        <v>506</v>
      </c>
      <c r="G224" s="240"/>
      <c r="H224" s="240"/>
      <c r="I224" s="240"/>
      <c r="J224" s="175" t="s">
        <v>142</v>
      </c>
      <c r="K224" s="176">
        <v>3.06</v>
      </c>
      <c r="L224" s="241"/>
      <c r="M224" s="241"/>
      <c r="N224" s="241">
        <f>ROUND(L224*K224,2)</f>
        <v>0</v>
      </c>
      <c r="O224" s="225"/>
      <c r="P224" s="225"/>
      <c r="Q224" s="225"/>
      <c r="R224" s="145"/>
      <c r="T224" s="146" t="s">
        <v>5</v>
      </c>
      <c r="U224" s="43" t="s">
        <v>36</v>
      </c>
      <c r="V224" s="147">
        <v>0</v>
      </c>
      <c r="W224" s="147">
        <f>V224*K224</f>
        <v>0</v>
      </c>
      <c r="X224" s="147">
        <v>2.7999999999999998E-4</v>
      </c>
      <c r="Y224" s="147">
        <f>X224*K224</f>
        <v>8.567999999999999E-4</v>
      </c>
      <c r="Z224" s="147">
        <v>0</v>
      </c>
      <c r="AA224" s="148">
        <f>Z224*K224</f>
        <v>0</v>
      </c>
      <c r="AR224" s="21" t="s">
        <v>168</v>
      </c>
      <c r="AT224" s="21" t="s">
        <v>209</v>
      </c>
      <c r="AU224" s="21" t="s">
        <v>108</v>
      </c>
      <c r="AY224" s="21" t="s">
        <v>138</v>
      </c>
      <c r="BE224" s="149">
        <f>IF(U224="základní",N224,0)</f>
        <v>0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1" t="s">
        <v>77</v>
      </c>
      <c r="BK224" s="149">
        <f>ROUND(L224*K224,2)</f>
        <v>0</v>
      </c>
      <c r="BL224" s="21" t="s">
        <v>143</v>
      </c>
      <c r="BM224" s="21" t="s">
        <v>507</v>
      </c>
    </row>
    <row r="225" spans="2:65" s="1" customFormat="1" ht="38.25" customHeight="1">
      <c r="B225" s="140"/>
      <c r="C225" s="141" t="s">
        <v>227</v>
      </c>
      <c r="D225" s="141" t="s">
        <v>139</v>
      </c>
      <c r="E225" s="142" t="s">
        <v>508</v>
      </c>
      <c r="F225" s="224" t="s">
        <v>509</v>
      </c>
      <c r="G225" s="224"/>
      <c r="H225" s="224"/>
      <c r="I225" s="224"/>
      <c r="J225" s="143" t="s">
        <v>142</v>
      </c>
      <c r="K225" s="144">
        <v>19</v>
      </c>
      <c r="L225" s="225"/>
      <c r="M225" s="225"/>
      <c r="N225" s="225">
        <f>ROUND(L225*K225,2)</f>
        <v>0</v>
      </c>
      <c r="O225" s="225"/>
      <c r="P225" s="225"/>
      <c r="Q225" s="225"/>
      <c r="R225" s="145"/>
      <c r="T225" s="146" t="s">
        <v>5</v>
      </c>
      <c r="U225" s="43" t="s">
        <v>36</v>
      </c>
      <c r="V225" s="147">
        <v>0.29199999999999998</v>
      </c>
      <c r="W225" s="147">
        <f>V225*K225</f>
        <v>5.548</v>
      </c>
      <c r="X225" s="147">
        <v>1.0000000000000001E-5</v>
      </c>
      <c r="Y225" s="147">
        <f>X225*K225</f>
        <v>1.9000000000000001E-4</v>
      </c>
      <c r="Z225" s="147">
        <v>0</v>
      </c>
      <c r="AA225" s="148">
        <f>Z225*K225</f>
        <v>0</v>
      </c>
      <c r="AR225" s="21" t="s">
        <v>143</v>
      </c>
      <c r="AT225" s="21" t="s">
        <v>139</v>
      </c>
      <c r="AU225" s="21" t="s">
        <v>108</v>
      </c>
      <c r="AY225" s="21" t="s">
        <v>138</v>
      </c>
      <c r="BE225" s="149">
        <f>IF(U225="základní",N225,0)</f>
        <v>0</v>
      </c>
      <c r="BF225" s="149">
        <f>IF(U225="snížená",N225,0)</f>
        <v>0</v>
      </c>
      <c r="BG225" s="149">
        <f>IF(U225="zákl. přenesená",N225,0)</f>
        <v>0</v>
      </c>
      <c r="BH225" s="149">
        <f>IF(U225="sníž. přenesená",N225,0)</f>
        <v>0</v>
      </c>
      <c r="BI225" s="149">
        <f>IF(U225="nulová",N225,0)</f>
        <v>0</v>
      </c>
      <c r="BJ225" s="21" t="s">
        <v>77</v>
      </c>
      <c r="BK225" s="149">
        <f>ROUND(L225*K225,2)</f>
        <v>0</v>
      </c>
      <c r="BL225" s="21" t="s">
        <v>143</v>
      </c>
      <c r="BM225" s="21" t="s">
        <v>510</v>
      </c>
    </row>
    <row r="226" spans="2:65" s="11" customFormat="1" ht="16.5" customHeight="1">
      <c r="B226" s="158"/>
      <c r="C226" s="159"/>
      <c r="D226" s="159"/>
      <c r="E226" s="160" t="s">
        <v>5</v>
      </c>
      <c r="F226" s="245" t="s">
        <v>511</v>
      </c>
      <c r="G226" s="246"/>
      <c r="H226" s="246"/>
      <c r="I226" s="246"/>
      <c r="J226" s="159"/>
      <c r="K226" s="160" t="s">
        <v>5</v>
      </c>
      <c r="L226" s="159"/>
      <c r="M226" s="159"/>
      <c r="N226" s="159"/>
      <c r="O226" s="159"/>
      <c r="P226" s="159"/>
      <c r="Q226" s="159"/>
      <c r="R226" s="161"/>
      <c r="T226" s="162"/>
      <c r="U226" s="159"/>
      <c r="V226" s="159"/>
      <c r="W226" s="159"/>
      <c r="X226" s="159"/>
      <c r="Y226" s="159"/>
      <c r="Z226" s="159"/>
      <c r="AA226" s="163"/>
      <c r="AT226" s="164" t="s">
        <v>145</v>
      </c>
      <c r="AU226" s="164" t="s">
        <v>108</v>
      </c>
      <c r="AV226" s="11" t="s">
        <v>77</v>
      </c>
      <c r="AW226" s="11" t="s">
        <v>29</v>
      </c>
      <c r="AX226" s="11" t="s">
        <v>71</v>
      </c>
      <c r="AY226" s="164" t="s">
        <v>138</v>
      </c>
    </row>
    <row r="227" spans="2:65" s="10" customFormat="1" ht="16.5" customHeight="1">
      <c r="B227" s="150"/>
      <c r="C227" s="151"/>
      <c r="D227" s="151"/>
      <c r="E227" s="152" t="s">
        <v>5</v>
      </c>
      <c r="F227" s="236" t="s">
        <v>512</v>
      </c>
      <c r="G227" s="237"/>
      <c r="H227" s="237"/>
      <c r="I227" s="237"/>
      <c r="J227" s="151"/>
      <c r="K227" s="153">
        <v>8</v>
      </c>
      <c r="L227" s="151"/>
      <c r="M227" s="151"/>
      <c r="N227" s="151"/>
      <c r="O227" s="151"/>
      <c r="P227" s="151"/>
      <c r="Q227" s="151"/>
      <c r="R227" s="154"/>
      <c r="T227" s="155"/>
      <c r="U227" s="151"/>
      <c r="V227" s="151"/>
      <c r="W227" s="151"/>
      <c r="X227" s="151"/>
      <c r="Y227" s="151"/>
      <c r="Z227" s="151"/>
      <c r="AA227" s="156"/>
      <c r="AT227" s="157" t="s">
        <v>145</v>
      </c>
      <c r="AU227" s="157" t="s">
        <v>108</v>
      </c>
      <c r="AV227" s="10" t="s">
        <v>108</v>
      </c>
      <c r="AW227" s="10" t="s">
        <v>29</v>
      </c>
      <c r="AX227" s="10" t="s">
        <v>71</v>
      </c>
      <c r="AY227" s="157" t="s">
        <v>138</v>
      </c>
    </row>
    <row r="228" spans="2:65" s="11" customFormat="1" ht="16.5" customHeight="1">
      <c r="B228" s="158"/>
      <c r="C228" s="159"/>
      <c r="D228" s="159"/>
      <c r="E228" s="160" t="s">
        <v>5</v>
      </c>
      <c r="F228" s="247" t="s">
        <v>513</v>
      </c>
      <c r="G228" s="248"/>
      <c r="H228" s="248"/>
      <c r="I228" s="248"/>
      <c r="J228" s="159"/>
      <c r="K228" s="160" t="s">
        <v>5</v>
      </c>
      <c r="L228" s="159"/>
      <c r="M228" s="159"/>
      <c r="N228" s="159"/>
      <c r="O228" s="159"/>
      <c r="P228" s="159"/>
      <c r="Q228" s="159"/>
      <c r="R228" s="161"/>
      <c r="T228" s="162"/>
      <c r="U228" s="159"/>
      <c r="V228" s="159"/>
      <c r="W228" s="159"/>
      <c r="X228" s="159"/>
      <c r="Y228" s="159"/>
      <c r="Z228" s="159"/>
      <c r="AA228" s="163"/>
      <c r="AT228" s="164" t="s">
        <v>145</v>
      </c>
      <c r="AU228" s="164" t="s">
        <v>108</v>
      </c>
      <c r="AV228" s="11" t="s">
        <v>77</v>
      </c>
      <c r="AW228" s="11" t="s">
        <v>29</v>
      </c>
      <c r="AX228" s="11" t="s">
        <v>71</v>
      </c>
      <c r="AY228" s="164" t="s">
        <v>138</v>
      </c>
    </row>
    <row r="229" spans="2:65" s="10" customFormat="1" ht="16.5" customHeight="1">
      <c r="B229" s="150"/>
      <c r="C229" s="151"/>
      <c r="D229" s="151"/>
      <c r="E229" s="152" t="s">
        <v>5</v>
      </c>
      <c r="F229" s="236" t="s">
        <v>514</v>
      </c>
      <c r="G229" s="237"/>
      <c r="H229" s="237"/>
      <c r="I229" s="237"/>
      <c r="J229" s="151"/>
      <c r="K229" s="153">
        <v>11</v>
      </c>
      <c r="L229" s="151"/>
      <c r="M229" s="151"/>
      <c r="N229" s="151"/>
      <c r="O229" s="151"/>
      <c r="P229" s="151"/>
      <c r="Q229" s="151"/>
      <c r="R229" s="154"/>
      <c r="T229" s="155"/>
      <c r="U229" s="151"/>
      <c r="V229" s="151"/>
      <c r="W229" s="151"/>
      <c r="X229" s="151"/>
      <c r="Y229" s="151"/>
      <c r="Z229" s="151"/>
      <c r="AA229" s="156"/>
      <c r="AT229" s="157" t="s">
        <v>145</v>
      </c>
      <c r="AU229" s="157" t="s">
        <v>108</v>
      </c>
      <c r="AV229" s="10" t="s">
        <v>108</v>
      </c>
      <c r="AW229" s="10" t="s">
        <v>29</v>
      </c>
      <c r="AX229" s="10" t="s">
        <v>71</v>
      </c>
      <c r="AY229" s="157" t="s">
        <v>138</v>
      </c>
    </row>
    <row r="230" spans="2:65" s="12" customFormat="1" ht="16.5" customHeight="1">
      <c r="B230" s="165"/>
      <c r="C230" s="166"/>
      <c r="D230" s="166"/>
      <c r="E230" s="167" t="s">
        <v>5</v>
      </c>
      <c r="F230" s="238" t="s">
        <v>152</v>
      </c>
      <c r="G230" s="239"/>
      <c r="H230" s="239"/>
      <c r="I230" s="239"/>
      <c r="J230" s="166"/>
      <c r="K230" s="168">
        <v>19</v>
      </c>
      <c r="L230" s="166"/>
      <c r="M230" s="166"/>
      <c r="N230" s="166"/>
      <c r="O230" s="166"/>
      <c r="P230" s="166"/>
      <c r="Q230" s="166"/>
      <c r="R230" s="169"/>
      <c r="T230" s="170"/>
      <c r="U230" s="166"/>
      <c r="V230" s="166"/>
      <c r="W230" s="166"/>
      <c r="X230" s="166"/>
      <c r="Y230" s="166"/>
      <c r="Z230" s="166"/>
      <c r="AA230" s="171"/>
      <c r="AT230" s="172" t="s">
        <v>145</v>
      </c>
      <c r="AU230" s="172" t="s">
        <v>108</v>
      </c>
      <c r="AV230" s="12" t="s">
        <v>143</v>
      </c>
      <c r="AW230" s="12" t="s">
        <v>29</v>
      </c>
      <c r="AX230" s="12" t="s">
        <v>77</v>
      </c>
      <c r="AY230" s="172" t="s">
        <v>138</v>
      </c>
    </row>
    <row r="231" spans="2:65" s="1" customFormat="1" ht="25.5" customHeight="1">
      <c r="B231" s="140"/>
      <c r="C231" s="173" t="s">
        <v>228</v>
      </c>
      <c r="D231" s="173" t="s">
        <v>209</v>
      </c>
      <c r="E231" s="174" t="s">
        <v>515</v>
      </c>
      <c r="F231" s="240" t="s">
        <v>516</v>
      </c>
      <c r="G231" s="240"/>
      <c r="H231" s="240"/>
      <c r="I231" s="240"/>
      <c r="J231" s="175" t="s">
        <v>142</v>
      </c>
      <c r="K231" s="176">
        <v>19.38</v>
      </c>
      <c r="L231" s="241"/>
      <c r="M231" s="241"/>
      <c r="N231" s="241">
        <f t="shared" ref="N231:N237" si="0">ROUND(L231*K231,2)</f>
        <v>0</v>
      </c>
      <c r="O231" s="225"/>
      <c r="P231" s="225"/>
      <c r="Q231" s="225"/>
      <c r="R231" s="145"/>
      <c r="T231" s="146" t="s">
        <v>5</v>
      </c>
      <c r="U231" s="43" t="s">
        <v>36</v>
      </c>
      <c r="V231" s="147">
        <v>0</v>
      </c>
      <c r="W231" s="147">
        <f t="shared" ref="W231:W237" si="1">V231*K231</f>
        <v>0</v>
      </c>
      <c r="X231" s="147">
        <v>2.8999999999999998E-3</v>
      </c>
      <c r="Y231" s="147">
        <f t="shared" ref="Y231:Y237" si="2">X231*K231</f>
        <v>5.6201999999999995E-2</v>
      </c>
      <c r="Z231" s="147">
        <v>0</v>
      </c>
      <c r="AA231" s="148">
        <f t="shared" ref="AA231:AA237" si="3">Z231*K231</f>
        <v>0</v>
      </c>
      <c r="AR231" s="21" t="s">
        <v>168</v>
      </c>
      <c r="AT231" s="21" t="s">
        <v>209</v>
      </c>
      <c r="AU231" s="21" t="s">
        <v>108</v>
      </c>
      <c r="AY231" s="21" t="s">
        <v>138</v>
      </c>
      <c r="BE231" s="149">
        <f t="shared" ref="BE231:BE237" si="4">IF(U231="základní",N231,0)</f>
        <v>0</v>
      </c>
      <c r="BF231" s="149">
        <f t="shared" ref="BF231:BF237" si="5">IF(U231="snížená",N231,0)</f>
        <v>0</v>
      </c>
      <c r="BG231" s="149">
        <f t="shared" ref="BG231:BG237" si="6">IF(U231="zákl. přenesená",N231,0)</f>
        <v>0</v>
      </c>
      <c r="BH231" s="149">
        <f t="shared" ref="BH231:BH237" si="7">IF(U231="sníž. přenesená",N231,0)</f>
        <v>0</v>
      </c>
      <c r="BI231" s="149">
        <f t="shared" ref="BI231:BI237" si="8">IF(U231="nulová",N231,0)</f>
        <v>0</v>
      </c>
      <c r="BJ231" s="21" t="s">
        <v>77</v>
      </c>
      <c r="BK231" s="149">
        <f t="shared" ref="BK231:BK237" si="9">ROUND(L231*K231,2)</f>
        <v>0</v>
      </c>
      <c r="BL231" s="21" t="s">
        <v>143</v>
      </c>
      <c r="BM231" s="21" t="s">
        <v>517</v>
      </c>
    </row>
    <row r="232" spans="2:65" s="1" customFormat="1" ht="25.5" customHeight="1">
      <c r="B232" s="140"/>
      <c r="C232" s="141" t="s">
        <v>229</v>
      </c>
      <c r="D232" s="141" t="s">
        <v>139</v>
      </c>
      <c r="E232" s="142" t="s">
        <v>518</v>
      </c>
      <c r="F232" s="224" t="s">
        <v>519</v>
      </c>
      <c r="G232" s="224"/>
      <c r="H232" s="224"/>
      <c r="I232" s="224"/>
      <c r="J232" s="143" t="s">
        <v>219</v>
      </c>
      <c r="K232" s="144">
        <v>1</v>
      </c>
      <c r="L232" s="225"/>
      <c r="M232" s="225"/>
      <c r="N232" s="225">
        <f t="shared" si="0"/>
        <v>0</v>
      </c>
      <c r="O232" s="225"/>
      <c r="P232" s="225"/>
      <c r="Q232" s="225"/>
      <c r="R232" s="145"/>
      <c r="T232" s="146" t="s">
        <v>5</v>
      </c>
      <c r="U232" s="43" t="s">
        <v>36</v>
      </c>
      <c r="V232" s="147">
        <v>3.4740000000000002</v>
      </c>
      <c r="W232" s="147">
        <f t="shared" si="1"/>
        <v>3.4740000000000002</v>
      </c>
      <c r="X232" s="147">
        <v>0</v>
      </c>
      <c r="Y232" s="147">
        <f t="shared" si="2"/>
        <v>0</v>
      </c>
      <c r="Z232" s="147">
        <v>0</v>
      </c>
      <c r="AA232" s="148">
        <f t="shared" si="3"/>
        <v>0</v>
      </c>
      <c r="AR232" s="21" t="s">
        <v>143</v>
      </c>
      <c r="AT232" s="21" t="s">
        <v>139</v>
      </c>
      <c r="AU232" s="21" t="s">
        <v>108</v>
      </c>
      <c r="AY232" s="21" t="s">
        <v>138</v>
      </c>
      <c r="BE232" s="149">
        <f t="shared" si="4"/>
        <v>0</v>
      </c>
      <c r="BF232" s="149">
        <f t="shared" si="5"/>
        <v>0</v>
      </c>
      <c r="BG232" s="149">
        <f t="shared" si="6"/>
        <v>0</v>
      </c>
      <c r="BH232" s="149">
        <f t="shared" si="7"/>
        <v>0</v>
      </c>
      <c r="BI232" s="149">
        <f t="shared" si="8"/>
        <v>0</v>
      </c>
      <c r="BJ232" s="21" t="s">
        <v>77</v>
      </c>
      <c r="BK232" s="149">
        <f t="shared" si="9"/>
        <v>0</v>
      </c>
      <c r="BL232" s="21" t="s">
        <v>143</v>
      </c>
      <c r="BM232" s="21" t="s">
        <v>520</v>
      </c>
    </row>
    <row r="233" spans="2:65" s="1" customFormat="1" ht="16.5" customHeight="1">
      <c r="B233" s="140"/>
      <c r="C233" s="173" t="s">
        <v>230</v>
      </c>
      <c r="D233" s="173" t="s">
        <v>209</v>
      </c>
      <c r="E233" s="174" t="s">
        <v>521</v>
      </c>
      <c r="F233" s="240" t="s">
        <v>522</v>
      </c>
      <c r="G233" s="240"/>
      <c r="H233" s="240"/>
      <c r="I233" s="240"/>
      <c r="J233" s="175" t="s">
        <v>219</v>
      </c>
      <c r="K233" s="176">
        <v>1</v>
      </c>
      <c r="L233" s="241"/>
      <c r="M233" s="241"/>
      <c r="N233" s="241">
        <f t="shared" si="0"/>
        <v>0</v>
      </c>
      <c r="O233" s="225"/>
      <c r="P233" s="225"/>
      <c r="Q233" s="225"/>
      <c r="R233" s="145"/>
      <c r="T233" s="146" t="s">
        <v>5</v>
      </c>
      <c r="U233" s="43" t="s">
        <v>36</v>
      </c>
      <c r="V233" s="147">
        <v>0</v>
      </c>
      <c r="W233" s="147">
        <f t="shared" si="1"/>
        <v>0</v>
      </c>
      <c r="X233" s="147">
        <v>1.9E-3</v>
      </c>
      <c r="Y233" s="147">
        <f t="shared" si="2"/>
        <v>1.9E-3</v>
      </c>
      <c r="Z233" s="147">
        <v>0</v>
      </c>
      <c r="AA233" s="148">
        <f t="shared" si="3"/>
        <v>0</v>
      </c>
      <c r="AR233" s="21" t="s">
        <v>168</v>
      </c>
      <c r="AT233" s="21" t="s">
        <v>209</v>
      </c>
      <c r="AU233" s="21" t="s">
        <v>108</v>
      </c>
      <c r="AY233" s="21" t="s">
        <v>138</v>
      </c>
      <c r="BE233" s="149">
        <f t="shared" si="4"/>
        <v>0</v>
      </c>
      <c r="BF233" s="149">
        <f t="shared" si="5"/>
        <v>0</v>
      </c>
      <c r="BG233" s="149">
        <f t="shared" si="6"/>
        <v>0</v>
      </c>
      <c r="BH233" s="149">
        <f t="shared" si="7"/>
        <v>0</v>
      </c>
      <c r="BI233" s="149">
        <f t="shared" si="8"/>
        <v>0</v>
      </c>
      <c r="BJ233" s="21" t="s">
        <v>77</v>
      </c>
      <c r="BK233" s="149">
        <f t="shared" si="9"/>
        <v>0</v>
      </c>
      <c r="BL233" s="21" t="s">
        <v>143</v>
      </c>
      <c r="BM233" s="21" t="s">
        <v>523</v>
      </c>
    </row>
    <row r="234" spans="2:65" s="1" customFormat="1" ht="25.5" customHeight="1">
      <c r="B234" s="140"/>
      <c r="C234" s="173" t="s">
        <v>231</v>
      </c>
      <c r="D234" s="173" t="s">
        <v>209</v>
      </c>
      <c r="E234" s="174" t="s">
        <v>524</v>
      </c>
      <c r="F234" s="240" t="s">
        <v>525</v>
      </c>
      <c r="G234" s="240"/>
      <c r="H234" s="240"/>
      <c r="I234" s="240"/>
      <c r="J234" s="175" t="s">
        <v>219</v>
      </c>
      <c r="K234" s="176">
        <v>1</v>
      </c>
      <c r="L234" s="241"/>
      <c r="M234" s="241"/>
      <c r="N234" s="241">
        <f t="shared" si="0"/>
        <v>0</v>
      </c>
      <c r="O234" s="225"/>
      <c r="P234" s="225"/>
      <c r="Q234" s="225"/>
      <c r="R234" s="145"/>
      <c r="T234" s="146" t="s">
        <v>5</v>
      </c>
      <c r="U234" s="43" t="s">
        <v>36</v>
      </c>
      <c r="V234" s="147">
        <v>0</v>
      </c>
      <c r="W234" s="147">
        <f t="shared" si="1"/>
        <v>0</v>
      </c>
      <c r="X234" s="147">
        <v>3.5000000000000001E-3</v>
      </c>
      <c r="Y234" s="147">
        <f t="shared" si="2"/>
        <v>3.5000000000000001E-3</v>
      </c>
      <c r="Z234" s="147">
        <v>0</v>
      </c>
      <c r="AA234" s="148">
        <f t="shared" si="3"/>
        <v>0</v>
      </c>
      <c r="AR234" s="21" t="s">
        <v>168</v>
      </c>
      <c r="AT234" s="21" t="s">
        <v>209</v>
      </c>
      <c r="AU234" s="21" t="s">
        <v>108</v>
      </c>
      <c r="AY234" s="21" t="s">
        <v>138</v>
      </c>
      <c r="BE234" s="149">
        <f t="shared" si="4"/>
        <v>0</v>
      </c>
      <c r="BF234" s="149">
        <f t="shared" si="5"/>
        <v>0</v>
      </c>
      <c r="BG234" s="149">
        <f t="shared" si="6"/>
        <v>0</v>
      </c>
      <c r="BH234" s="149">
        <f t="shared" si="7"/>
        <v>0</v>
      </c>
      <c r="BI234" s="149">
        <f t="shared" si="8"/>
        <v>0</v>
      </c>
      <c r="BJ234" s="21" t="s">
        <v>77</v>
      </c>
      <c r="BK234" s="149">
        <f t="shared" si="9"/>
        <v>0</v>
      </c>
      <c r="BL234" s="21" t="s">
        <v>143</v>
      </c>
      <c r="BM234" s="21" t="s">
        <v>526</v>
      </c>
    </row>
    <row r="235" spans="2:65" s="1" customFormat="1" ht="38.25" customHeight="1">
      <c r="B235" s="140"/>
      <c r="C235" s="141" t="s">
        <v>232</v>
      </c>
      <c r="D235" s="141" t="s">
        <v>139</v>
      </c>
      <c r="E235" s="142" t="s">
        <v>527</v>
      </c>
      <c r="F235" s="224" t="s">
        <v>528</v>
      </c>
      <c r="G235" s="224"/>
      <c r="H235" s="224"/>
      <c r="I235" s="224"/>
      <c r="J235" s="143" t="s">
        <v>219</v>
      </c>
      <c r="K235" s="144">
        <v>1</v>
      </c>
      <c r="L235" s="225"/>
      <c r="M235" s="225"/>
      <c r="N235" s="225">
        <f t="shared" si="0"/>
        <v>0</v>
      </c>
      <c r="O235" s="225"/>
      <c r="P235" s="225"/>
      <c r="Q235" s="225"/>
      <c r="R235" s="145"/>
      <c r="T235" s="146" t="s">
        <v>5</v>
      </c>
      <c r="U235" s="43" t="s">
        <v>36</v>
      </c>
      <c r="V235" s="147">
        <v>1.5</v>
      </c>
      <c r="W235" s="147">
        <f t="shared" si="1"/>
        <v>1.5</v>
      </c>
      <c r="X235" s="147">
        <v>0.43786000000000003</v>
      </c>
      <c r="Y235" s="147">
        <f t="shared" si="2"/>
        <v>0.43786000000000003</v>
      </c>
      <c r="Z235" s="147">
        <v>0</v>
      </c>
      <c r="AA235" s="148">
        <f t="shared" si="3"/>
        <v>0</v>
      </c>
      <c r="AR235" s="21" t="s">
        <v>143</v>
      </c>
      <c r="AT235" s="21" t="s">
        <v>139</v>
      </c>
      <c r="AU235" s="21" t="s">
        <v>108</v>
      </c>
      <c r="AY235" s="21" t="s">
        <v>138</v>
      </c>
      <c r="BE235" s="149">
        <f t="shared" si="4"/>
        <v>0</v>
      </c>
      <c r="BF235" s="149">
        <f t="shared" si="5"/>
        <v>0</v>
      </c>
      <c r="BG235" s="149">
        <f t="shared" si="6"/>
        <v>0</v>
      </c>
      <c r="BH235" s="149">
        <f t="shared" si="7"/>
        <v>0</v>
      </c>
      <c r="BI235" s="149">
        <f t="shared" si="8"/>
        <v>0</v>
      </c>
      <c r="BJ235" s="21" t="s">
        <v>77</v>
      </c>
      <c r="BK235" s="149">
        <f t="shared" si="9"/>
        <v>0</v>
      </c>
      <c r="BL235" s="21" t="s">
        <v>143</v>
      </c>
      <c r="BM235" s="21" t="s">
        <v>529</v>
      </c>
    </row>
    <row r="236" spans="2:65" s="1" customFormat="1" ht="16.5" customHeight="1">
      <c r="B236" s="140"/>
      <c r="C236" s="173" t="s">
        <v>233</v>
      </c>
      <c r="D236" s="173" t="s">
        <v>209</v>
      </c>
      <c r="E236" s="174" t="s">
        <v>530</v>
      </c>
      <c r="F236" s="240" t="s">
        <v>531</v>
      </c>
      <c r="G236" s="240"/>
      <c r="H236" s="240"/>
      <c r="I236" s="240"/>
      <c r="J236" s="175" t="s">
        <v>219</v>
      </c>
      <c r="K236" s="176">
        <v>1</v>
      </c>
      <c r="L236" s="241"/>
      <c r="M236" s="241"/>
      <c r="N236" s="241">
        <f t="shared" si="0"/>
        <v>0</v>
      </c>
      <c r="O236" s="225"/>
      <c r="P236" s="225"/>
      <c r="Q236" s="225"/>
      <c r="R236" s="145"/>
      <c r="T236" s="146" t="s">
        <v>5</v>
      </c>
      <c r="U236" s="43" t="s">
        <v>36</v>
      </c>
      <c r="V236" s="147">
        <v>0</v>
      </c>
      <c r="W236" s="147">
        <f t="shared" si="1"/>
        <v>0</v>
      </c>
      <c r="X236" s="147">
        <v>8.6999999999999994E-2</v>
      </c>
      <c r="Y236" s="147">
        <f t="shared" si="2"/>
        <v>8.6999999999999994E-2</v>
      </c>
      <c r="Z236" s="147">
        <v>0</v>
      </c>
      <c r="AA236" s="148">
        <f t="shared" si="3"/>
        <v>0</v>
      </c>
      <c r="AR236" s="21" t="s">
        <v>168</v>
      </c>
      <c r="AT236" s="21" t="s">
        <v>209</v>
      </c>
      <c r="AU236" s="21" t="s">
        <v>108</v>
      </c>
      <c r="AY236" s="21" t="s">
        <v>138</v>
      </c>
      <c r="BE236" s="149">
        <f t="shared" si="4"/>
        <v>0</v>
      </c>
      <c r="BF236" s="149">
        <f t="shared" si="5"/>
        <v>0</v>
      </c>
      <c r="BG236" s="149">
        <f t="shared" si="6"/>
        <v>0</v>
      </c>
      <c r="BH236" s="149">
        <f t="shared" si="7"/>
        <v>0</v>
      </c>
      <c r="BI236" s="149">
        <f t="shared" si="8"/>
        <v>0</v>
      </c>
      <c r="BJ236" s="21" t="s">
        <v>77</v>
      </c>
      <c r="BK236" s="149">
        <f t="shared" si="9"/>
        <v>0</v>
      </c>
      <c r="BL236" s="21" t="s">
        <v>143</v>
      </c>
      <c r="BM236" s="21" t="s">
        <v>532</v>
      </c>
    </row>
    <row r="237" spans="2:65" s="1" customFormat="1" ht="16.5" customHeight="1">
      <c r="B237" s="140"/>
      <c r="C237" s="141" t="s">
        <v>234</v>
      </c>
      <c r="D237" s="141" t="s">
        <v>139</v>
      </c>
      <c r="E237" s="142" t="s">
        <v>533</v>
      </c>
      <c r="F237" s="224" t="s">
        <v>534</v>
      </c>
      <c r="G237" s="224"/>
      <c r="H237" s="224"/>
      <c r="I237" s="224"/>
      <c r="J237" s="143" t="s">
        <v>219</v>
      </c>
      <c r="K237" s="144">
        <v>1</v>
      </c>
      <c r="L237" s="225"/>
      <c r="M237" s="225"/>
      <c r="N237" s="225">
        <f t="shared" si="0"/>
        <v>0</v>
      </c>
      <c r="O237" s="225"/>
      <c r="P237" s="225"/>
      <c r="Q237" s="225"/>
      <c r="R237" s="145"/>
      <c r="T237" s="146" t="s">
        <v>5</v>
      </c>
      <c r="U237" s="43" t="s">
        <v>36</v>
      </c>
      <c r="V237" s="147">
        <v>0.5</v>
      </c>
      <c r="W237" s="147">
        <f t="shared" si="1"/>
        <v>0.5</v>
      </c>
      <c r="X237" s="147">
        <v>4.0050000000000002E-2</v>
      </c>
      <c r="Y237" s="147">
        <f t="shared" si="2"/>
        <v>4.0050000000000002E-2</v>
      </c>
      <c r="Z237" s="147">
        <v>0</v>
      </c>
      <c r="AA237" s="148">
        <f t="shared" si="3"/>
        <v>0</v>
      </c>
      <c r="AR237" s="21" t="s">
        <v>143</v>
      </c>
      <c r="AT237" s="21" t="s">
        <v>139</v>
      </c>
      <c r="AU237" s="21" t="s">
        <v>108</v>
      </c>
      <c r="AY237" s="21" t="s">
        <v>138</v>
      </c>
      <c r="BE237" s="149">
        <f t="shared" si="4"/>
        <v>0</v>
      </c>
      <c r="BF237" s="149">
        <f t="shared" si="5"/>
        <v>0</v>
      </c>
      <c r="BG237" s="149">
        <f t="shared" si="6"/>
        <v>0</v>
      </c>
      <c r="BH237" s="149">
        <f t="shared" si="7"/>
        <v>0</v>
      </c>
      <c r="BI237" s="149">
        <f t="shared" si="8"/>
        <v>0</v>
      </c>
      <c r="BJ237" s="21" t="s">
        <v>77</v>
      </c>
      <c r="BK237" s="149">
        <f t="shared" si="9"/>
        <v>0</v>
      </c>
      <c r="BL237" s="21" t="s">
        <v>143</v>
      </c>
      <c r="BM237" s="21" t="s">
        <v>535</v>
      </c>
    </row>
    <row r="238" spans="2:65" s="1" customFormat="1" ht="16.5" customHeight="1">
      <c r="B238" s="34"/>
      <c r="C238" s="35"/>
      <c r="D238" s="35"/>
      <c r="E238" s="35"/>
      <c r="F238" s="243" t="s">
        <v>536</v>
      </c>
      <c r="G238" s="244"/>
      <c r="H238" s="244"/>
      <c r="I238" s="244"/>
      <c r="J238" s="35"/>
      <c r="K238" s="35"/>
      <c r="L238" s="35"/>
      <c r="M238" s="35"/>
      <c r="N238" s="35"/>
      <c r="O238" s="35"/>
      <c r="P238" s="35"/>
      <c r="Q238" s="35"/>
      <c r="R238" s="36"/>
      <c r="T238" s="177"/>
      <c r="U238" s="35"/>
      <c r="V238" s="35"/>
      <c r="W238" s="35"/>
      <c r="X238" s="35"/>
      <c r="Y238" s="35"/>
      <c r="Z238" s="35"/>
      <c r="AA238" s="73"/>
      <c r="AT238" s="21" t="s">
        <v>220</v>
      </c>
      <c r="AU238" s="21" t="s">
        <v>108</v>
      </c>
    </row>
    <row r="239" spans="2:65" s="1" customFormat="1" ht="16.5" customHeight="1">
      <c r="B239" s="140"/>
      <c r="C239" s="141" t="s">
        <v>235</v>
      </c>
      <c r="D239" s="141" t="s">
        <v>139</v>
      </c>
      <c r="E239" s="142" t="s">
        <v>537</v>
      </c>
      <c r="F239" s="224" t="s">
        <v>538</v>
      </c>
      <c r="G239" s="224"/>
      <c r="H239" s="224"/>
      <c r="I239" s="224"/>
      <c r="J239" s="143" t="s">
        <v>219</v>
      </c>
      <c r="K239" s="144">
        <v>1</v>
      </c>
      <c r="L239" s="225"/>
      <c r="M239" s="225"/>
      <c r="N239" s="225">
        <f t="shared" ref="N239:N244" si="10">ROUND(L239*K239,2)</f>
        <v>0</v>
      </c>
      <c r="O239" s="225"/>
      <c r="P239" s="225"/>
      <c r="Q239" s="225"/>
      <c r="R239" s="145"/>
      <c r="T239" s="146" t="s">
        <v>5</v>
      </c>
      <c r="U239" s="43" t="s">
        <v>36</v>
      </c>
      <c r="V239" s="147">
        <v>0.77200000000000002</v>
      </c>
      <c r="W239" s="147">
        <f t="shared" ref="W239:W244" si="11">V239*K239</f>
        <v>0.77200000000000002</v>
      </c>
      <c r="X239" s="147">
        <v>6.3829999999999998E-2</v>
      </c>
      <c r="Y239" s="147">
        <f t="shared" ref="Y239:Y244" si="12">X239*K239</f>
        <v>6.3829999999999998E-2</v>
      </c>
      <c r="Z239" s="147">
        <v>0</v>
      </c>
      <c r="AA239" s="148">
        <f t="shared" ref="AA239:AA244" si="13">Z239*K239</f>
        <v>0</v>
      </c>
      <c r="AR239" s="21" t="s">
        <v>143</v>
      </c>
      <c r="AT239" s="21" t="s">
        <v>139</v>
      </c>
      <c r="AU239" s="21" t="s">
        <v>108</v>
      </c>
      <c r="AY239" s="21" t="s">
        <v>138</v>
      </c>
      <c r="BE239" s="149">
        <f t="shared" ref="BE239:BE244" si="14">IF(U239="základní",N239,0)</f>
        <v>0</v>
      </c>
      <c r="BF239" s="149">
        <f t="shared" ref="BF239:BF244" si="15">IF(U239="snížená",N239,0)</f>
        <v>0</v>
      </c>
      <c r="BG239" s="149">
        <f t="shared" ref="BG239:BG244" si="16">IF(U239="zákl. přenesená",N239,0)</f>
        <v>0</v>
      </c>
      <c r="BH239" s="149">
        <f t="shared" ref="BH239:BH244" si="17">IF(U239="sníž. přenesená",N239,0)</f>
        <v>0</v>
      </c>
      <c r="BI239" s="149">
        <f t="shared" ref="BI239:BI244" si="18">IF(U239="nulová",N239,0)</f>
        <v>0</v>
      </c>
      <c r="BJ239" s="21" t="s">
        <v>77</v>
      </c>
      <c r="BK239" s="149">
        <f t="shared" ref="BK239:BK244" si="19">ROUND(L239*K239,2)</f>
        <v>0</v>
      </c>
      <c r="BL239" s="21" t="s">
        <v>143</v>
      </c>
      <c r="BM239" s="21" t="s">
        <v>539</v>
      </c>
    </row>
    <row r="240" spans="2:65" s="1" customFormat="1" ht="16.5" customHeight="1">
      <c r="B240" s="140"/>
      <c r="C240" s="173" t="s">
        <v>236</v>
      </c>
      <c r="D240" s="173" t="s">
        <v>209</v>
      </c>
      <c r="E240" s="174" t="s">
        <v>540</v>
      </c>
      <c r="F240" s="240" t="s">
        <v>541</v>
      </c>
      <c r="G240" s="240"/>
      <c r="H240" s="240"/>
      <c r="I240" s="240"/>
      <c r="J240" s="175" t="s">
        <v>219</v>
      </c>
      <c r="K240" s="176">
        <v>1</v>
      </c>
      <c r="L240" s="241"/>
      <c r="M240" s="241"/>
      <c r="N240" s="241">
        <f t="shared" si="10"/>
        <v>0</v>
      </c>
      <c r="O240" s="225"/>
      <c r="P240" s="225"/>
      <c r="Q240" s="225"/>
      <c r="R240" s="145"/>
      <c r="T240" s="146" t="s">
        <v>5</v>
      </c>
      <c r="U240" s="43" t="s">
        <v>36</v>
      </c>
      <c r="V240" s="147">
        <v>0</v>
      </c>
      <c r="W240" s="147">
        <f t="shared" si="11"/>
        <v>0</v>
      </c>
      <c r="X240" s="147">
        <v>7.3000000000000001E-3</v>
      </c>
      <c r="Y240" s="147">
        <f t="shared" si="12"/>
        <v>7.3000000000000001E-3</v>
      </c>
      <c r="Z240" s="147">
        <v>0</v>
      </c>
      <c r="AA240" s="148">
        <f t="shared" si="13"/>
        <v>0</v>
      </c>
      <c r="AR240" s="21" t="s">
        <v>168</v>
      </c>
      <c r="AT240" s="21" t="s">
        <v>209</v>
      </c>
      <c r="AU240" s="21" t="s">
        <v>108</v>
      </c>
      <c r="AY240" s="21" t="s">
        <v>138</v>
      </c>
      <c r="BE240" s="149">
        <f t="shared" si="14"/>
        <v>0</v>
      </c>
      <c r="BF240" s="149">
        <f t="shared" si="15"/>
        <v>0</v>
      </c>
      <c r="BG240" s="149">
        <f t="shared" si="16"/>
        <v>0</v>
      </c>
      <c r="BH240" s="149">
        <f t="shared" si="17"/>
        <v>0</v>
      </c>
      <c r="BI240" s="149">
        <f t="shared" si="18"/>
        <v>0</v>
      </c>
      <c r="BJ240" s="21" t="s">
        <v>77</v>
      </c>
      <c r="BK240" s="149">
        <f t="shared" si="19"/>
        <v>0</v>
      </c>
      <c r="BL240" s="21" t="s">
        <v>143</v>
      </c>
      <c r="BM240" s="21" t="s">
        <v>542</v>
      </c>
    </row>
    <row r="241" spans="2:65" s="1" customFormat="1" ht="25.5" customHeight="1">
      <c r="B241" s="140"/>
      <c r="C241" s="173" t="s">
        <v>237</v>
      </c>
      <c r="D241" s="173" t="s">
        <v>209</v>
      </c>
      <c r="E241" s="174" t="s">
        <v>543</v>
      </c>
      <c r="F241" s="240" t="s">
        <v>544</v>
      </c>
      <c r="G241" s="240"/>
      <c r="H241" s="240"/>
      <c r="I241" s="240"/>
      <c r="J241" s="175" t="s">
        <v>219</v>
      </c>
      <c r="K241" s="176">
        <v>1</v>
      </c>
      <c r="L241" s="241"/>
      <c r="M241" s="241"/>
      <c r="N241" s="241">
        <f t="shared" si="10"/>
        <v>0</v>
      </c>
      <c r="O241" s="225"/>
      <c r="P241" s="225"/>
      <c r="Q241" s="225"/>
      <c r="R241" s="145"/>
      <c r="T241" s="146" t="s">
        <v>5</v>
      </c>
      <c r="U241" s="43" t="s">
        <v>36</v>
      </c>
      <c r="V241" s="147">
        <v>0</v>
      </c>
      <c r="W241" s="147">
        <f t="shared" si="11"/>
        <v>0</v>
      </c>
      <c r="X241" s="147">
        <v>8.9999999999999998E-4</v>
      </c>
      <c r="Y241" s="147">
        <f t="shared" si="12"/>
        <v>8.9999999999999998E-4</v>
      </c>
      <c r="Z241" s="147">
        <v>0</v>
      </c>
      <c r="AA241" s="148">
        <f t="shared" si="13"/>
        <v>0</v>
      </c>
      <c r="AR241" s="21" t="s">
        <v>168</v>
      </c>
      <c r="AT241" s="21" t="s">
        <v>209</v>
      </c>
      <c r="AU241" s="21" t="s">
        <v>108</v>
      </c>
      <c r="AY241" s="21" t="s">
        <v>138</v>
      </c>
      <c r="BE241" s="149">
        <f t="shared" si="14"/>
        <v>0</v>
      </c>
      <c r="BF241" s="149">
        <f t="shared" si="15"/>
        <v>0</v>
      </c>
      <c r="BG241" s="149">
        <f t="shared" si="16"/>
        <v>0</v>
      </c>
      <c r="BH241" s="149">
        <f t="shared" si="17"/>
        <v>0</v>
      </c>
      <c r="BI241" s="149">
        <f t="shared" si="18"/>
        <v>0</v>
      </c>
      <c r="BJ241" s="21" t="s">
        <v>77</v>
      </c>
      <c r="BK241" s="149">
        <f t="shared" si="19"/>
        <v>0</v>
      </c>
      <c r="BL241" s="21" t="s">
        <v>143</v>
      </c>
      <c r="BM241" s="21" t="s">
        <v>545</v>
      </c>
    </row>
    <row r="242" spans="2:65" s="1" customFormat="1" ht="25.5" customHeight="1">
      <c r="B242" s="140"/>
      <c r="C242" s="141" t="s">
        <v>238</v>
      </c>
      <c r="D242" s="141" t="s">
        <v>139</v>
      </c>
      <c r="E242" s="142" t="s">
        <v>404</v>
      </c>
      <c r="F242" s="224" t="s">
        <v>405</v>
      </c>
      <c r="G242" s="224"/>
      <c r="H242" s="224"/>
      <c r="I242" s="224"/>
      <c r="J242" s="143" t="s">
        <v>142</v>
      </c>
      <c r="K242" s="144">
        <v>5</v>
      </c>
      <c r="L242" s="225"/>
      <c r="M242" s="225"/>
      <c r="N242" s="225">
        <f t="shared" si="10"/>
        <v>0</v>
      </c>
      <c r="O242" s="225"/>
      <c r="P242" s="225"/>
      <c r="Q242" s="225"/>
      <c r="R242" s="145"/>
      <c r="T242" s="146" t="s">
        <v>5</v>
      </c>
      <c r="U242" s="43" t="s">
        <v>36</v>
      </c>
      <c r="V242" s="147">
        <v>5.3999999999999999E-2</v>
      </c>
      <c r="W242" s="147">
        <f t="shared" si="11"/>
        <v>0.27</v>
      </c>
      <c r="X242" s="147">
        <v>1.9000000000000001E-4</v>
      </c>
      <c r="Y242" s="147">
        <f t="shared" si="12"/>
        <v>9.5000000000000011E-4</v>
      </c>
      <c r="Z242" s="147">
        <v>0</v>
      </c>
      <c r="AA242" s="148">
        <f t="shared" si="13"/>
        <v>0</v>
      </c>
      <c r="AR242" s="21" t="s">
        <v>143</v>
      </c>
      <c r="AT242" s="21" t="s">
        <v>139</v>
      </c>
      <c r="AU242" s="21" t="s">
        <v>108</v>
      </c>
      <c r="AY242" s="21" t="s">
        <v>138</v>
      </c>
      <c r="BE242" s="149">
        <f t="shared" si="14"/>
        <v>0</v>
      </c>
      <c r="BF242" s="149">
        <f t="shared" si="15"/>
        <v>0</v>
      </c>
      <c r="BG242" s="149">
        <f t="shared" si="16"/>
        <v>0</v>
      </c>
      <c r="BH242" s="149">
        <f t="shared" si="17"/>
        <v>0</v>
      </c>
      <c r="BI242" s="149">
        <f t="shared" si="18"/>
        <v>0</v>
      </c>
      <c r="BJ242" s="21" t="s">
        <v>77</v>
      </c>
      <c r="BK242" s="149">
        <f t="shared" si="19"/>
        <v>0</v>
      </c>
      <c r="BL242" s="21" t="s">
        <v>143</v>
      </c>
      <c r="BM242" s="21" t="s">
        <v>546</v>
      </c>
    </row>
    <row r="243" spans="2:65" s="1" customFormat="1" ht="25.5" customHeight="1">
      <c r="B243" s="140"/>
      <c r="C243" s="141" t="s">
        <v>239</v>
      </c>
      <c r="D243" s="141" t="s">
        <v>139</v>
      </c>
      <c r="E243" s="142" t="s">
        <v>410</v>
      </c>
      <c r="F243" s="224" t="s">
        <v>411</v>
      </c>
      <c r="G243" s="224"/>
      <c r="H243" s="224"/>
      <c r="I243" s="224"/>
      <c r="J243" s="143" t="s">
        <v>142</v>
      </c>
      <c r="K243" s="144">
        <v>3</v>
      </c>
      <c r="L243" s="225"/>
      <c r="M243" s="225"/>
      <c r="N243" s="225">
        <f t="shared" si="10"/>
        <v>0</v>
      </c>
      <c r="O243" s="225"/>
      <c r="P243" s="225"/>
      <c r="Q243" s="225"/>
      <c r="R243" s="145"/>
      <c r="T243" s="146" t="s">
        <v>5</v>
      </c>
      <c r="U243" s="43" t="s">
        <v>36</v>
      </c>
      <c r="V243" s="147">
        <v>2.3E-2</v>
      </c>
      <c r="W243" s="147">
        <f t="shared" si="11"/>
        <v>6.9000000000000006E-2</v>
      </c>
      <c r="X243" s="147">
        <v>6.9999999999999994E-5</v>
      </c>
      <c r="Y243" s="147">
        <f t="shared" si="12"/>
        <v>2.0999999999999998E-4</v>
      </c>
      <c r="Z243" s="147">
        <v>0</v>
      </c>
      <c r="AA243" s="148">
        <f t="shared" si="13"/>
        <v>0</v>
      </c>
      <c r="AR243" s="21" t="s">
        <v>143</v>
      </c>
      <c r="AT243" s="21" t="s">
        <v>139</v>
      </c>
      <c r="AU243" s="21" t="s">
        <v>108</v>
      </c>
      <c r="AY243" s="21" t="s">
        <v>138</v>
      </c>
      <c r="BE243" s="149">
        <f t="shared" si="14"/>
        <v>0</v>
      </c>
      <c r="BF243" s="149">
        <f t="shared" si="15"/>
        <v>0</v>
      </c>
      <c r="BG243" s="149">
        <f t="shared" si="16"/>
        <v>0</v>
      </c>
      <c r="BH243" s="149">
        <f t="shared" si="17"/>
        <v>0</v>
      </c>
      <c r="BI243" s="149">
        <f t="shared" si="18"/>
        <v>0</v>
      </c>
      <c r="BJ243" s="21" t="s">
        <v>77</v>
      </c>
      <c r="BK243" s="149">
        <f t="shared" si="19"/>
        <v>0</v>
      </c>
      <c r="BL243" s="21" t="s">
        <v>143</v>
      </c>
      <c r="BM243" s="21" t="s">
        <v>547</v>
      </c>
    </row>
    <row r="244" spans="2:65" s="1" customFormat="1" ht="16.5" customHeight="1">
      <c r="B244" s="140"/>
      <c r="C244" s="141" t="s">
        <v>240</v>
      </c>
      <c r="D244" s="141" t="s">
        <v>139</v>
      </c>
      <c r="E244" s="142" t="s">
        <v>548</v>
      </c>
      <c r="F244" s="224" t="s">
        <v>549</v>
      </c>
      <c r="G244" s="224"/>
      <c r="H244" s="224"/>
      <c r="I244" s="224"/>
      <c r="J244" s="143" t="s">
        <v>550</v>
      </c>
      <c r="K244" s="144">
        <v>1</v>
      </c>
      <c r="L244" s="225"/>
      <c r="M244" s="225"/>
      <c r="N244" s="225">
        <f t="shared" si="10"/>
        <v>0</v>
      </c>
      <c r="O244" s="225"/>
      <c r="P244" s="225"/>
      <c r="Q244" s="225"/>
      <c r="R244" s="145"/>
      <c r="T244" s="146" t="s">
        <v>5</v>
      </c>
      <c r="U244" s="43" t="s">
        <v>36</v>
      </c>
      <c r="V244" s="147">
        <v>0.17100000000000001</v>
      </c>
      <c r="W244" s="147">
        <f t="shared" si="11"/>
        <v>0.17100000000000001</v>
      </c>
      <c r="X244" s="147">
        <v>0</v>
      </c>
      <c r="Y244" s="147">
        <f t="shared" si="12"/>
        <v>0</v>
      </c>
      <c r="Z244" s="147">
        <v>0</v>
      </c>
      <c r="AA244" s="148">
        <f t="shared" si="13"/>
        <v>0</v>
      </c>
      <c r="AR244" s="21" t="s">
        <v>143</v>
      </c>
      <c r="AT244" s="21" t="s">
        <v>139</v>
      </c>
      <c r="AU244" s="21" t="s">
        <v>108</v>
      </c>
      <c r="AY244" s="21" t="s">
        <v>138</v>
      </c>
      <c r="BE244" s="149">
        <f t="shared" si="14"/>
        <v>0</v>
      </c>
      <c r="BF244" s="149">
        <f t="shared" si="15"/>
        <v>0</v>
      </c>
      <c r="BG244" s="149">
        <f t="shared" si="16"/>
        <v>0</v>
      </c>
      <c r="BH244" s="149">
        <f t="shared" si="17"/>
        <v>0</v>
      </c>
      <c r="BI244" s="149">
        <f t="shared" si="18"/>
        <v>0</v>
      </c>
      <c r="BJ244" s="21" t="s">
        <v>77</v>
      </c>
      <c r="BK244" s="149">
        <f t="shared" si="19"/>
        <v>0</v>
      </c>
      <c r="BL244" s="21" t="s">
        <v>143</v>
      </c>
      <c r="BM244" s="21" t="s">
        <v>551</v>
      </c>
    </row>
    <row r="245" spans="2:65" s="1" customFormat="1" ht="16.5" customHeight="1">
      <c r="B245" s="34"/>
      <c r="C245" s="35"/>
      <c r="D245" s="35"/>
      <c r="E245" s="35"/>
      <c r="F245" s="243" t="s">
        <v>552</v>
      </c>
      <c r="G245" s="244"/>
      <c r="H245" s="244"/>
      <c r="I245" s="244"/>
      <c r="J245" s="35"/>
      <c r="K245" s="35"/>
      <c r="L245" s="35"/>
      <c r="M245" s="35"/>
      <c r="N245" s="35"/>
      <c r="O245" s="35"/>
      <c r="P245" s="35"/>
      <c r="Q245" s="35"/>
      <c r="R245" s="36"/>
      <c r="T245" s="177"/>
      <c r="U245" s="35"/>
      <c r="V245" s="35"/>
      <c r="W245" s="35"/>
      <c r="X245" s="35"/>
      <c r="Y245" s="35"/>
      <c r="Z245" s="35"/>
      <c r="AA245" s="73"/>
      <c r="AT245" s="21" t="s">
        <v>220</v>
      </c>
      <c r="AU245" s="21" t="s">
        <v>108</v>
      </c>
    </row>
    <row r="246" spans="2:65" s="1" customFormat="1" ht="16.5" customHeight="1">
      <c r="B246" s="140"/>
      <c r="C246" s="141" t="s">
        <v>241</v>
      </c>
      <c r="D246" s="141" t="s">
        <v>139</v>
      </c>
      <c r="E246" s="142" t="s">
        <v>553</v>
      </c>
      <c r="F246" s="224" t="s">
        <v>554</v>
      </c>
      <c r="G246" s="224"/>
      <c r="H246" s="224"/>
      <c r="I246" s="224"/>
      <c r="J246" s="143" t="s">
        <v>550</v>
      </c>
      <c r="K246" s="144">
        <v>1</v>
      </c>
      <c r="L246" s="225"/>
      <c r="M246" s="225"/>
      <c r="N246" s="225">
        <f>ROUND(L246*K246,2)</f>
        <v>0</v>
      </c>
      <c r="O246" s="225"/>
      <c r="P246" s="225"/>
      <c r="Q246" s="225"/>
      <c r="R246" s="145"/>
      <c r="T246" s="146" t="s">
        <v>5</v>
      </c>
      <c r="U246" s="43" t="s">
        <v>36</v>
      </c>
      <c r="V246" s="147">
        <v>0.17100000000000001</v>
      </c>
      <c r="W246" s="147">
        <f>V246*K246</f>
        <v>0.17100000000000001</v>
      </c>
      <c r="X246" s="147">
        <v>0</v>
      </c>
      <c r="Y246" s="147">
        <f>X246*K246</f>
        <v>0</v>
      </c>
      <c r="Z246" s="147">
        <v>0</v>
      </c>
      <c r="AA246" s="148">
        <f>Z246*K246</f>
        <v>0</v>
      </c>
      <c r="AR246" s="21" t="s">
        <v>143</v>
      </c>
      <c r="AT246" s="21" t="s">
        <v>139</v>
      </c>
      <c r="AU246" s="21" t="s">
        <v>108</v>
      </c>
      <c r="AY246" s="21" t="s">
        <v>138</v>
      </c>
      <c r="BE246" s="149">
        <f>IF(U246="základní",N246,0)</f>
        <v>0</v>
      </c>
      <c r="BF246" s="149">
        <f>IF(U246="snížená",N246,0)</f>
        <v>0</v>
      </c>
      <c r="BG246" s="149">
        <f>IF(U246="zákl. přenesená",N246,0)</f>
        <v>0</v>
      </c>
      <c r="BH246" s="149">
        <f>IF(U246="sníž. přenesená",N246,0)</f>
        <v>0</v>
      </c>
      <c r="BI246" s="149">
        <f>IF(U246="nulová",N246,0)</f>
        <v>0</v>
      </c>
      <c r="BJ246" s="21" t="s">
        <v>77</v>
      </c>
      <c r="BK246" s="149">
        <f>ROUND(L246*K246,2)</f>
        <v>0</v>
      </c>
      <c r="BL246" s="21" t="s">
        <v>143</v>
      </c>
      <c r="BM246" s="21" t="s">
        <v>555</v>
      </c>
    </row>
    <row r="247" spans="2:65" s="1" customFormat="1" ht="16.5" customHeight="1">
      <c r="B247" s="34"/>
      <c r="C247" s="35"/>
      <c r="D247" s="35"/>
      <c r="E247" s="35"/>
      <c r="F247" s="243" t="s">
        <v>552</v>
      </c>
      <c r="G247" s="244"/>
      <c r="H247" s="244"/>
      <c r="I247" s="244"/>
      <c r="J247" s="35"/>
      <c r="K247" s="35"/>
      <c r="L247" s="35"/>
      <c r="M247" s="35"/>
      <c r="N247" s="35"/>
      <c r="O247" s="35"/>
      <c r="P247" s="35"/>
      <c r="Q247" s="35"/>
      <c r="R247" s="36"/>
      <c r="T247" s="177"/>
      <c r="U247" s="35"/>
      <c r="V247" s="35"/>
      <c r="W247" s="35"/>
      <c r="X247" s="35"/>
      <c r="Y247" s="35"/>
      <c r="Z247" s="35"/>
      <c r="AA247" s="73"/>
      <c r="AT247" s="21" t="s">
        <v>220</v>
      </c>
      <c r="AU247" s="21" t="s">
        <v>108</v>
      </c>
    </row>
    <row r="248" spans="2:65" s="9" customFormat="1" ht="29.85" customHeight="1">
      <c r="B248" s="129"/>
      <c r="C248" s="130"/>
      <c r="D248" s="139" t="s">
        <v>122</v>
      </c>
      <c r="E248" s="139"/>
      <c r="F248" s="139"/>
      <c r="G248" s="139"/>
      <c r="H248" s="139"/>
      <c r="I248" s="139"/>
      <c r="J248" s="139"/>
      <c r="K248" s="139"/>
      <c r="L248" s="139"/>
      <c r="M248" s="139"/>
      <c r="N248" s="230">
        <f>BK248</f>
        <v>0</v>
      </c>
      <c r="O248" s="231"/>
      <c r="P248" s="231"/>
      <c r="Q248" s="231"/>
      <c r="R248" s="132"/>
      <c r="T248" s="133"/>
      <c r="U248" s="130"/>
      <c r="V248" s="130"/>
      <c r="W248" s="134">
        <f>W249</f>
        <v>82.57808</v>
      </c>
      <c r="X248" s="130"/>
      <c r="Y248" s="134">
        <f>Y249</f>
        <v>0</v>
      </c>
      <c r="Z248" s="130"/>
      <c r="AA248" s="135">
        <f>AA249</f>
        <v>0</v>
      </c>
      <c r="AR248" s="136" t="s">
        <v>77</v>
      </c>
      <c r="AT248" s="137" t="s">
        <v>70</v>
      </c>
      <c r="AU248" s="137" t="s">
        <v>77</v>
      </c>
      <c r="AY248" s="136" t="s">
        <v>138</v>
      </c>
      <c r="BK248" s="138">
        <f>BK249</f>
        <v>0</v>
      </c>
    </row>
    <row r="249" spans="2:65" s="1" customFormat="1" ht="25.5" customHeight="1">
      <c r="B249" s="140"/>
      <c r="C249" s="141" t="s">
        <v>242</v>
      </c>
      <c r="D249" s="141" t="s">
        <v>139</v>
      </c>
      <c r="E249" s="142" t="s">
        <v>253</v>
      </c>
      <c r="F249" s="224" t="s">
        <v>254</v>
      </c>
      <c r="G249" s="224"/>
      <c r="H249" s="224"/>
      <c r="I249" s="224"/>
      <c r="J249" s="143" t="s">
        <v>204</v>
      </c>
      <c r="K249" s="144">
        <v>55.795999999999999</v>
      </c>
      <c r="L249" s="225"/>
      <c r="M249" s="225"/>
      <c r="N249" s="225">
        <f>ROUND(L249*K249,2)</f>
        <v>0</v>
      </c>
      <c r="O249" s="225"/>
      <c r="P249" s="225"/>
      <c r="Q249" s="225"/>
      <c r="R249" s="145"/>
      <c r="T249" s="146" t="s">
        <v>5</v>
      </c>
      <c r="U249" s="178" t="s">
        <v>36</v>
      </c>
      <c r="V249" s="179">
        <v>1.48</v>
      </c>
      <c r="W249" s="179">
        <f>V249*K249</f>
        <v>82.57808</v>
      </c>
      <c r="X249" s="179">
        <v>0</v>
      </c>
      <c r="Y249" s="179">
        <f>X249*K249</f>
        <v>0</v>
      </c>
      <c r="Z249" s="179">
        <v>0</v>
      </c>
      <c r="AA249" s="180">
        <f>Z249*K249</f>
        <v>0</v>
      </c>
      <c r="AR249" s="21" t="s">
        <v>143</v>
      </c>
      <c r="AT249" s="21" t="s">
        <v>139</v>
      </c>
      <c r="AU249" s="21" t="s">
        <v>108</v>
      </c>
      <c r="AY249" s="21" t="s">
        <v>138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1" t="s">
        <v>77</v>
      </c>
      <c r="BK249" s="149">
        <f>ROUND(L249*K249,2)</f>
        <v>0</v>
      </c>
      <c r="BL249" s="21" t="s">
        <v>143</v>
      </c>
      <c r="BM249" s="21" t="s">
        <v>556</v>
      </c>
    </row>
    <row r="250" spans="2:65" s="1" customFormat="1" ht="6.95" customHeight="1">
      <c r="B250" s="58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60"/>
    </row>
  </sheetData>
  <mergeCells count="28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L209:M209"/>
    <mergeCell ref="N209:Q209"/>
    <mergeCell ref="F210:I210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N244:Q244"/>
    <mergeCell ref="F238:I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H1:K1"/>
    <mergeCell ref="S2:AC2"/>
    <mergeCell ref="F245:I245"/>
    <mergeCell ref="F246:I246"/>
    <mergeCell ref="L246:M246"/>
    <mergeCell ref="N246:Q246"/>
    <mergeCell ref="F247:I247"/>
    <mergeCell ref="F249:I249"/>
    <mergeCell ref="L249:M249"/>
    <mergeCell ref="N249:Q249"/>
    <mergeCell ref="N114:Q114"/>
    <mergeCell ref="N115:Q115"/>
    <mergeCell ref="N116:Q116"/>
    <mergeCell ref="N211:Q211"/>
    <mergeCell ref="N222:Q222"/>
    <mergeCell ref="N248:Q248"/>
    <mergeCell ref="F242:I242"/>
    <mergeCell ref="L242:M242"/>
    <mergeCell ref="N242:Q242"/>
    <mergeCell ref="F243:I243"/>
    <mergeCell ref="L243:M243"/>
    <mergeCell ref="N243:Q243"/>
    <mergeCell ref="F244:I244"/>
    <mergeCell ref="L244:M244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3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27"/>
  <sheetViews>
    <sheetView showGridLines="0" workbookViewId="0">
      <pane ySplit="1" topLeftCell="A208" activePane="bottomLeft" state="frozen"/>
      <selection pane="bottomLeft" activeCell="L220" sqref="L220:M2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557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ROUND((SUM(BE95:BE96)+SUM(BE114:BE226)), 2)</f>
        <v>0</v>
      </c>
      <c r="I32" s="249"/>
      <c r="J32" s="249"/>
      <c r="K32" s="35"/>
      <c r="L32" s="35"/>
      <c r="M32" s="262">
        <f>ROUND(ROUND((SUM(BE95:BE96)+SUM(BE114:BE226)),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ROUND((SUM(BF95:BF96)+SUM(BF114:BF226)), 2)</f>
        <v>0</v>
      </c>
      <c r="I33" s="249"/>
      <c r="J33" s="249"/>
      <c r="K33" s="35"/>
      <c r="L33" s="35"/>
      <c r="M33" s="262">
        <f>ROUND(ROUND((SUM(BF95:BF96)+SUM(BF114:BF226)),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ROUND((SUM(BG95:BG96)+SUM(BG114:BG226)),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ROUND((SUM(BH95:BH96)+SUM(BH114:BH226)),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ROUND((SUM(BI95:BI96)+SUM(BI114:BI226)),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08.4.2 - Přípojky vodovodu, splaškové a dešťové kanalizace (SO 02)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N192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N201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N225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08.4.2 - Přípojky vodovodu, splaškové a dešťové kanalizace (SO 02)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181.07057400000002</v>
      </c>
      <c r="X114" s="50"/>
      <c r="Y114" s="126">
        <f>Y115</f>
        <v>38.941235720000002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W116+W192+W201+W225</f>
        <v>181.07057400000002</v>
      </c>
      <c r="X115" s="130"/>
      <c r="Y115" s="134">
        <f>Y116+Y192+Y201+Y225</f>
        <v>38.941235720000002</v>
      </c>
      <c r="Z115" s="130"/>
      <c r="AA115" s="135">
        <f>AA116+AA192+AA201+AA225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BK116+BK192+BK201+BK225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SUM(W117:W191)</f>
        <v>108.23919900000001</v>
      </c>
      <c r="X116" s="130"/>
      <c r="Y116" s="134">
        <f>SUM(Y117:Y191)</f>
        <v>38.76541692</v>
      </c>
      <c r="Z116" s="130"/>
      <c r="AA116" s="135">
        <f>SUM(AA117:AA191)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SUM(BK117:BK191)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416</v>
      </c>
      <c r="F117" s="224" t="s">
        <v>417</v>
      </c>
      <c r="G117" s="224"/>
      <c r="H117" s="224"/>
      <c r="I117" s="224"/>
      <c r="J117" s="143" t="s">
        <v>142</v>
      </c>
      <c r="K117" s="144">
        <v>3.6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0.70299999999999996</v>
      </c>
      <c r="W117" s="147">
        <f>V117*K117</f>
        <v>2.5307999999999997</v>
      </c>
      <c r="X117" s="147">
        <v>8.6800000000000002E-3</v>
      </c>
      <c r="Y117" s="147">
        <f>X117*K117</f>
        <v>3.1248000000000001E-2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558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419</v>
      </c>
      <c r="G118" s="235"/>
      <c r="H118" s="235"/>
      <c r="I118" s="235"/>
      <c r="J118" s="151"/>
      <c r="K118" s="153">
        <v>3.6</v>
      </c>
      <c r="L118" s="151"/>
      <c r="M118" s="15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16.5" customHeight="1">
      <c r="B119" s="140"/>
      <c r="C119" s="141" t="s">
        <v>108</v>
      </c>
      <c r="D119" s="141" t="s">
        <v>139</v>
      </c>
      <c r="E119" s="142" t="s">
        <v>256</v>
      </c>
      <c r="F119" s="224" t="s">
        <v>257</v>
      </c>
      <c r="G119" s="224"/>
      <c r="H119" s="224"/>
      <c r="I119" s="224"/>
      <c r="J119" s="143" t="s">
        <v>142</v>
      </c>
      <c r="K119" s="144">
        <v>0.9</v>
      </c>
      <c r="L119" s="225"/>
      <c r="M119" s="225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1.153</v>
      </c>
      <c r="W119" s="147">
        <f>V119*K119</f>
        <v>1.0377000000000001</v>
      </c>
      <c r="X119" s="147">
        <v>1.269E-2</v>
      </c>
      <c r="Y119" s="147">
        <f>X119*K119</f>
        <v>1.1421000000000001E-2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559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421</v>
      </c>
      <c r="G120" s="235"/>
      <c r="H120" s="235"/>
      <c r="I120" s="235"/>
      <c r="J120" s="151"/>
      <c r="K120" s="153">
        <v>0.9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140</v>
      </c>
      <c r="F121" s="224" t="s">
        <v>141</v>
      </c>
      <c r="G121" s="224"/>
      <c r="H121" s="224"/>
      <c r="I121" s="224"/>
      <c r="J121" s="143" t="s">
        <v>142</v>
      </c>
      <c r="K121" s="144">
        <v>8.1</v>
      </c>
      <c r="L121" s="225"/>
      <c r="M121" s="225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0.54700000000000004</v>
      </c>
      <c r="W121" s="147">
        <f>V121*K121</f>
        <v>4.4306999999999999</v>
      </c>
      <c r="X121" s="147">
        <v>3.6900000000000002E-2</v>
      </c>
      <c r="Y121" s="147">
        <f>X121*K121</f>
        <v>0.29888999999999999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560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423</v>
      </c>
      <c r="G122" s="235"/>
      <c r="H122" s="235"/>
      <c r="I122" s="235"/>
      <c r="J122" s="151"/>
      <c r="K122" s="153">
        <v>8.1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146</v>
      </c>
      <c r="F123" s="224" t="s">
        <v>147</v>
      </c>
      <c r="G123" s="224"/>
      <c r="H123" s="224"/>
      <c r="I123" s="224"/>
      <c r="J123" s="143" t="s">
        <v>148</v>
      </c>
      <c r="K123" s="144">
        <v>15.12</v>
      </c>
      <c r="L123" s="225"/>
      <c r="M123" s="225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1.7629999999999999</v>
      </c>
      <c r="W123" s="147">
        <f>V123*K123</f>
        <v>26.656559999999995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561</v>
      </c>
    </row>
    <row r="124" spans="2:65" s="10" customFormat="1" ht="16.5" customHeight="1">
      <c r="B124" s="150"/>
      <c r="C124" s="151"/>
      <c r="D124" s="151"/>
      <c r="E124" s="152" t="s">
        <v>5</v>
      </c>
      <c r="F124" s="234" t="s">
        <v>425</v>
      </c>
      <c r="G124" s="235"/>
      <c r="H124" s="235"/>
      <c r="I124" s="235"/>
      <c r="J124" s="151"/>
      <c r="K124" s="153">
        <v>15.12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145</v>
      </c>
      <c r="AU124" s="157" t="s">
        <v>108</v>
      </c>
      <c r="AV124" s="10" t="s">
        <v>108</v>
      </c>
      <c r="AW124" s="10" t="s">
        <v>29</v>
      </c>
      <c r="AX124" s="10" t="s">
        <v>77</v>
      </c>
      <c r="AY124" s="157" t="s">
        <v>138</v>
      </c>
    </row>
    <row r="125" spans="2:65" s="1" customFormat="1" ht="25.5" customHeight="1">
      <c r="B125" s="140"/>
      <c r="C125" s="141" t="s">
        <v>157</v>
      </c>
      <c r="D125" s="141" t="s">
        <v>139</v>
      </c>
      <c r="E125" s="142" t="s">
        <v>150</v>
      </c>
      <c r="F125" s="224" t="s">
        <v>151</v>
      </c>
      <c r="G125" s="224"/>
      <c r="H125" s="224"/>
      <c r="I125" s="224"/>
      <c r="J125" s="143" t="s">
        <v>148</v>
      </c>
      <c r="K125" s="144">
        <v>11.88</v>
      </c>
      <c r="L125" s="225"/>
      <c r="M125" s="225"/>
      <c r="N125" s="225">
        <f>ROUND(L125*K125,2)</f>
        <v>0</v>
      </c>
      <c r="O125" s="225"/>
      <c r="P125" s="225"/>
      <c r="Q125" s="225"/>
      <c r="R125" s="145"/>
      <c r="T125" s="146" t="s">
        <v>5</v>
      </c>
      <c r="U125" s="43" t="s">
        <v>36</v>
      </c>
      <c r="V125" s="147">
        <v>1.43</v>
      </c>
      <c r="W125" s="147">
        <f>V125*K125</f>
        <v>16.988399999999999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143</v>
      </c>
      <c r="AT125" s="21" t="s">
        <v>139</v>
      </c>
      <c r="AU125" s="21" t="s">
        <v>108</v>
      </c>
      <c r="AY125" s="21" t="s">
        <v>138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77</v>
      </c>
      <c r="BK125" s="149">
        <f>ROUND(L125*K125,2)</f>
        <v>0</v>
      </c>
      <c r="BL125" s="21" t="s">
        <v>143</v>
      </c>
      <c r="BM125" s="21" t="s">
        <v>562</v>
      </c>
    </row>
    <row r="126" spans="2:65" s="11" customFormat="1" ht="16.5" customHeight="1">
      <c r="B126" s="158"/>
      <c r="C126" s="159"/>
      <c r="D126" s="159"/>
      <c r="E126" s="160" t="s">
        <v>5</v>
      </c>
      <c r="F126" s="245" t="s">
        <v>449</v>
      </c>
      <c r="G126" s="246"/>
      <c r="H126" s="246"/>
      <c r="I126" s="246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145</v>
      </c>
      <c r="AU126" s="164" t="s">
        <v>108</v>
      </c>
      <c r="AV126" s="11" t="s">
        <v>77</v>
      </c>
      <c r="AW126" s="11" t="s">
        <v>29</v>
      </c>
      <c r="AX126" s="11" t="s">
        <v>71</v>
      </c>
      <c r="AY126" s="164" t="s">
        <v>138</v>
      </c>
    </row>
    <row r="127" spans="2:65" s="10" customFormat="1" ht="16.5" customHeight="1">
      <c r="B127" s="150"/>
      <c r="C127" s="151"/>
      <c r="D127" s="151"/>
      <c r="E127" s="152" t="s">
        <v>5</v>
      </c>
      <c r="F127" s="236" t="s">
        <v>450</v>
      </c>
      <c r="G127" s="237"/>
      <c r="H127" s="237"/>
      <c r="I127" s="237"/>
      <c r="J127" s="151"/>
      <c r="K127" s="153">
        <v>3.24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145</v>
      </c>
      <c r="AU127" s="157" t="s">
        <v>108</v>
      </c>
      <c r="AV127" s="10" t="s">
        <v>108</v>
      </c>
      <c r="AW127" s="10" t="s">
        <v>29</v>
      </c>
      <c r="AX127" s="10" t="s">
        <v>71</v>
      </c>
      <c r="AY127" s="157" t="s">
        <v>138</v>
      </c>
    </row>
    <row r="128" spans="2:65" s="11" customFormat="1" ht="16.5" customHeight="1">
      <c r="B128" s="158"/>
      <c r="C128" s="159"/>
      <c r="D128" s="159"/>
      <c r="E128" s="160" t="s">
        <v>5</v>
      </c>
      <c r="F128" s="247" t="s">
        <v>451</v>
      </c>
      <c r="G128" s="248"/>
      <c r="H128" s="248"/>
      <c r="I128" s="248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145</v>
      </c>
      <c r="AU128" s="164" t="s">
        <v>108</v>
      </c>
      <c r="AV128" s="11" t="s">
        <v>77</v>
      </c>
      <c r="AW128" s="11" t="s">
        <v>29</v>
      </c>
      <c r="AX128" s="11" t="s">
        <v>71</v>
      </c>
      <c r="AY128" s="164" t="s">
        <v>138</v>
      </c>
    </row>
    <row r="129" spans="2:65" s="10" customFormat="1" ht="16.5" customHeight="1">
      <c r="B129" s="150"/>
      <c r="C129" s="151"/>
      <c r="D129" s="151"/>
      <c r="E129" s="152" t="s">
        <v>5</v>
      </c>
      <c r="F129" s="236" t="s">
        <v>563</v>
      </c>
      <c r="G129" s="237"/>
      <c r="H129" s="237"/>
      <c r="I129" s="237"/>
      <c r="J129" s="151"/>
      <c r="K129" s="153">
        <v>9.7200000000000006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145</v>
      </c>
      <c r="AU129" s="157" t="s">
        <v>108</v>
      </c>
      <c r="AV129" s="10" t="s">
        <v>108</v>
      </c>
      <c r="AW129" s="10" t="s">
        <v>29</v>
      </c>
      <c r="AX129" s="10" t="s">
        <v>71</v>
      </c>
      <c r="AY129" s="157" t="s">
        <v>138</v>
      </c>
    </row>
    <row r="130" spans="2:65" s="11" customFormat="1" ht="16.5" customHeight="1">
      <c r="B130" s="158"/>
      <c r="C130" s="159"/>
      <c r="D130" s="159"/>
      <c r="E130" s="160" t="s">
        <v>5</v>
      </c>
      <c r="F130" s="247" t="s">
        <v>453</v>
      </c>
      <c r="G130" s="248"/>
      <c r="H130" s="248"/>
      <c r="I130" s="248"/>
      <c r="J130" s="159"/>
      <c r="K130" s="160" t="s">
        <v>5</v>
      </c>
      <c r="L130" s="159"/>
      <c r="M130" s="159"/>
      <c r="N130" s="159"/>
      <c r="O130" s="159"/>
      <c r="P130" s="159"/>
      <c r="Q130" s="159"/>
      <c r="R130" s="161"/>
      <c r="T130" s="162"/>
      <c r="U130" s="159"/>
      <c r="V130" s="159"/>
      <c r="W130" s="159"/>
      <c r="X130" s="159"/>
      <c r="Y130" s="159"/>
      <c r="Z130" s="159"/>
      <c r="AA130" s="163"/>
      <c r="AT130" s="164" t="s">
        <v>145</v>
      </c>
      <c r="AU130" s="164" t="s">
        <v>108</v>
      </c>
      <c r="AV130" s="11" t="s">
        <v>77</v>
      </c>
      <c r="AW130" s="11" t="s">
        <v>29</v>
      </c>
      <c r="AX130" s="11" t="s">
        <v>71</v>
      </c>
      <c r="AY130" s="164" t="s">
        <v>138</v>
      </c>
    </row>
    <row r="131" spans="2:65" s="10" customFormat="1" ht="16.5" customHeight="1">
      <c r="B131" s="150"/>
      <c r="C131" s="151"/>
      <c r="D131" s="151"/>
      <c r="E131" s="152" t="s">
        <v>5</v>
      </c>
      <c r="F131" s="236" t="s">
        <v>564</v>
      </c>
      <c r="G131" s="237"/>
      <c r="H131" s="237"/>
      <c r="I131" s="237"/>
      <c r="J131" s="151"/>
      <c r="K131" s="153">
        <v>10.8</v>
      </c>
      <c r="L131" s="151"/>
      <c r="M131" s="151"/>
      <c r="N131" s="151"/>
      <c r="O131" s="151"/>
      <c r="P131" s="151"/>
      <c r="Q131" s="151"/>
      <c r="R131" s="154"/>
      <c r="T131" s="155"/>
      <c r="U131" s="151"/>
      <c r="V131" s="151"/>
      <c r="W131" s="151"/>
      <c r="X131" s="151"/>
      <c r="Y131" s="151"/>
      <c r="Z131" s="151"/>
      <c r="AA131" s="156"/>
      <c r="AT131" s="157" t="s">
        <v>145</v>
      </c>
      <c r="AU131" s="157" t="s">
        <v>108</v>
      </c>
      <c r="AV131" s="10" t="s">
        <v>108</v>
      </c>
      <c r="AW131" s="10" t="s">
        <v>29</v>
      </c>
      <c r="AX131" s="10" t="s">
        <v>71</v>
      </c>
      <c r="AY131" s="157" t="s">
        <v>138</v>
      </c>
    </row>
    <row r="132" spans="2:65" s="12" customFormat="1" ht="16.5" customHeight="1">
      <c r="B132" s="165"/>
      <c r="C132" s="166"/>
      <c r="D132" s="166"/>
      <c r="E132" s="167" t="s">
        <v>5</v>
      </c>
      <c r="F132" s="238" t="s">
        <v>152</v>
      </c>
      <c r="G132" s="239"/>
      <c r="H132" s="239"/>
      <c r="I132" s="239"/>
      <c r="J132" s="166"/>
      <c r="K132" s="168">
        <v>23.76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145</v>
      </c>
      <c r="AU132" s="172" t="s">
        <v>108</v>
      </c>
      <c r="AV132" s="12" t="s">
        <v>143</v>
      </c>
      <c r="AW132" s="12" t="s">
        <v>29</v>
      </c>
      <c r="AX132" s="12" t="s">
        <v>71</v>
      </c>
      <c r="AY132" s="172" t="s">
        <v>138</v>
      </c>
    </row>
    <row r="133" spans="2:65" s="11" customFormat="1" ht="16.5" customHeight="1">
      <c r="B133" s="158"/>
      <c r="C133" s="159"/>
      <c r="D133" s="159"/>
      <c r="E133" s="160" t="s">
        <v>5</v>
      </c>
      <c r="F133" s="247" t="s">
        <v>153</v>
      </c>
      <c r="G133" s="248"/>
      <c r="H133" s="248"/>
      <c r="I133" s="248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145</v>
      </c>
      <c r="AU133" s="164" t="s">
        <v>108</v>
      </c>
      <c r="AV133" s="11" t="s">
        <v>77</v>
      </c>
      <c r="AW133" s="11" t="s">
        <v>29</v>
      </c>
      <c r="AX133" s="11" t="s">
        <v>71</v>
      </c>
      <c r="AY133" s="164" t="s">
        <v>138</v>
      </c>
    </row>
    <row r="134" spans="2:65" s="10" customFormat="1" ht="16.5" customHeight="1">
      <c r="B134" s="150"/>
      <c r="C134" s="151"/>
      <c r="D134" s="151"/>
      <c r="E134" s="152" t="s">
        <v>5</v>
      </c>
      <c r="F134" s="236" t="s">
        <v>455</v>
      </c>
      <c r="G134" s="237"/>
      <c r="H134" s="237"/>
      <c r="I134" s="237"/>
      <c r="J134" s="151"/>
      <c r="K134" s="153">
        <v>11.88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145</v>
      </c>
      <c r="AU134" s="157" t="s">
        <v>108</v>
      </c>
      <c r="AV134" s="10" t="s">
        <v>108</v>
      </c>
      <c r="AW134" s="10" t="s">
        <v>29</v>
      </c>
      <c r="AX134" s="10" t="s">
        <v>77</v>
      </c>
      <c r="AY134" s="157" t="s">
        <v>138</v>
      </c>
    </row>
    <row r="135" spans="2:65" s="1" customFormat="1" ht="25.5" customHeight="1">
      <c r="B135" s="140"/>
      <c r="C135" s="141" t="s">
        <v>161</v>
      </c>
      <c r="D135" s="141" t="s">
        <v>139</v>
      </c>
      <c r="E135" s="142" t="s">
        <v>154</v>
      </c>
      <c r="F135" s="224" t="s">
        <v>155</v>
      </c>
      <c r="G135" s="224"/>
      <c r="H135" s="224"/>
      <c r="I135" s="224"/>
      <c r="J135" s="143" t="s">
        <v>148</v>
      </c>
      <c r="K135" s="144">
        <v>5.94</v>
      </c>
      <c r="L135" s="225"/>
      <c r="M135" s="225"/>
      <c r="N135" s="225">
        <f>ROUND(L135*K135,2)</f>
        <v>0</v>
      </c>
      <c r="O135" s="225"/>
      <c r="P135" s="225"/>
      <c r="Q135" s="225"/>
      <c r="R135" s="145"/>
      <c r="T135" s="146" t="s">
        <v>5</v>
      </c>
      <c r="U135" s="43" t="s">
        <v>36</v>
      </c>
      <c r="V135" s="147">
        <v>0.1</v>
      </c>
      <c r="W135" s="147">
        <f>V135*K135</f>
        <v>0.59400000000000008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1" t="s">
        <v>143</v>
      </c>
      <c r="AT135" s="21" t="s">
        <v>139</v>
      </c>
      <c r="AU135" s="21" t="s">
        <v>108</v>
      </c>
      <c r="AY135" s="21" t="s">
        <v>138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77</v>
      </c>
      <c r="BK135" s="149">
        <f>ROUND(L135*K135,2)</f>
        <v>0</v>
      </c>
      <c r="BL135" s="21" t="s">
        <v>143</v>
      </c>
      <c r="BM135" s="21" t="s">
        <v>565</v>
      </c>
    </row>
    <row r="136" spans="2:65" s="11" customFormat="1" ht="16.5" customHeight="1">
      <c r="B136" s="158"/>
      <c r="C136" s="159"/>
      <c r="D136" s="159"/>
      <c r="E136" s="160" t="s">
        <v>5</v>
      </c>
      <c r="F136" s="245" t="s">
        <v>156</v>
      </c>
      <c r="G136" s="246"/>
      <c r="H136" s="246"/>
      <c r="I136" s="246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145</v>
      </c>
      <c r="AU136" s="164" t="s">
        <v>108</v>
      </c>
      <c r="AV136" s="11" t="s">
        <v>77</v>
      </c>
      <c r="AW136" s="11" t="s">
        <v>29</v>
      </c>
      <c r="AX136" s="11" t="s">
        <v>71</v>
      </c>
      <c r="AY136" s="164" t="s">
        <v>138</v>
      </c>
    </row>
    <row r="137" spans="2:65" s="10" customFormat="1" ht="16.5" customHeight="1">
      <c r="B137" s="150"/>
      <c r="C137" s="151"/>
      <c r="D137" s="151"/>
      <c r="E137" s="152" t="s">
        <v>5</v>
      </c>
      <c r="F137" s="236" t="s">
        <v>457</v>
      </c>
      <c r="G137" s="237"/>
      <c r="H137" s="237"/>
      <c r="I137" s="237"/>
      <c r="J137" s="151"/>
      <c r="K137" s="153">
        <v>5.94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145</v>
      </c>
      <c r="AU137" s="157" t="s">
        <v>108</v>
      </c>
      <c r="AV137" s="10" t="s">
        <v>108</v>
      </c>
      <c r="AW137" s="10" t="s">
        <v>29</v>
      </c>
      <c r="AX137" s="10" t="s">
        <v>77</v>
      </c>
      <c r="AY137" s="157" t="s">
        <v>138</v>
      </c>
    </row>
    <row r="138" spans="2:65" s="1" customFormat="1" ht="25.5" customHeight="1">
      <c r="B138" s="140"/>
      <c r="C138" s="141" t="s">
        <v>164</v>
      </c>
      <c r="D138" s="141" t="s">
        <v>139</v>
      </c>
      <c r="E138" s="142" t="s">
        <v>158</v>
      </c>
      <c r="F138" s="224" t="s">
        <v>159</v>
      </c>
      <c r="G138" s="224"/>
      <c r="H138" s="224"/>
      <c r="I138" s="224"/>
      <c r="J138" s="143" t="s">
        <v>148</v>
      </c>
      <c r="K138" s="144">
        <v>7.1280000000000001</v>
      </c>
      <c r="L138" s="225"/>
      <c r="M138" s="225"/>
      <c r="N138" s="225">
        <f>ROUND(L138*K138,2)</f>
        <v>0</v>
      </c>
      <c r="O138" s="225"/>
      <c r="P138" s="225"/>
      <c r="Q138" s="225"/>
      <c r="R138" s="145"/>
      <c r="T138" s="146" t="s">
        <v>5</v>
      </c>
      <c r="U138" s="43" t="s">
        <v>36</v>
      </c>
      <c r="V138" s="147">
        <v>2.133</v>
      </c>
      <c r="W138" s="147">
        <f>V138*K138</f>
        <v>15.204024</v>
      </c>
      <c r="X138" s="147">
        <v>0</v>
      </c>
      <c r="Y138" s="147">
        <f>X138*K138</f>
        <v>0</v>
      </c>
      <c r="Z138" s="147">
        <v>0</v>
      </c>
      <c r="AA138" s="148">
        <f>Z138*K138</f>
        <v>0</v>
      </c>
      <c r="AR138" s="21" t="s">
        <v>143</v>
      </c>
      <c r="AT138" s="21" t="s">
        <v>139</v>
      </c>
      <c r="AU138" s="21" t="s">
        <v>108</v>
      </c>
      <c r="AY138" s="21" t="s">
        <v>138</v>
      </c>
      <c r="BE138" s="149">
        <f>IF(U138="základní",N138,0)</f>
        <v>0</v>
      </c>
      <c r="BF138" s="149">
        <f>IF(U138="snížená",N138,0)</f>
        <v>0</v>
      </c>
      <c r="BG138" s="149">
        <f>IF(U138="zákl. přenesená",N138,0)</f>
        <v>0</v>
      </c>
      <c r="BH138" s="149">
        <f>IF(U138="sníž. přenesená",N138,0)</f>
        <v>0</v>
      </c>
      <c r="BI138" s="149">
        <f>IF(U138="nulová",N138,0)</f>
        <v>0</v>
      </c>
      <c r="BJ138" s="21" t="s">
        <v>77</v>
      </c>
      <c r="BK138" s="149">
        <f>ROUND(L138*K138,2)</f>
        <v>0</v>
      </c>
      <c r="BL138" s="21" t="s">
        <v>143</v>
      </c>
      <c r="BM138" s="21" t="s">
        <v>566</v>
      </c>
    </row>
    <row r="139" spans="2:65" s="11" customFormat="1" ht="16.5" customHeight="1">
      <c r="B139" s="158"/>
      <c r="C139" s="159"/>
      <c r="D139" s="159"/>
      <c r="E139" s="160" t="s">
        <v>5</v>
      </c>
      <c r="F139" s="245" t="s">
        <v>160</v>
      </c>
      <c r="G139" s="246"/>
      <c r="H139" s="246"/>
      <c r="I139" s="246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145</v>
      </c>
      <c r="AU139" s="164" t="s">
        <v>108</v>
      </c>
      <c r="AV139" s="11" t="s">
        <v>77</v>
      </c>
      <c r="AW139" s="11" t="s">
        <v>29</v>
      </c>
      <c r="AX139" s="11" t="s">
        <v>71</v>
      </c>
      <c r="AY139" s="164" t="s">
        <v>138</v>
      </c>
    </row>
    <row r="140" spans="2:65" s="10" customFormat="1" ht="16.5" customHeight="1">
      <c r="B140" s="150"/>
      <c r="C140" s="151"/>
      <c r="D140" s="151"/>
      <c r="E140" s="152" t="s">
        <v>5</v>
      </c>
      <c r="F140" s="236" t="s">
        <v>459</v>
      </c>
      <c r="G140" s="237"/>
      <c r="H140" s="237"/>
      <c r="I140" s="237"/>
      <c r="J140" s="151"/>
      <c r="K140" s="153">
        <v>7.1280000000000001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145</v>
      </c>
      <c r="AU140" s="157" t="s">
        <v>108</v>
      </c>
      <c r="AV140" s="10" t="s">
        <v>108</v>
      </c>
      <c r="AW140" s="10" t="s">
        <v>29</v>
      </c>
      <c r="AX140" s="10" t="s">
        <v>77</v>
      </c>
      <c r="AY140" s="157" t="s">
        <v>138</v>
      </c>
    </row>
    <row r="141" spans="2:65" s="1" customFormat="1" ht="25.5" customHeight="1">
      <c r="B141" s="140"/>
      <c r="C141" s="141" t="s">
        <v>168</v>
      </c>
      <c r="D141" s="141" t="s">
        <v>139</v>
      </c>
      <c r="E141" s="142" t="s">
        <v>162</v>
      </c>
      <c r="F141" s="224" t="s">
        <v>163</v>
      </c>
      <c r="G141" s="224"/>
      <c r="H141" s="224"/>
      <c r="I141" s="224"/>
      <c r="J141" s="143" t="s">
        <v>148</v>
      </c>
      <c r="K141" s="144">
        <v>3.5640000000000001</v>
      </c>
      <c r="L141" s="225"/>
      <c r="M141" s="225"/>
      <c r="N141" s="225">
        <f>ROUND(L141*K141,2)</f>
        <v>0</v>
      </c>
      <c r="O141" s="225"/>
      <c r="P141" s="225"/>
      <c r="Q141" s="225"/>
      <c r="R141" s="145"/>
      <c r="T141" s="146" t="s">
        <v>5</v>
      </c>
      <c r="U141" s="43" t="s">
        <v>36</v>
      </c>
      <c r="V141" s="147">
        <v>0.19800000000000001</v>
      </c>
      <c r="W141" s="147">
        <f>V141*K141</f>
        <v>0.70567200000000008</v>
      </c>
      <c r="X141" s="147">
        <v>0</v>
      </c>
      <c r="Y141" s="147">
        <f>X141*K141</f>
        <v>0</v>
      </c>
      <c r="Z141" s="147">
        <v>0</v>
      </c>
      <c r="AA141" s="148">
        <f>Z141*K141</f>
        <v>0</v>
      </c>
      <c r="AR141" s="21" t="s">
        <v>143</v>
      </c>
      <c r="AT141" s="21" t="s">
        <v>139</v>
      </c>
      <c r="AU141" s="21" t="s">
        <v>108</v>
      </c>
      <c r="AY141" s="21" t="s">
        <v>138</v>
      </c>
      <c r="BE141" s="149">
        <f>IF(U141="základní",N141,0)</f>
        <v>0</v>
      </c>
      <c r="BF141" s="149">
        <f>IF(U141="snížená",N141,0)</f>
        <v>0</v>
      </c>
      <c r="BG141" s="149">
        <f>IF(U141="zákl. přenesená",N141,0)</f>
        <v>0</v>
      </c>
      <c r="BH141" s="149">
        <f>IF(U141="sníž. přenesená",N141,0)</f>
        <v>0</v>
      </c>
      <c r="BI141" s="149">
        <f>IF(U141="nulová",N141,0)</f>
        <v>0</v>
      </c>
      <c r="BJ141" s="21" t="s">
        <v>77</v>
      </c>
      <c r="BK141" s="149">
        <f>ROUND(L141*K141,2)</f>
        <v>0</v>
      </c>
      <c r="BL141" s="21" t="s">
        <v>143</v>
      </c>
      <c r="BM141" s="21" t="s">
        <v>567</v>
      </c>
    </row>
    <row r="142" spans="2:65" s="11" customFormat="1" ht="16.5" customHeight="1">
      <c r="B142" s="158"/>
      <c r="C142" s="159"/>
      <c r="D142" s="159"/>
      <c r="E142" s="160" t="s">
        <v>5</v>
      </c>
      <c r="F142" s="245" t="s">
        <v>156</v>
      </c>
      <c r="G142" s="246"/>
      <c r="H142" s="246"/>
      <c r="I142" s="246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145</v>
      </c>
      <c r="AU142" s="164" t="s">
        <v>108</v>
      </c>
      <c r="AV142" s="11" t="s">
        <v>77</v>
      </c>
      <c r="AW142" s="11" t="s">
        <v>29</v>
      </c>
      <c r="AX142" s="11" t="s">
        <v>71</v>
      </c>
      <c r="AY142" s="164" t="s">
        <v>138</v>
      </c>
    </row>
    <row r="143" spans="2:65" s="10" customFormat="1" ht="16.5" customHeight="1">
      <c r="B143" s="150"/>
      <c r="C143" s="151"/>
      <c r="D143" s="151"/>
      <c r="E143" s="152" t="s">
        <v>5</v>
      </c>
      <c r="F143" s="236" t="s">
        <v>461</v>
      </c>
      <c r="G143" s="237"/>
      <c r="H143" s="237"/>
      <c r="I143" s="237"/>
      <c r="J143" s="151"/>
      <c r="K143" s="153">
        <v>3.5640000000000001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145</v>
      </c>
      <c r="AU143" s="157" t="s">
        <v>108</v>
      </c>
      <c r="AV143" s="10" t="s">
        <v>108</v>
      </c>
      <c r="AW143" s="10" t="s">
        <v>29</v>
      </c>
      <c r="AX143" s="10" t="s">
        <v>77</v>
      </c>
      <c r="AY143" s="157" t="s">
        <v>138</v>
      </c>
    </row>
    <row r="144" spans="2:65" s="1" customFormat="1" ht="25.5" customHeight="1">
      <c r="B144" s="140"/>
      <c r="C144" s="141" t="s">
        <v>170</v>
      </c>
      <c r="D144" s="141" t="s">
        <v>139</v>
      </c>
      <c r="E144" s="142" t="s">
        <v>165</v>
      </c>
      <c r="F144" s="224" t="s">
        <v>166</v>
      </c>
      <c r="G144" s="224"/>
      <c r="H144" s="224"/>
      <c r="I144" s="224"/>
      <c r="J144" s="143" t="s">
        <v>148</v>
      </c>
      <c r="K144" s="144">
        <v>4.7519999999999998</v>
      </c>
      <c r="L144" s="225"/>
      <c r="M144" s="225"/>
      <c r="N144" s="225">
        <f>ROUND(L144*K144,2)</f>
        <v>0</v>
      </c>
      <c r="O144" s="225"/>
      <c r="P144" s="225"/>
      <c r="Q144" s="225"/>
      <c r="R144" s="145"/>
      <c r="T144" s="146" t="s">
        <v>5</v>
      </c>
      <c r="U144" s="43" t="s">
        <v>36</v>
      </c>
      <c r="V144" s="147">
        <v>2.379</v>
      </c>
      <c r="W144" s="147">
        <f>V144*K144</f>
        <v>11.305007999999999</v>
      </c>
      <c r="X144" s="147">
        <v>1.0460000000000001E-2</v>
      </c>
      <c r="Y144" s="147">
        <f>X144*K144</f>
        <v>4.9705920000000001E-2</v>
      </c>
      <c r="Z144" s="147">
        <v>0</v>
      </c>
      <c r="AA144" s="148">
        <f>Z144*K144</f>
        <v>0</v>
      </c>
      <c r="AR144" s="21" t="s">
        <v>143</v>
      </c>
      <c r="AT144" s="21" t="s">
        <v>139</v>
      </c>
      <c r="AU144" s="21" t="s">
        <v>108</v>
      </c>
      <c r="AY144" s="21" t="s">
        <v>138</v>
      </c>
      <c r="BE144" s="149">
        <f>IF(U144="základní",N144,0)</f>
        <v>0</v>
      </c>
      <c r="BF144" s="149">
        <f>IF(U144="snížená",N144,0)</f>
        <v>0</v>
      </c>
      <c r="BG144" s="149">
        <f>IF(U144="zákl. přenesená",N144,0)</f>
        <v>0</v>
      </c>
      <c r="BH144" s="149">
        <f>IF(U144="sníž. přenesená",N144,0)</f>
        <v>0</v>
      </c>
      <c r="BI144" s="149">
        <f>IF(U144="nulová",N144,0)</f>
        <v>0</v>
      </c>
      <c r="BJ144" s="21" t="s">
        <v>77</v>
      </c>
      <c r="BK144" s="149">
        <f>ROUND(L144*K144,2)</f>
        <v>0</v>
      </c>
      <c r="BL144" s="21" t="s">
        <v>143</v>
      </c>
      <c r="BM144" s="21" t="s">
        <v>568</v>
      </c>
    </row>
    <row r="145" spans="2:65" s="11" customFormat="1" ht="16.5" customHeight="1">
      <c r="B145" s="158"/>
      <c r="C145" s="159"/>
      <c r="D145" s="159"/>
      <c r="E145" s="160" t="s">
        <v>5</v>
      </c>
      <c r="F145" s="245" t="s">
        <v>167</v>
      </c>
      <c r="G145" s="246"/>
      <c r="H145" s="246"/>
      <c r="I145" s="246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145</v>
      </c>
      <c r="AU145" s="164" t="s">
        <v>108</v>
      </c>
      <c r="AV145" s="11" t="s">
        <v>77</v>
      </c>
      <c r="AW145" s="11" t="s">
        <v>29</v>
      </c>
      <c r="AX145" s="11" t="s">
        <v>71</v>
      </c>
      <c r="AY145" s="164" t="s">
        <v>138</v>
      </c>
    </row>
    <row r="146" spans="2:65" s="10" customFormat="1" ht="16.5" customHeight="1">
      <c r="B146" s="150"/>
      <c r="C146" s="151"/>
      <c r="D146" s="151"/>
      <c r="E146" s="152" t="s">
        <v>5</v>
      </c>
      <c r="F146" s="236" t="s">
        <v>463</v>
      </c>
      <c r="G146" s="237"/>
      <c r="H146" s="237"/>
      <c r="I146" s="237"/>
      <c r="J146" s="151"/>
      <c r="K146" s="153">
        <v>4.7519999999999998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145</v>
      </c>
      <c r="AU146" s="157" t="s">
        <v>108</v>
      </c>
      <c r="AV146" s="10" t="s">
        <v>108</v>
      </c>
      <c r="AW146" s="10" t="s">
        <v>29</v>
      </c>
      <c r="AX146" s="10" t="s">
        <v>77</v>
      </c>
      <c r="AY146" s="157" t="s">
        <v>138</v>
      </c>
    </row>
    <row r="147" spans="2:65" s="1" customFormat="1" ht="25.5" customHeight="1">
      <c r="B147" s="140"/>
      <c r="C147" s="141" t="s">
        <v>171</v>
      </c>
      <c r="D147" s="141" t="s">
        <v>139</v>
      </c>
      <c r="E147" s="142" t="s">
        <v>175</v>
      </c>
      <c r="F147" s="224" t="s">
        <v>176</v>
      </c>
      <c r="G147" s="224"/>
      <c r="H147" s="224"/>
      <c r="I147" s="224"/>
      <c r="J147" s="143" t="s">
        <v>177</v>
      </c>
      <c r="K147" s="144">
        <v>52.8</v>
      </c>
      <c r="L147" s="225"/>
      <c r="M147" s="225"/>
      <c r="N147" s="225">
        <f>ROUND(L147*K147,2)</f>
        <v>0</v>
      </c>
      <c r="O147" s="225"/>
      <c r="P147" s="225"/>
      <c r="Q147" s="225"/>
      <c r="R147" s="145"/>
      <c r="T147" s="146" t="s">
        <v>5</v>
      </c>
      <c r="U147" s="43" t="s">
        <v>36</v>
      </c>
      <c r="V147" s="147">
        <v>0.109</v>
      </c>
      <c r="W147" s="147">
        <f>V147*K147</f>
        <v>5.7551999999999994</v>
      </c>
      <c r="X147" s="147">
        <v>5.9000000000000003E-4</v>
      </c>
      <c r="Y147" s="147">
        <f>X147*K147</f>
        <v>3.1151999999999999E-2</v>
      </c>
      <c r="Z147" s="147">
        <v>0</v>
      </c>
      <c r="AA147" s="148">
        <f>Z147*K147</f>
        <v>0</v>
      </c>
      <c r="AR147" s="21" t="s">
        <v>143</v>
      </c>
      <c r="AT147" s="21" t="s">
        <v>139</v>
      </c>
      <c r="AU147" s="21" t="s">
        <v>108</v>
      </c>
      <c r="AY147" s="21" t="s">
        <v>138</v>
      </c>
      <c r="BE147" s="149">
        <f>IF(U147="základní",N147,0)</f>
        <v>0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1" t="s">
        <v>77</v>
      </c>
      <c r="BK147" s="149">
        <f>ROUND(L147*K147,2)</f>
        <v>0</v>
      </c>
      <c r="BL147" s="21" t="s">
        <v>143</v>
      </c>
      <c r="BM147" s="21" t="s">
        <v>569</v>
      </c>
    </row>
    <row r="148" spans="2:65" s="11" customFormat="1" ht="16.5" customHeight="1">
      <c r="B148" s="158"/>
      <c r="C148" s="159"/>
      <c r="D148" s="159"/>
      <c r="E148" s="160" t="s">
        <v>5</v>
      </c>
      <c r="F148" s="245" t="s">
        <v>449</v>
      </c>
      <c r="G148" s="246"/>
      <c r="H148" s="246"/>
      <c r="I148" s="246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145</v>
      </c>
      <c r="AU148" s="164" t="s">
        <v>108</v>
      </c>
      <c r="AV148" s="11" t="s">
        <v>77</v>
      </c>
      <c r="AW148" s="11" t="s">
        <v>29</v>
      </c>
      <c r="AX148" s="11" t="s">
        <v>71</v>
      </c>
      <c r="AY148" s="164" t="s">
        <v>138</v>
      </c>
    </row>
    <row r="149" spans="2:65" s="10" customFormat="1" ht="16.5" customHeight="1">
      <c r="B149" s="150"/>
      <c r="C149" s="151"/>
      <c r="D149" s="151"/>
      <c r="E149" s="152" t="s">
        <v>5</v>
      </c>
      <c r="F149" s="236" t="s">
        <v>465</v>
      </c>
      <c r="G149" s="237"/>
      <c r="H149" s="237"/>
      <c r="I149" s="237"/>
      <c r="J149" s="151"/>
      <c r="K149" s="153">
        <v>7.2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145</v>
      </c>
      <c r="AU149" s="157" t="s">
        <v>108</v>
      </c>
      <c r="AV149" s="10" t="s">
        <v>108</v>
      </c>
      <c r="AW149" s="10" t="s">
        <v>29</v>
      </c>
      <c r="AX149" s="10" t="s">
        <v>71</v>
      </c>
      <c r="AY149" s="157" t="s">
        <v>138</v>
      </c>
    </row>
    <row r="150" spans="2:65" s="11" customFormat="1" ht="16.5" customHeight="1">
      <c r="B150" s="158"/>
      <c r="C150" s="159"/>
      <c r="D150" s="159"/>
      <c r="E150" s="160" t="s">
        <v>5</v>
      </c>
      <c r="F150" s="247" t="s">
        <v>451</v>
      </c>
      <c r="G150" s="248"/>
      <c r="H150" s="248"/>
      <c r="I150" s="248"/>
      <c r="J150" s="159"/>
      <c r="K150" s="160" t="s">
        <v>5</v>
      </c>
      <c r="L150" s="159"/>
      <c r="M150" s="159"/>
      <c r="N150" s="159"/>
      <c r="O150" s="159"/>
      <c r="P150" s="159"/>
      <c r="Q150" s="159"/>
      <c r="R150" s="161"/>
      <c r="T150" s="162"/>
      <c r="U150" s="159"/>
      <c r="V150" s="159"/>
      <c r="W150" s="159"/>
      <c r="X150" s="159"/>
      <c r="Y150" s="159"/>
      <c r="Z150" s="159"/>
      <c r="AA150" s="163"/>
      <c r="AT150" s="164" t="s">
        <v>145</v>
      </c>
      <c r="AU150" s="164" t="s">
        <v>108</v>
      </c>
      <c r="AV150" s="11" t="s">
        <v>77</v>
      </c>
      <c r="AW150" s="11" t="s">
        <v>29</v>
      </c>
      <c r="AX150" s="11" t="s">
        <v>71</v>
      </c>
      <c r="AY150" s="164" t="s">
        <v>138</v>
      </c>
    </row>
    <row r="151" spans="2:65" s="10" customFormat="1" ht="16.5" customHeight="1">
      <c r="B151" s="150"/>
      <c r="C151" s="151"/>
      <c r="D151" s="151"/>
      <c r="E151" s="152" t="s">
        <v>5</v>
      </c>
      <c r="F151" s="236" t="s">
        <v>570</v>
      </c>
      <c r="G151" s="237"/>
      <c r="H151" s="237"/>
      <c r="I151" s="237"/>
      <c r="J151" s="151"/>
      <c r="K151" s="153">
        <v>21.6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145</v>
      </c>
      <c r="AU151" s="157" t="s">
        <v>108</v>
      </c>
      <c r="AV151" s="10" t="s">
        <v>108</v>
      </c>
      <c r="AW151" s="10" t="s">
        <v>29</v>
      </c>
      <c r="AX151" s="10" t="s">
        <v>71</v>
      </c>
      <c r="AY151" s="157" t="s">
        <v>138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453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145</v>
      </c>
      <c r="AU152" s="164" t="s">
        <v>108</v>
      </c>
      <c r="AV152" s="11" t="s">
        <v>77</v>
      </c>
      <c r="AW152" s="11" t="s">
        <v>29</v>
      </c>
      <c r="AX152" s="11" t="s">
        <v>71</v>
      </c>
      <c r="AY152" s="164" t="s">
        <v>138</v>
      </c>
    </row>
    <row r="153" spans="2:65" s="10" customFormat="1" ht="16.5" customHeight="1">
      <c r="B153" s="150"/>
      <c r="C153" s="151"/>
      <c r="D153" s="151"/>
      <c r="E153" s="152" t="s">
        <v>5</v>
      </c>
      <c r="F153" s="236" t="s">
        <v>571</v>
      </c>
      <c r="G153" s="237"/>
      <c r="H153" s="237"/>
      <c r="I153" s="237"/>
      <c r="J153" s="151"/>
      <c r="K153" s="153">
        <v>24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145</v>
      </c>
      <c r="AU153" s="157" t="s">
        <v>108</v>
      </c>
      <c r="AV153" s="10" t="s">
        <v>108</v>
      </c>
      <c r="AW153" s="10" t="s">
        <v>29</v>
      </c>
      <c r="AX153" s="10" t="s">
        <v>71</v>
      </c>
      <c r="AY153" s="157" t="s">
        <v>138</v>
      </c>
    </row>
    <row r="154" spans="2:65" s="12" customFormat="1" ht="16.5" customHeight="1">
      <c r="B154" s="165"/>
      <c r="C154" s="166"/>
      <c r="D154" s="166"/>
      <c r="E154" s="167" t="s">
        <v>5</v>
      </c>
      <c r="F154" s="238" t="s">
        <v>152</v>
      </c>
      <c r="G154" s="239"/>
      <c r="H154" s="239"/>
      <c r="I154" s="239"/>
      <c r="J154" s="166"/>
      <c r="K154" s="168">
        <v>52.8</v>
      </c>
      <c r="L154" s="166"/>
      <c r="M154" s="166"/>
      <c r="N154" s="166"/>
      <c r="O154" s="166"/>
      <c r="P154" s="166"/>
      <c r="Q154" s="166"/>
      <c r="R154" s="169"/>
      <c r="T154" s="170"/>
      <c r="U154" s="166"/>
      <c r="V154" s="166"/>
      <c r="W154" s="166"/>
      <c r="X154" s="166"/>
      <c r="Y154" s="166"/>
      <c r="Z154" s="166"/>
      <c r="AA154" s="171"/>
      <c r="AT154" s="172" t="s">
        <v>145</v>
      </c>
      <c r="AU154" s="172" t="s">
        <v>108</v>
      </c>
      <c r="AV154" s="12" t="s">
        <v>143</v>
      </c>
      <c r="AW154" s="12" t="s">
        <v>29</v>
      </c>
      <c r="AX154" s="12" t="s">
        <v>77</v>
      </c>
      <c r="AY154" s="172" t="s">
        <v>138</v>
      </c>
    </row>
    <row r="155" spans="2:65" s="1" customFormat="1" ht="25.5" customHeight="1">
      <c r="B155" s="140"/>
      <c r="C155" s="141" t="s">
        <v>172</v>
      </c>
      <c r="D155" s="141" t="s">
        <v>139</v>
      </c>
      <c r="E155" s="142" t="s">
        <v>179</v>
      </c>
      <c r="F155" s="224" t="s">
        <v>180</v>
      </c>
      <c r="G155" s="224"/>
      <c r="H155" s="224"/>
      <c r="I155" s="224"/>
      <c r="J155" s="143" t="s">
        <v>177</v>
      </c>
      <c r="K155" s="144">
        <v>52.8</v>
      </c>
      <c r="L155" s="225"/>
      <c r="M155" s="225"/>
      <c r="N155" s="225">
        <f>ROUND(L155*K155,2)</f>
        <v>0</v>
      </c>
      <c r="O155" s="225"/>
      <c r="P155" s="225"/>
      <c r="Q155" s="225"/>
      <c r="R155" s="145"/>
      <c r="T155" s="146" t="s">
        <v>5</v>
      </c>
      <c r="U155" s="43" t="s">
        <v>36</v>
      </c>
      <c r="V155" s="147">
        <v>0.106</v>
      </c>
      <c r="W155" s="147">
        <f>V155*K155</f>
        <v>5.5967999999999991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1" t="s">
        <v>143</v>
      </c>
      <c r="AT155" s="21" t="s">
        <v>139</v>
      </c>
      <c r="AU155" s="21" t="s">
        <v>108</v>
      </c>
      <c r="AY155" s="21" t="s">
        <v>138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1" t="s">
        <v>77</v>
      </c>
      <c r="BK155" s="149">
        <f>ROUND(L155*K155,2)</f>
        <v>0</v>
      </c>
      <c r="BL155" s="21" t="s">
        <v>143</v>
      </c>
      <c r="BM155" s="21" t="s">
        <v>572</v>
      </c>
    </row>
    <row r="156" spans="2:65" s="1" customFormat="1" ht="25.5" customHeight="1">
      <c r="B156" s="140"/>
      <c r="C156" s="141" t="s">
        <v>173</v>
      </c>
      <c r="D156" s="141" t="s">
        <v>139</v>
      </c>
      <c r="E156" s="142" t="s">
        <v>181</v>
      </c>
      <c r="F156" s="224" t="s">
        <v>182</v>
      </c>
      <c r="G156" s="224"/>
      <c r="H156" s="224"/>
      <c r="I156" s="224"/>
      <c r="J156" s="143" t="s">
        <v>148</v>
      </c>
      <c r="K156" s="144">
        <v>19.007999999999999</v>
      </c>
      <c r="L156" s="225"/>
      <c r="M156" s="225"/>
      <c r="N156" s="225">
        <f>ROUND(L156*K156,2)</f>
        <v>0</v>
      </c>
      <c r="O156" s="225"/>
      <c r="P156" s="225"/>
      <c r="Q156" s="225"/>
      <c r="R156" s="145"/>
      <c r="T156" s="146" t="s">
        <v>5</v>
      </c>
      <c r="U156" s="43" t="s">
        <v>36</v>
      </c>
      <c r="V156" s="147">
        <v>0.34499999999999997</v>
      </c>
      <c r="W156" s="147">
        <f>V156*K156</f>
        <v>6.5577599999999991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1" t="s">
        <v>143</v>
      </c>
      <c r="AT156" s="21" t="s">
        <v>139</v>
      </c>
      <c r="AU156" s="21" t="s">
        <v>108</v>
      </c>
      <c r="AY156" s="21" t="s">
        <v>138</v>
      </c>
      <c r="BE156" s="149">
        <f>IF(U156="základní",N156,0)</f>
        <v>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1" t="s">
        <v>77</v>
      </c>
      <c r="BK156" s="149">
        <f>ROUND(L156*K156,2)</f>
        <v>0</v>
      </c>
      <c r="BL156" s="21" t="s">
        <v>143</v>
      </c>
      <c r="BM156" s="21" t="s">
        <v>573</v>
      </c>
    </row>
    <row r="157" spans="2:65" s="10" customFormat="1" ht="16.5" customHeight="1">
      <c r="B157" s="150"/>
      <c r="C157" s="151"/>
      <c r="D157" s="151"/>
      <c r="E157" s="152" t="s">
        <v>5</v>
      </c>
      <c r="F157" s="234" t="s">
        <v>574</v>
      </c>
      <c r="G157" s="235"/>
      <c r="H157" s="235"/>
      <c r="I157" s="235"/>
      <c r="J157" s="151"/>
      <c r="K157" s="153">
        <v>19.007999999999999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145</v>
      </c>
      <c r="AU157" s="157" t="s">
        <v>108</v>
      </c>
      <c r="AV157" s="10" t="s">
        <v>108</v>
      </c>
      <c r="AW157" s="10" t="s">
        <v>29</v>
      </c>
      <c r="AX157" s="10" t="s">
        <v>71</v>
      </c>
      <c r="AY157" s="157" t="s">
        <v>138</v>
      </c>
    </row>
    <row r="158" spans="2:65" s="11" customFormat="1" ht="25.5" customHeight="1">
      <c r="B158" s="158"/>
      <c r="C158" s="159"/>
      <c r="D158" s="159"/>
      <c r="E158" s="160" t="s">
        <v>5</v>
      </c>
      <c r="F158" s="247" t="s">
        <v>282</v>
      </c>
      <c r="G158" s="248"/>
      <c r="H158" s="248"/>
      <c r="I158" s="248"/>
      <c r="J158" s="159"/>
      <c r="K158" s="160" t="s">
        <v>5</v>
      </c>
      <c r="L158" s="159"/>
      <c r="M158" s="159"/>
      <c r="N158" s="159"/>
      <c r="O158" s="159"/>
      <c r="P158" s="159"/>
      <c r="Q158" s="159"/>
      <c r="R158" s="161"/>
      <c r="T158" s="162"/>
      <c r="U158" s="159"/>
      <c r="V158" s="159"/>
      <c r="W158" s="159"/>
      <c r="X158" s="159"/>
      <c r="Y158" s="159"/>
      <c r="Z158" s="159"/>
      <c r="AA158" s="163"/>
      <c r="AT158" s="164" t="s">
        <v>145</v>
      </c>
      <c r="AU158" s="164" t="s">
        <v>108</v>
      </c>
      <c r="AV158" s="11" t="s">
        <v>77</v>
      </c>
      <c r="AW158" s="11" t="s">
        <v>29</v>
      </c>
      <c r="AX158" s="11" t="s">
        <v>71</v>
      </c>
      <c r="AY158" s="164" t="s">
        <v>138</v>
      </c>
    </row>
    <row r="159" spans="2:65" s="10" customFormat="1" ht="16.5" customHeight="1">
      <c r="B159" s="150"/>
      <c r="C159" s="151"/>
      <c r="D159" s="151"/>
      <c r="E159" s="152" t="s">
        <v>5</v>
      </c>
      <c r="F159" s="236" t="s">
        <v>575</v>
      </c>
      <c r="G159" s="237"/>
      <c r="H159" s="237"/>
      <c r="I159" s="237"/>
      <c r="J159" s="151"/>
      <c r="K159" s="153">
        <v>19.007999999999999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145</v>
      </c>
      <c r="AU159" s="157" t="s">
        <v>108</v>
      </c>
      <c r="AV159" s="10" t="s">
        <v>108</v>
      </c>
      <c r="AW159" s="10" t="s">
        <v>29</v>
      </c>
      <c r="AX159" s="10" t="s">
        <v>77</v>
      </c>
      <c r="AY159" s="157" t="s">
        <v>138</v>
      </c>
    </row>
    <row r="160" spans="2:65" s="1" customFormat="1" ht="25.5" customHeight="1">
      <c r="B160" s="140"/>
      <c r="C160" s="141" t="s">
        <v>174</v>
      </c>
      <c r="D160" s="141" t="s">
        <v>139</v>
      </c>
      <c r="E160" s="142" t="s">
        <v>184</v>
      </c>
      <c r="F160" s="224" t="s">
        <v>185</v>
      </c>
      <c r="G160" s="224"/>
      <c r="H160" s="224"/>
      <c r="I160" s="224"/>
      <c r="J160" s="143" t="s">
        <v>148</v>
      </c>
      <c r="K160" s="144">
        <v>4.7519999999999998</v>
      </c>
      <c r="L160" s="225"/>
      <c r="M160" s="225"/>
      <c r="N160" s="225">
        <f>ROUND(L160*K160,2)</f>
        <v>0</v>
      </c>
      <c r="O160" s="225"/>
      <c r="P160" s="225"/>
      <c r="Q160" s="225"/>
      <c r="R160" s="145"/>
      <c r="T160" s="146" t="s">
        <v>5</v>
      </c>
      <c r="U160" s="43" t="s">
        <v>36</v>
      </c>
      <c r="V160" s="147">
        <v>0.48399999999999999</v>
      </c>
      <c r="W160" s="147">
        <f>V160*K160</f>
        <v>2.2999679999999998</v>
      </c>
      <c r="X160" s="147">
        <v>0</v>
      </c>
      <c r="Y160" s="147">
        <f>X160*K160</f>
        <v>0</v>
      </c>
      <c r="Z160" s="147">
        <v>0</v>
      </c>
      <c r="AA160" s="148">
        <f>Z160*K160</f>
        <v>0</v>
      </c>
      <c r="AR160" s="21" t="s">
        <v>143</v>
      </c>
      <c r="AT160" s="21" t="s">
        <v>139</v>
      </c>
      <c r="AU160" s="21" t="s">
        <v>108</v>
      </c>
      <c r="AY160" s="21" t="s">
        <v>138</v>
      </c>
      <c r="BE160" s="149">
        <f>IF(U160="základní",N160,0)</f>
        <v>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1" t="s">
        <v>77</v>
      </c>
      <c r="BK160" s="149">
        <f>ROUND(L160*K160,2)</f>
        <v>0</v>
      </c>
      <c r="BL160" s="21" t="s">
        <v>143</v>
      </c>
      <c r="BM160" s="21" t="s">
        <v>576</v>
      </c>
    </row>
    <row r="161" spans="2:65" s="10" customFormat="1" ht="16.5" customHeight="1">
      <c r="B161" s="150"/>
      <c r="C161" s="151"/>
      <c r="D161" s="151"/>
      <c r="E161" s="152" t="s">
        <v>5</v>
      </c>
      <c r="F161" s="234" t="s">
        <v>463</v>
      </c>
      <c r="G161" s="235"/>
      <c r="H161" s="235"/>
      <c r="I161" s="235"/>
      <c r="J161" s="151"/>
      <c r="K161" s="153">
        <v>4.7519999999999998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145</v>
      </c>
      <c r="AU161" s="157" t="s">
        <v>108</v>
      </c>
      <c r="AV161" s="10" t="s">
        <v>108</v>
      </c>
      <c r="AW161" s="10" t="s">
        <v>29</v>
      </c>
      <c r="AX161" s="10" t="s">
        <v>71</v>
      </c>
      <c r="AY161" s="157" t="s">
        <v>138</v>
      </c>
    </row>
    <row r="162" spans="2:65" s="11" customFormat="1" ht="25.5" customHeight="1">
      <c r="B162" s="158"/>
      <c r="C162" s="159"/>
      <c r="D162" s="159"/>
      <c r="E162" s="160" t="s">
        <v>5</v>
      </c>
      <c r="F162" s="247" t="s">
        <v>282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145</v>
      </c>
      <c r="AU162" s="164" t="s">
        <v>108</v>
      </c>
      <c r="AV162" s="11" t="s">
        <v>77</v>
      </c>
      <c r="AW162" s="11" t="s">
        <v>29</v>
      </c>
      <c r="AX162" s="11" t="s">
        <v>71</v>
      </c>
      <c r="AY162" s="164" t="s">
        <v>138</v>
      </c>
    </row>
    <row r="163" spans="2:65" s="10" customFormat="1" ht="16.5" customHeight="1">
      <c r="B163" s="150"/>
      <c r="C163" s="151"/>
      <c r="D163" s="151"/>
      <c r="E163" s="152" t="s">
        <v>5</v>
      </c>
      <c r="F163" s="236" t="s">
        <v>577</v>
      </c>
      <c r="G163" s="237"/>
      <c r="H163" s="237"/>
      <c r="I163" s="237"/>
      <c r="J163" s="151"/>
      <c r="K163" s="153">
        <v>4.7519999999999998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145</v>
      </c>
      <c r="AU163" s="157" t="s">
        <v>108</v>
      </c>
      <c r="AV163" s="10" t="s">
        <v>108</v>
      </c>
      <c r="AW163" s="10" t="s">
        <v>29</v>
      </c>
      <c r="AX163" s="10" t="s">
        <v>77</v>
      </c>
      <c r="AY163" s="157" t="s">
        <v>138</v>
      </c>
    </row>
    <row r="164" spans="2:65" s="1" customFormat="1" ht="25.5" customHeight="1">
      <c r="B164" s="140"/>
      <c r="C164" s="141" t="s">
        <v>178</v>
      </c>
      <c r="D164" s="141" t="s">
        <v>139</v>
      </c>
      <c r="E164" s="142" t="s">
        <v>187</v>
      </c>
      <c r="F164" s="224" t="s">
        <v>188</v>
      </c>
      <c r="G164" s="224"/>
      <c r="H164" s="224"/>
      <c r="I164" s="224"/>
      <c r="J164" s="143" t="s">
        <v>148</v>
      </c>
      <c r="K164" s="144">
        <v>19.007999999999999</v>
      </c>
      <c r="L164" s="225"/>
      <c r="M164" s="225"/>
      <c r="N164" s="225">
        <f>ROUND(L164*K164,2)</f>
        <v>0</v>
      </c>
      <c r="O164" s="225"/>
      <c r="P164" s="225"/>
      <c r="Q164" s="225"/>
      <c r="R164" s="145"/>
      <c r="T164" s="146" t="s">
        <v>5</v>
      </c>
      <c r="U164" s="43" t="s">
        <v>36</v>
      </c>
      <c r="V164" s="147">
        <v>8.3000000000000004E-2</v>
      </c>
      <c r="W164" s="147">
        <f>V164*K164</f>
        <v>1.577664</v>
      </c>
      <c r="X164" s="147">
        <v>0</v>
      </c>
      <c r="Y164" s="147">
        <f>X164*K164</f>
        <v>0</v>
      </c>
      <c r="Z164" s="147">
        <v>0</v>
      </c>
      <c r="AA164" s="148">
        <f>Z164*K164</f>
        <v>0</v>
      </c>
      <c r="AR164" s="21" t="s">
        <v>143</v>
      </c>
      <c r="AT164" s="21" t="s">
        <v>139</v>
      </c>
      <c r="AU164" s="21" t="s">
        <v>108</v>
      </c>
      <c r="AY164" s="21" t="s">
        <v>138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77</v>
      </c>
      <c r="BK164" s="149">
        <f>ROUND(L164*K164,2)</f>
        <v>0</v>
      </c>
      <c r="BL164" s="21" t="s">
        <v>143</v>
      </c>
      <c r="BM164" s="21" t="s">
        <v>578</v>
      </c>
    </row>
    <row r="165" spans="2:65" s="10" customFormat="1" ht="16.5" customHeight="1">
      <c r="B165" s="150"/>
      <c r="C165" s="151"/>
      <c r="D165" s="151"/>
      <c r="E165" s="152" t="s">
        <v>5</v>
      </c>
      <c r="F165" s="234" t="s">
        <v>574</v>
      </c>
      <c r="G165" s="235"/>
      <c r="H165" s="235"/>
      <c r="I165" s="235"/>
      <c r="J165" s="151"/>
      <c r="K165" s="153">
        <v>19.007999999999999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145</v>
      </c>
      <c r="AU165" s="157" t="s">
        <v>108</v>
      </c>
      <c r="AV165" s="10" t="s">
        <v>108</v>
      </c>
      <c r="AW165" s="10" t="s">
        <v>29</v>
      </c>
      <c r="AX165" s="10" t="s">
        <v>77</v>
      </c>
      <c r="AY165" s="157" t="s">
        <v>138</v>
      </c>
    </row>
    <row r="166" spans="2:65" s="1" customFormat="1" ht="38.25" customHeight="1">
      <c r="B166" s="140"/>
      <c r="C166" s="141" t="s">
        <v>11</v>
      </c>
      <c r="D166" s="141" t="s">
        <v>139</v>
      </c>
      <c r="E166" s="142" t="s">
        <v>190</v>
      </c>
      <c r="F166" s="224" t="s">
        <v>191</v>
      </c>
      <c r="G166" s="224"/>
      <c r="H166" s="224"/>
      <c r="I166" s="224"/>
      <c r="J166" s="143" t="s">
        <v>148</v>
      </c>
      <c r="K166" s="144">
        <v>57.024000000000001</v>
      </c>
      <c r="L166" s="225"/>
      <c r="M166" s="225"/>
      <c r="N166" s="225">
        <f>ROUND(L166*K166,2)</f>
        <v>0</v>
      </c>
      <c r="O166" s="225"/>
      <c r="P166" s="225"/>
      <c r="Q166" s="225"/>
      <c r="R166" s="145"/>
      <c r="T166" s="146" t="s">
        <v>5</v>
      </c>
      <c r="U166" s="43" t="s">
        <v>36</v>
      </c>
      <c r="V166" s="147">
        <v>4.0000000000000001E-3</v>
      </c>
      <c r="W166" s="147">
        <f>V166*K166</f>
        <v>0.22809600000000002</v>
      </c>
      <c r="X166" s="147">
        <v>0</v>
      </c>
      <c r="Y166" s="147">
        <f>X166*K166</f>
        <v>0</v>
      </c>
      <c r="Z166" s="147">
        <v>0</v>
      </c>
      <c r="AA166" s="148">
        <f>Z166*K166</f>
        <v>0</v>
      </c>
      <c r="AR166" s="21" t="s">
        <v>143</v>
      </c>
      <c r="AT166" s="21" t="s">
        <v>139</v>
      </c>
      <c r="AU166" s="21" t="s">
        <v>108</v>
      </c>
      <c r="AY166" s="21" t="s">
        <v>138</v>
      </c>
      <c r="BE166" s="149">
        <f>IF(U166="základní",N166,0)</f>
        <v>0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21" t="s">
        <v>77</v>
      </c>
      <c r="BK166" s="149">
        <f>ROUND(L166*K166,2)</f>
        <v>0</v>
      </c>
      <c r="BL166" s="21" t="s">
        <v>143</v>
      </c>
      <c r="BM166" s="21" t="s">
        <v>579</v>
      </c>
    </row>
    <row r="167" spans="2:65" s="10" customFormat="1" ht="16.5" customHeight="1">
      <c r="B167" s="150"/>
      <c r="C167" s="151"/>
      <c r="D167" s="151"/>
      <c r="E167" s="152" t="s">
        <v>5</v>
      </c>
      <c r="F167" s="234" t="s">
        <v>580</v>
      </c>
      <c r="G167" s="235"/>
      <c r="H167" s="235"/>
      <c r="I167" s="235"/>
      <c r="J167" s="151"/>
      <c r="K167" s="153">
        <v>57.024000000000001</v>
      </c>
      <c r="L167" s="151"/>
      <c r="M167" s="151"/>
      <c r="N167" s="151"/>
      <c r="O167" s="151"/>
      <c r="P167" s="151"/>
      <c r="Q167" s="151"/>
      <c r="R167" s="154"/>
      <c r="T167" s="155"/>
      <c r="U167" s="151"/>
      <c r="V167" s="151"/>
      <c r="W167" s="151"/>
      <c r="X167" s="151"/>
      <c r="Y167" s="151"/>
      <c r="Z167" s="151"/>
      <c r="AA167" s="156"/>
      <c r="AT167" s="157" t="s">
        <v>145</v>
      </c>
      <c r="AU167" s="157" t="s">
        <v>108</v>
      </c>
      <c r="AV167" s="10" t="s">
        <v>108</v>
      </c>
      <c r="AW167" s="10" t="s">
        <v>29</v>
      </c>
      <c r="AX167" s="10" t="s">
        <v>77</v>
      </c>
      <c r="AY167" s="157" t="s">
        <v>138</v>
      </c>
    </row>
    <row r="168" spans="2:65" s="1" customFormat="1" ht="25.5" customHeight="1">
      <c r="B168" s="140"/>
      <c r="C168" s="141" t="s">
        <v>183</v>
      </c>
      <c r="D168" s="141" t="s">
        <v>139</v>
      </c>
      <c r="E168" s="142" t="s">
        <v>193</v>
      </c>
      <c r="F168" s="224" t="s">
        <v>194</v>
      </c>
      <c r="G168" s="224"/>
      <c r="H168" s="224"/>
      <c r="I168" s="224"/>
      <c r="J168" s="143" t="s">
        <v>148</v>
      </c>
      <c r="K168" s="144">
        <v>4.7519999999999998</v>
      </c>
      <c r="L168" s="225"/>
      <c r="M168" s="225"/>
      <c r="N168" s="225">
        <f>ROUND(L168*K168,2)</f>
        <v>0</v>
      </c>
      <c r="O168" s="225"/>
      <c r="P168" s="225"/>
      <c r="Q168" s="225"/>
      <c r="R168" s="145"/>
      <c r="T168" s="146" t="s">
        <v>5</v>
      </c>
      <c r="U168" s="43" t="s">
        <v>36</v>
      </c>
      <c r="V168" s="147">
        <v>0.106</v>
      </c>
      <c r="W168" s="147">
        <f>V168*K168</f>
        <v>0.50371199999999994</v>
      </c>
      <c r="X168" s="147">
        <v>0</v>
      </c>
      <c r="Y168" s="147">
        <f>X168*K168</f>
        <v>0</v>
      </c>
      <c r="Z168" s="147">
        <v>0</v>
      </c>
      <c r="AA168" s="148">
        <f>Z168*K168</f>
        <v>0</v>
      </c>
      <c r="AR168" s="21" t="s">
        <v>143</v>
      </c>
      <c r="AT168" s="21" t="s">
        <v>139</v>
      </c>
      <c r="AU168" s="21" t="s">
        <v>108</v>
      </c>
      <c r="AY168" s="21" t="s">
        <v>138</v>
      </c>
      <c r="BE168" s="149">
        <f>IF(U168="základní",N168,0)</f>
        <v>0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21" t="s">
        <v>77</v>
      </c>
      <c r="BK168" s="149">
        <f>ROUND(L168*K168,2)</f>
        <v>0</v>
      </c>
      <c r="BL168" s="21" t="s">
        <v>143</v>
      </c>
      <c r="BM168" s="21" t="s">
        <v>581</v>
      </c>
    </row>
    <row r="169" spans="2:65" s="10" customFormat="1" ht="16.5" customHeight="1">
      <c r="B169" s="150"/>
      <c r="C169" s="151"/>
      <c r="D169" s="151"/>
      <c r="E169" s="152" t="s">
        <v>5</v>
      </c>
      <c r="F169" s="234" t="s">
        <v>463</v>
      </c>
      <c r="G169" s="235"/>
      <c r="H169" s="235"/>
      <c r="I169" s="235"/>
      <c r="J169" s="151"/>
      <c r="K169" s="153">
        <v>4.7519999999999998</v>
      </c>
      <c r="L169" s="151"/>
      <c r="M169" s="151"/>
      <c r="N169" s="151"/>
      <c r="O169" s="151"/>
      <c r="P169" s="151"/>
      <c r="Q169" s="151"/>
      <c r="R169" s="154"/>
      <c r="T169" s="155"/>
      <c r="U169" s="151"/>
      <c r="V169" s="151"/>
      <c r="W169" s="151"/>
      <c r="X169" s="151"/>
      <c r="Y169" s="151"/>
      <c r="Z169" s="151"/>
      <c r="AA169" s="156"/>
      <c r="AT169" s="157" t="s">
        <v>145</v>
      </c>
      <c r="AU169" s="157" t="s">
        <v>108</v>
      </c>
      <c r="AV169" s="10" t="s">
        <v>108</v>
      </c>
      <c r="AW169" s="10" t="s">
        <v>29</v>
      </c>
      <c r="AX169" s="10" t="s">
        <v>77</v>
      </c>
      <c r="AY169" s="157" t="s">
        <v>138</v>
      </c>
    </row>
    <row r="170" spans="2:65" s="1" customFormat="1" ht="38.25" customHeight="1">
      <c r="B170" s="140"/>
      <c r="C170" s="141" t="s">
        <v>186</v>
      </c>
      <c r="D170" s="141" t="s">
        <v>139</v>
      </c>
      <c r="E170" s="142" t="s">
        <v>196</v>
      </c>
      <c r="F170" s="224" t="s">
        <v>197</v>
      </c>
      <c r="G170" s="224"/>
      <c r="H170" s="224"/>
      <c r="I170" s="224"/>
      <c r="J170" s="143" t="s">
        <v>148</v>
      </c>
      <c r="K170" s="144">
        <v>14.256</v>
      </c>
      <c r="L170" s="225"/>
      <c r="M170" s="225"/>
      <c r="N170" s="225">
        <f>ROUND(L170*K170,2)</f>
        <v>0</v>
      </c>
      <c r="O170" s="225"/>
      <c r="P170" s="225"/>
      <c r="Q170" s="225"/>
      <c r="R170" s="145"/>
      <c r="T170" s="146" t="s">
        <v>5</v>
      </c>
      <c r="U170" s="43" t="s">
        <v>36</v>
      </c>
      <c r="V170" s="147">
        <v>5.0000000000000001E-3</v>
      </c>
      <c r="W170" s="147">
        <f>V170*K170</f>
        <v>7.1279999999999996E-2</v>
      </c>
      <c r="X170" s="147">
        <v>0</v>
      </c>
      <c r="Y170" s="147">
        <f>X170*K170</f>
        <v>0</v>
      </c>
      <c r="Z170" s="147">
        <v>0</v>
      </c>
      <c r="AA170" s="148">
        <f>Z170*K170</f>
        <v>0</v>
      </c>
      <c r="AR170" s="21" t="s">
        <v>143</v>
      </c>
      <c r="AT170" s="21" t="s">
        <v>139</v>
      </c>
      <c r="AU170" s="21" t="s">
        <v>108</v>
      </c>
      <c r="AY170" s="21" t="s">
        <v>138</v>
      </c>
      <c r="BE170" s="149">
        <f>IF(U170="základní",N170,0)</f>
        <v>0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1" t="s">
        <v>77</v>
      </c>
      <c r="BK170" s="149">
        <f>ROUND(L170*K170,2)</f>
        <v>0</v>
      </c>
      <c r="BL170" s="21" t="s">
        <v>143</v>
      </c>
      <c r="BM170" s="21" t="s">
        <v>582</v>
      </c>
    </row>
    <row r="171" spans="2:65" s="10" customFormat="1" ht="16.5" customHeight="1">
      <c r="B171" s="150"/>
      <c r="C171" s="151"/>
      <c r="D171" s="151"/>
      <c r="E171" s="152" t="s">
        <v>5</v>
      </c>
      <c r="F171" s="234" t="s">
        <v>583</v>
      </c>
      <c r="G171" s="235"/>
      <c r="H171" s="235"/>
      <c r="I171" s="235"/>
      <c r="J171" s="151"/>
      <c r="K171" s="153">
        <v>14.256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145</v>
      </c>
      <c r="AU171" s="157" t="s">
        <v>108</v>
      </c>
      <c r="AV171" s="10" t="s">
        <v>108</v>
      </c>
      <c r="AW171" s="10" t="s">
        <v>29</v>
      </c>
      <c r="AX171" s="10" t="s">
        <v>77</v>
      </c>
      <c r="AY171" s="157" t="s">
        <v>138</v>
      </c>
    </row>
    <row r="172" spans="2:65" s="1" customFormat="1" ht="16.5" customHeight="1">
      <c r="B172" s="140"/>
      <c r="C172" s="141" t="s">
        <v>189</v>
      </c>
      <c r="D172" s="141" t="s">
        <v>139</v>
      </c>
      <c r="E172" s="142" t="s">
        <v>198</v>
      </c>
      <c r="F172" s="224" t="s">
        <v>199</v>
      </c>
      <c r="G172" s="224"/>
      <c r="H172" s="224"/>
      <c r="I172" s="224"/>
      <c r="J172" s="143" t="s">
        <v>148</v>
      </c>
      <c r="K172" s="144">
        <v>23.76</v>
      </c>
      <c r="L172" s="225"/>
      <c r="M172" s="225"/>
      <c r="N172" s="225">
        <f>ROUND(L172*K172,2)</f>
        <v>0</v>
      </c>
      <c r="O172" s="225"/>
      <c r="P172" s="225"/>
      <c r="Q172" s="225"/>
      <c r="R172" s="145"/>
      <c r="T172" s="146" t="s">
        <v>5</v>
      </c>
      <c r="U172" s="43" t="s">
        <v>36</v>
      </c>
      <c r="V172" s="147">
        <v>8.9999999999999993E-3</v>
      </c>
      <c r="W172" s="147">
        <f>V172*K172</f>
        <v>0.21384</v>
      </c>
      <c r="X172" s="147">
        <v>0</v>
      </c>
      <c r="Y172" s="147">
        <f>X172*K172</f>
        <v>0</v>
      </c>
      <c r="Z172" s="147">
        <v>0</v>
      </c>
      <c r="AA172" s="148">
        <f>Z172*K172</f>
        <v>0</v>
      </c>
      <c r="AR172" s="21" t="s">
        <v>143</v>
      </c>
      <c r="AT172" s="21" t="s">
        <v>139</v>
      </c>
      <c r="AU172" s="21" t="s">
        <v>108</v>
      </c>
      <c r="AY172" s="21" t="s">
        <v>138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77</v>
      </c>
      <c r="BK172" s="149">
        <f>ROUND(L172*K172,2)</f>
        <v>0</v>
      </c>
      <c r="BL172" s="21" t="s">
        <v>143</v>
      </c>
      <c r="BM172" s="21" t="s">
        <v>584</v>
      </c>
    </row>
    <row r="173" spans="2:65" s="11" customFormat="1" ht="16.5" customHeight="1">
      <c r="B173" s="158"/>
      <c r="C173" s="159"/>
      <c r="D173" s="159"/>
      <c r="E173" s="160" t="s">
        <v>5</v>
      </c>
      <c r="F173" s="245" t="s">
        <v>200</v>
      </c>
      <c r="G173" s="246"/>
      <c r="H173" s="246"/>
      <c r="I173" s="246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145</v>
      </c>
      <c r="AU173" s="164" t="s">
        <v>108</v>
      </c>
      <c r="AV173" s="11" t="s">
        <v>77</v>
      </c>
      <c r="AW173" s="11" t="s">
        <v>29</v>
      </c>
      <c r="AX173" s="11" t="s">
        <v>71</v>
      </c>
      <c r="AY173" s="164" t="s">
        <v>138</v>
      </c>
    </row>
    <row r="174" spans="2:65" s="10" customFormat="1" ht="16.5" customHeight="1">
      <c r="B174" s="150"/>
      <c r="C174" s="151"/>
      <c r="D174" s="151"/>
      <c r="E174" s="152" t="s">
        <v>5</v>
      </c>
      <c r="F174" s="236" t="s">
        <v>585</v>
      </c>
      <c r="G174" s="237"/>
      <c r="H174" s="237"/>
      <c r="I174" s="237"/>
      <c r="J174" s="151"/>
      <c r="K174" s="153">
        <v>23.76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145</v>
      </c>
      <c r="AU174" s="157" t="s">
        <v>108</v>
      </c>
      <c r="AV174" s="10" t="s">
        <v>108</v>
      </c>
      <c r="AW174" s="10" t="s">
        <v>29</v>
      </c>
      <c r="AX174" s="10" t="s">
        <v>77</v>
      </c>
      <c r="AY174" s="157" t="s">
        <v>138</v>
      </c>
    </row>
    <row r="175" spans="2:65" s="1" customFormat="1" ht="25.5" customHeight="1">
      <c r="B175" s="140"/>
      <c r="C175" s="141" t="s">
        <v>192</v>
      </c>
      <c r="D175" s="141" t="s">
        <v>139</v>
      </c>
      <c r="E175" s="142" t="s">
        <v>202</v>
      </c>
      <c r="F175" s="224" t="s">
        <v>203</v>
      </c>
      <c r="G175" s="224"/>
      <c r="H175" s="224"/>
      <c r="I175" s="224"/>
      <c r="J175" s="143" t="s">
        <v>204</v>
      </c>
      <c r="K175" s="144">
        <v>42.768000000000001</v>
      </c>
      <c r="L175" s="225"/>
      <c r="M175" s="225"/>
      <c r="N175" s="225">
        <f>ROUND(L175*K175,2)</f>
        <v>0</v>
      </c>
      <c r="O175" s="225"/>
      <c r="P175" s="225"/>
      <c r="Q175" s="225"/>
      <c r="R175" s="145"/>
      <c r="T175" s="146" t="s">
        <v>5</v>
      </c>
      <c r="U175" s="43" t="s">
        <v>36</v>
      </c>
      <c r="V175" s="147">
        <v>0</v>
      </c>
      <c r="W175" s="147">
        <f>V175*K175</f>
        <v>0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1" t="s">
        <v>143</v>
      </c>
      <c r="AT175" s="21" t="s">
        <v>139</v>
      </c>
      <c r="AU175" s="21" t="s">
        <v>108</v>
      </c>
      <c r="AY175" s="21" t="s">
        <v>138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1" t="s">
        <v>77</v>
      </c>
      <c r="BK175" s="149">
        <f>ROUND(L175*K175,2)</f>
        <v>0</v>
      </c>
      <c r="BL175" s="21" t="s">
        <v>143</v>
      </c>
      <c r="BM175" s="21" t="s">
        <v>586</v>
      </c>
    </row>
    <row r="176" spans="2:65" s="10" customFormat="1" ht="16.5" customHeight="1">
      <c r="B176" s="150"/>
      <c r="C176" s="151"/>
      <c r="D176" s="151"/>
      <c r="E176" s="152" t="s">
        <v>5</v>
      </c>
      <c r="F176" s="234" t="s">
        <v>587</v>
      </c>
      <c r="G176" s="235"/>
      <c r="H176" s="235"/>
      <c r="I176" s="235"/>
      <c r="J176" s="151"/>
      <c r="K176" s="153">
        <v>42.768000000000001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145</v>
      </c>
      <c r="AU176" s="157" t="s">
        <v>108</v>
      </c>
      <c r="AV176" s="10" t="s">
        <v>108</v>
      </c>
      <c r="AW176" s="10" t="s">
        <v>29</v>
      </c>
      <c r="AX176" s="10" t="s">
        <v>77</v>
      </c>
      <c r="AY176" s="157" t="s">
        <v>138</v>
      </c>
    </row>
    <row r="177" spans="2:65" s="1" customFormat="1" ht="25.5" customHeight="1">
      <c r="B177" s="140"/>
      <c r="C177" s="141" t="s">
        <v>195</v>
      </c>
      <c r="D177" s="141" t="s">
        <v>139</v>
      </c>
      <c r="E177" s="142" t="s">
        <v>206</v>
      </c>
      <c r="F177" s="224" t="s">
        <v>207</v>
      </c>
      <c r="G177" s="224"/>
      <c r="H177" s="224"/>
      <c r="I177" s="224"/>
      <c r="J177" s="143" t="s">
        <v>148</v>
      </c>
      <c r="K177" s="144">
        <v>11.993</v>
      </c>
      <c r="L177" s="225"/>
      <c r="M177" s="225"/>
      <c r="N177" s="225">
        <f>ROUND(L177*K177,2)</f>
        <v>0</v>
      </c>
      <c r="O177" s="225"/>
      <c r="P177" s="225"/>
      <c r="Q177" s="225"/>
      <c r="R177" s="145"/>
      <c r="T177" s="146" t="s">
        <v>5</v>
      </c>
      <c r="U177" s="43" t="s">
        <v>36</v>
      </c>
      <c r="V177" s="147">
        <v>0.29899999999999999</v>
      </c>
      <c r="W177" s="147">
        <f>V177*K177</f>
        <v>3.5859069999999997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143</v>
      </c>
      <c r="AT177" s="21" t="s">
        <v>139</v>
      </c>
      <c r="AU177" s="21" t="s">
        <v>108</v>
      </c>
      <c r="AY177" s="21" t="s">
        <v>138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77</v>
      </c>
      <c r="BK177" s="149">
        <f>ROUND(L177*K177,2)</f>
        <v>0</v>
      </c>
      <c r="BL177" s="21" t="s">
        <v>143</v>
      </c>
      <c r="BM177" s="21" t="s">
        <v>588</v>
      </c>
    </row>
    <row r="178" spans="2:65" s="11" customFormat="1" ht="25.5" customHeight="1">
      <c r="B178" s="158"/>
      <c r="C178" s="159"/>
      <c r="D178" s="159"/>
      <c r="E178" s="160" t="s">
        <v>5</v>
      </c>
      <c r="F178" s="245" t="s">
        <v>589</v>
      </c>
      <c r="G178" s="246"/>
      <c r="H178" s="246"/>
      <c r="I178" s="246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145</v>
      </c>
      <c r="AU178" s="164" t="s">
        <v>108</v>
      </c>
      <c r="AV178" s="11" t="s">
        <v>77</v>
      </c>
      <c r="AW178" s="11" t="s">
        <v>29</v>
      </c>
      <c r="AX178" s="11" t="s">
        <v>71</v>
      </c>
      <c r="AY178" s="164" t="s">
        <v>138</v>
      </c>
    </row>
    <row r="179" spans="2:65" s="10" customFormat="1" ht="16.5" customHeight="1">
      <c r="B179" s="150"/>
      <c r="C179" s="151"/>
      <c r="D179" s="151"/>
      <c r="E179" s="152" t="s">
        <v>5</v>
      </c>
      <c r="F179" s="236" t="s">
        <v>590</v>
      </c>
      <c r="G179" s="237"/>
      <c r="H179" s="237"/>
      <c r="I179" s="237"/>
      <c r="J179" s="151"/>
      <c r="K179" s="153">
        <v>11.993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145</v>
      </c>
      <c r="AU179" s="157" t="s">
        <v>108</v>
      </c>
      <c r="AV179" s="10" t="s">
        <v>108</v>
      </c>
      <c r="AW179" s="10" t="s">
        <v>29</v>
      </c>
      <c r="AX179" s="10" t="s">
        <v>77</v>
      </c>
      <c r="AY179" s="157" t="s">
        <v>138</v>
      </c>
    </row>
    <row r="180" spans="2:65" s="1" customFormat="1" ht="16.5" customHeight="1">
      <c r="B180" s="140"/>
      <c r="C180" s="173" t="s">
        <v>10</v>
      </c>
      <c r="D180" s="173" t="s">
        <v>209</v>
      </c>
      <c r="E180" s="174" t="s">
        <v>210</v>
      </c>
      <c r="F180" s="240" t="s">
        <v>211</v>
      </c>
      <c r="G180" s="240"/>
      <c r="H180" s="240"/>
      <c r="I180" s="240"/>
      <c r="J180" s="175" t="s">
        <v>204</v>
      </c>
      <c r="K180" s="176">
        <v>21.587</v>
      </c>
      <c r="L180" s="241"/>
      <c r="M180" s="241"/>
      <c r="N180" s="241">
        <f>ROUND(L180*K180,2)</f>
        <v>0</v>
      </c>
      <c r="O180" s="225"/>
      <c r="P180" s="225"/>
      <c r="Q180" s="225"/>
      <c r="R180" s="145"/>
      <c r="T180" s="146" t="s">
        <v>5</v>
      </c>
      <c r="U180" s="43" t="s">
        <v>36</v>
      </c>
      <c r="V180" s="147">
        <v>0</v>
      </c>
      <c r="W180" s="147">
        <f>V180*K180</f>
        <v>0</v>
      </c>
      <c r="X180" s="147">
        <v>1</v>
      </c>
      <c r="Y180" s="147">
        <f>X180*K180</f>
        <v>21.587</v>
      </c>
      <c r="Z180" s="147">
        <v>0</v>
      </c>
      <c r="AA180" s="148">
        <f>Z180*K180</f>
        <v>0</v>
      </c>
      <c r="AR180" s="21" t="s">
        <v>168</v>
      </c>
      <c r="AT180" s="21" t="s">
        <v>209</v>
      </c>
      <c r="AU180" s="21" t="s">
        <v>108</v>
      </c>
      <c r="AY180" s="21" t="s">
        <v>138</v>
      </c>
      <c r="BE180" s="149">
        <f>IF(U180="základní",N180,0)</f>
        <v>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77</v>
      </c>
      <c r="BK180" s="149">
        <f>ROUND(L180*K180,2)</f>
        <v>0</v>
      </c>
      <c r="BL180" s="21" t="s">
        <v>143</v>
      </c>
      <c r="BM180" s="21" t="s">
        <v>591</v>
      </c>
    </row>
    <row r="181" spans="2:65" s="10" customFormat="1" ht="16.5" customHeight="1">
      <c r="B181" s="150"/>
      <c r="C181" s="151"/>
      <c r="D181" s="151"/>
      <c r="E181" s="152" t="s">
        <v>5</v>
      </c>
      <c r="F181" s="234" t="s">
        <v>592</v>
      </c>
      <c r="G181" s="235"/>
      <c r="H181" s="235"/>
      <c r="I181" s="235"/>
      <c r="J181" s="151"/>
      <c r="K181" s="153">
        <v>21.587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145</v>
      </c>
      <c r="AU181" s="157" t="s">
        <v>108</v>
      </c>
      <c r="AV181" s="10" t="s">
        <v>108</v>
      </c>
      <c r="AW181" s="10" t="s">
        <v>29</v>
      </c>
      <c r="AX181" s="10" t="s">
        <v>77</v>
      </c>
      <c r="AY181" s="157" t="s">
        <v>138</v>
      </c>
    </row>
    <row r="182" spans="2:65" s="1" customFormat="1" ht="25.5" customHeight="1">
      <c r="B182" s="140"/>
      <c r="C182" s="141" t="s">
        <v>201</v>
      </c>
      <c r="D182" s="141" t="s">
        <v>139</v>
      </c>
      <c r="E182" s="142" t="s">
        <v>213</v>
      </c>
      <c r="F182" s="224" t="s">
        <v>214</v>
      </c>
      <c r="G182" s="224"/>
      <c r="H182" s="224"/>
      <c r="I182" s="224"/>
      <c r="J182" s="143" t="s">
        <v>148</v>
      </c>
      <c r="K182" s="144">
        <v>8.3780000000000001</v>
      </c>
      <c r="L182" s="225"/>
      <c r="M182" s="225"/>
      <c r="N182" s="225">
        <f>ROUND(L182*K182,2)</f>
        <v>0</v>
      </c>
      <c r="O182" s="225"/>
      <c r="P182" s="225"/>
      <c r="Q182" s="225"/>
      <c r="R182" s="145"/>
      <c r="T182" s="146" t="s">
        <v>5</v>
      </c>
      <c r="U182" s="43" t="s">
        <v>36</v>
      </c>
      <c r="V182" s="147">
        <v>0.28599999999999998</v>
      </c>
      <c r="W182" s="147">
        <f>V182*K182</f>
        <v>2.3961079999999999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1" t="s">
        <v>143</v>
      </c>
      <c r="AT182" s="21" t="s">
        <v>139</v>
      </c>
      <c r="AU182" s="21" t="s">
        <v>108</v>
      </c>
      <c r="AY182" s="21" t="s">
        <v>138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77</v>
      </c>
      <c r="BK182" s="149">
        <f>ROUND(L182*K182,2)</f>
        <v>0</v>
      </c>
      <c r="BL182" s="21" t="s">
        <v>143</v>
      </c>
      <c r="BM182" s="21" t="s">
        <v>593</v>
      </c>
    </row>
    <row r="183" spans="2:65" s="11" customFormat="1" ht="16.5" customHeight="1">
      <c r="B183" s="158"/>
      <c r="C183" s="159"/>
      <c r="D183" s="159"/>
      <c r="E183" s="160" t="s">
        <v>5</v>
      </c>
      <c r="F183" s="245" t="s">
        <v>449</v>
      </c>
      <c r="G183" s="246"/>
      <c r="H183" s="246"/>
      <c r="I183" s="246"/>
      <c r="J183" s="159"/>
      <c r="K183" s="160" t="s">
        <v>5</v>
      </c>
      <c r="L183" s="159"/>
      <c r="M183" s="159"/>
      <c r="N183" s="159"/>
      <c r="O183" s="159"/>
      <c r="P183" s="159"/>
      <c r="Q183" s="159"/>
      <c r="R183" s="161"/>
      <c r="T183" s="162"/>
      <c r="U183" s="159"/>
      <c r="V183" s="159"/>
      <c r="W183" s="159"/>
      <c r="X183" s="159"/>
      <c r="Y183" s="159"/>
      <c r="Z183" s="159"/>
      <c r="AA183" s="163"/>
      <c r="AT183" s="164" t="s">
        <v>145</v>
      </c>
      <c r="AU183" s="164" t="s">
        <v>108</v>
      </c>
      <c r="AV183" s="11" t="s">
        <v>77</v>
      </c>
      <c r="AW183" s="11" t="s">
        <v>29</v>
      </c>
      <c r="AX183" s="11" t="s">
        <v>71</v>
      </c>
      <c r="AY183" s="164" t="s">
        <v>138</v>
      </c>
    </row>
    <row r="184" spans="2:65" s="10" customFormat="1" ht="16.5" customHeight="1">
      <c r="B184" s="150"/>
      <c r="C184" s="151"/>
      <c r="D184" s="151"/>
      <c r="E184" s="152" t="s">
        <v>5</v>
      </c>
      <c r="F184" s="236" t="s">
        <v>492</v>
      </c>
      <c r="G184" s="237"/>
      <c r="H184" s="237"/>
      <c r="I184" s="237"/>
      <c r="J184" s="151"/>
      <c r="K184" s="153">
        <v>0.89400000000000002</v>
      </c>
      <c r="L184" s="151"/>
      <c r="M184" s="151"/>
      <c r="N184" s="151"/>
      <c r="O184" s="151"/>
      <c r="P184" s="151"/>
      <c r="Q184" s="151"/>
      <c r="R184" s="154"/>
      <c r="T184" s="155"/>
      <c r="U184" s="151"/>
      <c r="V184" s="151"/>
      <c r="W184" s="151"/>
      <c r="X184" s="151"/>
      <c r="Y184" s="151"/>
      <c r="Z184" s="151"/>
      <c r="AA184" s="156"/>
      <c r="AT184" s="157" t="s">
        <v>145</v>
      </c>
      <c r="AU184" s="157" t="s">
        <v>108</v>
      </c>
      <c r="AV184" s="10" t="s">
        <v>108</v>
      </c>
      <c r="AW184" s="10" t="s">
        <v>29</v>
      </c>
      <c r="AX184" s="10" t="s">
        <v>71</v>
      </c>
      <c r="AY184" s="157" t="s">
        <v>138</v>
      </c>
    </row>
    <row r="185" spans="2:65" s="11" customFormat="1" ht="16.5" customHeight="1">
      <c r="B185" s="158"/>
      <c r="C185" s="159"/>
      <c r="D185" s="159"/>
      <c r="E185" s="160" t="s">
        <v>5</v>
      </c>
      <c r="F185" s="247" t="s">
        <v>451</v>
      </c>
      <c r="G185" s="248"/>
      <c r="H185" s="248"/>
      <c r="I185" s="248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145</v>
      </c>
      <c r="AU185" s="164" t="s">
        <v>108</v>
      </c>
      <c r="AV185" s="11" t="s">
        <v>77</v>
      </c>
      <c r="AW185" s="11" t="s">
        <v>29</v>
      </c>
      <c r="AX185" s="11" t="s">
        <v>71</v>
      </c>
      <c r="AY185" s="164" t="s">
        <v>138</v>
      </c>
    </row>
    <row r="186" spans="2:65" s="10" customFormat="1" ht="16.5" customHeight="1">
      <c r="B186" s="150"/>
      <c r="C186" s="151"/>
      <c r="D186" s="151"/>
      <c r="E186" s="152" t="s">
        <v>5</v>
      </c>
      <c r="F186" s="236" t="s">
        <v>594</v>
      </c>
      <c r="G186" s="237"/>
      <c r="H186" s="237"/>
      <c r="I186" s="237"/>
      <c r="J186" s="151"/>
      <c r="K186" s="153">
        <v>3.5449999999999999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145</v>
      </c>
      <c r="AU186" s="157" t="s">
        <v>108</v>
      </c>
      <c r="AV186" s="10" t="s">
        <v>108</v>
      </c>
      <c r="AW186" s="10" t="s">
        <v>29</v>
      </c>
      <c r="AX186" s="10" t="s">
        <v>71</v>
      </c>
      <c r="AY186" s="157" t="s">
        <v>138</v>
      </c>
    </row>
    <row r="187" spans="2:65" s="11" customFormat="1" ht="16.5" customHeight="1">
      <c r="B187" s="158"/>
      <c r="C187" s="159"/>
      <c r="D187" s="159"/>
      <c r="E187" s="160" t="s">
        <v>5</v>
      </c>
      <c r="F187" s="247" t="s">
        <v>453</v>
      </c>
      <c r="G187" s="248"/>
      <c r="H187" s="248"/>
      <c r="I187" s="248"/>
      <c r="J187" s="159"/>
      <c r="K187" s="160" t="s">
        <v>5</v>
      </c>
      <c r="L187" s="159"/>
      <c r="M187" s="159"/>
      <c r="N187" s="159"/>
      <c r="O187" s="159"/>
      <c r="P187" s="159"/>
      <c r="Q187" s="159"/>
      <c r="R187" s="161"/>
      <c r="T187" s="162"/>
      <c r="U187" s="159"/>
      <c r="V187" s="159"/>
      <c r="W187" s="159"/>
      <c r="X187" s="159"/>
      <c r="Y187" s="159"/>
      <c r="Z187" s="159"/>
      <c r="AA187" s="163"/>
      <c r="AT187" s="164" t="s">
        <v>145</v>
      </c>
      <c r="AU187" s="164" t="s">
        <v>108</v>
      </c>
      <c r="AV187" s="11" t="s">
        <v>77</v>
      </c>
      <c r="AW187" s="11" t="s">
        <v>29</v>
      </c>
      <c r="AX187" s="11" t="s">
        <v>71</v>
      </c>
      <c r="AY187" s="164" t="s">
        <v>138</v>
      </c>
    </row>
    <row r="188" spans="2:65" s="10" customFormat="1" ht="16.5" customHeight="1">
      <c r="B188" s="150"/>
      <c r="C188" s="151"/>
      <c r="D188" s="151"/>
      <c r="E188" s="152" t="s">
        <v>5</v>
      </c>
      <c r="F188" s="236" t="s">
        <v>595</v>
      </c>
      <c r="G188" s="237"/>
      <c r="H188" s="237"/>
      <c r="I188" s="237"/>
      <c r="J188" s="151"/>
      <c r="K188" s="153">
        <v>3.9390000000000001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145</v>
      </c>
      <c r="AU188" s="157" t="s">
        <v>108</v>
      </c>
      <c r="AV188" s="10" t="s">
        <v>108</v>
      </c>
      <c r="AW188" s="10" t="s">
        <v>29</v>
      </c>
      <c r="AX188" s="10" t="s">
        <v>71</v>
      </c>
      <c r="AY188" s="157" t="s">
        <v>138</v>
      </c>
    </row>
    <row r="189" spans="2:65" s="12" customFormat="1" ht="16.5" customHeight="1">
      <c r="B189" s="165"/>
      <c r="C189" s="166"/>
      <c r="D189" s="166"/>
      <c r="E189" s="167" t="s">
        <v>5</v>
      </c>
      <c r="F189" s="238" t="s">
        <v>152</v>
      </c>
      <c r="G189" s="239"/>
      <c r="H189" s="239"/>
      <c r="I189" s="239"/>
      <c r="J189" s="166"/>
      <c r="K189" s="168">
        <v>8.3780000000000001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145</v>
      </c>
      <c r="AU189" s="172" t="s">
        <v>108</v>
      </c>
      <c r="AV189" s="12" t="s">
        <v>143</v>
      </c>
      <c r="AW189" s="12" t="s">
        <v>29</v>
      </c>
      <c r="AX189" s="12" t="s">
        <v>77</v>
      </c>
      <c r="AY189" s="172" t="s">
        <v>138</v>
      </c>
    </row>
    <row r="190" spans="2:65" s="1" customFormat="1" ht="16.5" customHeight="1">
      <c r="B190" s="140"/>
      <c r="C190" s="173" t="s">
        <v>205</v>
      </c>
      <c r="D190" s="173" t="s">
        <v>209</v>
      </c>
      <c r="E190" s="174" t="s">
        <v>216</v>
      </c>
      <c r="F190" s="240" t="s">
        <v>217</v>
      </c>
      <c r="G190" s="240"/>
      <c r="H190" s="240"/>
      <c r="I190" s="240"/>
      <c r="J190" s="175" t="s">
        <v>204</v>
      </c>
      <c r="K190" s="176">
        <v>16.756</v>
      </c>
      <c r="L190" s="241"/>
      <c r="M190" s="241"/>
      <c r="N190" s="241">
        <f>ROUND(L190*K190,2)</f>
        <v>0</v>
      </c>
      <c r="O190" s="225"/>
      <c r="P190" s="225"/>
      <c r="Q190" s="225"/>
      <c r="R190" s="145"/>
      <c r="T190" s="146" t="s">
        <v>5</v>
      </c>
      <c r="U190" s="43" t="s">
        <v>36</v>
      </c>
      <c r="V190" s="147">
        <v>0</v>
      </c>
      <c r="W190" s="147">
        <f>V190*K190</f>
        <v>0</v>
      </c>
      <c r="X190" s="147">
        <v>1</v>
      </c>
      <c r="Y190" s="147">
        <f>X190*K190</f>
        <v>16.756</v>
      </c>
      <c r="Z190" s="147">
        <v>0</v>
      </c>
      <c r="AA190" s="148">
        <f>Z190*K190</f>
        <v>0</v>
      </c>
      <c r="AR190" s="21" t="s">
        <v>168</v>
      </c>
      <c r="AT190" s="21" t="s">
        <v>209</v>
      </c>
      <c r="AU190" s="21" t="s">
        <v>108</v>
      </c>
      <c r="AY190" s="21" t="s">
        <v>138</v>
      </c>
      <c r="BE190" s="149">
        <f>IF(U190="základní",N190,0)</f>
        <v>0</v>
      </c>
      <c r="BF190" s="149">
        <f>IF(U190="snížená",N190,0)</f>
        <v>0</v>
      </c>
      <c r="BG190" s="149">
        <f>IF(U190="zákl. přenesená",N190,0)</f>
        <v>0</v>
      </c>
      <c r="BH190" s="149">
        <f>IF(U190="sníž. přenesená",N190,0)</f>
        <v>0</v>
      </c>
      <c r="BI190" s="149">
        <f>IF(U190="nulová",N190,0)</f>
        <v>0</v>
      </c>
      <c r="BJ190" s="21" t="s">
        <v>77</v>
      </c>
      <c r="BK190" s="149">
        <f>ROUND(L190*K190,2)</f>
        <v>0</v>
      </c>
      <c r="BL190" s="21" t="s">
        <v>143</v>
      </c>
      <c r="BM190" s="21" t="s">
        <v>596</v>
      </c>
    </row>
    <row r="191" spans="2:65" s="10" customFormat="1" ht="16.5" customHeight="1">
      <c r="B191" s="150"/>
      <c r="C191" s="151"/>
      <c r="D191" s="151"/>
      <c r="E191" s="152" t="s">
        <v>5</v>
      </c>
      <c r="F191" s="234" t="s">
        <v>496</v>
      </c>
      <c r="G191" s="235"/>
      <c r="H191" s="235"/>
      <c r="I191" s="235"/>
      <c r="J191" s="151"/>
      <c r="K191" s="153">
        <v>16.756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145</v>
      </c>
      <c r="AU191" s="157" t="s">
        <v>108</v>
      </c>
      <c r="AV191" s="10" t="s">
        <v>108</v>
      </c>
      <c r="AW191" s="10" t="s">
        <v>29</v>
      </c>
      <c r="AX191" s="10" t="s">
        <v>77</v>
      </c>
      <c r="AY191" s="157" t="s">
        <v>138</v>
      </c>
    </row>
    <row r="192" spans="2:65" s="9" customFormat="1" ht="29.85" customHeight="1">
      <c r="B192" s="129"/>
      <c r="C192" s="130"/>
      <c r="D192" s="139" t="s">
        <v>120</v>
      </c>
      <c r="E192" s="139"/>
      <c r="F192" s="139"/>
      <c r="G192" s="139"/>
      <c r="H192" s="139"/>
      <c r="I192" s="139"/>
      <c r="J192" s="139"/>
      <c r="K192" s="139"/>
      <c r="L192" s="139"/>
      <c r="M192" s="139"/>
      <c r="N192" s="230">
        <f>BK192</f>
        <v>0</v>
      </c>
      <c r="O192" s="231"/>
      <c r="P192" s="231"/>
      <c r="Q192" s="231"/>
      <c r="R192" s="132"/>
      <c r="T192" s="133"/>
      <c r="U192" s="130"/>
      <c r="V192" s="130"/>
      <c r="W192" s="134">
        <f>SUM(W193:W200)</f>
        <v>3.733695</v>
      </c>
      <c r="X192" s="130"/>
      <c r="Y192" s="134">
        <f>SUM(Y193:Y200)</f>
        <v>0</v>
      </c>
      <c r="Z192" s="130"/>
      <c r="AA192" s="135">
        <f>SUM(AA193:AA200)</f>
        <v>0</v>
      </c>
      <c r="AR192" s="136" t="s">
        <v>77</v>
      </c>
      <c r="AT192" s="137" t="s">
        <v>70</v>
      </c>
      <c r="AU192" s="137" t="s">
        <v>77</v>
      </c>
      <c r="AY192" s="136" t="s">
        <v>138</v>
      </c>
      <c r="BK192" s="138">
        <f>SUM(BK193:BK200)</f>
        <v>0</v>
      </c>
    </row>
    <row r="193" spans="2:65" s="1" customFormat="1" ht="25.5" customHeight="1">
      <c r="B193" s="140"/>
      <c r="C193" s="141" t="s">
        <v>208</v>
      </c>
      <c r="D193" s="141" t="s">
        <v>139</v>
      </c>
      <c r="E193" s="142" t="s">
        <v>224</v>
      </c>
      <c r="F193" s="224" t="s">
        <v>225</v>
      </c>
      <c r="G193" s="224"/>
      <c r="H193" s="224"/>
      <c r="I193" s="224"/>
      <c r="J193" s="143" t="s">
        <v>148</v>
      </c>
      <c r="K193" s="144">
        <v>2.835</v>
      </c>
      <c r="L193" s="225"/>
      <c r="M193" s="225"/>
      <c r="N193" s="225">
        <f>ROUND(L193*K193,2)</f>
        <v>0</v>
      </c>
      <c r="O193" s="225"/>
      <c r="P193" s="225"/>
      <c r="Q193" s="225"/>
      <c r="R193" s="145"/>
      <c r="T193" s="146" t="s">
        <v>5</v>
      </c>
      <c r="U193" s="43" t="s">
        <v>36</v>
      </c>
      <c r="V193" s="147">
        <v>1.3169999999999999</v>
      </c>
      <c r="W193" s="147">
        <f>V193*K193</f>
        <v>3.733695</v>
      </c>
      <c r="X193" s="147">
        <v>0</v>
      </c>
      <c r="Y193" s="147">
        <f>X193*K193</f>
        <v>0</v>
      </c>
      <c r="Z193" s="147">
        <v>0</v>
      </c>
      <c r="AA193" s="148">
        <f>Z193*K193</f>
        <v>0</v>
      </c>
      <c r="AR193" s="21" t="s">
        <v>143</v>
      </c>
      <c r="AT193" s="21" t="s">
        <v>139</v>
      </c>
      <c r="AU193" s="21" t="s">
        <v>108</v>
      </c>
      <c r="AY193" s="21" t="s">
        <v>138</v>
      </c>
      <c r="BE193" s="149">
        <f>IF(U193="základní",N193,0)</f>
        <v>0</v>
      </c>
      <c r="BF193" s="149">
        <f>IF(U193="snížená",N193,0)</f>
        <v>0</v>
      </c>
      <c r="BG193" s="149">
        <f>IF(U193="zákl. přenesená",N193,0)</f>
        <v>0</v>
      </c>
      <c r="BH193" s="149">
        <f>IF(U193="sníž. přenesená",N193,0)</f>
        <v>0</v>
      </c>
      <c r="BI193" s="149">
        <f>IF(U193="nulová",N193,0)</f>
        <v>0</v>
      </c>
      <c r="BJ193" s="21" t="s">
        <v>77</v>
      </c>
      <c r="BK193" s="149">
        <f>ROUND(L193*K193,2)</f>
        <v>0</v>
      </c>
      <c r="BL193" s="21" t="s">
        <v>143</v>
      </c>
      <c r="BM193" s="21" t="s">
        <v>597</v>
      </c>
    </row>
    <row r="194" spans="2:65" s="11" customFormat="1" ht="16.5" customHeight="1">
      <c r="B194" s="158"/>
      <c r="C194" s="159"/>
      <c r="D194" s="159"/>
      <c r="E194" s="160" t="s">
        <v>5</v>
      </c>
      <c r="F194" s="245" t="s">
        <v>449</v>
      </c>
      <c r="G194" s="246"/>
      <c r="H194" s="246"/>
      <c r="I194" s="246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145</v>
      </c>
      <c r="AU194" s="164" t="s">
        <v>108</v>
      </c>
      <c r="AV194" s="11" t="s">
        <v>77</v>
      </c>
      <c r="AW194" s="11" t="s">
        <v>29</v>
      </c>
      <c r="AX194" s="11" t="s">
        <v>71</v>
      </c>
      <c r="AY194" s="164" t="s">
        <v>138</v>
      </c>
    </row>
    <row r="195" spans="2:65" s="10" customFormat="1" ht="16.5" customHeight="1">
      <c r="B195" s="150"/>
      <c r="C195" s="151"/>
      <c r="D195" s="151"/>
      <c r="E195" s="152" t="s">
        <v>5</v>
      </c>
      <c r="F195" s="236" t="s">
        <v>498</v>
      </c>
      <c r="G195" s="237"/>
      <c r="H195" s="237"/>
      <c r="I195" s="237"/>
      <c r="J195" s="151"/>
      <c r="K195" s="153">
        <v>0.27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145</v>
      </c>
      <c r="AU195" s="157" t="s">
        <v>108</v>
      </c>
      <c r="AV195" s="10" t="s">
        <v>108</v>
      </c>
      <c r="AW195" s="10" t="s">
        <v>29</v>
      </c>
      <c r="AX195" s="10" t="s">
        <v>71</v>
      </c>
      <c r="AY195" s="157" t="s">
        <v>138</v>
      </c>
    </row>
    <row r="196" spans="2:65" s="11" customFormat="1" ht="16.5" customHeight="1">
      <c r="B196" s="158"/>
      <c r="C196" s="159"/>
      <c r="D196" s="159"/>
      <c r="E196" s="160" t="s">
        <v>5</v>
      </c>
      <c r="F196" s="247" t="s">
        <v>451</v>
      </c>
      <c r="G196" s="248"/>
      <c r="H196" s="248"/>
      <c r="I196" s="248"/>
      <c r="J196" s="159"/>
      <c r="K196" s="160" t="s">
        <v>5</v>
      </c>
      <c r="L196" s="159"/>
      <c r="M196" s="159"/>
      <c r="N196" s="159"/>
      <c r="O196" s="159"/>
      <c r="P196" s="159"/>
      <c r="Q196" s="159"/>
      <c r="R196" s="161"/>
      <c r="T196" s="162"/>
      <c r="U196" s="159"/>
      <c r="V196" s="159"/>
      <c r="W196" s="159"/>
      <c r="X196" s="159"/>
      <c r="Y196" s="159"/>
      <c r="Z196" s="159"/>
      <c r="AA196" s="163"/>
      <c r="AT196" s="164" t="s">
        <v>145</v>
      </c>
      <c r="AU196" s="164" t="s">
        <v>108</v>
      </c>
      <c r="AV196" s="11" t="s">
        <v>77</v>
      </c>
      <c r="AW196" s="11" t="s">
        <v>29</v>
      </c>
      <c r="AX196" s="11" t="s">
        <v>71</v>
      </c>
      <c r="AY196" s="164" t="s">
        <v>138</v>
      </c>
    </row>
    <row r="197" spans="2:65" s="10" customFormat="1" ht="16.5" customHeight="1">
      <c r="B197" s="150"/>
      <c r="C197" s="151"/>
      <c r="D197" s="151"/>
      <c r="E197" s="152" t="s">
        <v>5</v>
      </c>
      <c r="F197" s="236" t="s">
        <v>598</v>
      </c>
      <c r="G197" s="237"/>
      <c r="H197" s="237"/>
      <c r="I197" s="237"/>
      <c r="J197" s="151"/>
      <c r="K197" s="153">
        <v>1.2150000000000001</v>
      </c>
      <c r="L197" s="151"/>
      <c r="M197" s="151"/>
      <c r="N197" s="151"/>
      <c r="O197" s="151"/>
      <c r="P197" s="151"/>
      <c r="Q197" s="151"/>
      <c r="R197" s="154"/>
      <c r="T197" s="155"/>
      <c r="U197" s="151"/>
      <c r="V197" s="151"/>
      <c r="W197" s="151"/>
      <c r="X197" s="151"/>
      <c r="Y197" s="151"/>
      <c r="Z197" s="151"/>
      <c r="AA197" s="156"/>
      <c r="AT197" s="157" t="s">
        <v>145</v>
      </c>
      <c r="AU197" s="157" t="s">
        <v>108</v>
      </c>
      <c r="AV197" s="10" t="s">
        <v>108</v>
      </c>
      <c r="AW197" s="10" t="s">
        <v>29</v>
      </c>
      <c r="AX197" s="10" t="s">
        <v>71</v>
      </c>
      <c r="AY197" s="157" t="s">
        <v>138</v>
      </c>
    </row>
    <row r="198" spans="2:65" s="11" customFormat="1" ht="16.5" customHeight="1">
      <c r="B198" s="158"/>
      <c r="C198" s="159"/>
      <c r="D198" s="159"/>
      <c r="E198" s="160" t="s">
        <v>5</v>
      </c>
      <c r="F198" s="247" t="s">
        <v>453</v>
      </c>
      <c r="G198" s="248"/>
      <c r="H198" s="248"/>
      <c r="I198" s="248"/>
      <c r="J198" s="159"/>
      <c r="K198" s="160" t="s">
        <v>5</v>
      </c>
      <c r="L198" s="159"/>
      <c r="M198" s="159"/>
      <c r="N198" s="159"/>
      <c r="O198" s="159"/>
      <c r="P198" s="159"/>
      <c r="Q198" s="159"/>
      <c r="R198" s="161"/>
      <c r="T198" s="162"/>
      <c r="U198" s="159"/>
      <c r="V198" s="159"/>
      <c r="W198" s="159"/>
      <c r="X198" s="159"/>
      <c r="Y198" s="159"/>
      <c r="Z198" s="159"/>
      <c r="AA198" s="163"/>
      <c r="AT198" s="164" t="s">
        <v>145</v>
      </c>
      <c r="AU198" s="164" t="s">
        <v>108</v>
      </c>
      <c r="AV198" s="11" t="s">
        <v>77</v>
      </c>
      <c r="AW198" s="11" t="s">
        <v>29</v>
      </c>
      <c r="AX198" s="11" t="s">
        <v>71</v>
      </c>
      <c r="AY198" s="164" t="s">
        <v>138</v>
      </c>
    </row>
    <row r="199" spans="2:65" s="10" customFormat="1" ht="16.5" customHeight="1">
      <c r="B199" s="150"/>
      <c r="C199" s="151"/>
      <c r="D199" s="151"/>
      <c r="E199" s="152" t="s">
        <v>5</v>
      </c>
      <c r="F199" s="236" t="s">
        <v>599</v>
      </c>
      <c r="G199" s="237"/>
      <c r="H199" s="237"/>
      <c r="I199" s="237"/>
      <c r="J199" s="151"/>
      <c r="K199" s="153">
        <v>1.35</v>
      </c>
      <c r="L199" s="151"/>
      <c r="M199" s="151"/>
      <c r="N199" s="151"/>
      <c r="O199" s="151"/>
      <c r="P199" s="151"/>
      <c r="Q199" s="151"/>
      <c r="R199" s="154"/>
      <c r="T199" s="155"/>
      <c r="U199" s="151"/>
      <c r="V199" s="151"/>
      <c r="W199" s="151"/>
      <c r="X199" s="151"/>
      <c r="Y199" s="151"/>
      <c r="Z199" s="151"/>
      <c r="AA199" s="156"/>
      <c r="AT199" s="157" t="s">
        <v>145</v>
      </c>
      <c r="AU199" s="157" t="s">
        <v>108</v>
      </c>
      <c r="AV199" s="10" t="s">
        <v>108</v>
      </c>
      <c r="AW199" s="10" t="s">
        <v>29</v>
      </c>
      <c r="AX199" s="10" t="s">
        <v>71</v>
      </c>
      <c r="AY199" s="157" t="s">
        <v>138</v>
      </c>
    </row>
    <row r="200" spans="2:65" s="12" customFormat="1" ht="16.5" customHeight="1">
      <c r="B200" s="165"/>
      <c r="C200" s="166"/>
      <c r="D200" s="166"/>
      <c r="E200" s="167" t="s">
        <v>5</v>
      </c>
      <c r="F200" s="238" t="s">
        <v>152</v>
      </c>
      <c r="G200" s="239"/>
      <c r="H200" s="239"/>
      <c r="I200" s="239"/>
      <c r="J200" s="166"/>
      <c r="K200" s="168">
        <v>2.835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71"/>
      <c r="AT200" s="172" t="s">
        <v>145</v>
      </c>
      <c r="AU200" s="172" t="s">
        <v>108</v>
      </c>
      <c r="AV200" s="12" t="s">
        <v>143</v>
      </c>
      <c r="AW200" s="12" t="s">
        <v>29</v>
      </c>
      <c r="AX200" s="12" t="s">
        <v>77</v>
      </c>
      <c r="AY200" s="172" t="s">
        <v>138</v>
      </c>
    </row>
    <row r="201" spans="2:65" s="9" customFormat="1" ht="29.85" customHeight="1">
      <c r="B201" s="129"/>
      <c r="C201" s="130"/>
      <c r="D201" s="139" t="s">
        <v>121</v>
      </c>
      <c r="E201" s="139"/>
      <c r="F201" s="139"/>
      <c r="G201" s="139"/>
      <c r="H201" s="139"/>
      <c r="I201" s="139"/>
      <c r="J201" s="139"/>
      <c r="K201" s="139"/>
      <c r="L201" s="139"/>
      <c r="M201" s="139"/>
      <c r="N201" s="230">
        <f>BK201</f>
        <v>0</v>
      </c>
      <c r="O201" s="231"/>
      <c r="P201" s="231"/>
      <c r="Q201" s="231"/>
      <c r="R201" s="132"/>
      <c r="T201" s="133"/>
      <c r="U201" s="130"/>
      <c r="V201" s="130"/>
      <c r="W201" s="134">
        <f>SUM(W202:W224)</f>
        <v>11.464999999999998</v>
      </c>
      <c r="X201" s="130"/>
      <c r="Y201" s="134">
        <f>SUM(Y202:Y224)</f>
        <v>0.1758188</v>
      </c>
      <c r="Z201" s="130"/>
      <c r="AA201" s="135">
        <f>SUM(AA202:AA224)</f>
        <v>0</v>
      </c>
      <c r="AR201" s="136" t="s">
        <v>77</v>
      </c>
      <c r="AT201" s="137" t="s">
        <v>70</v>
      </c>
      <c r="AU201" s="137" t="s">
        <v>77</v>
      </c>
      <c r="AY201" s="136" t="s">
        <v>138</v>
      </c>
      <c r="BK201" s="138">
        <f>SUM(BK202:BK224)</f>
        <v>0</v>
      </c>
    </row>
    <row r="202" spans="2:65" s="1" customFormat="1" ht="38.25" customHeight="1">
      <c r="B202" s="140"/>
      <c r="C202" s="141" t="s">
        <v>212</v>
      </c>
      <c r="D202" s="141" t="s">
        <v>139</v>
      </c>
      <c r="E202" s="142" t="s">
        <v>502</v>
      </c>
      <c r="F202" s="224" t="s">
        <v>503</v>
      </c>
      <c r="G202" s="224"/>
      <c r="H202" s="224"/>
      <c r="I202" s="224"/>
      <c r="J202" s="143" t="s">
        <v>142</v>
      </c>
      <c r="K202" s="144">
        <v>3</v>
      </c>
      <c r="L202" s="225"/>
      <c r="M202" s="225"/>
      <c r="N202" s="225">
        <f>ROUND(L202*K202,2)</f>
        <v>0</v>
      </c>
      <c r="O202" s="225"/>
      <c r="P202" s="225"/>
      <c r="Q202" s="225"/>
      <c r="R202" s="145"/>
      <c r="T202" s="146" t="s">
        <v>5</v>
      </c>
      <c r="U202" s="43" t="s">
        <v>36</v>
      </c>
      <c r="V202" s="147">
        <v>0.17100000000000001</v>
      </c>
      <c r="W202" s="147">
        <f>V202*K202</f>
        <v>0.51300000000000001</v>
      </c>
      <c r="X202" s="147">
        <v>0</v>
      </c>
      <c r="Y202" s="147">
        <f>X202*K202</f>
        <v>0</v>
      </c>
      <c r="Z202" s="147">
        <v>0</v>
      </c>
      <c r="AA202" s="148">
        <f>Z202*K202</f>
        <v>0</v>
      </c>
      <c r="AR202" s="21" t="s">
        <v>143</v>
      </c>
      <c r="AT202" s="21" t="s">
        <v>139</v>
      </c>
      <c r="AU202" s="21" t="s">
        <v>108</v>
      </c>
      <c r="AY202" s="21" t="s">
        <v>138</v>
      </c>
      <c r="BE202" s="149">
        <f>IF(U202="základní",N202,0)</f>
        <v>0</v>
      </c>
      <c r="BF202" s="149">
        <f>IF(U202="snížená",N202,0)</f>
        <v>0</v>
      </c>
      <c r="BG202" s="149">
        <f>IF(U202="zákl. přenesená",N202,0)</f>
        <v>0</v>
      </c>
      <c r="BH202" s="149">
        <f>IF(U202="sníž. přenesená",N202,0)</f>
        <v>0</v>
      </c>
      <c r="BI202" s="149">
        <f>IF(U202="nulová",N202,0)</f>
        <v>0</v>
      </c>
      <c r="BJ202" s="21" t="s">
        <v>77</v>
      </c>
      <c r="BK202" s="149">
        <f>ROUND(L202*K202,2)</f>
        <v>0</v>
      </c>
      <c r="BL202" s="21" t="s">
        <v>143</v>
      </c>
      <c r="BM202" s="21" t="s">
        <v>600</v>
      </c>
    </row>
    <row r="203" spans="2:65" s="1" customFormat="1" ht="25.5" customHeight="1">
      <c r="B203" s="140"/>
      <c r="C203" s="173" t="s">
        <v>215</v>
      </c>
      <c r="D203" s="173" t="s">
        <v>209</v>
      </c>
      <c r="E203" s="174" t="s">
        <v>505</v>
      </c>
      <c r="F203" s="240" t="s">
        <v>506</v>
      </c>
      <c r="G203" s="240"/>
      <c r="H203" s="240"/>
      <c r="I203" s="240"/>
      <c r="J203" s="175" t="s">
        <v>142</v>
      </c>
      <c r="K203" s="176">
        <v>3.06</v>
      </c>
      <c r="L203" s="241"/>
      <c r="M203" s="241"/>
      <c r="N203" s="241">
        <f>ROUND(L203*K203,2)</f>
        <v>0</v>
      </c>
      <c r="O203" s="225"/>
      <c r="P203" s="225"/>
      <c r="Q203" s="225"/>
      <c r="R203" s="145"/>
      <c r="T203" s="146" t="s">
        <v>5</v>
      </c>
      <c r="U203" s="43" t="s">
        <v>36</v>
      </c>
      <c r="V203" s="147">
        <v>0</v>
      </c>
      <c r="W203" s="147">
        <f>V203*K203</f>
        <v>0</v>
      </c>
      <c r="X203" s="147">
        <v>2.7999999999999998E-4</v>
      </c>
      <c r="Y203" s="147">
        <f>X203*K203</f>
        <v>8.567999999999999E-4</v>
      </c>
      <c r="Z203" s="147">
        <v>0</v>
      </c>
      <c r="AA203" s="148">
        <f>Z203*K203</f>
        <v>0</v>
      </c>
      <c r="AR203" s="21" t="s">
        <v>168</v>
      </c>
      <c r="AT203" s="21" t="s">
        <v>209</v>
      </c>
      <c r="AU203" s="21" t="s">
        <v>108</v>
      </c>
      <c r="AY203" s="21" t="s">
        <v>138</v>
      </c>
      <c r="BE203" s="149">
        <f>IF(U203="základní",N203,0)</f>
        <v>0</v>
      </c>
      <c r="BF203" s="149">
        <f>IF(U203="snížená",N203,0)</f>
        <v>0</v>
      </c>
      <c r="BG203" s="149">
        <f>IF(U203="zákl. přenesená",N203,0)</f>
        <v>0</v>
      </c>
      <c r="BH203" s="149">
        <f>IF(U203="sníž. přenesená",N203,0)</f>
        <v>0</v>
      </c>
      <c r="BI203" s="149">
        <f>IF(U203="nulová",N203,0)</f>
        <v>0</v>
      </c>
      <c r="BJ203" s="21" t="s">
        <v>77</v>
      </c>
      <c r="BK203" s="149">
        <f>ROUND(L203*K203,2)</f>
        <v>0</v>
      </c>
      <c r="BL203" s="21" t="s">
        <v>143</v>
      </c>
      <c r="BM203" s="21" t="s">
        <v>601</v>
      </c>
    </row>
    <row r="204" spans="2:65" s="1" customFormat="1" ht="38.25" customHeight="1">
      <c r="B204" s="140"/>
      <c r="C204" s="141" t="s">
        <v>218</v>
      </c>
      <c r="D204" s="141" t="s">
        <v>139</v>
      </c>
      <c r="E204" s="142" t="s">
        <v>508</v>
      </c>
      <c r="F204" s="224" t="s">
        <v>509</v>
      </c>
      <c r="G204" s="224"/>
      <c r="H204" s="224"/>
      <c r="I204" s="224"/>
      <c r="J204" s="143" t="s">
        <v>142</v>
      </c>
      <c r="K204" s="144">
        <v>19</v>
      </c>
      <c r="L204" s="225"/>
      <c r="M204" s="225"/>
      <c r="N204" s="225">
        <f>ROUND(L204*K204,2)</f>
        <v>0</v>
      </c>
      <c r="O204" s="225"/>
      <c r="P204" s="225"/>
      <c r="Q204" s="225"/>
      <c r="R204" s="145"/>
      <c r="T204" s="146" t="s">
        <v>5</v>
      </c>
      <c r="U204" s="43" t="s">
        <v>36</v>
      </c>
      <c r="V204" s="147">
        <v>0.29199999999999998</v>
      </c>
      <c r="W204" s="147">
        <f>V204*K204</f>
        <v>5.548</v>
      </c>
      <c r="X204" s="147">
        <v>1.0000000000000001E-5</v>
      </c>
      <c r="Y204" s="147">
        <f>X204*K204</f>
        <v>1.9000000000000001E-4</v>
      </c>
      <c r="Z204" s="147">
        <v>0</v>
      </c>
      <c r="AA204" s="148">
        <f>Z204*K204</f>
        <v>0</v>
      </c>
      <c r="AR204" s="21" t="s">
        <v>143</v>
      </c>
      <c r="AT204" s="21" t="s">
        <v>139</v>
      </c>
      <c r="AU204" s="21" t="s">
        <v>108</v>
      </c>
      <c r="AY204" s="21" t="s">
        <v>138</v>
      </c>
      <c r="BE204" s="149">
        <f>IF(U204="základní",N204,0)</f>
        <v>0</v>
      </c>
      <c r="BF204" s="149">
        <f>IF(U204="snížená",N204,0)</f>
        <v>0</v>
      </c>
      <c r="BG204" s="149">
        <f>IF(U204="zákl. přenesená",N204,0)</f>
        <v>0</v>
      </c>
      <c r="BH204" s="149">
        <f>IF(U204="sníž. přenesená",N204,0)</f>
        <v>0</v>
      </c>
      <c r="BI204" s="149">
        <f>IF(U204="nulová",N204,0)</f>
        <v>0</v>
      </c>
      <c r="BJ204" s="21" t="s">
        <v>77</v>
      </c>
      <c r="BK204" s="149">
        <f>ROUND(L204*K204,2)</f>
        <v>0</v>
      </c>
      <c r="BL204" s="21" t="s">
        <v>143</v>
      </c>
      <c r="BM204" s="21" t="s">
        <v>602</v>
      </c>
    </row>
    <row r="205" spans="2:65" s="11" customFormat="1" ht="16.5" customHeight="1">
      <c r="B205" s="158"/>
      <c r="C205" s="159"/>
      <c r="D205" s="159"/>
      <c r="E205" s="160" t="s">
        <v>5</v>
      </c>
      <c r="F205" s="245" t="s">
        <v>511</v>
      </c>
      <c r="G205" s="246"/>
      <c r="H205" s="246"/>
      <c r="I205" s="246"/>
      <c r="J205" s="159"/>
      <c r="K205" s="160" t="s">
        <v>5</v>
      </c>
      <c r="L205" s="159"/>
      <c r="M205" s="159"/>
      <c r="N205" s="159"/>
      <c r="O205" s="159"/>
      <c r="P205" s="159"/>
      <c r="Q205" s="159"/>
      <c r="R205" s="161"/>
      <c r="T205" s="162"/>
      <c r="U205" s="159"/>
      <c r="V205" s="159"/>
      <c r="W205" s="159"/>
      <c r="X205" s="159"/>
      <c r="Y205" s="159"/>
      <c r="Z205" s="159"/>
      <c r="AA205" s="163"/>
      <c r="AT205" s="164" t="s">
        <v>145</v>
      </c>
      <c r="AU205" s="164" t="s">
        <v>108</v>
      </c>
      <c r="AV205" s="11" t="s">
        <v>77</v>
      </c>
      <c r="AW205" s="11" t="s">
        <v>29</v>
      </c>
      <c r="AX205" s="11" t="s">
        <v>71</v>
      </c>
      <c r="AY205" s="164" t="s">
        <v>138</v>
      </c>
    </row>
    <row r="206" spans="2:65" s="10" customFormat="1" ht="16.5" customHeight="1">
      <c r="B206" s="150"/>
      <c r="C206" s="151"/>
      <c r="D206" s="151"/>
      <c r="E206" s="152" t="s">
        <v>5</v>
      </c>
      <c r="F206" s="236" t="s">
        <v>603</v>
      </c>
      <c r="G206" s="237"/>
      <c r="H206" s="237"/>
      <c r="I206" s="237"/>
      <c r="J206" s="151"/>
      <c r="K206" s="153">
        <v>9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145</v>
      </c>
      <c r="AU206" s="157" t="s">
        <v>108</v>
      </c>
      <c r="AV206" s="10" t="s">
        <v>108</v>
      </c>
      <c r="AW206" s="10" t="s">
        <v>29</v>
      </c>
      <c r="AX206" s="10" t="s">
        <v>71</v>
      </c>
      <c r="AY206" s="157" t="s">
        <v>138</v>
      </c>
    </row>
    <row r="207" spans="2:65" s="11" customFormat="1" ht="16.5" customHeight="1">
      <c r="B207" s="158"/>
      <c r="C207" s="159"/>
      <c r="D207" s="159"/>
      <c r="E207" s="160" t="s">
        <v>5</v>
      </c>
      <c r="F207" s="247" t="s">
        <v>513</v>
      </c>
      <c r="G207" s="248"/>
      <c r="H207" s="248"/>
      <c r="I207" s="248"/>
      <c r="J207" s="159"/>
      <c r="K207" s="160" t="s">
        <v>5</v>
      </c>
      <c r="L207" s="159"/>
      <c r="M207" s="159"/>
      <c r="N207" s="159"/>
      <c r="O207" s="159"/>
      <c r="P207" s="159"/>
      <c r="Q207" s="159"/>
      <c r="R207" s="161"/>
      <c r="T207" s="162"/>
      <c r="U207" s="159"/>
      <c r="V207" s="159"/>
      <c r="W207" s="159"/>
      <c r="X207" s="159"/>
      <c r="Y207" s="159"/>
      <c r="Z207" s="159"/>
      <c r="AA207" s="163"/>
      <c r="AT207" s="164" t="s">
        <v>145</v>
      </c>
      <c r="AU207" s="164" t="s">
        <v>108</v>
      </c>
      <c r="AV207" s="11" t="s">
        <v>77</v>
      </c>
      <c r="AW207" s="11" t="s">
        <v>29</v>
      </c>
      <c r="AX207" s="11" t="s">
        <v>71</v>
      </c>
      <c r="AY207" s="164" t="s">
        <v>138</v>
      </c>
    </row>
    <row r="208" spans="2:65" s="10" customFormat="1" ht="16.5" customHeight="1">
      <c r="B208" s="150"/>
      <c r="C208" s="151"/>
      <c r="D208" s="151"/>
      <c r="E208" s="152" t="s">
        <v>5</v>
      </c>
      <c r="F208" s="236" t="s">
        <v>604</v>
      </c>
      <c r="G208" s="237"/>
      <c r="H208" s="237"/>
      <c r="I208" s="237"/>
      <c r="J208" s="151"/>
      <c r="K208" s="153">
        <v>10</v>
      </c>
      <c r="L208" s="151"/>
      <c r="M208" s="151"/>
      <c r="N208" s="151"/>
      <c r="O208" s="151"/>
      <c r="P208" s="151"/>
      <c r="Q208" s="151"/>
      <c r="R208" s="154"/>
      <c r="T208" s="155"/>
      <c r="U208" s="151"/>
      <c r="V208" s="151"/>
      <c r="W208" s="151"/>
      <c r="X208" s="151"/>
      <c r="Y208" s="151"/>
      <c r="Z208" s="151"/>
      <c r="AA208" s="156"/>
      <c r="AT208" s="157" t="s">
        <v>145</v>
      </c>
      <c r="AU208" s="157" t="s">
        <v>108</v>
      </c>
      <c r="AV208" s="10" t="s">
        <v>108</v>
      </c>
      <c r="AW208" s="10" t="s">
        <v>29</v>
      </c>
      <c r="AX208" s="10" t="s">
        <v>71</v>
      </c>
      <c r="AY208" s="157" t="s">
        <v>138</v>
      </c>
    </row>
    <row r="209" spans="2:65" s="12" customFormat="1" ht="16.5" customHeight="1">
      <c r="B209" s="165"/>
      <c r="C209" s="166"/>
      <c r="D209" s="166"/>
      <c r="E209" s="167" t="s">
        <v>5</v>
      </c>
      <c r="F209" s="238" t="s">
        <v>152</v>
      </c>
      <c r="G209" s="239"/>
      <c r="H209" s="239"/>
      <c r="I209" s="239"/>
      <c r="J209" s="166"/>
      <c r="K209" s="168">
        <v>19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145</v>
      </c>
      <c r="AU209" s="172" t="s">
        <v>108</v>
      </c>
      <c r="AV209" s="12" t="s">
        <v>143</v>
      </c>
      <c r="AW209" s="12" t="s">
        <v>29</v>
      </c>
      <c r="AX209" s="12" t="s">
        <v>77</v>
      </c>
      <c r="AY209" s="172" t="s">
        <v>138</v>
      </c>
    </row>
    <row r="210" spans="2:65" s="1" customFormat="1" ht="25.5" customHeight="1">
      <c r="B210" s="140"/>
      <c r="C210" s="173" t="s">
        <v>221</v>
      </c>
      <c r="D210" s="173" t="s">
        <v>209</v>
      </c>
      <c r="E210" s="174" t="s">
        <v>515</v>
      </c>
      <c r="F210" s="240" t="s">
        <v>516</v>
      </c>
      <c r="G210" s="240"/>
      <c r="H210" s="240"/>
      <c r="I210" s="240"/>
      <c r="J210" s="175" t="s">
        <v>142</v>
      </c>
      <c r="K210" s="176">
        <v>19.38</v>
      </c>
      <c r="L210" s="241"/>
      <c r="M210" s="241"/>
      <c r="N210" s="241">
        <f>ROUND(L210*K210,2)</f>
        <v>0</v>
      </c>
      <c r="O210" s="225"/>
      <c r="P210" s="225"/>
      <c r="Q210" s="225"/>
      <c r="R210" s="145"/>
      <c r="T210" s="146" t="s">
        <v>5</v>
      </c>
      <c r="U210" s="43" t="s">
        <v>36</v>
      </c>
      <c r="V210" s="147">
        <v>0</v>
      </c>
      <c r="W210" s="147">
        <f>V210*K210</f>
        <v>0</v>
      </c>
      <c r="X210" s="147">
        <v>2.8999999999999998E-3</v>
      </c>
      <c r="Y210" s="147">
        <f>X210*K210</f>
        <v>5.6201999999999995E-2</v>
      </c>
      <c r="Z210" s="147">
        <v>0</v>
      </c>
      <c r="AA210" s="148">
        <f>Z210*K210</f>
        <v>0</v>
      </c>
      <c r="AR210" s="21" t="s">
        <v>168</v>
      </c>
      <c r="AT210" s="21" t="s">
        <v>209</v>
      </c>
      <c r="AU210" s="21" t="s">
        <v>108</v>
      </c>
      <c r="AY210" s="21" t="s">
        <v>138</v>
      </c>
      <c r="BE210" s="149">
        <f>IF(U210="základní",N210,0)</f>
        <v>0</v>
      </c>
      <c r="BF210" s="149">
        <f>IF(U210="snížená",N210,0)</f>
        <v>0</v>
      </c>
      <c r="BG210" s="149">
        <f>IF(U210="zákl. přenesená",N210,0)</f>
        <v>0</v>
      </c>
      <c r="BH210" s="149">
        <f>IF(U210="sníž. přenesená",N210,0)</f>
        <v>0</v>
      </c>
      <c r="BI210" s="149">
        <f>IF(U210="nulová",N210,0)</f>
        <v>0</v>
      </c>
      <c r="BJ210" s="21" t="s">
        <v>77</v>
      </c>
      <c r="BK210" s="149">
        <f>ROUND(L210*K210,2)</f>
        <v>0</v>
      </c>
      <c r="BL210" s="21" t="s">
        <v>143</v>
      </c>
      <c r="BM210" s="21" t="s">
        <v>605</v>
      </c>
    </row>
    <row r="211" spans="2:65" s="1" customFormat="1" ht="25.5" customHeight="1">
      <c r="B211" s="140"/>
      <c r="C211" s="141" t="s">
        <v>222</v>
      </c>
      <c r="D211" s="141" t="s">
        <v>139</v>
      </c>
      <c r="E211" s="142" t="s">
        <v>518</v>
      </c>
      <c r="F211" s="224" t="s">
        <v>519</v>
      </c>
      <c r="G211" s="224"/>
      <c r="H211" s="224"/>
      <c r="I211" s="224"/>
      <c r="J211" s="143" t="s">
        <v>219</v>
      </c>
      <c r="K211" s="144">
        <v>1</v>
      </c>
      <c r="L211" s="225"/>
      <c r="M211" s="225"/>
      <c r="N211" s="225">
        <f>ROUND(L211*K211,2)</f>
        <v>0</v>
      </c>
      <c r="O211" s="225"/>
      <c r="P211" s="225"/>
      <c r="Q211" s="225"/>
      <c r="R211" s="145"/>
      <c r="T211" s="146" t="s">
        <v>5</v>
      </c>
      <c r="U211" s="43" t="s">
        <v>36</v>
      </c>
      <c r="V211" s="147">
        <v>3.4740000000000002</v>
      </c>
      <c r="W211" s="147">
        <f>V211*K211</f>
        <v>3.4740000000000002</v>
      </c>
      <c r="X211" s="147">
        <v>0</v>
      </c>
      <c r="Y211" s="147">
        <f>X211*K211</f>
        <v>0</v>
      </c>
      <c r="Z211" s="147">
        <v>0</v>
      </c>
      <c r="AA211" s="148">
        <f>Z211*K211</f>
        <v>0</v>
      </c>
      <c r="AR211" s="21" t="s">
        <v>143</v>
      </c>
      <c r="AT211" s="21" t="s">
        <v>139</v>
      </c>
      <c r="AU211" s="21" t="s">
        <v>108</v>
      </c>
      <c r="AY211" s="21" t="s">
        <v>138</v>
      </c>
      <c r="BE211" s="149">
        <f>IF(U211="základní",N211,0)</f>
        <v>0</v>
      </c>
      <c r="BF211" s="149">
        <f>IF(U211="snížená",N211,0)</f>
        <v>0</v>
      </c>
      <c r="BG211" s="149">
        <f>IF(U211="zákl. přenesená",N211,0)</f>
        <v>0</v>
      </c>
      <c r="BH211" s="149">
        <f>IF(U211="sníž. přenesená",N211,0)</f>
        <v>0</v>
      </c>
      <c r="BI211" s="149">
        <f>IF(U211="nulová",N211,0)</f>
        <v>0</v>
      </c>
      <c r="BJ211" s="21" t="s">
        <v>77</v>
      </c>
      <c r="BK211" s="149">
        <f>ROUND(L211*K211,2)</f>
        <v>0</v>
      </c>
      <c r="BL211" s="21" t="s">
        <v>143</v>
      </c>
      <c r="BM211" s="21" t="s">
        <v>606</v>
      </c>
    </row>
    <row r="212" spans="2:65" s="1" customFormat="1" ht="16.5" customHeight="1">
      <c r="B212" s="140"/>
      <c r="C212" s="173" t="s">
        <v>223</v>
      </c>
      <c r="D212" s="173" t="s">
        <v>209</v>
      </c>
      <c r="E212" s="174" t="s">
        <v>521</v>
      </c>
      <c r="F212" s="240" t="s">
        <v>522</v>
      </c>
      <c r="G212" s="240"/>
      <c r="H212" s="240"/>
      <c r="I212" s="240"/>
      <c r="J212" s="175" t="s">
        <v>219</v>
      </c>
      <c r="K212" s="176">
        <v>1</v>
      </c>
      <c r="L212" s="241"/>
      <c r="M212" s="241"/>
      <c r="N212" s="241">
        <f>ROUND(L212*K212,2)</f>
        <v>0</v>
      </c>
      <c r="O212" s="225"/>
      <c r="P212" s="225"/>
      <c r="Q212" s="225"/>
      <c r="R212" s="145"/>
      <c r="T212" s="146" t="s">
        <v>5</v>
      </c>
      <c r="U212" s="43" t="s">
        <v>36</v>
      </c>
      <c r="V212" s="147">
        <v>0</v>
      </c>
      <c r="W212" s="147">
        <f>V212*K212</f>
        <v>0</v>
      </c>
      <c r="X212" s="147">
        <v>1.9E-3</v>
      </c>
      <c r="Y212" s="147">
        <f>X212*K212</f>
        <v>1.9E-3</v>
      </c>
      <c r="Z212" s="147">
        <v>0</v>
      </c>
      <c r="AA212" s="148">
        <f>Z212*K212</f>
        <v>0</v>
      </c>
      <c r="AR212" s="21" t="s">
        <v>168</v>
      </c>
      <c r="AT212" s="21" t="s">
        <v>209</v>
      </c>
      <c r="AU212" s="21" t="s">
        <v>108</v>
      </c>
      <c r="AY212" s="21" t="s">
        <v>138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77</v>
      </c>
      <c r="BK212" s="149">
        <f>ROUND(L212*K212,2)</f>
        <v>0</v>
      </c>
      <c r="BL212" s="21" t="s">
        <v>143</v>
      </c>
      <c r="BM212" s="21" t="s">
        <v>607</v>
      </c>
    </row>
    <row r="213" spans="2:65" s="1" customFormat="1" ht="25.5" customHeight="1">
      <c r="B213" s="140"/>
      <c r="C213" s="173" t="s">
        <v>226</v>
      </c>
      <c r="D213" s="173" t="s">
        <v>209</v>
      </c>
      <c r="E213" s="174" t="s">
        <v>524</v>
      </c>
      <c r="F213" s="240" t="s">
        <v>525</v>
      </c>
      <c r="G213" s="240"/>
      <c r="H213" s="240"/>
      <c r="I213" s="240"/>
      <c r="J213" s="175" t="s">
        <v>219</v>
      </c>
      <c r="K213" s="176">
        <v>1</v>
      </c>
      <c r="L213" s="241"/>
      <c r="M213" s="241"/>
      <c r="N213" s="241">
        <f>ROUND(L213*K213,2)</f>
        <v>0</v>
      </c>
      <c r="O213" s="225"/>
      <c r="P213" s="225"/>
      <c r="Q213" s="225"/>
      <c r="R213" s="145"/>
      <c r="T213" s="146" t="s">
        <v>5</v>
      </c>
      <c r="U213" s="43" t="s">
        <v>36</v>
      </c>
      <c r="V213" s="147">
        <v>0</v>
      </c>
      <c r="W213" s="147">
        <f>V213*K213</f>
        <v>0</v>
      </c>
      <c r="X213" s="147">
        <v>3.5000000000000001E-3</v>
      </c>
      <c r="Y213" s="147">
        <f>X213*K213</f>
        <v>3.5000000000000001E-3</v>
      </c>
      <c r="Z213" s="147">
        <v>0</v>
      </c>
      <c r="AA213" s="148">
        <f>Z213*K213</f>
        <v>0</v>
      </c>
      <c r="AR213" s="21" t="s">
        <v>168</v>
      </c>
      <c r="AT213" s="21" t="s">
        <v>209</v>
      </c>
      <c r="AU213" s="21" t="s">
        <v>108</v>
      </c>
      <c r="AY213" s="21" t="s">
        <v>138</v>
      </c>
      <c r="BE213" s="149">
        <f>IF(U213="základní",N213,0)</f>
        <v>0</v>
      </c>
      <c r="BF213" s="149">
        <f>IF(U213="snížená",N213,0)</f>
        <v>0</v>
      </c>
      <c r="BG213" s="149">
        <f>IF(U213="zákl. přenesená",N213,0)</f>
        <v>0</v>
      </c>
      <c r="BH213" s="149">
        <f>IF(U213="sníž. přenesená",N213,0)</f>
        <v>0</v>
      </c>
      <c r="BI213" s="149">
        <f>IF(U213="nulová",N213,0)</f>
        <v>0</v>
      </c>
      <c r="BJ213" s="21" t="s">
        <v>77</v>
      </c>
      <c r="BK213" s="149">
        <f>ROUND(L213*K213,2)</f>
        <v>0</v>
      </c>
      <c r="BL213" s="21" t="s">
        <v>143</v>
      </c>
      <c r="BM213" s="21" t="s">
        <v>608</v>
      </c>
    </row>
    <row r="214" spans="2:65" s="1" customFormat="1" ht="16.5" customHeight="1">
      <c r="B214" s="140"/>
      <c r="C214" s="141" t="s">
        <v>227</v>
      </c>
      <c r="D214" s="141" t="s">
        <v>139</v>
      </c>
      <c r="E214" s="142" t="s">
        <v>533</v>
      </c>
      <c r="F214" s="224" t="s">
        <v>534</v>
      </c>
      <c r="G214" s="224"/>
      <c r="H214" s="224"/>
      <c r="I214" s="224"/>
      <c r="J214" s="143" t="s">
        <v>219</v>
      </c>
      <c r="K214" s="144">
        <v>1</v>
      </c>
      <c r="L214" s="225"/>
      <c r="M214" s="225"/>
      <c r="N214" s="225">
        <f>ROUND(L214*K214,2)</f>
        <v>0</v>
      </c>
      <c r="O214" s="225"/>
      <c r="P214" s="225"/>
      <c r="Q214" s="225"/>
      <c r="R214" s="145"/>
      <c r="T214" s="146" t="s">
        <v>5</v>
      </c>
      <c r="U214" s="43" t="s">
        <v>36</v>
      </c>
      <c r="V214" s="147">
        <v>0.5</v>
      </c>
      <c r="W214" s="147">
        <f>V214*K214</f>
        <v>0.5</v>
      </c>
      <c r="X214" s="147">
        <v>4.0050000000000002E-2</v>
      </c>
      <c r="Y214" s="147">
        <f>X214*K214</f>
        <v>4.0050000000000002E-2</v>
      </c>
      <c r="Z214" s="147">
        <v>0</v>
      </c>
      <c r="AA214" s="148">
        <f>Z214*K214</f>
        <v>0</v>
      </c>
      <c r="AR214" s="21" t="s">
        <v>143</v>
      </c>
      <c r="AT214" s="21" t="s">
        <v>139</v>
      </c>
      <c r="AU214" s="21" t="s">
        <v>108</v>
      </c>
      <c r="AY214" s="21" t="s">
        <v>138</v>
      </c>
      <c r="BE214" s="149">
        <f>IF(U214="základní",N214,0)</f>
        <v>0</v>
      </c>
      <c r="BF214" s="149">
        <f>IF(U214="snížená",N214,0)</f>
        <v>0</v>
      </c>
      <c r="BG214" s="149">
        <f>IF(U214="zákl. přenesená",N214,0)</f>
        <v>0</v>
      </c>
      <c r="BH214" s="149">
        <f>IF(U214="sníž. přenesená",N214,0)</f>
        <v>0</v>
      </c>
      <c r="BI214" s="149">
        <f>IF(U214="nulová",N214,0)</f>
        <v>0</v>
      </c>
      <c r="BJ214" s="21" t="s">
        <v>77</v>
      </c>
      <c r="BK214" s="149">
        <f>ROUND(L214*K214,2)</f>
        <v>0</v>
      </c>
      <c r="BL214" s="21" t="s">
        <v>143</v>
      </c>
      <c r="BM214" s="21" t="s">
        <v>609</v>
      </c>
    </row>
    <row r="215" spans="2:65" s="1" customFormat="1" ht="16.5" customHeight="1">
      <c r="B215" s="34"/>
      <c r="C215" s="35"/>
      <c r="D215" s="35"/>
      <c r="E215" s="35"/>
      <c r="F215" s="243" t="s">
        <v>536</v>
      </c>
      <c r="G215" s="244"/>
      <c r="H215" s="244"/>
      <c r="I215" s="244"/>
      <c r="J215" s="35"/>
      <c r="K215" s="35"/>
      <c r="L215" s="35"/>
      <c r="M215" s="35"/>
      <c r="N215" s="35"/>
      <c r="O215" s="35"/>
      <c r="P215" s="35"/>
      <c r="Q215" s="35"/>
      <c r="R215" s="36"/>
      <c r="T215" s="177"/>
      <c r="U215" s="35"/>
      <c r="V215" s="35"/>
      <c r="W215" s="35"/>
      <c r="X215" s="35"/>
      <c r="Y215" s="35"/>
      <c r="Z215" s="35"/>
      <c r="AA215" s="73"/>
      <c r="AT215" s="21" t="s">
        <v>220</v>
      </c>
      <c r="AU215" s="21" t="s">
        <v>108</v>
      </c>
    </row>
    <row r="216" spans="2:65" s="1" customFormat="1" ht="16.5" customHeight="1">
      <c r="B216" s="140"/>
      <c r="C216" s="141" t="s">
        <v>228</v>
      </c>
      <c r="D216" s="141" t="s">
        <v>139</v>
      </c>
      <c r="E216" s="142" t="s">
        <v>537</v>
      </c>
      <c r="F216" s="224" t="s">
        <v>538</v>
      </c>
      <c r="G216" s="224"/>
      <c r="H216" s="224"/>
      <c r="I216" s="224"/>
      <c r="J216" s="143" t="s">
        <v>219</v>
      </c>
      <c r="K216" s="144">
        <v>1</v>
      </c>
      <c r="L216" s="225"/>
      <c r="M216" s="225"/>
      <c r="N216" s="225">
        <f t="shared" ref="N216:N221" si="0">ROUND(L216*K216,2)</f>
        <v>0</v>
      </c>
      <c r="O216" s="225"/>
      <c r="P216" s="225"/>
      <c r="Q216" s="225"/>
      <c r="R216" s="145"/>
      <c r="T216" s="146" t="s">
        <v>5</v>
      </c>
      <c r="U216" s="43" t="s">
        <v>36</v>
      </c>
      <c r="V216" s="147">
        <v>0.77200000000000002</v>
      </c>
      <c r="W216" s="147">
        <f t="shared" ref="W216:W221" si="1">V216*K216</f>
        <v>0.77200000000000002</v>
      </c>
      <c r="X216" s="147">
        <v>6.3829999999999998E-2</v>
      </c>
      <c r="Y216" s="147">
        <f t="shared" ref="Y216:Y221" si="2">X216*K216</f>
        <v>6.3829999999999998E-2</v>
      </c>
      <c r="Z216" s="147">
        <v>0</v>
      </c>
      <c r="AA216" s="148">
        <f t="shared" ref="AA216:AA221" si="3">Z216*K216</f>
        <v>0</v>
      </c>
      <c r="AR216" s="21" t="s">
        <v>143</v>
      </c>
      <c r="AT216" s="21" t="s">
        <v>139</v>
      </c>
      <c r="AU216" s="21" t="s">
        <v>108</v>
      </c>
      <c r="AY216" s="21" t="s">
        <v>138</v>
      </c>
      <c r="BE216" s="149">
        <f t="shared" ref="BE216:BE221" si="4">IF(U216="základní",N216,0)</f>
        <v>0</v>
      </c>
      <c r="BF216" s="149">
        <f t="shared" ref="BF216:BF221" si="5">IF(U216="snížená",N216,0)</f>
        <v>0</v>
      </c>
      <c r="BG216" s="149">
        <f t="shared" ref="BG216:BG221" si="6">IF(U216="zákl. přenesená",N216,0)</f>
        <v>0</v>
      </c>
      <c r="BH216" s="149">
        <f t="shared" ref="BH216:BH221" si="7">IF(U216="sníž. přenesená",N216,0)</f>
        <v>0</v>
      </c>
      <c r="BI216" s="149">
        <f t="shared" ref="BI216:BI221" si="8">IF(U216="nulová",N216,0)</f>
        <v>0</v>
      </c>
      <c r="BJ216" s="21" t="s">
        <v>77</v>
      </c>
      <c r="BK216" s="149">
        <f t="shared" ref="BK216:BK221" si="9">ROUND(L216*K216,2)</f>
        <v>0</v>
      </c>
      <c r="BL216" s="21" t="s">
        <v>143</v>
      </c>
      <c r="BM216" s="21" t="s">
        <v>610</v>
      </c>
    </row>
    <row r="217" spans="2:65" s="1" customFormat="1" ht="16.5" customHeight="1">
      <c r="B217" s="140"/>
      <c r="C217" s="173" t="s">
        <v>229</v>
      </c>
      <c r="D217" s="173" t="s">
        <v>209</v>
      </c>
      <c r="E217" s="174" t="s">
        <v>540</v>
      </c>
      <c r="F217" s="240" t="s">
        <v>541</v>
      </c>
      <c r="G217" s="240"/>
      <c r="H217" s="240"/>
      <c r="I217" s="240"/>
      <c r="J217" s="175" t="s">
        <v>219</v>
      </c>
      <c r="K217" s="176">
        <v>1</v>
      </c>
      <c r="L217" s="241"/>
      <c r="M217" s="241"/>
      <c r="N217" s="241">
        <f t="shared" si="0"/>
        <v>0</v>
      </c>
      <c r="O217" s="225"/>
      <c r="P217" s="225"/>
      <c r="Q217" s="225"/>
      <c r="R217" s="145"/>
      <c r="T217" s="146" t="s">
        <v>5</v>
      </c>
      <c r="U217" s="43" t="s">
        <v>36</v>
      </c>
      <c r="V217" s="147">
        <v>0</v>
      </c>
      <c r="W217" s="147">
        <f t="shared" si="1"/>
        <v>0</v>
      </c>
      <c r="X217" s="147">
        <v>7.3000000000000001E-3</v>
      </c>
      <c r="Y217" s="147">
        <f t="shared" si="2"/>
        <v>7.3000000000000001E-3</v>
      </c>
      <c r="Z217" s="147">
        <v>0</v>
      </c>
      <c r="AA217" s="148">
        <f t="shared" si="3"/>
        <v>0</v>
      </c>
      <c r="AR217" s="21" t="s">
        <v>168</v>
      </c>
      <c r="AT217" s="21" t="s">
        <v>209</v>
      </c>
      <c r="AU217" s="21" t="s">
        <v>108</v>
      </c>
      <c r="AY217" s="21" t="s">
        <v>138</v>
      </c>
      <c r="BE217" s="149">
        <f t="shared" si="4"/>
        <v>0</v>
      </c>
      <c r="BF217" s="149">
        <f t="shared" si="5"/>
        <v>0</v>
      </c>
      <c r="BG217" s="149">
        <f t="shared" si="6"/>
        <v>0</v>
      </c>
      <c r="BH217" s="149">
        <f t="shared" si="7"/>
        <v>0</v>
      </c>
      <c r="BI217" s="149">
        <f t="shared" si="8"/>
        <v>0</v>
      </c>
      <c r="BJ217" s="21" t="s">
        <v>77</v>
      </c>
      <c r="BK217" s="149">
        <f t="shared" si="9"/>
        <v>0</v>
      </c>
      <c r="BL217" s="21" t="s">
        <v>143</v>
      </c>
      <c r="BM217" s="21" t="s">
        <v>611</v>
      </c>
    </row>
    <row r="218" spans="2:65" s="1" customFormat="1" ht="25.5" customHeight="1">
      <c r="B218" s="140"/>
      <c r="C218" s="173" t="s">
        <v>230</v>
      </c>
      <c r="D218" s="173" t="s">
        <v>209</v>
      </c>
      <c r="E218" s="174" t="s">
        <v>543</v>
      </c>
      <c r="F218" s="240" t="s">
        <v>544</v>
      </c>
      <c r="G218" s="240"/>
      <c r="H218" s="240"/>
      <c r="I218" s="240"/>
      <c r="J218" s="175" t="s">
        <v>219</v>
      </c>
      <c r="K218" s="176">
        <v>1</v>
      </c>
      <c r="L218" s="241"/>
      <c r="M218" s="241"/>
      <c r="N218" s="241">
        <f t="shared" si="0"/>
        <v>0</v>
      </c>
      <c r="O218" s="225"/>
      <c r="P218" s="225"/>
      <c r="Q218" s="225"/>
      <c r="R218" s="145"/>
      <c r="T218" s="146" t="s">
        <v>5</v>
      </c>
      <c r="U218" s="43" t="s">
        <v>36</v>
      </c>
      <c r="V218" s="147">
        <v>0</v>
      </c>
      <c r="W218" s="147">
        <f t="shared" si="1"/>
        <v>0</v>
      </c>
      <c r="X218" s="147">
        <v>8.9999999999999998E-4</v>
      </c>
      <c r="Y218" s="147">
        <f t="shared" si="2"/>
        <v>8.9999999999999998E-4</v>
      </c>
      <c r="Z218" s="147">
        <v>0</v>
      </c>
      <c r="AA218" s="148">
        <f t="shared" si="3"/>
        <v>0</v>
      </c>
      <c r="AR218" s="21" t="s">
        <v>168</v>
      </c>
      <c r="AT218" s="21" t="s">
        <v>209</v>
      </c>
      <c r="AU218" s="21" t="s">
        <v>108</v>
      </c>
      <c r="AY218" s="21" t="s">
        <v>138</v>
      </c>
      <c r="BE218" s="149">
        <f t="shared" si="4"/>
        <v>0</v>
      </c>
      <c r="BF218" s="149">
        <f t="shared" si="5"/>
        <v>0</v>
      </c>
      <c r="BG218" s="149">
        <f t="shared" si="6"/>
        <v>0</v>
      </c>
      <c r="BH218" s="149">
        <f t="shared" si="7"/>
        <v>0</v>
      </c>
      <c r="BI218" s="149">
        <f t="shared" si="8"/>
        <v>0</v>
      </c>
      <c r="BJ218" s="21" t="s">
        <v>77</v>
      </c>
      <c r="BK218" s="149">
        <f t="shared" si="9"/>
        <v>0</v>
      </c>
      <c r="BL218" s="21" t="s">
        <v>143</v>
      </c>
      <c r="BM218" s="21" t="s">
        <v>612</v>
      </c>
    </row>
    <row r="219" spans="2:65" s="1" customFormat="1" ht="25.5" customHeight="1">
      <c r="B219" s="140"/>
      <c r="C219" s="141" t="s">
        <v>231</v>
      </c>
      <c r="D219" s="141" t="s">
        <v>139</v>
      </c>
      <c r="E219" s="142" t="s">
        <v>404</v>
      </c>
      <c r="F219" s="224" t="s">
        <v>405</v>
      </c>
      <c r="G219" s="224"/>
      <c r="H219" s="224"/>
      <c r="I219" s="224"/>
      <c r="J219" s="143" t="s">
        <v>142</v>
      </c>
      <c r="K219" s="144">
        <v>5</v>
      </c>
      <c r="L219" s="225"/>
      <c r="M219" s="225"/>
      <c r="N219" s="225">
        <f t="shared" si="0"/>
        <v>0</v>
      </c>
      <c r="O219" s="225"/>
      <c r="P219" s="225"/>
      <c r="Q219" s="225"/>
      <c r="R219" s="145"/>
      <c r="T219" s="146" t="s">
        <v>5</v>
      </c>
      <c r="U219" s="43" t="s">
        <v>36</v>
      </c>
      <c r="V219" s="147">
        <v>5.3999999999999999E-2</v>
      </c>
      <c r="W219" s="147">
        <f t="shared" si="1"/>
        <v>0.27</v>
      </c>
      <c r="X219" s="147">
        <v>1.9000000000000001E-4</v>
      </c>
      <c r="Y219" s="147">
        <f t="shared" si="2"/>
        <v>9.5000000000000011E-4</v>
      </c>
      <c r="Z219" s="147">
        <v>0</v>
      </c>
      <c r="AA219" s="148">
        <f t="shared" si="3"/>
        <v>0</v>
      </c>
      <c r="AR219" s="21" t="s">
        <v>143</v>
      </c>
      <c r="AT219" s="21" t="s">
        <v>139</v>
      </c>
      <c r="AU219" s="21" t="s">
        <v>108</v>
      </c>
      <c r="AY219" s="21" t="s">
        <v>138</v>
      </c>
      <c r="BE219" s="149">
        <f t="shared" si="4"/>
        <v>0</v>
      </c>
      <c r="BF219" s="149">
        <f t="shared" si="5"/>
        <v>0</v>
      </c>
      <c r="BG219" s="149">
        <f t="shared" si="6"/>
        <v>0</v>
      </c>
      <c r="BH219" s="149">
        <f t="shared" si="7"/>
        <v>0</v>
      </c>
      <c r="BI219" s="149">
        <f t="shared" si="8"/>
        <v>0</v>
      </c>
      <c r="BJ219" s="21" t="s">
        <v>77</v>
      </c>
      <c r="BK219" s="149">
        <f t="shared" si="9"/>
        <v>0</v>
      </c>
      <c r="BL219" s="21" t="s">
        <v>143</v>
      </c>
      <c r="BM219" s="21" t="s">
        <v>613</v>
      </c>
    </row>
    <row r="220" spans="2:65" s="1" customFormat="1" ht="25.5" customHeight="1">
      <c r="B220" s="140"/>
      <c r="C220" s="141" t="s">
        <v>232</v>
      </c>
      <c r="D220" s="141" t="s">
        <v>139</v>
      </c>
      <c r="E220" s="142" t="s">
        <v>410</v>
      </c>
      <c r="F220" s="224" t="s">
        <v>411</v>
      </c>
      <c r="G220" s="224"/>
      <c r="H220" s="224"/>
      <c r="I220" s="224"/>
      <c r="J220" s="143" t="s">
        <v>142</v>
      </c>
      <c r="K220" s="144">
        <v>2</v>
      </c>
      <c r="L220" s="225"/>
      <c r="M220" s="225"/>
      <c r="N220" s="225">
        <f t="shared" si="0"/>
        <v>0</v>
      </c>
      <c r="O220" s="225"/>
      <c r="P220" s="225"/>
      <c r="Q220" s="225"/>
      <c r="R220" s="145"/>
      <c r="T220" s="146" t="s">
        <v>5</v>
      </c>
      <c r="U220" s="43" t="s">
        <v>36</v>
      </c>
      <c r="V220" s="147">
        <v>2.3E-2</v>
      </c>
      <c r="W220" s="147">
        <f t="shared" si="1"/>
        <v>4.5999999999999999E-2</v>
      </c>
      <c r="X220" s="147">
        <v>6.9999999999999994E-5</v>
      </c>
      <c r="Y220" s="147">
        <f t="shared" si="2"/>
        <v>1.3999999999999999E-4</v>
      </c>
      <c r="Z220" s="147">
        <v>0</v>
      </c>
      <c r="AA220" s="148">
        <f t="shared" si="3"/>
        <v>0</v>
      </c>
      <c r="AR220" s="21" t="s">
        <v>143</v>
      </c>
      <c r="AT220" s="21" t="s">
        <v>139</v>
      </c>
      <c r="AU220" s="21" t="s">
        <v>108</v>
      </c>
      <c r="AY220" s="21" t="s">
        <v>138</v>
      </c>
      <c r="BE220" s="149">
        <f t="shared" si="4"/>
        <v>0</v>
      </c>
      <c r="BF220" s="149">
        <f t="shared" si="5"/>
        <v>0</v>
      </c>
      <c r="BG220" s="149">
        <f t="shared" si="6"/>
        <v>0</v>
      </c>
      <c r="BH220" s="149">
        <f t="shared" si="7"/>
        <v>0</v>
      </c>
      <c r="BI220" s="149">
        <f t="shared" si="8"/>
        <v>0</v>
      </c>
      <c r="BJ220" s="21" t="s">
        <v>77</v>
      </c>
      <c r="BK220" s="149">
        <f t="shared" si="9"/>
        <v>0</v>
      </c>
      <c r="BL220" s="21" t="s">
        <v>143</v>
      </c>
      <c r="BM220" s="21" t="s">
        <v>614</v>
      </c>
    </row>
    <row r="221" spans="2:65" s="1" customFormat="1" ht="16.5" customHeight="1">
      <c r="B221" s="140"/>
      <c r="C221" s="141" t="s">
        <v>233</v>
      </c>
      <c r="D221" s="141" t="s">
        <v>139</v>
      </c>
      <c r="E221" s="142" t="s">
        <v>548</v>
      </c>
      <c r="F221" s="224" t="s">
        <v>549</v>
      </c>
      <c r="G221" s="224"/>
      <c r="H221" s="224"/>
      <c r="I221" s="224"/>
      <c r="J221" s="143" t="s">
        <v>550</v>
      </c>
      <c r="K221" s="144">
        <v>1</v>
      </c>
      <c r="L221" s="225"/>
      <c r="M221" s="225"/>
      <c r="N221" s="225">
        <f t="shared" si="0"/>
        <v>0</v>
      </c>
      <c r="O221" s="225"/>
      <c r="P221" s="225"/>
      <c r="Q221" s="225"/>
      <c r="R221" s="145"/>
      <c r="T221" s="146" t="s">
        <v>5</v>
      </c>
      <c r="U221" s="43" t="s">
        <v>36</v>
      </c>
      <c r="V221" s="147">
        <v>0.17100000000000001</v>
      </c>
      <c r="W221" s="147">
        <f t="shared" si="1"/>
        <v>0.17100000000000001</v>
      </c>
      <c r="X221" s="147">
        <v>0</v>
      </c>
      <c r="Y221" s="147">
        <f t="shared" si="2"/>
        <v>0</v>
      </c>
      <c r="Z221" s="147">
        <v>0</v>
      </c>
      <c r="AA221" s="148">
        <f t="shared" si="3"/>
        <v>0</v>
      </c>
      <c r="AR221" s="21" t="s">
        <v>143</v>
      </c>
      <c r="AT221" s="21" t="s">
        <v>139</v>
      </c>
      <c r="AU221" s="21" t="s">
        <v>108</v>
      </c>
      <c r="AY221" s="21" t="s">
        <v>138</v>
      </c>
      <c r="BE221" s="149">
        <f t="shared" si="4"/>
        <v>0</v>
      </c>
      <c r="BF221" s="149">
        <f t="shared" si="5"/>
        <v>0</v>
      </c>
      <c r="BG221" s="149">
        <f t="shared" si="6"/>
        <v>0</v>
      </c>
      <c r="BH221" s="149">
        <f t="shared" si="7"/>
        <v>0</v>
      </c>
      <c r="BI221" s="149">
        <f t="shared" si="8"/>
        <v>0</v>
      </c>
      <c r="BJ221" s="21" t="s">
        <v>77</v>
      </c>
      <c r="BK221" s="149">
        <f t="shared" si="9"/>
        <v>0</v>
      </c>
      <c r="BL221" s="21" t="s">
        <v>143</v>
      </c>
      <c r="BM221" s="21" t="s">
        <v>615</v>
      </c>
    </row>
    <row r="222" spans="2:65" s="1" customFormat="1" ht="16.5" customHeight="1">
      <c r="B222" s="34"/>
      <c r="C222" s="35"/>
      <c r="D222" s="35"/>
      <c r="E222" s="35"/>
      <c r="F222" s="243" t="s">
        <v>552</v>
      </c>
      <c r="G222" s="244"/>
      <c r="H222" s="244"/>
      <c r="I222" s="244"/>
      <c r="J222" s="35"/>
      <c r="K222" s="35"/>
      <c r="L222" s="35"/>
      <c r="M222" s="35"/>
      <c r="N222" s="35"/>
      <c r="O222" s="35"/>
      <c r="P222" s="35"/>
      <c r="Q222" s="35"/>
      <c r="R222" s="36"/>
      <c r="T222" s="177"/>
      <c r="U222" s="35"/>
      <c r="V222" s="35"/>
      <c r="W222" s="35"/>
      <c r="X222" s="35"/>
      <c r="Y222" s="35"/>
      <c r="Z222" s="35"/>
      <c r="AA222" s="73"/>
      <c r="AT222" s="21" t="s">
        <v>220</v>
      </c>
      <c r="AU222" s="21" t="s">
        <v>108</v>
      </c>
    </row>
    <row r="223" spans="2:65" s="1" customFormat="1" ht="16.5" customHeight="1">
      <c r="B223" s="140"/>
      <c r="C223" s="141" t="s">
        <v>234</v>
      </c>
      <c r="D223" s="141" t="s">
        <v>139</v>
      </c>
      <c r="E223" s="142" t="s">
        <v>553</v>
      </c>
      <c r="F223" s="224" t="s">
        <v>554</v>
      </c>
      <c r="G223" s="224"/>
      <c r="H223" s="224"/>
      <c r="I223" s="224"/>
      <c r="J223" s="143" t="s">
        <v>550</v>
      </c>
      <c r="K223" s="144">
        <v>1</v>
      </c>
      <c r="L223" s="225"/>
      <c r="M223" s="225"/>
      <c r="N223" s="225">
        <f>ROUND(L223*K223,2)</f>
        <v>0</v>
      </c>
      <c r="O223" s="225"/>
      <c r="P223" s="225"/>
      <c r="Q223" s="225"/>
      <c r="R223" s="145"/>
      <c r="T223" s="146" t="s">
        <v>5</v>
      </c>
      <c r="U223" s="43" t="s">
        <v>36</v>
      </c>
      <c r="V223" s="147">
        <v>0.17100000000000001</v>
      </c>
      <c r="W223" s="147">
        <f>V223*K223</f>
        <v>0.17100000000000001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1" t="s">
        <v>143</v>
      </c>
      <c r="AT223" s="21" t="s">
        <v>139</v>
      </c>
      <c r="AU223" s="21" t="s">
        <v>108</v>
      </c>
      <c r="AY223" s="21" t="s">
        <v>138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77</v>
      </c>
      <c r="BK223" s="149">
        <f>ROUND(L223*K223,2)</f>
        <v>0</v>
      </c>
      <c r="BL223" s="21" t="s">
        <v>143</v>
      </c>
      <c r="BM223" s="21" t="s">
        <v>616</v>
      </c>
    </row>
    <row r="224" spans="2:65" s="1" customFormat="1" ht="16.5" customHeight="1">
      <c r="B224" s="34"/>
      <c r="C224" s="35"/>
      <c r="D224" s="35"/>
      <c r="E224" s="35"/>
      <c r="F224" s="243" t="s">
        <v>552</v>
      </c>
      <c r="G224" s="244"/>
      <c r="H224" s="244"/>
      <c r="I224" s="244"/>
      <c r="J224" s="35"/>
      <c r="K224" s="35"/>
      <c r="L224" s="35"/>
      <c r="M224" s="35"/>
      <c r="N224" s="35"/>
      <c r="O224" s="35"/>
      <c r="P224" s="35"/>
      <c r="Q224" s="35"/>
      <c r="R224" s="36"/>
      <c r="T224" s="177"/>
      <c r="U224" s="35"/>
      <c r="V224" s="35"/>
      <c r="W224" s="35"/>
      <c r="X224" s="35"/>
      <c r="Y224" s="35"/>
      <c r="Z224" s="35"/>
      <c r="AA224" s="73"/>
      <c r="AT224" s="21" t="s">
        <v>220</v>
      </c>
      <c r="AU224" s="21" t="s">
        <v>108</v>
      </c>
    </row>
    <row r="225" spans="2:65" s="9" customFormat="1" ht="29.85" customHeight="1">
      <c r="B225" s="129"/>
      <c r="C225" s="130"/>
      <c r="D225" s="139" t="s">
        <v>122</v>
      </c>
      <c r="E225" s="139"/>
      <c r="F225" s="139"/>
      <c r="G225" s="139"/>
      <c r="H225" s="139"/>
      <c r="I225" s="139"/>
      <c r="J225" s="139"/>
      <c r="K225" s="139"/>
      <c r="L225" s="139"/>
      <c r="M225" s="139"/>
      <c r="N225" s="230">
        <f>BK225</f>
        <v>0</v>
      </c>
      <c r="O225" s="231"/>
      <c r="P225" s="231"/>
      <c r="Q225" s="231"/>
      <c r="R225" s="132"/>
      <c r="T225" s="133"/>
      <c r="U225" s="130"/>
      <c r="V225" s="130"/>
      <c r="W225" s="134">
        <f>W226</f>
        <v>57.632680000000001</v>
      </c>
      <c r="X225" s="130"/>
      <c r="Y225" s="134">
        <f>Y226</f>
        <v>0</v>
      </c>
      <c r="Z225" s="130"/>
      <c r="AA225" s="135">
        <f>AA226</f>
        <v>0</v>
      </c>
      <c r="AR225" s="136" t="s">
        <v>77</v>
      </c>
      <c r="AT225" s="137" t="s">
        <v>70</v>
      </c>
      <c r="AU225" s="137" t="s">
        <v>77</v>
      </c>
      <c r="AY225" s="136" t="s">
        <v>138</v>
      </c>
      <c r="BK225" s="138">
        <f>BK226</f>
        <v>0</v>
      </c>
    </row>
    <row r="226" spans="2:65" s="1" customFormat="1" ht="25.5" customHeight="1">
      <c r="B226" s="140"/>
      <c r="C226" s="141" t="s">
        <v>235</v>
      </c>
      <c r="D226" s="141" t="s">
        <v>139</v>
      </c>
      <c r="E226" s="142" t="s">
        <v>253</v>
      </c>
      <c r="F226" s="224" t="s">
        <v>254</v>
      </c>
      <c r="G226" s="224"/>
      <c r="H226" s="224"/>
      <c r="I226" s="224"/>
      <c r="J226" s="143" t="s">
        <v>204</v>
      </c>
      <c r="K226" s="144">
        <v>38.941000000000003</v>
      </c>
      <c r="L226" s="225"/>
      <c r="M226" s="225"/>
      <c r="N226" s="225">
        <f>ROUND(L226*K226,2)</f>
        <v>0</v>
      </c>
      <c r="O226" s="225"/>
      <c r="P226" s="225"/>
      <c r="Q226" s="225"/>
      <c r="R226" s="145"/>
      <c r="T226" s="146" t="s">
        <v>5</v>
      </c>
      <c r="U226" s="178" t="s">
        <v>36</v>
      </c>
      <c r="V226" s="179">
        <v>1.48</v>
      </c>
      <c r="W226" s="179">
        <f>V226*K226</f>
        <v>57.632680000000001</v>
      </c>
      <c r="X226" s="179">
        <v>0</v>
      </c>
      <c r="Y226" s="179">
        <f>X226*K226</f>
        <v>0</v>
      </c>
      <c r="Z226" s="179">
        <v>0</v>
      </c>
      <c r="AA226" s="180">
        <f>Z226*K226</f>
        <v>0</v>
      </c>
      <c r="AR226" s="21" t="s">
        <v>143</v>
      </c>
      <c r="AT226" s="21" t="s">
        <v>139</v>
      </c>
      <c r="AU226" s="21" t="s">
        <v>108</v>
      </c>
      <c r="AY226" s="21" t="s">
        <v>138</v>
      </c>
      <c r="BE226" s="149">
        <f>IF(U226="základní",N226,0)</f>
        <v>0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1" t="s">
        <v>77</v>
      </c>
      <c r="BK226" s="149">
        <f>ROUND(L226*K226,2)</f>
        <v>0</v>
      </c>
      <c r="BL226" s="21" t="s">
        <v>143</v>
      </c>
      <c r="BM226" s="21" t="s">
        <v>617</v>
      </c>
    </row>
    <row r="227" spans="2:65" s="1" customFormat="1" ht="6.95" customHeight="1">
      <c r="B227" s="58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60"/>
    </row>
  </sheetData>
  <mergeCells count="24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F208:I208"/>
    <mergeCell ref="F209:I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N217:Q217"/>
    <mergeCell ref="F218:I218"/>
    <mergeCell ref="L218:M218"/>
    <mergeCell ref="N218:Q218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F216:I216"/>
    <mergeCell ref="L216:M216"/>
    <mergeCell ref="N216:Q216"/>
    <mergeCell ref="H1:K1"/>
    <mergeCell ref="S2:AC2"/>
    <mergeCell ref="F224:I224"/>
    <mergeCell ref="F226:I226"/>
    <mergeCell ref="L226:M226"/>
    <mergeCell ref="N226:Q226"/>
    <mergeCell ref="N114:Q114"/>
    <mergeCell ref="N115:Q115"/>
    <mergeCell ref="N116:Q116"/>
    <mergeCell ref="N192:Q192"/>
    <mergeCell ref="N201:Q201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L223:M223"/>
    <mergeCell ref="N223:Q223"/>
    <mergeCell ref="F217:I217"/>
    <mergeCell ref="L217:M217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13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52"/>
  <sheetViews>
    <sheetView showGridLines="0" workbookViewId="0">
      <pane ySplit="1" topLeftCell="A235" activePane="bottomLeft" state="frozen"/>
      <selection pane="bottomLeft" activeCell="L248" sqref="L248:M2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618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ROUND((SUM(BE95:BE96)+SUM(BE114:BE251)), 2)</f>
        <v>0</v>
      </c>
      <c r="I32" s="249"/>
      <c r="J32" s="249"/>
      <c r="K32" s="35"/>
      <c r="L32" s="35"/>
      <c r="M32" s="262">
        <f>ROUND(ROUND((SUM(BE95:BE96)+SUM(BE114:BE251)),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ROUND((SUM(BF95:BF96)+SUM(BF114:BF251)), 2)</f>
        <v>0</v>
      </c>
      <c r="I33" s="249"/>
      <c r="J33" s="249"/>
      <c r="K33" s="35"/>
      <c r="L33" s="35"/>
      <c r="M33" s="262">
        <f>ROUND(ROUND((SUM(BF95:BF96)+SUM(BF114:BF251)),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ROUND((SUM(BG95:BG96)+SUM(BG114:BG251)),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ROUND((SUM(BH95:BH96)+SUM(BH114:BH251)),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ROUND((SUM(BI95:BI96)+SUM(BI114:BI251)),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08.4.3 - Přípojky vodovodu, splaškové a dešťové kanalizace (SO 03)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N211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N222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N250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08.4.3 - Přípojky vodovodu, splaškové a dešťové kanalizace (SO 03)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305.42720899999995</v>
      </c>
      <c r="X114" s="50"/>
      <c r="Y114" s="126">
        <f>Y115</f>
        <v>69.164402820000006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W116+W211+W222+W250</f>
        <v>305.42720899999995</v>
      </c>
      <c r="X115" s="130"/>
      <c r="Y115" s="134">
        <f>Y116+Y211+Y222+Y250</f>
        <v>69.164402820000006</v>
      </c>
      <c r="Z115" s="130"/>
      <c r="AA115" s="135">
        <f>AA116+AA211+AA222+AA250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BK116+BK211+BK222+BK250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SUM(W117:W210)</f>
        <v>178.13270199999999</v>
      </c>
      <c r="X116" s="130"/>
      <c r="Y116" s="134">
        <f>SUM(Y117:Y210)</f>
        <v>68.442050020000011</v>
      </c>
      <c r="Z116" s="130"/>
      <c r="AA116" s="135">
        <f>SUM(AA117:AA210)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SUM(BK117:BK210)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416</v>
      </c>
      <c r="F117" s="224" t="s">
        <v>417</v>
      </c>
      <c r="G117" s="224"/>
      <c r="H117" s="224"/>
      <c r="I117" s="224"/>
      <c r="J117" s="143" t="s">
        <v>142</v>
      </c>
      <c r="K117" s="144">
        <v>3.6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0.70299999999999996</v>
      </c>
      <c r="W117" s="147">
        <f>V117*K117</f>
        <v>2.5307999999999997</v>
      </c>
      <c r="X117" s="147">
        <v>8.6800000000000002E-3</v>
      </c>
      <c r="Y117" s="147">
        <f>X117*K117</f>
        <v>3.1248000000000001E-2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619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419</v>
      </c>
      <c r="G118" s="235"/>
      <c r="H118" s="235"/>
      <c r="I118" s="235"/>
      <c r="J118" s="151"/>
      <c r="K118" s="153">
        <v>3.6</v>
      </c>
      <c r="L118" s="151"/>
      <c r="M118" s="15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16.5" customHeight="1">
      <c r="B119" s="140"/>
      <c r="C119" s="141" t="s">
        <v>108</v>
      </c>
      <c r="D119" s="141" t="s">
        <v>139</v>
      </c>
      <c r="E119" s="142" t="s">
        <v>256</v>
      </c>
      <c r="F119" s="224" t="s">
        <v>257</v>
      </c>
      <c r="G119" s="224"/>
      <c r="H119" s="224"/>
      <c r="I119" s="224"/>
      <c r="J119" s="143" t="s">
        <v>142</v>
      </c>
      <c r="K119" s="144">
        <v>0.9</v>
      </c>
      <c r="L119" s="225"/>
      <c r="M119" s="225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1.153</v>
      </c>
      <c r="W119" s="147">
        <f>V119*K119</f>
        <v>1.0377000000000001</v>
      </c>
      <c r="X119" s="147">
        <v>1.269E-2</v>
      </c>
      <c r="Y119" s="147">
        <f>X119*K119</f>
        <v>1.1421000000000001E-2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620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421</v>
      </c>
      <c r="G120" s="235"/>
      <c r="H120" s="235"/>
      <c r="I120" s="235"/>
      <c r="J120" s="151"/>
      <c r="K120" s="153">
        <v>0.9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140</v>
      </c>
      <c r="F121" s="224" t="s">
        <v>141</v>
      </c>
      <c r="G121" s="224"/>
      <c r="H121" s="224"/>
      <c r="I121" s="224"/>
      <c r="J121" s="143" t="s">
        <v>142</v>
      </c>
      <c r="K121" s="144">
        <v>8.1</v>
      </c>
      <c r="L121" s="225"/>
      <c r="M121" s="225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0.54700000000000004</v>
      </c>
      <c r="W121" s="147">
        <f>V121*K121</f>
        <v>4.4306999999999999</v>
      </c>
      <c r="X121" s="147">
        <v>3.6900000000000002E-2</v>
      </c>
      <c r="Y121" s="147">
        <f>X121*K121</f>
        <v>0.29888999999999999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621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423</v>
      </c>
      <c r="G122" s="235"/>
      <c r="H122" s="235"/>
      <c r="I122" s="235"/>
      <c r="J122" s="151"/>
      <c r="K122" s="153">
        <v>8.1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146</v>
      </c>
      <c r="F123" s="224" t="s">
        <v>147</v>
      </c>
      <c r="G123" s="224"/>
      <c r="H123" s="224"/>
      <c r="I123" s="224"/>
      <c r="J123" s="143" t="s">
        <v>148</v>
      </c>
      <c r="K123" s="144">
        <v>15.12</v>
      </c>
      <c r="L123" s="225"/>
      <c r="M123" s="225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1.7629999999999999</v>
      </c>
      <c r="W123" s="147">
        <f>V123*K123</f>
        <v>26.656559999999995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622</v>
      </c>
    </row>
    <row r="124" spans="2:65" s="10" customFormat="1" ht="16.5" customHeight="1">
      <c r="B124" s="150"/>
      <c r="C124" s="151"/>
      <c r="D124" s="151"/>
      <c r="E124" s="152" t="s">
        <v>5</v>
      </c>
      <c r="F124" s="234" t="s">
        <v>425</v>
      </c>
      <c r="G124" s="235"/>
      <c r="H124" s="235"/>
      <c r="I124" s="235"/>
      <c r="J124" s="151"/>
      <c r="K124" s="153">
        <v>15.12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145</v>
      </c>
      <c r="AU124" s="157" t="s">
        <v>108</v>
      </c>
      <c r="AV124" s="10" t="s">
        <v>108</v>
      </c>
      <c r="AW124" s="10" t="s">
        <v>29</v>
      </c>
      <c r="AX124" s="10" t="s">
        <v>77</v>
      </c>
      <c r="AY124" s="157" t="s">
        <v>138</v>
      </c>
    </row>
    <row r="125" spans="2:65" s="1" customFormat="1" ht="25.5" customHeight="1">
      <c r="B125" s="140"/>
      <c r="C125" s="141" t="s">
        <v>157</v>
      </c>
      <c r="D125" s="141" t="s">
        <v>139</v>
      </c>
      <c r="E125" s="142" t="s">
        <v>426</v>
      </c>
      <c r="F125" s="224" t="s">
        <v>427</v>
      </c>
      <c r="G125" s="224"/>
      <c r="H125" s="224"/>
      <c r="I125" s="224"/>
      <c r="J125" s="143" t="s">
        <v>148</v>
      </c>
      <c r="K125" s="144">
        <v>6.2720000000000002</v>
      </c>
      <c r="L125" s="225"/>
      <c r="M125" s="225"/>
      <c r="N125" s="225">
        <f>ROUND(L125*K125,2)</f>
        <v>0</v>
      </c>
      <c r="O125" s="225"/>
      <c r="P125" s="225"/>
      <c r="Q125" s="225"/>
      <c r="R125" s="145"/>
      <c r="T125" s="146" t="s">
        <v>5</v>
      </c>
      <c r="U125" s="43" t="s">
        <v>36</v>
      </c>
      <c r="V125" s="147">
        <v>2.2490000000000001</v>
      </c>
      <c r="W125" s="147">
        <f>V125*K125</f>
        <v>14.105728000000001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143</v>
      </c>
      <c r="AT125" s="21" t="s">
        <v>139</v>
      </c>
      <c r="AU125" s="21" t="s">
        <v>108</v>
      </c>
      <c r="AY125" s="21" t="s">
        <v>138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77</v>
      </c>
      <c r="BK125" s="149">
        <f>ROUND(L125*K125,2)</f>
        <v>0</v>
      </c>
      <c r="BL125" s="21" t="s">
        <v>143</v>
      </c>
      <c r="BM125" s="21" t="s">
        <v>623</v>
      </c>
    </row>
    <row r="126" spans="2:65" s="11" customFormat="1" ht="16.5" customHeight="1">
      <c r="B126" s="158"/>
      <c r="C126" s="159"/>
      <c r="D126" s="159"/>
      <c r="E126" s="160" t="s">
        <v>5</v>
      </c>
      <c r="F126" s="245" t="s">
        <v>429</v>
      </c>
      <c r="G126" s="246"/>
      <c r="H126" s="246"/>
      <c r="I126" s="246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145</v>
      </c>
      <c r="AU126" s="164" t="s">
        <v>108</v>
      </c>
      <c r="AV126" s="11" t="s">
        <v>77</v>
      </c>
      <c r="AW126" s="11" t="s">
        <v>29</v>
      </c>
      <c r="AX126" s="11" t="s">
        <v>71</v>
      </c>
      <c r="AY126" s="164" t="s">
        <v>138</v>
      </c>
    </row>
    <row r="127" spans="2:65" s="10" customFormat="1" ht="16.5" customHeight="1">
      <c r="B127" s="150"/>
      <c r="C127" s="151"/>
      <c r="D127" s="151"/>
      <c r="E127" s="152" t="s">
        <v>5</v>
      </c>
      <c r="F127" s="236" t="s">
        <v>430</v>
      </c>
      <c r="G127" s="237"/>
      <c r="H127" s="237"/>
      <c r="I127" s="237"/>
      <c r="J127" s="151"/>
      <c r="K127" s="153">
        <v>12.544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145</v>
      </c>
      <c r="AU127" s="157" t="s">
        <v>108</v>
      </c>
      <c r="AV127" s="10" t="s">
        <v>108</v>
      </c>
      <c r="AW127" s="10" t="s">
        <v>29</v>
      </c>
      <c r="AX127" s="10" t="s">
        <v>71</v>
      </c>
      <c r="AY127" s="157" t="s">
        <v>138</v>
      </c>
    </row>
    <row r="128" spans="2:65" s="11" customFormat="1" ht="16.5" customHeight="1">
      <c r="B128" s="158"/>
      <c r="C128" s="159"/>
      <c r="D128" s="159"/>
      <c r="E128" s="160" t="s">
        <v>5</v>
      </c>
      <c r="F128" s="247" t="s">
        <v>169</v>
      </c>
      <c r="G128" s="248"/>
      <c r="H128" s="248"/>
      <c r="I128" s="248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145</v>
      </c>
      <c r="AU128" s="164" t="s">
        <v>108</v>
      </c>
      <c r="AV128" s="11" t="s">
        <v>77</v>
      </c>
      <c r="AW128" s="11" t="s">
        <v>29</v>
      </c>
      <c r="AX128" s="11" t="s">
        <v>71</v>
      </c>
      <c r="AY128" s="164" t="s">
        <v>138</v>
      </c>
    </row>
    <row r="129" spans="2:65" s="10" customFormat="1" ht="16.5" customHeight="1">
      <c r="B129" s="150"/>
      <c r="C129" s="151"/>
      <c r="D129" s="151"/>
      <c r="E129" s="152" t="s">
        <v>5</v>
      </c>
      <c r="F129" s="236" t="s">
        <v>431</v>
      </c>
      <c r="G129" s="237"/>
      <c r="H129" s="237"/>
      <c r="I129" s="237"/>
      <c r="J129" s="151"/>
      <c r="K129" s="153">
        <v>6.2720000000000002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145</v>
      </c>
      <c r="AU129" s="157" t="s">
        <v>108</v>
      </c>
      <c r="AV129" s="10" t="s">
        <v>108</v>
      </c>
      <c r="AW129" s="10" t="s">
        <v>29</v>
      </c>
      <c r="AX129" s="10" t="s">
        <v>77</v>
      </c>
      <c r="AY129" s="157" t="s">
        <v>138</v>
      </c>
    </row>
    <row r="130" spans="2:65" s="1" customFormat="1" ht="25.5" customHeight="1">
      <c r="B130" s="140"/>
      <c r="C130" s="141" t="s">
        <v>161</v>
      </c>
      <c r="D130" s="141" t="s">
        <v>139</v>
      </c>
      <c r="E130" s="142" t="s">
        <v>432</v>
      </c>
      <c r="F130" s="224" t="s">
        <v>433</v>
      </c>
      <c r="G130" s="224"/>
      <c r="H130" s="224"/>
      <c r="I130" s="224"/>
      <c r="J130" s="143" t="s">
        <v>148</v>
      </c>
      <c r="K130" s="144">
        <v>3.1360000000000001</v>
      </c>
      <c r="L130" s="225"/>
      <c r="M130" s="225"/>
      <c r="N130" s="225">
        <f>ROUND(L130*K130,2)</f>
        <v>0</v>
      </c>
      <c r="O130" s="225"/>
      <c r="P130" s="225"/>
      <c r="Q130" s="225"/>
      <c r="R130" s="145"/>
      <c r="T130" s="146" t="s">
        <v>5</v>
      </c>
      <c r="U130" s="43" t="s">
        <v>36</v>
      </c>
      <c r="V130" s="147">
        <v>0.107</v>
      </c>
      <c r="W130" s="147">
        <f>V130*K130</f>
        <v>0.33555200000000002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1" t="s">
        <v>143</v>
      </c>
      <c r="AT130" s="21" t="s">
        <v>139</v>
      </c>
      <c r="AU130" s="21" t="s">
        <v>108</v>
      </c>
      <c r="AY130" s="21" t="s">
        <v>138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77</v>
      </c>
      <c r="BK130" s="149">
        <f>ROUND(L130*K130,2)</f>
        <v>0</v>
      </c>
      <c r="BL130" s="21" t="s">
        <v>143</v>
      </c>
      <c r="BM130" s="21" t="s">
        <v>624</v>
      </c>
    </row>
    <row r="131" spans="2:65" s="11" customFormat="1" ht="16.5" customHeight="1">
      <c r="B131" s="158"/>
      <c r="C131" s="159"/>
      <c r="D131" s="159"/>
      <c r="E131" s="160" t="s">
        <v>5</v>
      </c>
      <c r="F131" s="245" t="s">
        <v>156</v>
      </c>
      <c r="G131" s="246"/>
      <c r="H131" s="246"/>
      <c r="I131" s="246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145</v>
      </c>
      <c r="AU131" s="164" t="s">
        <v>108</v>
      </c>
      <c r="AV131" s="11" t="s">
        <v>77</v>
      </c>
      <c r="AW131" s="11" t="s">
        <v>29</v>
      </c>
      <c r="AX131" s="11" t="s">
        <v>71</v>
      </c>
      <c r="AY131" s="164" t="s">
        <v>138</v>
      </c>
    </row>
    <row r="132" spans="2:65" s="10" customFormat="1" ht="16.5" customHeight="1">
      <c r="B132" s="150"/>
      <c r="C132" s="151"/>
      <c r="D132" s="151"/>
      <c r="E132" s="152" t="s">
        <v>5</v>
      </c>
      <c r="F132" s="236" t="s">
        <v>435</v>
      </c>
      <c r="G132" s="237"/>
      <c r="H132" s="237"/>
      <c r="I132" s="237"/>
      <c r="J132" s="151"/>
      <c r="K132" s="153">
        <v>3.1360000000000001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145</v>
      </c>
      <c r="AU132" s="157" t="s">
        <v>108</v>
      </c>
      <c r="AV132" s="10" t="s">
        <v>108</v>
      </c>
      <c r="AW132" s="10" t="s">
        <v>29</v>
      </c>
      <c r="AX132" s="10" t="s">
        <v>77</v>
      </c>
      <c r="AY132" s="157" t="s">
        <v>138</v>
      </c>
    </row>
    <row r="133" spans="2:65" s="1" customFormat="1" ht="25.5" customHeight="1">
      <c r="B133" s="140"/>
      <c r="C133" s="141" t="s">
        <v>164</v>
      </c>
      <c r="D133" s="141" t="s">
        <v>139</v>
      </c>
      <c r="E133" s="142" t="s">
        <v>436</v>
      </c>
      <c r="F133" s="224" t="s">
        <v>437</v>
      </c>
      <c r="G133" s="224"/>
      <c r="H133" s="224"/>
      <c r="I133" s="224"/>
      <c r="J133" s="143" t="s">
        <v>148</v>
      </c>
      <c r="K133" s="144">
        <v>3.7629999999999999</v>
      </c>
      <c r="L133" s="225"/>
      <c r="M133" s="225"/>
      <c r="N133" s="225">
        <f>ROUND(L133*K133,2)</f>
        <v>0</v>
      </c>
      <c r="O133" s="225"/>
      <c r="P133" s="225"/>
      <c r="Q133" s="225"/>
      <c r="R133" s="145"/>
      <c r="T133" s="146" t="s">
        <v>5</v>
      </c>
      <c r="U133" s="43" t="s">
        <v>36</v>
      </c>
      <c r="V133" s="147">
        <v>2.9649999999999999</v>
      </c>
      <c r="W133" s="147">
        <f>V133*K133</f>
        <v>11.157295</v>
      </c>
      <c r="X133" s="147">
        <v>0</v>
      </c>
      <c r="Y133" s="147">
        <f>X133*K133</f>
        <v>0</v>
      </c>
      <c r="Z133" s="147">
        <v>0</v>
      </c>
      <c r="AA133" s="148">
        <f>Z133*K133</f>
        <v>0</v>
      </c>
      <c r="AR133" s="21" t="s">
        <v>143</v>
      </c>
      <c r="AT133" s="21" t="s">
        <v>139</v>
      </c>
      <c r="AU133" s="21" t="s">
        <v>108</v>
      </c>
      <c r="AY133" s="21" t="s">
        <v>138</v>
      </c>
      <c r="BE133" s="149">
        <f>IF(U133="základní",N133,0)</f>
        <v>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1" t="s">
        <v>77</v>
      </c>
      <c r="BK133" s="149">
        <f>ROUND(L133*K133,2)</f>
        <v>0</v>
      </c>
      <c r="BL133" s="21" t="s">
        <v>143</v>
      </c>
      <c r="BM133" s="21" t="s">
        <v>625</v>
      </c>
    </row>
    <row r="134" spans="2:65" s="11" customFormat="1" ht="16.5" customHeight="1">
      <c r="B134" s="158"/>
      <c r="C134" s="159"/>
      <c r="D134" s="159"/>
      <c r="E134" s="160" t="s">
        <v>5</v>
      </c>
      <c r="F134" s="245" t="s">
        <v>160</v>
      </c>
      <c r="G134" s="246"/>
      <c r="H134" s="246"/>
      <c r="I134" s="246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145</v>
      </c>
      <c r="AU134" s="164" t="s">
        <v>108</v>
      </c>
      <c r="AV134" s="11" t="s">
        <v>77</v>
      </c>
      <c r="AW134" s="11" t="s">
        <v>29</v>
      </c>
      <c r="AX134" s="11" t="s">
        <v>71</v>
      </c>
      <c r="AY134" s="164" t="s">
        <v>138</v>
      </c>
    </row>
    <row r="135" spans="2:65" s="10" customFormat="1" ht="16.5" customHeight="1">
      <c r="B135" s="150"/>
      <c r="C135" s="151"/>
      <c r="D135" s="151"/>
      <c r="E135" s="152" t="s">
        <v>5</v>
      </c>
      <c r="F135" s="236" t="s">
        <v>439</v>
      </c>
      <c r="G135" s="237"/>
      <c r="H135" s="237"/>
      <c r="I135" s="237"/>
      <c r="J135" s="151"/>
      <c r="K135" s="153">
        <v>3.7629999999999999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145</v>
      </c>
      <c r="AU135" s="157" t="s">
        <v>108</v>
      </c>
      <c r="AV135" s="10" t="s">
        <v>108</v>
      </c>
      <c r="AW135" s="10" t="s">
        <v>29</v>
      </c>
      <c r="AX135" s="10" t="s">
        <v>77</v>
      </c>
      <c r="AY135" s="157" t="s">
        <v>138</v>
      </c>
    </row>
    <row r="136" spans="2:65" s="1" customFormat="1" ht="25.5" customHeight="1">
      <c r="B136" s="140"/>
      <c r="C136" s="141" t="s">
        <v>168</v>
      </c>
      <c r="D136" s="141" t="s">
        <v>139</v>
      </c>
      <c r="E136" s="142" t="s">
        <v>440</v>
      </c>
      <c r="F136" s="224" t="s">
        <v>441</v>
      </c>
      <c r="G136" s="224"/>
      <c r="H136" s="224"/>
      <c r="I136" s="224"/>
      <c r="J136" s="143" t="s">
        <v>148</v>
      </c>
      <c r="K136" s="144">
        <v>1.8819999999999999</v>
      </c>
      <c r="L136" s="225"/>
      <c r="M136" s="225"/>
      <c r="N136" s="225">
        <f>ROUND(L136*K136,2)</f>
        <v>0</v>
      </c>
      <c r="O136" s="225"/>
      <c r="P136" s="225"/>
      <c r="Q136" s="225"/>
      <c r="R136" s="145"/>
      <c r="T136" s="146" t="s">
        <v>5</v>
      </c>
      <c r="U136" s="43" t="s">
        <v>36</v>
      </c>
      <c r="V136" s="147">
        <v>0.154</v>
      </c>
      <c r="W136" s="147">
        <f>V136*K136</f>
        <v>0.28982799999999997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143</v>
      </c>
      <c r="AT136" s="21" t="s">
        <v>139</v>
      </c>
      <c r="AU136" s="21" t="s">
        <v>108</v>
      </c>
      <c r="AY136" s="21" t="s">
        <v>138</v>
      </c>
      <c r="BE136" s="149">
        <f>IF(U136="základní",N136,0)</f>
        <v>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77</v>
      </c>
      <c r="BK136" s="149">
        <f>ROUND(L136*K136,2)</f>
        <v>0</v>
      </c>
      <c r="BL136" s="21" t="s">
        <v>143</v>
      </c>
      <c r="BM136" s="21" t="s">
        <v>626</v>
      </c>
    </row>
    <row r="137" spans="2:65" s="11" customFormat="1" ht="16.5" customHeight="1">
      <c r="B137" s="158"/>
      <c r="C137" s="159"/>
      <c r="D137" s="159"/>
      <c r="E137" s="160" t="s">
        <v>5</v>
      </c>
      <c r="F137" s="245" t="s">
        <v>156</v>
      </c>
      <c r="G137" s="246"/>
      <c r="H137" s="246"/>
      <c r="I137" s="246"/>
      <c r="J137" s="159"/>
      <c r="K137" s="160" t="s">
        <v>5</v>
      </c>
      <c r="L137" s="159"/>
      <c r="M137" s="159"/>
      <c r="N137" s="159"/>
      <c r="O137" s="159"/>
      <c r="P137" s="159"/>
      <c r="Q137" s="159"/>
      <c r="R137" s="161"/>
      <c r="T137" s="162"/>
      <c r="U137" s="159"/>
      <c r="V137" s="159"/>
      <c r="W137" s="159"/>
      <c r="X137" s="159"/>
      <c r="Y137" s="159"/>
      <c r="Z137" s="159"/>
      <c r="AA137" s="163"/>
      <c r="AT137" s="164" t="s">
        <v>145</v>
      </c>
      <c r="AU137" s="164" t="s">
        <v>108</v>
      </c>
      <c r="AV137" s="11" t="s">
        <v>77</v>
      </c>
      <c r="AW137" s="11" t="s">
        <v>29</v>
      </c>
      <c r="AX137" s="11" t="s">
        <v>71</v>
      </c>
      <c r="AY137" s="164" t="s">
        <v>138</v>
      </c>
    </row>
    <row r="138" spans="2:65" s="10" customFormat="1" ht="16.5" customHeight="1">
      <c r="B138" s="150"/>
      <c r="C138" s="151"/>
      <c r="D138" s="151"/>
      <c r="E138" s="152" t="s">
        <v>5</v>
      </c>
      <c r="F138" s="236" t="s">
        <v>443</v>
      </c>
      <c r="G138" s="237"/>
      <c r="H138" s="237"/>
      <c r="I138" s="237"/>
      <c r="J138" s="151"/>
      <c r="K138" s="153">
        <v>1.8819999999999999</v>
      </c>
      <c r="L138" s="151"/>
      <c r="M138" s="151"/>
      <c r="N138" s="151"/>
      <c r="O138" s="151"/>
      <c r="P138" s="151"/>
      <c r="Q138" s="151"/>
      <c r="R138" s="154"/>
      <c r="T138" s="155"/>
      <c r="U138" s="151"/>
      <c r="V138" s="151"/>
      <c r="W138" s="151"/>
      <c r="X138" s="151"/>
      <c r="Y138" s="151"/>
      <c r="Z138" s="151"/>
      <c r="AA138" s="156"/>
      <c r="AT138" s="157" t="s">
        <v>145</v>
      </c>
      <c r="AU138" s="157" t="s">
        <v>108</v>
      </c>
      <c r="AV138" s="10" t="s">
        <v>108</v>
      </c>
      <c r="AW138" s="10" t="s">
        <v>29</v>
      </c>
      <c r="AX138" s="10" t="s">
        <v>77</v>
      </c>
      <c r="AY138" s="157" t="s">
        <v>138</v>
      </c>
    </row>
    <row r="139" spans="2:65" s="1" customFormat="1" ht="25.5" customHeight="1">
      <c r="B139" s="140"/>
      <c r="C139" s="141" t="s">
        <v>170</v>
      </c>
      <c r="D139" s="141" t="s">
        <v>139</v>
      </c>
      <c r="E139" s="142" t="s">
        <v>444</v>
      </c>
      <c r="F139" s="224" t="s">
        <v>445</v>
      </c>
      <c r="G139" s="224"/>
      <c r="H139" s="224"/>
      <c r="I139" s="224"/>
      <c r="J139" s="143" t="s">
        <v>148</v>
      </c>
      <c r="K139" s="144">
        <v>2.5089999999999999</v>
      </c>
      <c r="L139" s="225"/>
      <c r="M139" s="225"/>
      <c r="N139" s="225">
        <f>ROUND(L139*K139,2)</f>
        <v>0</v>
      </c>
      <c r="O139" s="225"/>
      <c r="P139" s="225"/>
      <c r="Q139" s="225"/>
      <c r="R139" s="145"/>
      <c r="T139" s="146" t="s">
        <v>5</v>
      </c>
      <c r="U139" s="43" t="s">
        <v>36</v>
      </c>
      <c r="V139" s="147">
        <v>3.2639999999999998</v>
      </c>
      <c r="W139" s="147">
        <f>V139*K139</f>
        <v>8.1893759999999993</v>
      </c>
      <c r="X139" s="147">
        <v>3.5000000000000001E-3</v>
      </c>
      <c r="Y139" s="147">
        <f>X139*K139</f>
        <v>8.7814999999999994E-3</v>
      </c>
      <c r="Z139" s="147">
        <v>0</v>
      </c>
      <c r="AA139" s="148">
        <f>Z139*K139</f>
        <v>0</v>
      </c>
      <c r="AR139" s="21" t="s">
        <v>143</v>
      </c>
      <c r="AT139" s="21" t="s">
        <v>139</v>
      </c>
      <c r="AU139" s="21" t="s">
        <v>108</v>
      </c>
      <c r="AY139" s="21" t="s">
        <v>138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1" t="s">
        <v>77</v>
      </c>
      <c r="BK139" s="149">
        <f>ROUND(L139*K139,2)</f>
        <v>0</v>
      </c>
      <c r="BL139" s="21" t="s">
        <v>143</v>
      </c>
      <c r="BM139" s="21" t="s">
        <v>627</v>
      </c>
    </row>
    <row r="140" spans="2:65" s="11" customFormat="1" ht="16.5" customHeight="1">
      <c r="B140" s="158"/>
      <c r="C140" s="159"/>
      <c r="D140" s="159"/>
      <c r="E140" s="160" t="s">
        <v>5</v>
      </c>
      <c r="F140" s="245" t="s">
        <v>167</v>
      </c>
      <c r="G140" s="246"/>
      <c r="H140" s="246"/>
      <c r="I140" s="246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145</v>
      </c>
      <c r="AU140" s="164" t="s">
        <v>108</v>
      </c>
      <c r="AV140" s="11" t="s">
        <v>77</v>
      </c>
      <c r="AW140" s="11" t="s">
        <v>29</v>
      </c>
      <c r="AX140" s="11" t="s">
        <v>71</v>
      </c>
      <c r="AY140" s="164" t="s">
        <v>138</v>
      </c>
    </row>
    <row r="141" spans="2:65" s="10" customFormat="1" ht="16.5" customHeight="1">
      <c r="B141" s="150"/>
      <c r="C141" s="151"/>
      <c r="D141" s="151"/>
      <c r="E141" s="152" t="s">
        <v>5</v>
      </c>
      <c r="F141" s="236" t="s">
        <v>447</v>
      </c>
      <c r="G141" s="237"/>
      <c r="H141" s="237"/>
      <c r="I141" s="237"/>
      <c r="J141" s="151"/>
      <c r="K141" s="153">
        <v>2.5089999999999999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145</v>
      </c>
      <c r="AU141" s="157" t="s">
        <v>108</v>
      </c>
      <c r="AV141" s="10" t="s">
        <v>108</v>
      </c>
      <c r="AW141" s="10" t="s">
        <v>29</v>
      </c>
      <c r="AX141" s="10" t="s">
        <v>77</v>
      </c>
      <c r="AY141" s="157" t="s">
        <v>138</v>
      </c>
    </row>
    <row r="142" spans="2:65" s="1" customFormat="1" ht="25.5" customHeight="1">
      <c r="B142" s="140"/>
      <c r="C142" s="141" t="s">
        <v>171</v>
      </c>
      <c r="D142" s="141" t="s">
        <v>139</v>
      </c>
      <c r="E142" s="142" t="s">
        <v>150</v>
      </c>
      <c r="F142" s="224" t="s">
        <v>151</v>
      </c>
      <c r="G142" s="224"/>
      <c r="H142" s="224"/>
      <c r="I142" s="224"/>
      <c r="J142" s="143" t="s">
        <v>148</v>
      </c>
      <c r="K142" s="144">
        <v>15.93</v>
      </c>
      <c r="L142" s="225"/>
      <c r="M142" s="225"/>
      <c r="N142" s="225">
        <f>ROUND(L142*K142,2)</f>
        <v>0</v>
      </c>
      <c r="O142" s="225"/>
      <c r="P142" s="225"/>
      <c r="Q142" s="225"/>
      <c r="R142" s="145"/>
      <c r="T142" s="146" t="s">
        <v>5</v>
      </c>
      <c r="U142" s="43" t="s">
        <v>36</v>
      </c>
      <c r="V142" s="147">
        <v>1.43</v>
      </c>
      <c r="W142" s="147">
        <f>V142*K142</f>
        <v>22.779899999999998</v>
      </c>
      <c r="X142" s="147">
        <v>0</v>
      </c>
      <c r="Y142" s="147">
        <f>X142*K142</f>
        <v>0</v>
      </c>
      <c r="Z142" s="147">
        <v>0</v>
      </c>
      <c r="AA142" s="148">
        <f>Z142*K142</f>
        <v>0</v>
      </c>
      <c r="AR142" s="21" t="s">
        <v>143</v>
      </c>
      <c r="AT142" s="21" t="s">
        <v>139</v>
      </c>
      <c r="AU142" s="21" t="s">
        <v>108</v>
      </c>
      <c r="AY142" s="21" t="s">
        <v>138</v>
      </c>
      <c r="BE142" s="149">
        <f>IF(U142="základní",N142,0)</f>
        <v>0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21" t="s">
        <v>77</v>
      </c>
      <c r="BK142" s="149">
        <f>ROUND(L142*K142,2)</f>
        <v>0</v>
      </c>
      <c r="BL142" s="21" t="s">
        <v>143</v>
      </c>
      <c r="BM142" s="21" t="s">
        <v>628</v>
      </c>
    </row>
    <row r="143" spans="2:65" s="11" customFormat="1" ht="16.5" customHeight="1">
      <c r="B143" s="158"/>
      <c r="C143" s="159"/>
      <c r="D143" s="159"/>
      <c r="E143" s="160" t="s">
        <v>5</v>
      </c>
      <c r="F143" s="245" t="s">
        <v>449</v>
      </c>
      <c r="G143" s="246"/>
      <c r="H143" s="246"/>
      <c r="I143" s="246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145</v>
      </c>
      <c r="AU143" s="164" t="s">
        <v>108</v>
      </c>
      <c r="AV143" s="11" t="s">
        <v>77</v>
      </c>
      <c r="AW143" s="11" t="s">
        <v>29</v>
      </c>
      <c r="AX143" s="11" t="s">
        <v>71</v>
      </c>
      <c r="AY143" s="164" t="s">
        <v>138</v>
      </c>
    </row>
    <row r="144" spans="2:65" s="10" customFormat="1" ht="16.5" customHeight="1">
      <c r="B144" s="150"/>
      <c r="C144" s="151"/>
      <c r="D144" s="151"/>
      <c r="E144" s="152" t="s">
        <v>5</v>
      </c>
      <c r="F144" s="236" t="s">
        <v>629</v>
      </c>
      <c r="G144" s="237"/>
      <c r="H144" s="237"/>
      <c r="I144" s="237"/>
      <c r="J144" s="151"/>
      <c r="K144" s="153">
        <v>5.94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145</v>
      </c>
      <c r="AU144" s="157" t="s">
        <v>108</v>
      </c>
      <c r="AV144" s="10" t="s">
        <v>108</v>
      </c>
      <c r="AW144" s="10" t="s">
        <v>29</v>
      </c>
      <c r="AX144" s="10" t="s">
        <v>71</v>
      </c>
      <c r="AY144" s="157" t="s">
        <v>138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451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145</v>
      </c>
      <c r="AU145" s="164" t="s">
        <v>108</v>
      </c>
      <c r="AV145" s="11" t="s">
        <v>77</v>
      </c>
      <c r="AW145" s="11" t="s">
        <v>29</v>
      </c>
      <c r="AX145" s="11" t="s">
        <v>71</v>
      </c>
      <c r="AY145" s="164" t="s">
        <v>138</v>
      </c>
    </row>
    <row r="146" spans="2:65" s="10" customFormat="1" ht="16.5" customHeight="1">
      <c r="B146" s="150"/>
      <c r="C146" s="151"/>
      <c r="D146" s="151"/>
      <c r="E146" s="152" t="s">
        <v>5</v>
      </c>
      <c r="F146" s="236" t="s">
        <v>454</v>
      </c>
      <c r="G146" s="237"/>
      <c r="H146" s="237"/>
      <c r="I146" s="237"/>
      <c r="J146" s="151"/>
      <c r="K146" s="153">
        <v>11.88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145</v>
      </c>
      <c r="AU146" s="157" t="s">
        <v>108</v>
      </c>
      <c r="AV146" s="10" t="s">
        <v>108</v>
      </c>
      <c r="AW146" s="10" t="s">
        <v>29</v>
      </c>
      <c r="AX146" s="10" t="s">
        <v>71</v>
      </c>
      <c r="AY146" s="157" t="s">
        <v>138</v>
      </c>
    </row>
    <row r="147" spans="2:65" s="11" customFormat="1" ht="16.5" customHeight="1">
      <c r="B147" s="158"/>
      <c r="C147" s="159"/>
      <c r="D147" s="159"/>
      <c r="E147" s="160" t="s">
        <v>5</v>
      </c>
      <c r="F147" s="247" t="s">
        <v>453</v>
      </c>
      <c r="G147" s="248"/>
      <c r="H147" s="248"/>
      <c r="I147" s="248"/>
      <c r="J147" s="159"/>
      <c r="K147" s="160" t="s">
        <v>5</v>
      </c>
      <c r="L147" s="159"/>
      <c r="M147" s="159"/>
      <c r="N147" s="159"/>
      <c r="O147" s="159"/>
      <c r="P147" s="159"/>
      <c r="Q147" s="159"/>
      <c r="R147" s="161"/>
      <c r="T147" s="162"/>
      <c r="U147" s="159"/>
      <c r="V147" s="159"/>
      <c r="W147" s="159"/>
      <c r="X147" s="159"/>
      <c r="Y147" s="159"/>
      <c r="Z147" s="159"/>
      <c r="AA147" s="163"/>
      <c r="AT147" s="164" t="s">
        <v>145</v>
      </c>
      <c r="AU147" s="164" t="s">
        <v>108</v>
      </c>
      <c r="AV147" s="11" t="s">
        <v>77</v>
      </c>
      <c r="AW147" s="11" t="s">
        <v>29</v>
      </c>
      <c r="AX147" s="11" t="s">
        <v>71</v>
      </c>
      <c r="AY147" s="164" t="s">
        <v>138</v>
      </c>
    </row>
    <row r="148" spans="2:65" s="10" customFormat="1" ht="16.5" customHeight="1">
      <c r="B148" s="150"/>
      <c r="C148" s="151"/>
      <c r="D148" s="151"/>
      <c r="E148" s="152" t="s">
        <v>5</v>
      </c>
      <c r="F148" s="236" t="s">
        <v>630</v>
      </c>
      <c r="G148" s="237"/>
      <c r="H148" s="237"/>
      <c r="I148" s="237"/>
      <c r="J148" s="151"/>
      <c r="K148" s="153">
        <v>14.04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145</v>
      </c>
      <c r="AU148" s="157" t="s">
        <v>108</v>
      </c>
      <c r="AV148" s="10" t="s">
        <v>108</v>
      </c>
      <c r="AW148" s="10" t="s">
        <v>29</v>
      </c>
      <c r="AX148" s="10" t="s">
        <v>71</v>
      </c>
      <c r="AY148" s="157" t="s">
        <v>138</v>
      </c>
    </row>
    <row r="149" spans="2:65" s="12" customFormat="1" ht="16.5" customHeight="1">
      <c r="B149" s="165"/>
      <c r="C149" s="166"/>
      <c r="D149" s="166"/>
      <c r="E149" s="167" t="s">
        <v>5</v>
      </c>
      <c r="F149" s="238" t="s">
        <v>152</v>
      </c>
      <c r="G149" s="239"/>
      <c r="H149" s="239"/>
      <c r="I149" s="239"/>
      <c r="J149" s="166"/>
      <c r="K149" s="168">
        <v>31.86</v>
      </c>
      <c r="L149" s="166"/>
      <c r="M149" s="166"/>
      <c r="N149" s="166"/>
      <c r="O149" s="166"/>
      <c r="P149" s="166"/>
      <c r="Q149" s="166"/>
      <c r="R149" s="169"/>
      <c r="T149" s="170"/>
      <c r="U149" s="166"/>
      <c r="V149" s="166"/>
      <c r="W149" s="166"/>
      <c r="X149" s="166"/>
      <c r="Y149" s="166"/>
      <c r="Z149" s="166"/>
      <c r="AA149" s="171"/>
      <c r="AT149" s="172" t="s">
        <v>145</v>
      </c>
      <c r="AU149" s="172" t="s">
        <v>108</v>
      </c>
      <c r="AV149" s="12" t="s">
        <v>143</v>
      </c>
      <c r="AW149" s="12" t="s">
        <v>29</v>
      </c>
      <c r="AX149" s="12" t="s">
        <v>71</v>
      </c>
      <c r="AY149" s="172" t="s">
        <v>138</v>
      </c>
    </row>
    <row r="150" spans="2:65" s="11" customFormat="1" ht="16.5" customHeight="1">
      <c r="B150" s="158"/>
      <c r="C150" s="159"/>
      <c r="D150" s="159"/>
      <c r="E150" s="160" t="s">
        <v>5</v>
      </c>
      <c r="F150" s="247" t="s">
        <v>153</v>
      </c>
      <c r="G150" s="248"/>
      <c r="H150" s="248"/>
      <c r="I150" s="248"/>
      <c r="J150" s="159"/>
      <c r="K150" s="160" t="s">
        <v>5</v>
      </c>
      <c r="L150" s="159"/>
      <c r="M150" s="159"/>
      <c r="N150" s="159"/>
      <c r="O150" s="159"/>
      <c r="P150" s="159"/>
      <c r="Q150" s="159"/>
      <c r="R150" s="161"/>
      <c r="T150" s="162"/>
      <c r="U150" s="159"/>
      <c r="V150" s="159"/>
      <c r="W150" s="159"/>
      <c r="X150" s="159"/>
      <c r="Y150" s="159"/>
      <c r="Z150" s="159"/>
      <c r="AA150" s="163"/>
      <c r="AT150" s="164" t="s">
        <v>145</v>
      </c>
      <c r="AU150" s="164" t="s">
        <v>108</v>
      </c>
      <c r="AV150" s="11" t="s">
        <v>77</v>
      </c>
      <c r="AW150" s="11" t="s">
        <v>29</v>
      </c>
      <c r="AX150" s="11" t="s">
        <v>71</v>
      </c>
      <c r="AY150" s="164" t="s">
        <v>138</v>
      </c>
    </row>
    <row r="151" spans="2:65" s="10" customFormat="1" ht="16.5" customHeight="1">
      <c r="B151" s="150"/>
      <c r="C151" s="151"/>
      <c r="D151" s="151"/>
      <c r="E151" s="152" t="s">
        <v>5</v>
      </c>
      <c r="F151" s="236" t="s">
        <v>631</v>
      </c>
      <c r="G151" s="237"/>
      <c r="H151" s="237"/>
      <c r="I151" s="237"/>
      <c r="J151" s="151"/>
      <c r="K151" s="153">
        <v>15.93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145</v>
      </c>
      <c r="AU151" s="157" t="s">
        <v>108</v>
      </c>
      <c r="AV151" s="10" t="s">
        <v>108</v>
      </c>
      <c r="AW151" s="10" t="s">
        <v>29</v>
      </c>
      <c r="AX151" s="10" t="s">
        <v>77</v>
      </c>
      <c r="AY151" s="157" t="s">
        <v>138</v>
      </c>
    </row>
    <row r="152" spans="2:65" s="1" customFormat="1" ht="25.5" customHeight="1">
      <c r="B152" s="140"/>
      <c r="C152" s="141" t="s">
        <v>172</v>
      </c>
      <c r="D152" s="141" t="s">
        <v>139</v>
      </c>
      <c r="E152" s="142" t="s">
        <v>154</v>
      </c>
      <c r="F152" s="224" t="s">
        <v>155</v>
      </c>
      <c r="G152" s="224"/>
      <c r="H152" s="224"/>
      <c r="I152" s="224"/>
      <c r="J152" s="143" t="s">
        <v>148</v>
      </c>
      <c r="K152" s="144">
        <v>7.9649999999999999</v>
      </c>
      <c r="L152" s="225"/>
      <c r="M152" s="225"/>
      <c r="N152" s="225">
        <f>ROUND(L152*K152,2)</f>
        <v>0</v>
      </c>
      <c r="O152" s="225"/>
      <c r="P152" s="225"/>
      <c r="Q152" s="225"/>
      <c r="R152" s="145"/>
      <c r="T152" s="146" t="s">
        <v>5</v>
      </c>
      <c r="U152" s="43" t="s">
        <v>36</v>
      </c>
      <c r="V152" s="147">
        <v>0.1</v>
      </c>
      <c r="W152" s="147">
        <f>V152*K152</f>
        <v>0.79649999999999999</v>
      </c>
      <c r="X152" s="147">
        <v>0</v>
      </c>
      <c r="Y152" s="147">
        <f>X152*K152</f>
        <v>0</v>
      </c>
      <c r="Z152" s="147">
        <v>0</v>
      </c>
      <c r="AA152" s="148">
        <f>Z152*K152</f>
        <v>0</v>
      </c>
      <c r="AR152" s="21" t="s">
        <v>143</v>
      </c>
      <c r="AT152" s="21" t="s">
        <v>139</v>
      </c>
      <c r="AU152" s="21" t="s">
        <v>108</v>
      </c>
      <c r="AY152" s="21" t="s">
        <v>138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1" t="s">
        <v>77</v>
      </c>
      <c r="BK152" s="149">
        <f>ROUND(L152*K152,2)</f>
        <v>0</v>
      </c>
      <c r="BL152" s="21" t="s">
        <v>143</v>
      </c>
      <c r="BM152" s="21" t="s">
        <v>632</v>
      </c>
    </row>
    <row r="153" spans="2:65" s="11" customFormat="1" ht="16.5" customHeight="1">
      <c r="B153" s="158"/>
      <c r="C153" s="159"/>
      <c r="D153" s="159"/>
      <c r="E153" s="160" t="s">
        <v>5</v>
      </c>
      <c r="F153" s="245" t="s">
        <v>156</v>
      </c>
      <c r="G153" s="246"/>
      <c r="H153" s="246"/>
      <c r="I153" s="246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145</v>
      </c>
      <c r="AU153" s="164" t="s">
        <v>108</v>
      </c>
      <c r="AV153" s="11" t="s">
        <v>77</v>
      </c>
      <c r="AW153" s="11" t="s">
        <v>29</v>
      </c>
      <c r="AX153" s="11" t="s">
        <v>71</v>
      </c>
      <c r="AY153" s="164" t="s">
        <v>138</v>
      </c>
    </row>
    <row r="154" spans="2:65" s="10" customFormat="1" ht="16.5" customHeight="1">
      <c r="B154" s="150"/>
      <c r="C154" s="151"/>
      <c r="D154" s="151"/>
      <c r="E154" s="152" t="s">
        <v>5</v>
      </c>
      <c r="F154" s="236" t="s">
        <v>633</v>
      </c>
      <c r="G154" s="237"/>
      <c r="H154" s="237"/>
      <c r="I154" s="237"/>
      <c r="J154" s="151"/>
      <c r="K154" s="153">
        <v>7.9649999999999999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145</v>
      </c>
      <c r="AU154" s="157" t="s">
        <v>108</v>
      </c>
      <c r="AV154" s="10" t="s">
        <v>108</v>
      </c>
      <c r="AW154" s="10" t="s">
        <v>29</v>
      </c>
      <c r="AX154" s="10" t="s">
        <v>77</v>
      </c>
      <c r="AY154" s="157" t="s">
        <v>138</v>
      </c>
    </row>
    <row r="155" spans="2:65" s="1" customFormat="1" ht="25.5" customHeight="1">
      <c r="B155" s="140"/>
      <c r="C155" s="141" t="s">
        <v>173</v>
      </c>
      <c r="D155" s="141" t="s">
        <v>139</v>
      </c>
      <c r="E155" s="142" t="s">
        <v>158</v>
      </c>
      <c r="F155" s="224" t="s">
        <v>159</v>
      </c>
      <c r="G155" s="224"/>
      <c r="H155" s="224"/>
      <c r="I155" s="224"/>
      <c r="J155" s="143" t="s">
        <v>148</v>
      </c>
      <c r="K155" s="144">
        <v>9.5579999999999998</v>
      </c>
      <c r="L155" s="225"/>
      <c r="M155" s="225"/>
      <c r="N155" s="225">
        <f>ROUND(L155*K155,2)</f>
        <v>0</v>
      </c>
      <c r="O155" s="225"/>
      <c r="P155" s="225"/>
      <c r="Q155" s="225"/>
      <c r="R155" s="145"/>
      <c r="T155" s="146" t="s">
        <v>5</v>
      </c>
      <c r="U155" s="43" t="s">
        <v>36</v>
      </c>
      <c r="V155" s="147">
        <v>2.133</v>
      </c>
      <c r="W155" s="147">
        <f>V155*K155</f>
        <v>20.387214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1" t="s">
        <v>143</v>
      </c>
      <c r="AT155" s="21" t="s">
        <v>139</v>
      </c>
      <c r="AU155" s="21" t="s">
        <v>108</v>
      </c>
      <c r="AY155" s="21" t="s">
        <v>138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1" t="s">
        <v>77</v>
      </c>
      <c r="BK155" s="149">
        <f>ROUND(L155*K155,2)</f>
        <v>0</v>
      </c>
      <c r="BL155" s="21" t="s">
        <v>143</v>
      </c>
      <c r="BM155" s="21" t="s">
        <v>634</v>
      </c>
    </row>
    <row r="156" spans="2:65" s="11" customFormat="1" ht="16.5" customHeight="1">
      <c r="B156" s="158"/>
      <c r="C156" s="159"/>
      <c r="D156" s="159"/>
      <c r="E156" s="160" t="s">
        <v>5</v>
      </c>
      <c r="F156" s="245" t="s">
        <v>160</v>
      </c>
      <c r="G156" s="246"/>
      <c r="H156" s="246"/>
      <c r="I156" s="246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145</v>
      </c>
      <c r="AU156" s="164" t="s">
        <v>108</v>
      </c>
      <c r="AV156" s="11" t="s">
        <v>77</v>
      </c>
      <c r="AW156" s="11" t="s">
        <v>29</v>
      </c>
      <c r="AX156" s="11" t="s">
        <v>71</v>
      </c>
      <c r="AY156" s="164" t="s">
        <v>138</v>
      </c>
    </row>
    <row r="157" spans="2:65" s="10" customFormat="1" ht="16.5" customHeight="1">
      <c r="B157" s="150"/>
      <c r="C157" s="151"/>
      <c r="D157" s="151"/>
      <c r="E157" s="152" t="s">
        <v>5</v>
      </c>
      <c r="F157" s="236" t="s">
        <v>635</v>
      </c>
      <c r="G157" s="237"/>
      <c r="H157" s="237"/>
      <c r="I157" s="237"/>
      <c r="J157" s="151"/>
      <c r="K157" s="153">
        <v>9.5579999999999998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145</v>
      </c>
      <c r="AU157" s="157" t="s">
        <v>108</v>
      </c>
      <c r="AV157" s="10" t="s">
        <v>108</v>
      </c>
      <c r="AW157" s="10" t="s">
        <v>29</v>
      </c>
      <c r="AX157" s="10" t="s">
        <v>77</v>
      </c>
      <c r="AY157" s="157" t="s">
        <v>138</v>
      </c>
    </row>
    <row r="158" spans="2:65" s="1" customFormat="1" ht="25.5" customHeight="1">
      <c r="B158" s="140"/>
      <c r="C158" s="141" t="s">
        <v>174</v>
      </c>
      <c r="D158" s="141" t="s">
        <v>139</v>
      </c>
      <c r="E158" s="142" t="s">
        <v>162</v>
      </c>
      <c r="F158" s="224" t="s">
        <v>163</v>
      </c>
      <c r="G158" s="224"/>
      <c r="H158" s="224"/>
      <c r="I158" s="224"/>
      <c r="J158" s="143" t="s">
        <v>148</v>
      </c>
      <c r="K158" s="144">
        <v>4.7789999999999999</v>
      </c>
      <c r="L158" s="225"/>
      <c r="M158" s="225"/>
      <c r="N158" s="225">
        <f>ROUND(L158*K158,2)</f>
        <v>0</v>
      </c>
      <c r="O158" s="225"/>
      <c r="P158" s="225"/>
      <c r="Q158" s="225"/>
      <c r="R158" s="145"/>
      <c r="T158" s="146" t="s">
        <v>5</v>
      </c>
      <c r="U158" s="43" t="s">
        <v>36</v>
      </c>
      <c r="V158" s="147">
        <v>0.19800000000000001</v>
      </c>
      <c r="W158" s="147">
        <f>V158*K158</f>
        <v>0.94624200000000003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21" t="s">
        <v>143</v>
      </c>
      <c r="AT158" s="21" t="s">
        <v>139</v>
      </c>
      <c r="AU158" s="21" t="s">
        <v>108</v>
      </c>
      <c r="AY158" s="21" t="s">
        <v>138</v>
      </c>
      <c r="BE158" s="149">
        <f>IF(U158="základní",N158,0)</f>
        <v>0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21" t="s">
        <v>77</v>
      </c>
      <c r="BK158" s="149">
        <f>ROUND(L158*K158,2)</f>
        <v>0</v>
      </c>
      <c r="BL158" s="21" t="s">
        <v>143</v>
      </c>
      <c r="BM158" s="21" t="s">
        <v>636</v>
      </c>
    </row>
    <row r="159" spans="2:65" s="11" customFormat="1" ht="16.5" customHeight="1">
      <c r="B159" s="158"/>
      <c r="C159" s="159"/>
      <c r="D159" s="159"/>
      <c r="E159" s="160" t="s">
        <v>5</v>
      </c>
      <c r="F159" s="245" t="s">
        <v>156</v>
      </c>
      <c r="G159" s="246"/>
      <c r="H159" s="246"/>
      <c r="I159" s="246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145</v>
      </c>
      <c r="AU159" s="164" t="s">
        <v>108</v>
      </c>
      <c r="AV159" s="11" t="s">
        <v>77</v>
      </c>
      <c r="AW159" s="11" t="s">
        <v>29</v>
      </c>
      <c r="AX159" s="11" t="s">
        <v>71</v>
      </c>
      <c r="AY159" s="164" t="s">
        <v>138</v>
      </c>
    </row>
    <row r="160" spans="2:65" s="10" customFormat="1" ht="16.5" customHeight="1">
      <c r="B160" s="150"/>
      <c r="C160" s="151"/>
      <c r="D160" s="151"/>
      <c r="E160" s="152" t="s">
        <v>5</v>
      </c>
      <c r="F160" s="236" t="s">
        <v>637</v>
      </c>
      <c r="G160" s="237"/>
      <c r="H160" s="237"/>
      <c r="I160" s="237"/>
      <c r="J160" s="151"/>
      <c r="K160" s="153">
        <v>4.7789999999999999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145</v>
      </c>
      <c r="AU160" s="157" t="s">
        <v>108</v>
      </c>
      <c r="AV160" s="10" t="s">
        <v>108</v>
      </c>
      <c r="AW160" s="10" t="s">
        <v>29</v>
      </c>
      <c r="AX160" s="10" t="s">
        <v>77</v>
      </c>
      <c r="AY160" s="157" t="s">
        <v>138</v>
      </c>
    </row>
    <row r="161" spans="2:65" s="1" customFormat="1" ht="25.5" customHeight="1">
      <c r="B161" s="140"/>
      <c r="C161" s="141" t="s">
        <v>178</v>
      </c>
      <c r="D161" s="141" t="s">
        <v>139</v>
      </c>
      <c r="E161" s="142" t="s">
        <v>165</v>
      </c>
      <c r="F161" s="224" t="s">
        <v>166</v>
      </c>
      <c r="G161" s="224"/>
      <c r="H161" s="224"/>
      <c r="I161" s="224"/>
      <c r="J161" s="143" t="s">
        <v>148</v>
      </c>
      <c r="K161" s="144">
        <v>6.3719999999999999</v>
      </c>
      <c r="L161" s="225"/>
      <c r="M161" s="225"/>
      <c r="N161" s="225">
        <f>ROUND(L161*K161,2)</f>
        <v>0</v>
      </c>
      <c r="O161" s="225"/>
      <c r="P161" s="225"/>
      <c r="Q161" s="225"/>
      <c r="R161" s="145"/>
      <c r="T161" s="146" t="s">
        <v>5</v>
      </c>
      <c r="U161" s="43" t="s">
        <v>36</v>
      </c>
      <c r="V161" s="147">
        <v>2.379</v>
      </c>
      <c r="W161" s="147">
        <f>V161*K161</f>
        <v>15.158987999999999</v>
      </c>
      <c r="X161" s="147">
        <v>1.0460000000000001E-2</v>
      </c>
      <c r="Y161" s="147">
        <f>X161*K161</f>
        <v>6.6651120000000008E-2</v>
      </c>
      <c r="Z161" s="147">
        <v>0</v>
      </c>
      <c r="AA161" s="148">
        <f>Z161*K161</f>
        <v>0</v>
      </c>
      <c r="AR161" s="21" t="s">
        <v>143</v>
      </c>
      <c r="AT161" s="21" t="s">
        <v>139</v>
      </c>
      <c r="AU161" s="21" t="s">
        <v>108</v>
      </c>
      <c r="AY161" s="21" t="s">
        <v>138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1" t="s">
        <v>77</v>
      </c>
      <c r="BK161" s="149">
        <f>ROUND(L161*K161,2)</f>
        <v>0</v>
      </c>
      <c r="BL161" s="21" t="s">
        <v>143</v>
      </c>
      <c r="BM161" s="21" t="s">
        <v>638</v>
      </c>
    </row>
    <row r="162" spans="2:65" s="11" customFormat="1" ht="16.5" customHeight="1">
      <c r="B162" s="158"/>
      <c r="C162" s="159"/>
      <c r="D162" s="159"/>
      <c r="E162" s="160" t="s">
        <v>5</v>
      </c>
      <c r="F162" s="245" t="s">
        <v>167</v>
      </c>
      <c r="G162" s="246"/>
      <c r="H162" s="246"/>
      <c r="I162" s="246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145</v>
      </c>
      <c r="AU162" s="164" t="s">
        <v>108</v>
      </c>
      <c r="AV162" s="11" t="s">
        <v>77</v>
      </c>
      <c r="AW162" s="11" t="s">
        <v>29</v>
      </c>
      <c r="AX162" s="11" t="s">
        <v>71</v>
      </c>
      <c r="AY162" s="164" t="s">
        <v>138</v>
      </c>
    </row>
    <row r="163" spans="2:65" s="10" customFormat="1" ht="16.5" customHeight="1">
      <c r="B163" s="150"/>
      <c r="C163" s="151"/>
      <c r="D163" s="151"/>
      <c r="E163" s="152" t="s">
        <v>5</v>
      </c>
      <c r="F163" s="236" t="s">
        <v>639</v>
      </c>
      <c r="G163" s="237"/>
      <c r="H163" s="237"/>
      <c r="I163" s="237"/>
      <c r="J163" s="151"/>
      <c r="K163" s="153">
        <v>6.3719999999999999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145</v>
      </c>
      <c r="AU163" s="157" t="s">
        <v>108</v>
      </c>
      <c r="AV163" s="10" t="s">
        <v>108</v>
      </c>
      <c r="AW163" s="10" t="s">
        <v>29</v>
      </c>
      <c r="AX163" s="10" t="s">
        <v>77</v>
      </c>
      <c r="AY163" s="157" t="s">
        <v>138</v>
      </c>
    </row>
    <row r="164" spans="2:65" s="1" customFormat="1" ht="25.5" customHeight="1">
      <c r="B164" s="140"/>
      <c r="C164" s="141" t="s">
        <v>11</v>
      </c>
      <c r="D164" s="141" t="s">
        <v>139</v>
      </c>
      <c r="E164" s="142" t="s">
        <v>175</v>
      </c>
      <c r="F164" s="224" t="s">
        <v>176</v>
      </c>
      <c r="G164" s="224"/>
      <c r="H164" s="224"/>
      <c r="I164" s="224"/>
      <c r="J164" s="143" t="s">
        <v>177</v>
      </c>
      <c r="K164" s="144">
        <v>79.760000000000005</v>
      </c>
      <c r="L164" s="225"/>
      <c r="M164" s="225"/>
      <c r="N164" s="225">
        <f>ROUND(L164*K164,2)</f>
        <v>0</v>
      </c>
      <c r="O164" s="225"/>
      <c r="P164" s="225"/>
      <c r="Q164" s="225"/>
      <c r="R164" s="145"/>
      <c r="T164" s="146" t="s">
        <v>5</v>
      </c>
      <c r="U164" s="43" t="s">
        <v>36</v>
      </c>
      <c r="V164" s="147">
        <v>0.109</v>
      </c>
      <c r="W164" s="147">
        <f>V164*K164</f>
        <v>8.6938399999999998</v>
      </c>
      <c r="X164" s="147">
        <v>5.9000000000000003E-4</v>
      </c>
      <c r="Y164" s="147">
        <f>X164*K164</f>
        <v>4.7058400000000007E-2</v>
      </c>
      <c r="Z164" s="147">
        <v>0</v>
      </c>
      <c r="AA164" s="148">
        <f>Z164*K164</f>
        <v>0</v>
      </c>
      <c r="AR164" s="21" t="s">
        <v>143</v>
      </c>
      <c r="AT164" s="21" t="s">
        <v>139</v>
      </c>
      <c r="AU164" s="21" t="s">
        <v>108</v>
      </c>
      <c r="AY164" s="21" t="s">
        <v>138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77</v>
      </c>
      <c r="BK164" s="149">
        <f>ROUND(L164*K164,2)</f>
        <v>0</v>
      </c>
      <c r="BL164" s="21" t="s">
        <v>143</v>
      </c>
      <c r="BM164" s="21" t="s">
        <v>640</v>
      </c>
    </row>
    <row r="165" spans="2:65" s="11" customFormat="1" ht="16.5" customHeight="1">
      <c r="B165" s="158"/>
      <c r="C165" s="159"/>
      <c r="D165" s="159"/>
      <c r="E165" s="160" t="s">
        <v>5</v>
      </c>
      <c r="F165" s="245" t="s">
        <v>449</v>
      </c>
      <c r="G165" s="246"/>
      <c r="H165" s="246"/>
      <c r="I165" s="246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145</v>
      </c>
      <c r="AU165" s="164" t="s">
        <v>108</v>
      </c>
      <c r="AV165" s="11" t="s">
        <v>77</v>
      </c>
      <c r="AW165" s="11" t="s">
        <v>29</v>
      </c>
      <c r="AX165" s="11" t="s">
        <v>71</v>
      </c>
      <c r="AY165" s="164" t="s">
        <v>138</v>
      </c>
    </row>
    <row r="166" spans="2:65" s="10" customFormat="1" ht="16.5" customHeight="1">
      <c r="B166" s="150"/>
      <c r="C166" s="151"/>
      <c r="D166" s="151"/>
      <c r="E166" s="152" t="s">
        <v>5</v>
      </c>
      <c r="F166" s="236" t="s">
        <v>641</v>
      </c>
      <c r="G166" s="237"/>
      <c r="H166" s="237"/>
      <c r="I166" s="237"/>
      <c r="J166" s="151"/>
      <c r="K166" s="153">
        <v>13.2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145</v>
      </c>
      <c r="AU166" s="157" t="s">
        <v>108</v>
      </c>
      <c r="AV166" s="10" t="s">
        <v>108</v>
      </c>
      <c r="AW166" s="10" t="s">
        <v>29</v>
      </c>
      <c r="AX166" s="10" t="s">
        <v>71</v>
      </c>
      <c r="AY166" s="157" t="s">
        <v>138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451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145</v>
      </c>
      <c r="AU167" s="164" t="s">
        <v>108</v>
      </c>
      <c r="AV167" s="11" t="s">
        <v>77</v>
      </c>
      <c r="AW167" s="11" t="s">
        <v>29</v>
      </c>
      <c r="AX167" s="11" t="s">
        <v>71</v>
      </c>
      <c r="AY167" s="164" t="s">
        <v>138</v>
      </c>
    </row>
    <row r="168" spans="2:65" s="10" customFormat="1" ht="16.5" customHeight="1">
      <c r="B168" s="150"/>
      <c r="C168" s="151"/>
      <c r="D168" s="151"/>
      <c r="E168" s="152" t="s">
        <v>5</v>
      </c>
      <c r="F168" s="236" t="s">
        <v>467</v>
      </c>
      <c r="G168" s="237"/>
      <c r="H168" s="237"/>
      <c r="I168" s="237"/>
      <c r="J168" s="151"/>
      <c r="K168" s="153">
        <v>26.4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145</v>
      </c>
      <c r="AU168" s="157" t="s">
        <v>108</v>
      </c>
      <c r="AV168" s="10" t="s">
        <v>108</v>
      </c>
      <c r="AW168" s="10" t="s">
        <v>29</v>
      </c>
      <c r="AX168" s="10" t="s">
        <v>71</v>
      </c>
      <c r="AY168" s="157" t="s">
        <v>138</v>
      </c>
    </row>
    <row r="169" spans="2:65" s="11" customFormat="1" ht="16.5" customHeight="1">
      <c r="B169" s="158"/>
      <c r="C169" s="159"/>
      <c r="D169" s="159"/>
      <c r="E169" s="160" t="s">
        <v>5</v>
      </c>
      <c r="F169" s="247" t="s">
        <v>453</v>
      </c>
      <c r="G169" s="248"/>
      <c r="H169" s="248"/>
      <c r="I169" s="248"/>
      <c r="J169" s="159"/>
      <c r="K169" s="160" t="s">
        <v>5</v>
      </c>
      <c r="L169" s="159"/>
      <c r="M169" s="159"/>
      <c r="N169" s="159"/>
      <c r="O169" s="159"/>
      <c r="P169" s="159"/>
      <c r="Q169" s="159"/>
      <c r="R169" s="161"/>
      <c r="T169" s="162"/>
      <c r="U169" s="159"/>
      <c r="V169" s="159"/>
      <c r="W169" s="159"/>
      <c r="X169" s="159"/>
      <c r="Y169" s="159"/>
      <c r="Z169" s="159"/>
      <c r="AA169" s="163"/>
      <c r="AT169" s="164" t="s">
        <v>145</v>
      </c>
      <c r="AU169" s="164" t="s">
        <v>108</v>
      </c>
      <c r="AV169" s="11" t="s">
        <v>77</v>
      </c>
      <c r="AW169" s="11" t="s">
        <v>29</v>
      </c>
      <c r="AX169" s="11" t="s">
        <v>71</v>
      </c>
      <c r="AY169" s="164" t="s">
        <v>138</v>
      </c>
    </row>
    <row r="170" spans="2:65" s="10" customFormat="1" ht="16.5" customHeight="1">
      <c r="B170" s="150"/>
      <c r="C170" s="151"/>
      <c r="D170" s="151"/>
      <c r="E170" s="152" t="s">
        <v>5</v>
      </c>
      <c r="F170" s="236" t="s">
        <v>642</v>
      </c>
      <c r="G170" s="237"/>
      <c r="H170" s="237"/>
      <c r="I170" s="237"/>
      <c r="J170" s="151"/>
      <c r="K170" s="153">
        <v>31.2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145</v>
      </c>
      <c r="AU170" s="157" t="s">
        <v>108</v>
      </c>
      <c r="AV170" s="10" t="s">
        <v>108</v>
      </c>
      <c r="AW170" s="10" t="s">
        <v>29</v>
      </c>
      <c r="AX170" s="10" t="s">
        <v>71</v>
      </c>
      <c r="AY170" s="157" t="s">
        <v>138</v>
      </c>
    </row>
    <row r="171" spans="2:65" s="11" customFormat="1" ht="16.5" customHeight="1">
      <c r="B171" s="158"/>
      <c r="C171" s="159"/>
      <c r="D171" s="159"/>
      <c r="E171" s="160" t="s">
        <v>5</v>
      </c>
      <c r="F171" s="247" t="s">
        <v>429</v>
      </c>
      <c r="G171" s="248"/>
      <c r="H171" s="248"/>
      <c r="I171" s="248"/>
      <c r="J171" s="159"/>
      <c r="K171" s="160" t="s">
        <v>5</v>
      </c>
      <c r="L171" s="159"/>
      <c r="M171" s="159"/>
      <c r="N171" s="159"/>
      <c r="O171" s="159"/>
      <c r="P171" s="159"/>
      <c r="Q171" s="159"/>
      <c r="R171" s="161"/>
      <c r="T171" s="162"/>
      <c r="U171" s="159"/>
      <c r="V171" s="159"/>
      <c r="W171" s="159"/>
      <c r="X171" s="159"/>
      <c r="Y171" s="159"/>
      <c r="Z171" s="159"/>
      <c r="AA171" s="163"/>
      <c r="AT171" s="164" t="s">
        <v>145</v>
      </c>
      <c r="AU171" s="164" t="s">
        <v>108</v>
      </c>
      <c r="AV171" s="11" t="s">
        <v>77</v>
      </c>
      <c r="AW171" s="11" t="s">
        <v>29</v>
      </c>
      <c r="AX171" s="11" t="s">
        <v>71</v>
      </c>
      <c r="AY171" s="164" t="s">
        <v>138</v>
      </c>
    </row>
    <row r="172" spans="2:65" s="10" customFormat="1" ht="16.5" customHeight="1">
      <c r="B172" s="150"/>
      <c r="C172" s="151"/>
      <c r="D172" s="151"/>
      <c r="E172" s="152" t="s">
        <v>5</v>
      </c>
      <c r="F172" s="236" t="s">
        <v>468</v>
      </c>
      <c r="G172" s="237"/>
      <c r="H172" s="237"/>
      <c r="I172" s="237"/>
      <c r="J172" s="151"/>
      <c r="K172" s="153">
        <v>8.9600000000000009</v>
      </c>
      <c r="L172" s="151"/>
      <c r="M172" s="151"/>
      <c r="N172" s="151"/>
      <c r="O172" s="151"/>
      <c r="P172" s="151"/>
      <c r="Q172" s="151"/>
      <c r="R172" s="154"/>
      <c r="T172" s="155"/>
      <c r="U172" s="151"/>
      <c r="V172" s="151"/>
      <c r="W172" s="151"/>
      <c r="X172" s="151"/>
      <c r="Y172" s="151"/>
      <c r="Z172" s="151"/>
      <c r="AA172" s="156"/>
      <c r="AT172" s="157" t="s">
        <v>145</v>
      </c>
      <c r="AU172" s="157" t="s">
        <v>108</v>
      </c>
      <c r="AV172" s="10" t="s">
        <v>108</v>
      </c>
      <c r="AW172" s="10" t="s">
        <v>29</v>
      </c>
      <c r="AX172" s="10" t="s">
        <v>71</v>
      </c>
      <c r="AY172" s="157" t="s">
        <v>138</v>
      </c>
    </row>
    <row r="173" spans="2:65" s="12" customFormat="1" ht="16.5" customHeight="1">
      <c r="B173" s="165"/>
      <c r="C173" s="166"/>
      <c r="D173" s="166"/>
      <c r="E173" s="167" t="s">
        <v>5</v>
      </c>
      <c r="F173" s="238" t="s">
        <v>152</v>
      </c>
      <c r="G173" s="239"/>
      <c r="H173" s="239"/>
      <c r="I173" s="239"/>
      <c r="J173" s="166"/>
      <c r="K173" s="168">
        <v>79.760000000000005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145</v>
      </c>
      <c r="AU173" s="172" t="s">
        <v>108</v>
      </c>
      <c r="AV173" s="12" t="s">
        <v>143</v>
      </c>
      <c r="AW173" s="12" t="s">
        <v>29</v>
      </c>
      <c r="AX173" s="12" t="s">
        <v>77</v>
      </c>
      <c r="AY173" s="172" t="s">
        <v>138</v>
      </c>
    </row>
    <row r="174" spans="2:65" s="1" customFormat="1" ht="25.5" customHeight="1">
      <c r="B174" s="140"/>
      <c r="C174" s="141" t="s">
        <v>183</v>
      </c>
      <c r="D174" s="141" t="s">
        <v>139</v>
      </c>
      <c r="E174" s="142" t="s">
        <v>179</v>
      </c>
      <c r="F174" s="224" t="s">
        <v>180</v>
      </c>
      <c r="G174" s="224"/>
      <c r="H174" s="224"/>
      <c r="I174" s="224"/>
      <c r="J174" s="143" t="s">
        <v>177</v>
      </c>
      <c r="K174" s="144">
        <v>79.760000000000005</v>
      </c>
      <c r="L174" s="225"/>
      <c r="M174" s="225"/>
      <c r="N174" s="225">
        <f>ROUND(L174*K174,2)</f>
        <v>0</v>
      </c>
      <c r="O174" s="225"/>
      <c r="P174" s="225"/>
      <c r="Q174" s="225"/>
      <c r="R174" s="145"/>
      <c r="T174" s="146" t="s">
        <v>5</v>
      </c>
      <c r="U174" s="43" t="s">
        <v>36</v>
      </c>
      <c r="V174" s="147">
        <v>0.106</v>
      </c>
      <c r="W174" s="147">
        <f>V174*K174</f>
        <v>8.4545600000000007</v>
      </c>
      <c r="X174" s="147">
        <v>0</v>
      </c>
      <c r="Y174" s="147">
        <f>X174*K174</f>
        <v>0</v>
      </c>
      <c r="Z174" s="147">
        <v>0</v>
      </c>
      <c r="AA174" s="148">
        <f>Z174*K174</f>
        <v>0</v>
      </c>
      <c r="AR174" s="21" t="s">
        <v>143</v>
      </c>
      <c r="AT174" s="21" t="s">
        <v>139</v>
      </c>
      <c r="AU174" s="21" t="s">
        <v>108</v>
      </c>
      <c r="AY174" s="21" t="s">
        <v>138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77</v>
      </c>
      <c r="BK174" s="149">
        <f>ROUND(L174*K174,2)</f>
        <v>0</v>
      </c>
      <c r="BL174" s="21" t="s">
        <v>143</v>
      </c>
      <c r="BM174" s="21" t="s">
        <v>643</v>
      </c>
    </row>
    <row r="175" spans="2:65" s="1" customFormat="1" ht="25.5" customHeight="1">
      <c r="B175" s="140"/>
      <c r="C175" s="141" t="s">
        <v>186</v>
      </c>
      <c r="D175" s="141" t="s">
        <v>139</v>
      </c>
      <c r="E175" s="142" t="s">
        <v>181</v>
      </c>
      <c r="F175" s="224" t="s">
        <v>182</v>
      </c>
      <c r="G175" s="224"/>
      <c r="H175" s="224"/>
      <c r="I175" s="224"/>
      <c r="J175" s="143" t="s">
        <v>148</v>
      </c>
      <c r="K175" s="144">
        <v>35.523000000000003</v>
      </c>
      <c r="L175" s="225"/>
      <c r="M175" s="225"/>
      <c r="N175" s="225">
        <f>ROUND(L175*K175,2)</f>
        <v>0</v>
      </c>
      <c r="O175" s="225"/>
      <c r="P175" s="225"/>
      <c r="Q175" s="225"/>
      <c r="R175" s="145"/>
      <c r="T175" s="146" t="s">
        <v>5</v>
      </c>
      <c r="U175" s="43" t="s">
        <v>36</v>
      </c>
      <c r="V175" s="147">
        <v>0.34499999999999997</v>
      </c>
      <c r="W175" s="147">
        <f>V175*K175</f>
        <v>12.255435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1" t="s">
        <v>143</v>
      </c>
      <c r="AT175" s="21" t="s">
        <v>139</v>
      </c>
      <c r="AU175" s="21" t="s">
        <v>108</v>
      </c>
      <c r="AY175" s="21" t="s">
        <v>138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1" t="s">
        <v>77</v>
      </c>
      <c r="BK175" s="149">
        <f>ROUND(L175*K175,2)</f>
        <v>0</v>
      </c>
      <c r="BL175" s="21" t="s">
        <v>143</v>
      </c>
      <c r="BM175" s="21" t="s">
        <v>644</v>
      </c>
    </row>
    <row r="176" spans="2:65" s="10" customFormat="1" ht="16.5" customHeight="1">
      <c r="B176" s="150"/>
      <c r="C176" s="151"/>
      <c r="D176" s="151"/>
      <c r="E176" s="152" t="s">
        <v>5</v>
      </c>
      <c r="F176" s="234" t="s">
        <v>645</v>
      </c>
      <c r="G176" s="235"/>
      <c r="H176" s="235"/>
      <c r="I176" s="235"/>
      <c r="J176" s="151"/>
      <c r="K176" s="153">
        <v>35.523000000000003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145</v>
      </c>
      <c r="AU176" s="157" t="s">
        <v>108</v>
      </c>
      <c r="AV176" s="10" t="s">
        <v>108</v>
      </c>
      <c r="AW176" s="10" t="s">
        <v>29</v>
      </c>
      <c r="AX176" s="10" t="s">
        <v>71</v>
      </c>
      <c r="AY176" s="157" t="s">
        <v>138</v>
      </c>
    </row>
    <row r="177" spans="2:65" s="11" customFormat="1" ht="25.5" customHeight="1">
      <c r="B177" s="158"/>
      <c r="C177" s="159"/>
      <c r="D177" s="159"/>
      <c r="E177" s="160" t="s">
        <v>5</v>
      </c>
      <c r="F177" s="247" t="s">
        <v>282</v>
      </c>
      <c r="G177" s="248"/>
      <c r="H177" s="248"/>
      <c r="I177" s="248"/>
      <c r="J177" s="159"/>
      <c r="K177" s="160" t="s">
        <v>5</v>
      </c>
      <c r="L177" s="159"/>
      <c r="M177" s="159"/>
      <c r="N177" s="159"/>
      <c r="O177" s="159"/>
      <c r="P177" s="159"/>
      <c r="Q177" s="159"/>
      <c r="R177" s="161"/>
      <c r="T177" s="162"/>
      <c r="U177" s="159"/>
      <c r="V177" s="159"/>
      <c r="W177" s="159"/>
      <c r="X177" s="159"/>
      <c r="Y177" s="159"/>
      <c r="Z177" s="159"/>
      <c r="AA177" s="163"/>
      <c r="AT177" s="164" t="s">
        <v>145</v>
      </c>
      <c r="AU177" s="164" t="s">
        <v>108</v>
      </c>
      <c r="AV177" s="11" t="s">
        <v>77</v>
      </c>
      <c r="AW177" s="11" t="s">
        <v>29</v>
      </c>
      <c r="AX177" s="11" t="s">
        <v>71</v>
      </c>
      <c r="AY177" s="164" t="s">
        <v>138</v>
      </c>
    </row>
    <row r="178" spans="2:65" s="10" customFormat="1" ht="16.5" customHeight="1">
      <c r="B178" s="150"/>
      <c r="C178" s="151"/>
      <c r="D178" s="151"/>
      <c r="E178" s="152" t="s">
        <v>5</v>
      </c>
      <c r="F178" s="236" t="s">
        <v>646</v>
      </c>
      <c r="G178" s="237"/>
      <c r="H178" s="237"/>
      <c r="I178" s="237"/>
      <c r="J178" s="151"/>
      <c r="K178" s="153">
        <v>35.523000000000003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145</v>
      </c>
      <c r="AU178" s="157" t="s">
        <v>108</v>
      </c>
      <c r="AV178" s="10" t="s">
        <v>108</v>
      </c>
      <c r="AW178" s="10" t="s">
        <v>29</v>
      </c>
      <c r="AX178" s="10" t="s">
        <v>77</v>
      </c>
      <c r="AY178" s="157" t="s">
        <v>138</v>
      </c>
    </row>
    <row r="179" spans="2:65" s="1" customFormat="1" ht="25.5" customHeight="1">
      <c r="B179" s="140"/>
      <c r="C179" s="141" t="s">
        <v>189</v>
      </c>
      <c r="D179" s="141" t="s">
        <v>139</v>
      </c>
      <c r="E179" s="142" t="s">
        <v>184</v>
      </c>
      <c r="F179" s="224" t="s">
        <v>185</v>
      </c>
      <c r="G179" s="224"/>
      <c r="H179" s="224"/>
      <c r="I179" s="224"/>
      <c r="J179" s="143" t="s">
        <v>148</v>
      </c>
      <c r="K179" s="144">
        <v>8.8810000000000002</v>
      </c>
      <c r="L179" s="225"/>
      <c r="M179" s="225"/>
      <c r="N179" s="225">
        <f>ROUND(L179*K179,2)</f>
        <v>0</v>
      </c>
      <c r="O179" s="225"/>
      <c r="P179" s="225"/>
      <c r="Q179" s="225"/>
      <c r="R179" s="145"/>
      <c r="T179" s="146" t="s">
        <v>5</v>
      </c>
      <c r="U179" s="43" t="s">
        <v>36</v>
      </c>
      <c r="V179" s="147">
        <v>0.48399999999999999</v>
      </c>
      <c r="W179" s="147">
        <f>V179*K179</f>
        <v>4.2984039999999997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143</v>
      </c>
      <c r="AT179" s="21" t="s">
        <v>139</v>
      </c>
      <c r="AU179" s="21" t="s">
        <v>108</v>
      </c>
      <c r="AY179" s="21" t="s">
        <v>138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77</v>
      </c>
      <c r="BK179" s="149">
        <f>ROUND(L179*K179,2)</f>
        <v>0</v>
      </c>
      <c r="BL179" s="21" t="s">
        <v>143</v>
      </c>
      <c r="BM179" s="21" t="s">
        <v>647</v>
      </c>
    </row>
    <row r="180" spans="2:65" s="10" customFormat="1" ht="16.5" customHeight="1">
      <c r="B180" s="150"/>
      <c r="C180" s="151"/>
      <c r="D180" s="151"/>
      <c r="E180" s="152" t="s">
        <v>5</v>
      </c>
      <c r="F180" s="234" t="s">
        <v>648</v>
      </c>
      <c r="G180" s="235"/>
      <c r="H180" s="235"/>
      <c r="I180" s="235"/>
      <c r="J180" s="151"/>
      <c r="K180" s="153">
        <v>8.8810000000000002</v>
      </c>
      <c r="L180" s="151"/>
      <c r="M180" s="151"/>
      <c r="N180" s="151"/>
      <c r="O180" s="151"/>
      <c r="P180" s="151"/>
      <c r="Q180" s="151"/>
      <c r="R180" s="154"/>
      <c r="T180" s="155"/>
      <c r="U180" s="151"/>
      <c r="V180" s="151"/>
      <c r="W180" s="151"/>
      <c r="X180" s="151"/>
      <c r="Y180" s="151"/>
      <c r="Z180" s="151"/>
      <c r="AA180" s="156"/>
      <c r="AT180" s="157" t="s">
        <v>145</v>
      </c>
      <c r="AU180" s="157" t="s">
        <v>108</v>
      </c>
      <c r="AV180" s="10" t="s">
        <v>108</v>
      </c>
      <c r="AW180" s="10" t="s">
        <v>29</v>
      </c>
      <c r="AX180" s="10" t="s">
        <v>71</v>
      </c>
      <c r="AY180" s="157" t="s">
        <v>138</v>
      </c>
    </row>
    <row r="181" spans="2:65" s="11" customFormat="1" ht="25.5" customHeight="1">
      <c r="B181" s="158"/>
      <c r="C181" s="159"/>
      <c r="D181" s="159"/>
      <c r="E181" s="160" t="s">
        <v>5</v>
      </c>
      <c r="F181" s="247" t="s">
        <v>282</v>
      </c>
      <c r="G181" s="248"/>
      <c r="H181" s="248"/>
      <c r="I181" s="248"/>
      <c r="J181" s="159"/>
      <c r="K181" s="160" t="s">
        <v>5</v>
      </c>
      <c r="L181" s="159"/>
      <c r="M181" s="159"/>
      <c r="N181" s="159"/>
      <c r="O181" s="159"/>
      <c r="P181" s="159"/>
      <c r="Q181" s="159"/>
      <c r="R181" s="161"/>
      <c r="T181" s="162"/>
      <c r="U181" s="159"/>
      <c r="V181" s="159"/>
      <c r="W181" s="159"/>
      <c r="X181" s="159"/>
      <c r="Y181" s="159"/>
      <c r="Z181" s="159"/>
      <c r="AA181" s="163"/>
      <c r="AT181" s="164" t="s">
        <v>145</v>
      </c>
      <c r="AU181" s="164" t="s">
        <v>108</v>
      </c>
      <c r="AV181" s="11" t="s">
        <v>77</v>
      </c>
      <c r="AW181" s="11" t="s">
        <v>29</v>
      </c>
      <c r="AX181" s="11" t="s">
        <v>71</v>
      </c>
      <c r="AY181" s="164" t="s">
        <v>138</v>
      </c>
    </row>
    <row r="182" spans="2:65" s="10" customFormat="1" ht="16.5" customHeight="1">
      <c r="B182" s="150"/>
      <c r="C182" s="151"/>
      <c r="D182" s="151"/>
      <c r="E182" s="152" t="s">
        <v>5</v>
      </c>
      <c r="F182" s="236" t="s">
        <v>649</v>
      </c>
      <c r="G182" s="237"/>
      <c r="H182" s="237"/>
      <c r="I182" s="237"/>
      <c r="J182" s="151"/>
      <c r="K182" s="153">
        <v>8.8810000000000002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145</v>
      </c>
      <c r="AU182" s="157" t="s">
        <v>108</v>
      </c>
      <c r="AV182" s="10" t="s">
        <v>108</v>
      </c>
      <c r="AW182" s="10" t="s">
        <v>29</v>
      </c>
      <c r="AX182" s="10" t="s">
        <v>77</v>
      </c>
      <c r="AY182" s="157" t="s">
        <v>138</v>
      </c>
    </row>
    <row r="183" spans="2:65" s="1" customFormat="1" ht="25.5" customHeight="1">
      <c r="B183" s="140"/>
      <c r="C183" s="141" t="s">
        <v>192</v>
      </c>
      <c r="D183" s="141" t="s">
        <v>139</v>
      </c>
      <c r="E183" s="142" t="s">
        <v>187</v>
      </c>
      <c r="F183" s="224" t="s">
        <v>188</v>
      </c>
      <c r="G183" s="224"/>
      <c r="H183" s="224"/>
      <c r="I183" s="224"/>
      <c r="J183" s="143" t="s">
        <v>148</v>
      </c>
      <c r="K183" s="144">
        <v>35.523000000000003</v>
      </c>
      <c r="L183" s="225"/>
      <c r="M183" s="225"/>
      <c r="N183" s="225">
        <f>ROUND(L183*K183,2)</f>
        <v>0</v>
      </c>
      <c r="O183" s="225"/>
      <c r="P183" s="225"/>
      <c r="Q183" s="225"/>
      <c r="R183" s="145"/>
      <c r="T183" s="146" t="s">
        <v>5</v>
      </c>
      <c r="U183" s="43" t="s">
        <v>36</v>
      </c>
      <c r="V183" s="147">
        <v>8.3000000000000004E-2</v>
      </c>
      <c r="W183" s="147">
        <f>V183*K183</f>
        <v>2.9484090000000003</v>
      </c>
      <c r="X183" s="147">
        <v>0</v>
      </c>
      <c r="Y183" s="147">
        <f>X183*K183</f>
        <v>0</v>
      </c>
      <c r="Z183" s="147">
        <v>0</v>
      </c>
      <c r="AA183" s="148">
        <f>Z183*K183</f>
        <v>0</v>
      </c>
      <c r="AR183" s="21" t="s">
        <v>143</v>
      </c>
      <c r="AT183" s="21" t="s">
        <v>139</v>
      </c>
      <c r="AU183" s="21" t="s">
        <v>108</v>
      </c>
      <c r="AY183" s="21" t="s">
        <v>138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1" t="s">
        <v>77</v>
      </c>
      <c r="BK183" s="149">
        <f>ROUND(L183*K183,2)</f>
        <v>0</v>
      </c>
      <c r="BL183" s="21" t="s">
        <v>143</v>
      </c>
      <c r="BM183" s="21" t="s">
        <v>650</v>
      </c>
    </row>
    <row r="184" spans="2:65" s="10" customFormat="1" ht="16.5" customHeight="1">
      <c r="B184" s="150"/>
      <c r="C184" s="151"/>
      <c r="D184" s="151"/>
      <c r="E184" s="152" t="s">
        <v>5</v>
      </c>
      <c r="F184" s="234" t="s">
        <v>645</v>
      </c>
      <c r="G184" s="235"/>
      <c r="H184" s="235"/>
      <c r="I184" s="235"/>
      <c r="J184" s="151"/>
      <c r="K184" s="153">
        <v>35.523000000000003</v>
      </c>
      <c r="L184" s="151"/>
      <c r="M184" s="151"/>
      <c r="N184" s="151"/>
      <c r="O184" s="151"/>
      <c r="P184" s="151"/>
      <c r="Q184" s="151"/>
      <c r="R184" s="154"/>
      <c r="T184" s="155"/>
      <c r="U184" s="151"/>
      <c r="V184" s="151"/>
      <c r="W184" s="151"/>
      <c r="X184" s="151"/>
      <c r="Y184" s="151"/>
      <c r="Z184" s="151"/>
      <c r="AA184" s="156"/>
      <c r="AT184" s="157" t="s">
        <v>145</v>
      </c>
      <c r="AU184" s="157" t="s">
        <v>108</v>
      </c>
      <c r="AV184" s="10" t="s">
        <v>108</v>
      </c>
      <c r="AW184" s="10" t="s">
        <v>29</v>
      </c>
      <c r="AX184" s="10" t="s">
        <v>77</v>
      </c>
      <c r="AY184" s="157" t="s">
        <v>138</v>
      </c>
    </row>
    <row r="185" spans="2:65" s="1" customFormat="1" ht="38.25" customHeight="1">
      <c r="B185" s="140"/>
      <c r="C185" s="141" t="s">
        <v>195</v>
      </c>
      <c r="D185" s="141" t="s">
        <v>139</v>
      </c>
      <c r="E185" s="142" t="s">
        <v>190</v>
      </c>
      <c r="F185" s="224" t="s">
        <v>191</v>
      </c>
      <c r="G185" s="224"/>
      <c r="H185" s="224"/>
      <c r="I185" s="224"/>
      <c r="J185" s="143" t="s">
        <v>148</v>
      </c>
      <c r="K185" s="144">
        <v>106.569</v>
      </c>
      <c r="L185" s="225"/>
      <c r="M185" s="225"/>
      <c r="N185" s="225">
        <f>ROUND(L185*K185,2)</f>
        <v>0</v>
      </c>
      <c r="O185" s="225"/>
      <c r="P185" s="225"/>
      <c r="Q185" s="225"/>
      <c r="R185" s="145"/>
      <c r="T185" s="146" t="s">
        <v>5</v>
      </c>
      <c r="U185" s="43" t="s">
        <v>36</v>
      </c>
      <c r="V185" s="147">
        <v>4.0000000000000001E-3</v>
      </c>
      <c r="W185" s="147">
        <f>V185*K185</f>
        <v>0.42627600000000004</v>
      </c>
      <c r="X185" s="147">
        <v>0</v>
      </c>
      <c r="Y185" s="147">
        <f>X185*K185</f>
        <v>0</v>
      </c>
      <c r="Z185" s="147">
        <v>0</v>
      </c>
      <c r="AA185" s="148">
        <f>Z185*K185</f>
        <v>0</v>
      </c>
      <c r="AR185" s="21" t="s">
        <v>143</v>
      </c>
      <c r="AT185" s="21" t="s">
        <v>139</v>
      </c>
      <c r="AU185" s="21" t="s">
        <v>108</v>
      </c>
      <c r="AY185" s="21" t="s">
        <v>138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77</v>
      </c>
      <c r="BK185" s="149">
        <f>ROUND(L185*K185,2)</f>
        <v>0</v>
      </c>
      <c r="BL185" s="21" t="s">
        <v>143</v>
      </c>
      <c r="BM185" s="21" t="s">
        <v>651</v>
      </c>
    </row>
    <row r="186" spans="2:65" s="10" customFormat="1" ht="16.5" customHeight="1">
      <c r="B186" s="150"/>
      <c r="C186" s="151"/>
      <c r="D186" s="151"/>
      <c r="E186" s="152" t="s">
        <v>5</v>
      </c>
      <c r="F186" s="234" t="s">
        <v>652</v>
      </c>
      <c r="G186" s="235"/>
      <c r="H186" s="235"/>
      <c r="I186" s="235"/>
      <c r="J186" s="151"/>
      <c r="K186" s="153">
        <v>106.569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145</v>
      </c>
      <c r="AU186" s="157" t="s">
        <v>108</v>
      </c>
      <c r="AV186" s="10" t="s">
        <v>108</v>
      </c>
      <c r="AW186" s="10" t="s">
        <v>29</v>
      </c>
      <c r="AX186" s="10" t="s">
        <v>77</v>
      </c>
      <c r="AY186" s="157" t="s">
        <v>138</v>
      </c>
    </row>
    <row r="187" spans="2:65" s="1" customFormat="1" ht="25.5" customHeight="1">
      <c r="B187" s="140"/>
      <c r="C187" s="141" t="s">
        <v>10</v>
      </c>
      <c r="D187" s="141" t="s">
        <v>139</v>
      </c>
      <c r="E187" s="142" t="s">
        <v>193</v>
      </c>
      <c r="F187" s="224" t="s">
        <v>194</v>
      </c>
      <c r="G187" s="224"/>
      <c r="H187" s="224"/>
      <c r="I187" s="224"/>
      <c r="J187" s="143" t="s">
        <v>148</v>
      </c>
      <c r="K187" s="144">
        <v>8.8810000000000002</v>
      </c>
      <c r="L187" s="225"/>
      <c r="M187" s="225"/>
      <c r="N187" s="225">
        <f>ROUND(L187*K187,2)</f>
        <v>0</v>
      </c>
      <c r="O187" s="225"/>
      <c r="P187" s="225"/>
      <c r="Q187" s="225"/>
      <c r="R187" s="145"/>
      <c r="T187" s="146" t="s">
        <v>5</v>
      </c>
      <c r="U187" s="43" t="s">
        <v>36</v>
      </c>
      <c r="V187" s="147">
        <v>0.106</v>
      </c>
      <c r="W187" s="147">
        <f>V187*K187</f>
        <v>0.94138599999999995</v>
      </c>
      <c r="X187" s="147">
        <v>0</v>
      </c>
      <c r="Y187" s="147">
        <f>X187*K187</f>
        <v>0</v>
      </c>
      <c r="Z187" s="147">
        <v>0</v>
      </c>
      <c r="AA187" s="148">
        <f>Z187*K187</f>
        <v>0</v>
      </c>
      <c r="AR187" s="21" t="s">
        <v>143</v>
      </c>
      <c r="AT187" s="21" t="s">
        <v>139</v>
      </c>
      <c r="AU187" s="21" t="s">
        <v>108</v>
      </c>
      <c r="AY187" s="21" t="s">
        <v>138</v>
      </c>
      <c r="BE187" s="149">
        <f>IF(U187="základní",N187,0)</f>
        <v>0</v>
      </c>
      <c r="BF187" s="149">
        <f>IF(U187="snížená",N187,0)</f>
        <v>0</v>
      </c>
      <c r="BG187" s="149">
        <f>IF(U187="zákl. přenesená",N187,0)</f>
        <v>0</v>
      </c>
      <c r="BH187" s="149">
        <f>IF(U187="sníž. přenesená",N187,0)</f>
        <v>0</v>
      </c>
      <c r="BI187" s="149">
        <f>IF(U187="nulová",N187,0)</f>
        <v>0</v>
      </c>
      <c r="BJ187" s="21" t="s">
        <v>77</v>
      </c>
      <c r="BK187" s="149">
        <f>ROUND(L187*K187,2)</f>
        <v>0</v>
      </c>
      <c r="BL187" s="21" t="s">
        <v>143</v>
      </c>
      <c r="BM187" s="21" t="s">
        <v>653</v>
      </c>
    </row>
    <row r="188" spans="2:65" s="10" customFormat="1" ht="16.5" customHeight="1">
      <c r="B188" s="150"/>
      <c r="C188" s="151"/>
      <c r="D188" s="151"/>
      <c r="E188" s="152" t="s">
        <v>5</v>
      </c>
      <c r="F188" s="234" t="s">
        <v>648</v>
      </c>
      <c r="G188" s="235"/>
      <c r="H188" s="235"/>
      <c r="I188" s="235"/>
      <c r="J188" s="151"/>
      <c r="K188" s="153">
        <v>8.8810000000000002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145</v>
      </c>
      <c r="AU188" s="157" t="s">
        <v>108</v>
      </c>
      <c r="AV188" s="10" t="s">
        <v>108</v>
      </c>
      <c r="AW188" s="10" t="s">
        <v>29</v>
      </c>
      <c r="AX188" s="10" t="s">
        <v>77</v>
      </c>
      <c r="AY188" s="157" t="s">
        <v>138</v>
      </c>
    </row>
    <row r="189" spans="2:65" s="1" customFormat="1" ht="38.25" customHeight="1">
      <c r="B189" s="140"/>
      <c r="C189" s="141" t="s">
        <v>201</v>
      </c>
      <c r="D189" s="141" t="s">
        <v>139</v>
      </c>
      <c r="E189" s="142" t="s">
        <v>196</v>
      </c>
      <c r="F189" s="224" t="s">
        <v>197</v>
      </c>
      <c r="G189" s="224"/>
      <c r="H189" s="224"/>
      <c r="I189" s="224"/>
      <c r="J189" s="143" t="s">
        <v>148</v>
      </c>
      <c r="K189" s="144">
        <v>26.643000000000001</v>
      </c>
      <c r="L189" s="225"/>
      <c r="M189" s="225"/>
      <c r="N189" s="225">
        <f>ROUND(L189*K189,2)</f>
        <v>0</v>
      </c>
      <c r="O189" s="225"/>
      <c r="P189" s="225"/>
      <c r="Q189" s="225"/>
      <c r="R189" s="145"/>
      <c r="T189" s="146" t="s">
        <v>5</v>
      </c>
      <c r="U189" s="43" t="s">
        <v>36</v>
      </c>
      <c r="V189" s="147">
        <v>5.0000000000000001E-3</v>
      </c>
      <c r="W189" s="147">
        <f>V189*K189</f>
        <v>0.133215</v>
      </c>
      <c r="X189" s="147">
        <v>0</v>
      </c>
      <c r="Y189" s="147">
        <f>X189*K189</f>
        <v>0</v>
      </c>
      <c r="Z189" s="147">
        <v>0</v>
      </c>
      <c r="AA189" s="148">
        <f>Z189*K189</f>
        <v>0</v>
      </c>
      <c r="AR189" s="21" t="s">
        <v>143</v>
      </c>
      <c r="AT189" s="21" t="s">
        <v>139</v>
      </c>
      <c r="AU189" s="21" t="s">
        <v>108</v>
      </c>
      <c r="AY189" s="21" t="s">
        <v>138</v>
      </c>
      <c r="BE189" s="149">
        <f>IF(U189="základní",N189,0)</f>
        <v>0</v>
      </c>
      <c r="BF189" s="149">
        <f>IF(U189="snížená",N189,0)</f>
        <v>0</v>
      </c>
      <c r="BG189" s="149">
        <f>IF(U189="zákl. přenesená",N189,0)</f>
        <v>0</v>
      </c>
      <c r="BH189" s="149">
        <f>IF(U189="sníž. přenesená",N189,0)</f>
        <v>0</v>
      </c>
      <c r="BI189" s="149">
        <f>IF(U189="nulová",N189,0)</f>
        <v>0</v>
      </c>
      <c r="BJ189" s="21" t="s">
        <v>77</v>
      </c>
      <c r="BK189" s="149">
        <f>ROUND(L189*K189,2)</f>
        <v>0</v>
      </c>
      <c r="BL189" s="21" t="s">
        <v>143</v>
      </c>
      <c r="BM189" s="21" t="s">
        <v>654</v>
      </c>
    </row>
    <row r="190" spans="2:65" s="10" customFormat="1" ht="16.5" customHeight="1">
      <c r="B190" s="150"/>
      <c r="C190" s="151"/>
      <c r="D190" s="151"/>
      <c r="E190" s="152" t="s">
        <v>5</v>
      </c>
      <c r="F190" s="234" t="s">
        <v>655</v>
      </c>
      <c r="G190" s="235"/>
      <c r="H190" s="235"/>
      <c r="I190" s="235"/>
      <c r="J190" s="151"/>
      <c r="K190" s="153">
        <v>26.643000000000001</v>
      </c>
      <c r="L190" s="151"/>
      <c r="M190" s="151"/>
      <c r="N190" s="151"/>
      <c r="O190" s="151"/>
      <c r="P190" s="151"/>
      <c r="Q190" s="151"/>
      <c r="R190" s="154"/>
      <c r="T190" s="155"/>
      <c r="U190" s="151"/>
      <c r="V190" s="151"/>
      <c r="W190" s="151"/>
      <c r="X190" s="151"/>
      <c r="Y190" s="151"/>
      <c r="Z190" s="151"/>
      <c r="AA190" s="156"/>
      <c r="AT190" s="157" t="s">
        <v>145</v>
      </c>
      <c r="AU190" s="157" t="s">
        <v>108</v>
      </c>
      <c r="AV190" s="10" t="s">
        <v>108</v>
      </c>
      <c r="AW190" s="10" t="s">
        <v>29</v>
      </c>
      <c r="AX190" s="10" t="s">
        <v>77</v>
      </c>
      <c r="AY190" s="157" t="s">
        <v>138</v>
      </c>
    </row>
    <row r="191" spans="2:65" s="1" customFormat="1" ht="16.5" customHeight="1">
      <c r="B191" s="140"/>
      <c r="C191" s="141" t="s">
        <v>205</v>
      </c>
      <c r="D191" s="141" t="s">
        <v>139</v>
      </c>
      <c r="E191" s="142" t="s">
        <v>198</v>
      </c>
      <c r="F191" s="224" t="s">
        <v>199</v>
      </c>
      <c r="G191" s="224"/>
      <c r="H191" s="224"/>
      <c r="I191" s="224"/>
      <c r="J191" s="143" t="s">
        <v>148</v>
      </c>
      <c r="K191" s="144">
        <v>44.404000000000003</v>
      </c>
      <c r="L191" s="225"/>
      <c r="M191" s="225"/>
      <c r="N191" s="225">
        <f>ROUND(L191*K191,2)</f>
        <v>0</v>
      </c>
      <c r="O191" s="225"/>
      <c r="P191" s="225"/>
      <c r="Q191" s="225"/>
      <c r="R191" s="145"/>
      <c r="T191" s="146" t="s">
        <v>5</v>
      </c>
      <c r="U191" s="43" t="s">
        <v>36</v>
      </c>
      <c r="V191" s="147">
        <v>8.9999999999999993E-3</v>
      </c>
      <c r="W191" s="147">
        <f>V191*K191</f>
        <v>0.39963599999999999</v>
      </c>
      <c r="X191" s="147">
        <v>0</v>
      </c>
      <c r="Y191" s="147">
        <f>X191*K191</f>
        <v>0</v>
      </c>
      <c r="Z191" s="147">
        <v>0</v>
      </c>
      <c r="AA191" s="148">
        <f>Z191*K191</f>
        <v>0</v>
      </c>
      <c r="AR191" s="21" t="s">
        <v>143</v>
      </c>
      <c r="AT191" s="21" t="s">
        <v>139</v>
      </c>
      <c r="AU191" s="21" t="s">
        <v>108</v>
      </c>
      <c r="AY191" s="21" t="s">
        <v>138</v>
      </c>
      <c r="BE191" s="149">
        <f>IF(U191="základní",N191,0)</f>
        <v>0</v>
      </c>
      <c r="BF191" s="149">
        <f>IF(U191="snížená",N191,0)</f>
        <v>0</v>
      </c>
      <c r="BG191" s="149">
        <f>IF(U191="zákl. přenesená",N191,0)</f>
        <v>0</v>
      </c>
      <c r="BH191" s="149">
        <f>IF(U191="sníž. přenesená",N191,0)</f>
        <v>0</v>
      </c>
      <c r="BI191" s="149">
        <f>IF(U191="nulová",N191,0)</f>
        <v>0</v>
      </c>
      <c r="BJ191" s="21" t="s">
        <v>77</v>
      </c>
      <c r="BK191" s="149">
        <f>ROUND(L191*K191,2)</f>
        <v>0</v>
      </c>
      <c r="BL191" s="21" t="s">
        <v>143</v>
      </c>
      <c r="BM191" s="21" t="s">
        <v>656</v>
      </c>
    </row>
    <row r="192" spans="2:65" s="11" customFormat="1" ht="16.5" customHeight="1">
      <c r="B192" s="158"/>
      <c r="C192" s="159"/>
      <c r="D192" s="159"/>
      <c r="E192" s="160" t="s">
        <v>5</v>
      </c>
      <c r="F192" s="245" t="s">
        <v>200</v>
      </c>
      <c r="G192" s="246"/>
      <c r="H192" s="246"/>
      <c r="I192" s="246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145</v>
      </c>
      <c r="AU192" s="164" t="s">
        <v>108</v>
      </c>
      <c r="AV192" s="11" t="s">
        <v>77</v>
      </c>
      <c r="AW192" s="11" t="s">
        <v>29</v>
      </c>
      <c r="AX192" s="11" t="s">
        <v>71</v>
      </c>
      <c r="AY192" s="164" t="s">
        <v>138</v>
      </c>
    </row>
    <row r="193" spans="2:65" s="10" customFormat="1" ht="16.5" customHeight="1">
      <c r="B193" s="150"/>
      <c r="C193" s="151"/>
      <c r="D193" s="151"/>
      <c r="E193" s="152" t="s">
        <v>5</v>
      </c>
      <c r="F193" s="236" t="s">
        <v>657</v>
      </c>
      <c r="G193" s="237"/>
      <c r="H193" s="237"/>
      <c r="I193" s="237"/>
      <c r="J193" s="151"/>
      <c r="K193" s="153">
        <v>44.404000000000003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145</v>
      </c>
      <c r="AU193" s="157" t="s">
        <v>108</v>
      </c>
      <c r="AV193" s="10" t="s">
        <v>108</v>
      </c>
      <c r="AW193" s="10" t="s">
        <v>29</v>
      </c>
      <c r="AX193" s="10" t="s">
        <v>77</v>
      </c>
      <c r="AY193" s="157" t="s">
        <v>138</v>
      </c>
    </row>
    <row r="194" spans="2:65" s="1" customFormat="1" ht="25.5" customHeight="1">
      <c r="B194" s="140"/>
      <c r="C194" s="141" t="s">
        <v>208</v>
      </c>
      <c r="D194" s="141" t="s">
        <v>139</v>
      </c>
      <c r="E194" s="142" t="s">
        <v>202</v>
      </c>
      <c r="F194" s="224" t="s">
        <v>203</v>
      </c>
      <c r="G194" s="224"/>
      <c r="H194" s="224"/>
      <c r="I194" s="224"/>
      <c r="J194" s="143" t="s">
        <v>204</v>
      </c>
      <c r="K194" s="144">
        <v>79.927000000000007</v>
      </c>
      <c r="L194" s="225"/>
      <c r="M194" s="225"/>
      <c r="N194" s="225">
        <f>ROUND(L194*K194,2)</f>
        <v>0</v>
      </c>
      <c r="O194" s="225"/>
      <c r="P194" s="225"/>
      <c r="Q194" s="225"/>
      <c r="R194" s="145"/>
      <c r="T194" s="146" t="s">
        <v>5</v>
      </c>
      <c r="U194" s="43" t="s">
        <v>36</v>
      </c>
      <c r="V194" s="147">
        <v>0</v>
      </c>
      <c r="W194" s="147">
        <f>V194*K194</f>
        <v>0</v>
      </c>
      <c r="X194" s="147">
        <v>0</v>
      </c>
      <c r="Y194" s="147">
        <f>X194*K194</f>
        <v>0</v>
      </c>
      <c r="Z194" s="147">
        <v>0</v>
      </c>
      <c r="AA194" s="148">
        <f>Z194*K194</f>
        <v>0</v>
      </c>
      <c r="AR194" s="21" t="s">
        <v>143</v>
      </c>
      <c r="AT194" s="21" t="s">
        <v>139</v>
      </c>
      <c r="AU194" s="21" t="s">
        <v>108</v>
      </c>
      <c r="AY194" s="21" t="s">
        <v>138</v>
      </c>
      <c r="BE194" s="149">
        <f>IF(U194="základní",N194,0)</f>
        <v>0</v>
      </c>
      <c r="BF194" s="149">
        <f>IF(U194="snížená",N194,0)</f>
        <v>0</v>
      </c>
      <c r="BG194" s="149">
        <f>IF(U194="zákl. přenesená",N194,0)</f>
        <v>0</v>
      </c>
      <c r="BH194" s="149">
        <f>IF(U194="sníž. přenesená",N194,0)</f>
        <v>0</v>
      </c>
      <c r="BI194" s="149">
        <f>IF(U194="nulová",N194,0)</f>
        <v>0</v>
      </c>
      <c r="BJ194" s="21" t="s">
        <v>77</v>
      </c>
      <c r="BK194" s="149">
        <f>ROUND(L194*K194,2)</f>
        <v>0</v>
      </c>
      <c r="BL194" s="21" t="s">
        <v>143</v>
      </c>
      <c r="BM194" s="21" t="s">
        <v>658</v>
      </c>
    </row>
    <row r="195" spans="2:65" s="10" customFormat="1" ht="16.5" customHeight="1">
      <c r="B195" s="150"/>
      <c r="C195" s="151"/>
      <c r="D195" s="151"/>
      <c r="E195" s="152" t="s">
        <v>5</v>
      </c>
      <c r="F195" s="234" t="s">
        <v>659</v>
      </c>
      <c r="G195" s="235"/>
      <c r="H195" s="235"/>
      <c r="I195" s="235"/>
      <c r="J195" s="151"/>
      <c r="K195" s="153">
        <v>79.927000000000007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145</v>
      </c>
      <c r="AU195" s="157" t="s">
        <v>108</v>
      </c>
      <c r="AV195" s="10" t="s">
        <v>108</v>
      </c>
      <c r="AW195" s="10" t="s">
        <v>29</v>
      </c>
      <c r="AX195" s="10" t="s">
        <v>77</v>
      </c>
      <c r="AY195" s="157" t="s">
        <v>138</v>
      </c>
    </row>
    <row r="196" spans="2:65" s="1" customFormat="1" ht="25.5" customHeight="1">
      <c r="B196" s="140"/>
      <c r="C196" s="141" t="s">
        <v>212</v>
      </c>
      <c r="D196" s="141" t="s">
        <v>139</v>
      </c>
      <c r="E196" s="142" t="s">
        <v>206</v>
      </c>
      <c r="F196" s="224" t="s">
        <v>207</v>
      </c>
      <c r="G196" s="224"/>
      <c r="H196" s="224"/>
      <c r="I196" s="224"/>
      <c r="J196" s="143" t="s">
        <v>148</v>
      </c>
      <c r="K196" s="144">
        <v>25.44</v>
      </c>
      <c r="L196" s="225"/>
      <c r="M196" s="225"/>
      <c r="N196" s="225">
        <f>ROUND(L196*K196,2)</f>
        <v>0</v>
      </c>
      <c r="O196" s="225"/>
      <c r="P196" s="225"/>
      <c r="Q196" s="225"/>
      <c r="R196" s="145"/>
      <c r="T196" s="146" t="s">
        <v>5</v>
      </c>
      <c r="U196" s="43" t="s">
        <v>36</v>
      </c>
      <c r="V196" s="147">
        <v>0.29899999999999999</v>
      </c>
      <c r="W196" s="147">
        <f>V196*K196</f>
        <v>7.60656</v>
      </c>
      <c r="X196" s="147">
        <v>0</v>
      </c>
      <c r="Y196" s="147">
        <f>X196*K196</f>
        <v>0</v>
      </c>
      <c r="Z196" s="147">
        <v>0</v>
      </c>
      <c r="AA196" s="148">
        <f>Z196*K196</f>
        <v>0</v>
      </c>
      <c r="AR196" s="21" t="s">
        <v>143</v>
      </c>
      <c r="AT196" s="21" t="s">
        <v>139</v>
      </c>
      <c r="AU196" s="21" t="s">
        <v>108</v>
      </c>
      <c r="AY196" s="21" t="s">
        <v>138</v>
      </c>
      <c r="BE196" s="149">
        <f>IF(U196="základní",N196,0)</f>
        <v>0</v>
      </c>
      <c r="BF196" s="149">
        <f>IF(U196="snížená",N196,0)</f>
        <v>0</v>
      </c>
      <c r="BG196" s="149">
        <f>IF(U196="zákl. přenesená",N196,0)</f>
        <v>0</v>
      </c>
      <c r="BH196" s="149">
        <f>IF(U196="sníž. přenesená",N196,0)</f>
        <v>0</v>
      </c>
      <c r="BI196" s="149">
        <f>IF(U196="nulová",N196,0)</f>
        <v>0</v>
      </c>
      <c r="BJ196" s="21" t="s">
        <v>77</v>
      </c>
      <c r="BK196" s="149">
        <f>ROUND(L196*K196,2)</f>
        <v>0</v>
      </c>
      <c r="BL196" s="21" t="s">
        <v>143</v>
      </c>
      <c r="BM196" s="21" t="s">
        <v>660</v>
      </c>
    </row>
    <row r="197" spans="2:65" s="11" customFormat="1" ht="38.25" customHeight="1">
      <c r="B197" s="158"/>
      <c r="C197" s="159"/>
      <c r="D197" s="159"/>
      <c r="E197" s="160" t="s">
        <v>5</v>
      </c>
      <c r="F197" s="245" t="s">
        <v>487</v>
      </c>
      <c r="G197" s="246"/>
      <c r="H197" s="246"/>
      <c r="I197" s="246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145</v>
      </c>
      <c r="AU197" s="164" t="s">
        <v>108</v>
      </c>
      <c r="AV197" s="11" t="s">
        <v>77</v>
      </c>
      <c r="AW197" s="11" t="s">
        <v>29</v>
      </c>
      <c r="AX197" s="11" t="s">
        <v>71</v>
      </c>
      <c r="AY197" s="164" t="s">
        <v>138</v>
      </c>
    </row>
    <row r="198" spans="2:65" s="10" customFormat="1" ht="16.5" customHeight="1">
      <c r="B198" s="150"/>
      <c r="C198" s="151"/>
      <c r="D198" s="151"/>
      <c r="E198" s="152" t="s">
        <v>5</v>
      </c>
      <c r="F198" s="236" t="s">
        <v>661</v>
      </c>
      <c r="G198" s="237"/>
      <c r="H198" s="237"/>
      <c r="I198" s="237"/>
      <c r="J198" s="151"/>
      <c r="K198" s="153">
        <v>25.44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145</v>
      </c>
      <c r="AU198" s="157" t="s">
        <v>108</v>
      </c>
      <c r="AV198" s="10" t="s">
        <v>108</v>
      </c>
      <c r="AW198" s="10" t="s">
        <v>29</v>
      </c>
      <c r="AX198" s="10" t="s">
        <v>77</v>
      </c>
      <c r="AY198" s="157" t="s">
        <v>138</v>
      </c>
    </row>
    <row r="199" spans="2:65" s="1" customFormat="1" ht="16.5" customHeight="1">
      <c r="B199" s="140"/>
      <c r="C199" s="173" t="s">
        <v>215</v>
      </c>
      <c r="D199" s="173" t="s">
        <v>209</v>
      </c>
      <c r="E199" s="174" t="s">
        <v>210</v>
      </c>
      <c r="F199" s="240" t="s">
        <v>211</v>
      </c>
      <c r="G199" s="240"/>
      <c r="H199" s="240"/>
      <c r="I199" s="240"/>
      <c r="J199" s="175" t="s">
        <v>204</v>
      </c>
      <c r="K199" s="176">
        <v>45.792000000000002</v>
      </c>
      <c r="L199" s="241"/>
      <c r="M199" s="241"/>
      <c r="N199" s="241">
        <f>ROUND(L199*K199,2)</f>
        <v>0</v>
      </c>
      <c r="O199" s="225"/>
      <c r="P199" s="225"/>
      <c r="Q199" s="225"/>
      <c r="R199" s="145"/>
      <c r="T199" s="146" t="s">
        <v>5</v>
      </c>
      <c r="U199" s="43" t="s">
        <v>36</v>
      </c>
      <c r="V199" s="147">
        <v>0</v>
      </c>
      <c r="W199" s="147">
        <f>V199*K199</f>
        <v>0</v>
      </c>
      <c r="X199" s="147">
        <v>1</v>
      </c>
      <c r="Y199" s="147">
        <f>X199*K199</f>
        <v>45.792000000000002</v>
      </c>
      <c r="Z199" s="147">
        <v>0</v>
      </c>
      <c r="AA199" s="148">
        <f>Z199*K199</f>
        <v>0</v>
      </c>
      <c r="AR199" s="21" t="s">
        <v>168</v>
      </c>
      <c r="AT199" s="21" t="s">
        <v>209</v>
      </c>
      <c r="AU199" s="21" t="s">
        <v>108</v>
      </c>
      <c r="AY199" s="21" t="s">
        <v>138</v>
      </c>
      <c r="BE199" s="149">
        <f>IF(U199="základní",N199,0)</f>
        <v>0</v>
      </c>
      <c r="BF199" s="149">
        <f>IF(U199="snížená",N199,0)</f>
        <v>0</v>
      </c>
      <c r="BG199" s="149">
        <f>IF(U199="zákl. přenesená",N199,0)</f>
        <v>0</v>
      </c>
      <c r="BH199" s="149">
        <f>IF(U199="sníž. přenesená",N199,0)</f>
        <v>0</v>
      </c>
      <c r="BI199" s="149">
        <f>IF(U199="nulová",N199,0)</f>
        <v>0</v>
      </c>
      <c r="BJ199" s="21" t="s">
        <v>77</v>
      </c>
      <c r="BK199" s="149">
        <f>ROUND(L199*K199,2)</f>
        <v>0</v>
      </c>
      <c r="BL199" s="21" t="s">
        <v>143</v>
      </c>
      <c r="BM199" s="21" t="s">
        <v>662</v>
      </c>
    </row>
    <row r="200" spans="2:65" s="10" customFormat="1" ht="16.5" customHeight="1">
      <c r="B200" s="150"/>
      <c r="C200" s="151"/>
      <c r="D200" s="151"/>
      <c r="E200" s="152" t="s">
        <v>5</v>
      </c>
      <c r="F200" s="234" t="s">
        <v>663</v>
      </c>
      <c r="G200" s="235"/>
      <c r="H200" s="235"/>
      <c r="I200" s="235"/>
      <c r="J200" s="151"/>
      <c r="K200" s="153">
        <v>45.792000000000002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145</v>
      </c>
      <c r="AU200" s="157" t="s">
        <v>108</v>
      </c>
      <c r="AV200" s="10" t="s">
        <v>108</v>
      </c>
      <c r="AW200" s="10" t="s">
        <v>29</v>
      </c>
      <c r="AX200" s="10" t="s">
        <v>77</v>
      </c>
      <c r="AY200" s="157" t="s">
        <v>138</v>
      </c>
    </row>
    <row r="201" spans="2:65" s="1" customFormat="1" ht="25.5" customHeight="1">
      <c r="B201" s="140"/>
      <c r="C201" s="141" t="s">
        <v>218</v>
      </c>
      <c r="D201" s="141" t="s">
        <v>139</v>
      </c>
      <c r="E201" s="142" t="s">
        <v>213</v>
      </c>
      <c r="F201" s="224" t="s">
        <v>214</v>
      </c>
      <c r="G201" s="224"/>
      <c r="H201" s="224"/>
      <c r="I201" s="224"/>
      <c r="J201" s="143" t="s">
        <v>148</v>
      </c>
      <c r="K201" s="144">
        <v>11.093</v>
      </c>
      <c r="L201" s="225"/>
      <c r="M201" s="225"/>
      <c r="N201" s="225">
        <f>ROUND(L201*K201,2)</f>
        <v>0</v>
      </c>
      <c r="O201" s="225"/>
      <c r="P201" s="225"/>
      <c r="Q201" s="225"/>
      <c r="R201" s="145"/>
      <c r="T201" s="146" t="s">
        <v>5</v>
      </c>
      <c r="U201" s="43" t="s">
        <v>36</v>
      </c>
      <c r="V201" s="147">
        <v>0.28599999999999998</v>
      </c>
      <c r="W201" s="147">
        <f>V201*K201</f>
        <v>3.1725979999999998</v>
      </c>
      <c r="X201" s="147">
        <v>0</v>
      </c>
      <c r="Y201" s="147">
        <f>X201*K201</f>
        <v>0</v>
      </c>
      <c r="Z201" s="147">
        <v>0</v>
      </c>
      <c r="AA201" s="148">
        <f>Z201*K201</f>
        <v>0</v>
      </c>
      <c r="AR201" s="21" t="s">
        <v>143</v>
      </c>
      <c r="AT201" s="21" t="s">
        <v>139</v>
      </c>
      <c r="AU201" s="21" t="s">
        <v>108</v>
      </c>
      <c r="AY201" s="21" t="s">
        <v>138</v>
      </c>
      <c r="BE201" s="149">
        <f>IF(U201="základní",N201,0)</f>
        <v>0</v>
      </c>
      <c r="BF201" s="149">
        <f>IF(U201="snížená",N201,0)</f>
        <v>0</v>
      </c>
      <c r="BG201" s="149">
        <f>IF(U201="zákl. přenesená",N201,0)</f>
        <v>0</v>
      </c>
      <c r="BH201" s="149">
        <f>IF(U201="sníž. přenesená",N201,0)</f>
        <v>0</v>
      </c>
      <c r="BI201" s="149">
        <f>IF(U201="nulová",N201,0)</f>
        <v>0</v>
      </c>
      <c r="BJ201" s="21" t="s">
        <v>77</v>
      </c>
      <c r="BK201" s="149">
        <f>ROUND(L201*K201,2)</f>
        <v>0</v>
      </c>
      <c r="BL201" s="21" t="s">
        <v>143</v>
      </c>
      <c r="BM201" s="21" t="s">
        <v>664</v>
      </c>
    </row>
    <row r="202" spans="2:65" s="11" customFormat="1" ht="16.5" customHeight="1">
      <c r="B202" s="158"/>
      <c r="C202" s="159"/>
      <c r="D202" s="159"/>
      <c r="E202" s="160" t="s">
        <v>5</v>
      </c>
      <c r="F202" s="245" t="s">
        <v>449</v>
      </c>
      <c r="G202" s="246"/>
      <c r="H202" s="246"/>
      <c r="I202" s="246"/>
      <c r="J202" s="159"/>
      <c r="K202" s="160" t="s">
        <v>5</v>
      </c>
      <c r="L202" s="159"/>
      <c r="M202" s="159"/>
      <c r="N202" s="159"/>
      <c r="O202" s="159"/>
      <c r="P202" s="159"/>
      <c r="Q202" s="159"/>
      <c r="R202" s="161"/>
      <c r="T202" s="162"/>
      <c r="U202" s="159"/>
      <c r="V202" s="159"/>
      <c r="W202" s="159"/>
      <c r="X202" s="159"/>
      <c r="Y202" s="159"/>
      <c r="Z202" s="159"/>
      <c r="AA202" s="163"/>
      <c r="AT202" s="164" t="s">
        <v>145</v>
      </c>
      <c r="AU202" s="164" t="s">
        <v>108</v>
      </c>
      <c r="AV202" s="11" t="s">
        <v>77</v>
      </c>
      <c r="AW202" s="11" t="s">
        <v>29</v>
      </c>
      <c r="AX202" s="11" t="s">
        <v>71</v>
      </c>
      <c r="AY202" s="164" t="s">
        <v>138</v>
      </c>
    </row>
    <row r="203" spans="2:65" s="10" customFormat="1" ht="16.5" customHeight="1">
      <c r="B203" s="150"/>
      <c r="C203" s="151"/>
      <c r="D203" s="151"/>
      <c r="E203" s="152" t="s">
        <v>5</v>
      </c>
      <c r="F203" s="236" t="s">
        <v>665</v>
      </c>
      <c r="G203" s="237"/>
      <c r="H203" s="237"/>
      <c r="I203" s="237"/>
      <c r="J203" s="151"/>
      <c r="K203" s="153">
        <v>1.639</v>
      </c>
      <c r="L203" s="151"/>
      <c r="M203" s="151"/>
      <c r="N203" s="151"/>
      <c r="O203" s="151"/>
      <c r="P203" s="151"/>
      <c r="Q203" s="151"/>
      <c r="R203" s="154"/>
      <c r="T203" s="155"/>
      <c r="U203" s="151"/>
      <c r="V203" s="151"/>
      <c r="W203" s="151"/>
      <c r="X203" s="151"/>
      <c r="Y203" s="151"/>
      <c r="Z203" s="151"/>
      <c r="AA203" s="156"/>
      <c r="AT203" s="157" t="s">
        <v>145</v>
      </c>
      <c r="AU203" s="157" t="s">
        <v>108</v>
      </c>
      <c r="AV203" s="10" t="s">
        <v>108</v>
      </c>
      <c r="AW203" s="10" t="s">
        <v>29</v>
      </c>
      <c r="AX203" s="10" t="s">
        <v>71</v>
      </c>
      <c r="AY203" s="157" t="s">
        <v>138</v>
      </c>
    </row>
    <row r="204" spans="2:65" s="11" customFormat="1" ht="16.5" customHeight="1">
      <c r="B204" s="158"/>
      <c r="C204" s="159"/>
      <c r="D204" s="159"/>
      <c r="E204" s="160" t="s">
        <v>5</v>
      </c>
      <c r="F204" s="247" t="s">
        <v>451</v>
      </c>
      <c r="G204" s="248"/>
      <c r="H204" s="248"/>
      <c r="I204" s="248"/>
      <c r="J204" s="159"/>
      <c r="K204" s="160" t="s">
        <v>5</v>
      </c>
      <c r="L204" s="159"/>
      <c r="M204" s="159"/>
      <c r="N204" s="159"/>
      <c r="O204" s="159"/>
      <c r="P204" s="159"/>
      <c r="Q204" s="159"/>
      <c r="R204" s="161"/>
      <c r="T204" s="162"/>
      <c r="U204" s="159"/>
      <c r="V204" s="159"/>
      <c r="W204" s="159"/>
      <c r="X204" s="159"/>
      <c r="Y204" s="159"/>
      <c r="Z204" s="159"/>
      <c r="AA204" s="163"/>
      <c r="AT204" s="164" t="s">
        <v>145</v>
      </c>
      <c r="AU204" s="164" t="s">
        <v>108</v>
      </c>
      <c r="AV204" s="11" t="s">
        <v>77</v>
      </c>
      <c r="AW204" s="11" t="s">
        <v>29</v>
      </c>
      <c r="AX204" s="11" t="s">
        <v>71</v>
      </c>
      <c r="AY204" s="164" t="s">
        <v>138</v>
      </c>
    </row>
    <row r="205" spans="2:65" s="10" customFormat="1" ht="16.5" customHeight="1">
      <c r="B205" s="150"/>
      <c r="C205" s="151"/>
      <c r="D205" s="151"/>
      <c r="E205" s="152" t="s">
        <v>5</v>
      </c>
      <c r="F205" s="236" t="s">
        <v>494</v>
      </c>
      <c r="G205" s="237"/>
      <c r="H205" s="237"/>
      <c r="I205" s="237"/>
      <c r="J205" s="151"/>
      <c r="K205" s="153">
        <v>4.3330000000000002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145</v>
      </c>
      <c r="AU205" s="157" t="s">
        <v>108</v>
      </c>
      <c r="AV205" s="10" t="s">
        <v>108</v>
      </c>
      <c r="AW205" s="10" t="s">
        <v>29</v>
      </c>
      <c r="AX205" s="10" t="s">
        <v>71</v>
      </c>
      <c r="AY205" s="157" t="s">
        <v>138</v>
      </c>
    </row>
    <row r="206" spans="2:65" s="11" customFormat="1" ht="16.5" customHeight="1">
      <c r="B206" s="158"/>
      <c r="C206" s="159"/>
      <c r="D206" s="159"/>
      <c r="E206" s="160" t="s">
        <v>5</v>
      </c>
      <c r="F206" s="247" t="s">
        <v>453</v>
      </c>
      <c r="G206" s="248"/>
      <c r="H206" s="248"/>
      <c r="I206" s="248"/>
      <c r="J206" s="159"/>
      <c r="K206" s="160" t="s">
        <v>5</v>
      </c>
      <c r="L206" s="159"/>
      <c r="M206" s="159"/>
      <c r="N206" s="159"/>
      <c r="O206" s="159"/>
      <c r="P206" s="159"/>
      <c r="Q206" s="159"/>
      <c r="R206" s="161"/>
      <c r="T206" s="162"/>
      <c r="U206" s="159"/>
      <c r="V206" s="159"/>
      <c r="W206" s="159"/>
      <c r="X206" s="159"/>
      <c r="Y206" s="159"/>
      <c r="Z206" s="159"/>
      <c r="AA206" s="163"/>
      <c r="AT206" s="164" t="s">
        <v>145</v>
      </c>
      <c r="AU206" s="164" t="s">
        <v>108</v>
      </c>
      <c r="AV206" s="11" t="s">
        <v>77</v>
      </c>
      <c r="AW206" s="11" t="s">
        <v>29</v>
      </c>
      <c r="AX206" s="11" t="s">
        <v>71</v>
      </c>
      <c r="AY206" s="164" t="s">
        <v>138</v>
      </c>
    </row>
    <row r="207" spans="2:65" s="10" customFormat="1" ht="16.5" customHeight="1">
      <c r="B207" s="150"/>
      <c r="C207" s="151"/>
      <c r="D207" s="151"/>
      <c r="E207" s="152" t="s">
        <v>5</v>
      </c>
      <c r="F207" s="236" t="s">
        <v>666</v>
      </c>
      <c r="G207" s="237"/>
      <c r="H207" s="237"/>
      <c r="I207" s="237"/>
      <c r="J207" s="151"/>
      <c r="K207" s="153">
        <v>5.1210000000000004</v>
      </c>
      <c r="L207" s="151"/>
      <c r="M207" s="151"/>
      <c r="N207" s="151"/>
      <c r="O207" s="151"/>
      <c r="P207" s="151"/>
      <c r="Q207" s="151"/>
      <c r="R207" s="154"/>
      <c r="T207" s="155"/>
      <c r="U207" s="151"/>
      <c r="V207" s="151"/>
      <c r="W207" s="151"/>
      <c r="X207" s="151"/>
      <c r="Y207" s="151"/>
      <c r="Z207" s="151"/>
      <c r="AA207" s="156"/>
      <c r="AT207" s="157" t="s">
        <v>145</v>
      </c>
      <c r="AU207" s="157" t="s">
        <v>108</v>
      </c>
      <c r="AV207" s="10" t="s">
        <v>108</v>
      </c>
      <c r="AW207" s="10" t="s">
        <v>29</v>
      </c>
      <c r="AX207" s="10" t="s">
        <v>71</v>
      </c>
      <c r="AY207" s="157" t="s">
        <v>138</v>
      </c>
    </row>
    <row r="208" spans="2:65" s="12" customFormat="1" ht="16.5" customHeight="1">
      <c r="B208" s="165"/>
      <c r="C208" s="166"/>
      <c r="D208" s="166"/>
      <c r="E208" s="167" t="s">
        <v>5</v>
      </c>
      <c r="F208" s="238" t="s">
        <v>152</v>
      </c>
      <c r="G208" s="239"/>
      <c r="H208" s="239"/>
      <c r="I208" s="239"/>
      <c r="J208" s="166"/>
      <c r="K208" s="168">
        <v>11.093</v>
      </c>
      <c r="L208" s="166"/>
      <c r="M208" s="166"/>
      <c r="N208" s="166"/>
      <c r="O208" s="166"/>
      <c r="P208" s="166"/>
      <c r="Q208" s="166"/>
      <c r="R208" s="169"/>
      <c r="T208" s="170"/>
      <c r="U208" s="166"/>
      <c r="V208" s="166"/>
      <c r="W208" s="166"/>
      <c r="X208" s="166"/>
      <c r="Y208" s="166"/>
      <c r="Z208" s="166"/>
      <c r="AA208" s="171"/>
      <c r="AT208" s="172" t="s">
        <v>145</v>
      </c>
      <c r="AU208" s="172" t="s">
        <v>108</v>
      </c>
      <c r="AV208" s="12" t="s">
        <v>143</v>
      </c>
      <c r="AW208" s="12" t="s">
        <v>29</v>
      </c>
      <c r="AX208" s="12" t="s">
        <v>77</v>
      </c>
      <c r="AY208" s="172" t="s">
        <v>138</v>
      </c>
    </row>
    <row r="209" spans="2:65" s="1" customFormat="1" ht="16.5" customHeight="1">
      <c r="B209" s="140"/>
      <c r="C209" s="173" t="s">
        <v>221</v>
      </c>
      <c r="D209" s="173" t="s">
        <v>209</v>
      </c>
      <c r="E209" s="174" t="s">
        <v>216</v>
      </c>
      <c r="F209" s="240" t="s">
        <v>217</v>
      </c>
      <c r="G209" s="240"/>
      <c r="H209" s="240"/>
      <c r="I209" s="240"/>
      <c r="J209" s="175" t="s">
        <v>204</v>
      </c>
      <c r="K209" s="176">
        <v>22.186</v>
      </c>
      <c r="L209" s="241"/>
      <c r="M209" s="241"/>
      <c r="N209" s="241">
        <f>ROUND(L209*K209,2)</f>
        <v>0</v>
      </c>
      <c r="O209" s="225"/>
      <c r="P209" s="225"/>
      <c r="Q209" s="225"/>
      <c r="R209" s="145"/>
      <c r="T209" s="146" t="s">
        <v>5</v>
      </c>
      <c r="U209" s="43" t="s">
        <v>36</v>
      </c>
      <c r="V209" s="147">
        <v>0</v>
      </c>
      <c r="W209" s="147">
        <f>V209*K209</f>
        <v>0</v>
      </c>
      <c r="X209" s="147">
        <v>1</v>
      </c>
      <c r="Y209" s="147">
        <f>X209*K209</f>
        <v>22.186</v>
      </c>
      <c r="Z209" s="147">
        <v>0</v>
      </c>
      <c r="AA209" s="148">
        <f>Z209*K209</f>
        <v>0</v>
      </c>
      <c r="AR209" s="21" t="s">
        <v>168</v>
      </c>
      <c r="AT209" s="21" t="s">
        <v>209</v>
      </c>
      <c r="AU209" s="21" t="s">
        <v>108</v>
      </c>
      <c r="AY209" s="21" t="s">
        <v>138</v>
      </c>
      <c r="BE209" s="149">
        <f>IF(U209="základní",N209,0)</f>
        <v>0</v>
      </c>
      <c r="BF209" s="149">
        <f>IF(U209="snížená",N209,0)</f>
        <v>0</v>
      </c>
      <c r="BG209" s="149">
        <f>IF(U209="zákl. přenesená",N209,0)</f>
        <v>0</v>
      </c>
      <c r="BH209" s="149">
        <f>IF(U209="sníž. přenesená",N209,0)</f>
        <v>0</v>
      </c>
      <c r="BI209" s="149">
        <f>IF(U209="nulová",N209,0)</f>
        <v>0</v>
      </c>
      <c r="BJ209" s="21" t="s">
        <v>77</v>
      </c>
      <c r="BK209" s="149">
        <f>ROUND(L209*K209,2)</f>
        <v>0</v>
      </c>
      <c r="BL209" s="21" t="s">
        <v>143</v>
      </c>
      <c r="BM209" s="21" t="s">
        <v>667</v>
      </c>
    </row>
    <row r="210" spans="2:65" s="10" customFormat="1" ht="16.5" customHeight="1">
      <c r="B210" s="150"/>
      <c r="C210" s="151"/>
      <c r="D210" s="151"/>
      <c r="E210" s="152" t="s">
        <v>5</v>
      </c>
      <c r="F210" s="234" t="s">
        <v>668</v>
      </c>
      <c r="G210" s="235"/>
      <c r="H210" s="235"/>
      <c r="I210" s="235"/>
      <c r="J210" s="151"/>
      <c r="K210" s="153">
        <v>22.186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145</v>
      </c>
      <c r="AU210" s="157" t="s">
        <v>108</v>
      </c>
      <c r="AV210" s="10" t="s">
        <v>108</v>
      </c>
      <c r="AW210" s="10" t="s">
        <v>29</v>
      </c>
      <c r="AX210" s="10" t="s">
        <v>77</v>
      </c>
      <c r="AY210" s="157" t="s">
        <v>138</v>
      </c>
    </row>
    <row r="211" spans="2:65" s="9" customFormat="1" ht="29.85" customHeight="1">
      <c r="B211" s="129"/>
      <c r="C211" s="130"/>
      <c r="D211" s="139" t="s">
        <v>120</v>
      </c>
      <c r="E211" s="139"/>
      <c r="F211" s="139"/>
      <c r="G211" s="139"/>
      <c r="H211" s="139"/>
      <c r="I211" s="139"/>
      <c r="J211" s="139"/>
      <c r="K211" s="139"/>
      <c r="L211" s="139"/>
      <c r="M211" s="139"/>
      <c r="N211" s="230">
        <f>BK211</f>
        <v>0</v>
      </c>
      <c r="O211" s="231"/>
      <c r="P211" s="231"/>
      <c r="Q211" s="231"/>
      <c r="R211" s="132"/>
      <c r="T211" s="133"/>
      <c r="U211" s="130"/>
      <c r="V211" s="130"/>
      <c r="W211" s="134">
        <f>SUM(W212:W221)</f>
        <v>6.4677869999999995</v>
      </c>
      <c r="X211" s="130"/>
      <c r="Y211" s="134">
        <f>SUM(Y212:Y221)</f>
        <v>0</v>
      </c>
      <c r="Z211" s="130"/>
      <c r="AA211" s="135">
        <f>SUM(AA212:AA221)</f>
        <v>0</v>
      </c>
      <c r="AR211" s="136" t="s">
        <v>77</v>
      </c>
      <c r="AT211" s="137" t="s">
        <v>70</v>
      </c>
      <c r="AU211" s="137" t="s">
        <v>77</v>
      </c>
      <c r="AY211" s="136" t="s">
        <v>138</v>
      </c>
      <c r="BK211" s="138">
        <f>SUM(BK212:BK221)</f>
        <v>0</v>
      </c>
    </row>
    <row r="212" spans="2:65" s="1" customFormat="1" ht="25.5" customHeight="1">
      <c r="B212" s="140"/>
      <c r="C212" s="141" t="s">
        <v>222</v>
      </c>
      <c r="D212" s="141" t="s">
        <v>139</v>
      </c>
      <c r="E212" s="142" t="s">
        <v>224</v>
      </c>
      <c r="F212" s="224" t="s">
        <v>225</v>
      </c>
      <c r="G212" s="224"/>
      <c r="H212" s="224"/>
      <c r="I212" s="224"/>
      <c r="J212" s="143" t="s">
        <v>148</v>
      </c>
      <c r="K212" s="144">
        <v>4.9109999999999996</v>
      </c>
      <c r="L212" s="225"/>
      <c r="M212" s="225"/>
      <c r="N212" s="225">
        <f>ROUND(L212*K212,2)</f>
        <v>0</v>
      </c>
      <c r="O212" s="225"/>
      <c r="P212" s="225"/>
      <c r="Q212" s="225"/>
      <c r="R212" s="145"/>
      <c r="T212" s="146" t="s">
        <v>5</v>
      </c>
      <c r="U212" s="43" t="s">
        <v>36</v>
      </c>
      <c r="V212" s="147">
        <v>1.3169999999999999</v>
      </c>
      <c r="W212" s="147">
        <f>V212*K212</f>
        <v>6.4677869999999995</v>
      </c>
      <c r="X212" s="147">
        <v>0</v>
      </c>
      <c r="Y212" s="147">
        <f>X212*K212</f>
        <v>0</v>
      </c>
      <c r="Z212" s="147">
        <v>0</v>
      </c>
      <c r="AA212" s="148">
        <f>Z212*K212</f>
        <v>0</v>
      </c>
      <c r="AR212" s="21" t="s">
        <v>143</v>
      </c>
      <c r="AT212" s="21" t="s">
        <v>139</v>
      </c>
      <c r="AU212" s="21" t="s">
        <v>108</v>
      </c>
      <c r="AY212" s="21" t="s">
        <v>138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77</v>
      </c>
      <c r="BK212" s="149">
        <f>ROUND(L212*K212,2)</f>
        <v>0</v>
      </c>
      <c r="BL212" s="21" t="s">
        <v>143</v>
      </c>
      <c r="BM212" s="21" t="s">
        <v>669</v>
      </c>
    </row>
    <row r="213" spans="2:65" s="11" customFormat="1" ht="16.5" customHeight="1">
      <c r="B213" s="158"/>
      <c r="C213" s="159"/>
      <c r="D213" s="159"/>
      <c r="E213" s="160" t="s">
        <v>5</v>
      </c>
      <c r="F213" s="245" t="s">
        <v>449</v>
      </c>
      <c r="G213" s="246"/>
      <c r="H213" s="246"/>
      <c r="I213" s="246"/>
      <c r="J213" s="159"/>
      <c r="K213" s="160" t="s">
        <v>5</v>
      </c>
      <c r="L213" s="159"/>
      <c r="M213" s="159"/>
      <c r="N213" s="159"/>
      <c r="O213" s="159"/>
      <c r="P213" s="159"/>
      <c r="Q213" s="159"/>
      <c r="R213" s="161"/>
      <c r="T213" s="162"/>
      <c r="U213" s="159"/>
      <c r="V213" s="159"/>
      <c r="W213" s="159"/>
      <c r="X213" s="159"/>
      <c r="Y213" s="159"/>
      <c r="Z213" s="159"/>
      <c r="AA213" s="163"/>
      <c r="AT213" s="164" t="s">
        <v>145</v>
      </c>
      <c r="AU213" s="164" t="s">
        <v>108</v>
      </c>
      <c r="AV213" s="11" t="s">
        <v>77</v>
      </c>
      <c r="AW213" s="11" t="s">
        <v>29</v>
      </c>
      <c r="AX213" s="11" t="s">
        <v>71</v>
      </c>
      <c r="AY213" s="164" t="s">
        <v>138</v>
      </c>
    </row>
    <row r="214" spans="2:65" s="10" customFormat="1" ht="16.5" customHeight="1">
      <c r="B214" s="150"/>
      <c r="C214" s="151"/>
      <c r="D214" s="151"/>
      <c r="E214" s="152" t="s">
        <v>5</v>
      </c>
      <c r="F214" s="236" t="s">
        <v>670</v>
      </c>
      <c r="G214" s="237"/>
      <c r="H214" s="237"/>
      <c r="I214" s="237"/>
      <c r="J214" s="151"/>
      <c r="K214" s="153">
        <v>0.495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145</v>
      </c>
      <c r="AU214" s="157" t="s">
        <v>108</v>
      </c>
      <c r="AV214" s="10" t="s">
        <v>108</v>
      </c>
      <c r="AW214" s="10" t="s">
        <v>29</v>
      </c>
      <c r="AX214" s="10" t="s">
        <v>71</v>
      </c>
      <c r="AY214" s="157" t="s">
        <v>138</v>
      </c>
    </row>
    <row r="215" spans="2:65" s="11" customFormat="1" ht="16.5" customHeight="1">
      <c r="B215" s="158"/>
      <c r="C215" s="159"/>
      <c r="D215" s="159"/>
      <c r="E215" s="160" t="s">
        <v>5</v>
      </c>
      <c r="F215" s="247" t="s">
        <v>451</v>
      </c>
      <c r="G215" s="248"/>
      <c r="H215" s="248"/>
      <c r="I215" s="248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145</v>
      </c>
      <c r="AU215" s="164" t="s">
        <v>108</v>
      </c>
      <c r="AV215" s="11" t="s">
        <v>77</v>
      </c>
      <c r="AW215" s="11" t="s">
        <v>29</v>
      </c>
      <c r="AX215" s="11" t="s">
        <v>71</v>
      </c>
      <c r="AY215" s="164" t="s">
        <v>138</v>
      </c>
    </row>
    <row r="216" spans="2:65" s="10" customFormat="1" ht="16.5" customHeight="1">
      <c r="B216" s="150"/>
      <c r="C216" s="151"/>
      <c r="D216" s="151"/>
      <c r="E216" s="152" t="s">
        <v>5</v>
      </c>
      <c r="F216" s="236" t="s">
        <v>500</v>
      </c>
      <c r="G216" s="237"/>
      <c r="H216" s="237"/>
      <c r="I216" s="237"/>
      <c r="J216" s="151"/>
      <c r="K216" s="153">
        <v>1.4850000000000001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145</v>
      </c>
      <c r="AU216" s="157" t="s">
        <v>108</v>
      </c>
      <c r="AV216" s="10" t="s">
        <v>108</v>
      </c>
      <c r="AW216" s="10" t="s">
        <v>29</v>
      </c>
      <c r="AX216" s="10" t="s">
        <v>71</v>
      </c>
      <c r="AY216" s="157" t="s">
        <v>138</v>
      </c>
    </row>
    <row r="217" spans="2:65" s="11" customFormat="1" ht="16.5" customHeight="1">
      <c r="B217" s="158"/>
      <c r="C217" s="159"/>
      <c r="D217" s="159"/>
      <c r="E217" s="160" t="s">
        <v>5</v>
      </c>
      <c r="F217" s="247" t="s">
        <v>453</v>
      </c>
      <c r="G217" s="248"/>
      <c r="H217" s="248"/>
      <c r="I217" s="248"/>
      <c r="J217" s="159"/>
      <c r="K217" s="160" t="s">
        <v>5</v>
      </c>
      <c r="L217" s="159"/>
      <c r="M217" s="159"/>
      <c r="N217" s="159"/>
      <c r="O217" s="159"/>
      <c r="P217" s="159"/>
      <c r="Q217" s="159"/>
      <c r="R217" s="161"/>
      <c r="T217" s="162"/>
      <c r="U217" s="159"/>
      <c r="V217" s="159"/>
      <c r="W217" s="159"/>
      <c r="X217" s="159"/>
      <c r="Y217" s="159"/>
      <c r="Z217" s="159"/>
      <c r="AA217" s="163"/>
      <c r="AT217" s="164" t="s">
        <v>145</v>
      </c>
      <c r="AU217" s="164" t="s">
        <v>108</v>
      </c>
      <c r="AV217" s="11" t="s">
        <v>77</v>
      </c>
      <c r="AW217" s="11" t="s">
        <v>29</v>
      </c>
      <c r="AX217" s="11" t="s">
        <v>71</v>
      </c>
      <c r="AY217" s="164" t="s">
        <v>138</v>
      </c>
    </row>
    <row r="218" spans="2:65" s="10" customFormat="1" ht="16.5" customHeight="1">
      <c r="B218" s="150"/>
      <c r="C218" s="151"/>
      <c r="D218" s="151"/>
      <c r="E218" s="152" t="s">
        <v>5</v>
      </c>
      <c r="F218" s="236" t="s">
        <v>671</v>
      </c>
      <c r="G218" s="237"/>
      <c r="H218" s="237"/>
      <c r="I218" s="237"/>
      <c r="J218" s="151"/>
      <c r="K218" s="153">
        <v>1.7549999999999999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145</v>
      </c>
      <c r="AU218" s="157" t="s">
        <v>108</v>
      </c>
      <c r="AV218" s="10" t="s">
        <v>108</v>
      </c>
      <c r="AW218" s="10" t="s">
        <v>29</v>
      </c>
      <c r="AX218" s="10" t="s">
        <v>71</v>
      </c>
      <c r="AY218" s="157" t="s">
        <v>138</v>
      </c>
    </row>
    <row r="219" spans="2:65" s="11" customFormat="1" ht="16.5" customHeight="1">
      <c r="B219" s="158"/>
      <c r="C219" s="159"/>
      <c r="D219" s="159"/>
      <c r="E219" s="160" t="s">
        <v>5</v>
      </c>
      <c r="F219" s="247" t="s">
        <v>429</v>
      </c>
      <c r="G219" s="248"/>
      <c r="H219" s="248"/>
      <c r="I219" s="248"/>
      <c r="J219" s="159"/>
      <c r="K219" s="160" t="s">
        <v>5</v>
      </c>
      <c r="L219" s="159"/>
      <c r="M219" s="159"/>
      <c r="N219" s="159"/>
      <c r="O219" s="159"/>
      <c r="P219" s="159"/>
      <c r="Q219" s="159"/>
      <c r="R219" s="161"/>
      <c r="T219" s="162"/>
      <c r="U219" s="159"/>
      <c r="V219" s="159"/>
      <c r="W219" s="159"/>
      <c r="X219" s="159"/>
      <c r="Y219" s="159"/>
      <c r="Z219" s="159"/>
      <c r="AA219" s="163"/>
      <c r="AT219" s="164" t="s">
        <v>145</v>
      </c>
      <c r="AU219" s="164" t="s">
        <v>108</v>
      </c>
      <c r="AV219" s="11" t="s">
        <v>77</v>
      </c>
      <c r="AW219" s="11" t="s">
        <v>29</v>
      </c>
      <c r="AX219" s="11" t="s">
        <v>71</v>
      </c>
      <c r="AY219" s="164" t="s">
        <v>138</v>
      </c>
    </row>
    <row r="220" spans="2:65" s="10" customFormat="1" ht="16.5" customHeight="1">
      <c r="B220" s="150"/>
      <c r="C220" s="151"/>
      <c r="D220" s="151"/>
      <c r="E220" s="152" t="s">
        <v>5</v>
      </c>
      <c r="F220" s="236" t="s">
        <v>501</v>
      </c>
      <c r="G220" s="237"/>
      <c r="H220" s="237"/>
      <c r="I220" s="237"/>
      <c r="J220" s="151"/>
      <c r="K220" s="153">
        <v>1.1759999999999999</v>
      </c>
      <c r="L220" s="151"/>
      <c r="M220" s="151"/>
      <c r="N220" s="151"/>
      <c r="O220" s="151"/>
      <c r="P220" s="151"/>
      <c r="Q220" s="151"/>
      <c r="R220" s="154"/>
      <c r="T220" s="155"/>
      <c r="U220" s="151"/>
      <c r="V220" s="151"/>
      <c r="W220" s="151"/>
      <c r="X220" s="151"/>
      <c r="Y220" s="151"/>
      <c r="Z220" s="151"/>
      <c r="AA220" s="156"/>
      <c r="AT220" s="157" t="s">
        <v>145</v>
      </c>
      <c r="AU220" s="157" t="s">
        <v>108</v>
      </c>
      <c r="AV220" s="10" t="s">
        <v>108</v>
      </c>
      <c r="AW220" s="10" t="s">
        <v>29</v>
      </c>
      <c r="AX220" s="10" t="s">
        <v>71</v>
      </c>
      <c r="AY220" s="157" t="s">
        <v>138</v>
      </c>
    </row>
    <row r="221" spans="2:65" s="12" customFormat="1" ht="16.5" customHeight="1">
      <c r="B221" s="165"/>
      <c r="C221" s="166"/>
      <c r="D221" s="166"/>
      <c r="E221" s="167" t="s">
        <v>5</v>
      </c>
      <c r="F221" s="238" t="s">
        <v>152</v>
      </c>
      <c r="G221" s="239"/>
      <c r="H221" s="239"/>
      <c r="I221" s="239"/>
      <c r="J221" s="166"/>
      <c r="K221" s="168">
        <v>4.9109999999999996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145</v>
      </c>
      <c r="AU221" s="172" t="s">
        <v>108</v>
      </c>
      <c r="AV221" s="12" t="s">
        <v>143</v>
      </c>
      <c r="AW221" s="12" t="s">
        <v>29</v>
      </c>
      <c r="AX221" s="12" t="s">
        <v>77</v>
      </c>
      <c r="AY221" s="172" t="s">
        <v>138</v>
      </c>
    </row>
    <row r="222" spans="2:65" s="9" customFormat="1" ht="29.85" customHeight="1">
      <c r="B222" s="129"/>
      <c r="C222" s="130"/>
      <c r="D222" s="139" t="s">
        <v>121</v>
      </c>
      <c r="E222" s="139"/>
      <c r="F222" s="139"/>
      <c r="G222" s="139"/>
      <c r="H222" s="139"/>
      <c r="I222" s="139"/>
      <c r="J222" s="139"/>
      <c r="K222" s="139"/>
      <c r="L222" s="139"/>
      <c r="M222" s="139"/>
      <c r="N222" s="230">
        <f>BK222</f>
        <v>0</v>
      </c>
      <c r="O222" s="231"/>
      <c r="P222" s="231"/>
      <c r="Q222" s="231"/>
      <c r="R222" s="132"/>
      <c r="T222" s="133"/>
      <c r="U222" s="130"/>
      <c r="V222" s="130"/>
      <c r="W222" s="134">
        <f>SUM(W223:W249)</f>
        <v>18.463999999999999</v>
      </c>
      <c r="X222" s="130"/>
      <c r="Y222" s="134">
        <f>SUM(Y223:Y249)</f>
        <v>0.72235280000000002</v>
      </c>
      <c r="Z222" s="130"/>
      <c r="AA222" s="135">
        <f>SUM(AA223:AA249)</f>
        <v>0</v>
      </c>
      <c r="AR222" s="136" t="s">
        <v>77</v>
      </c>
      <c r="AT222" s="137" t="s">
        <v>70</v>
      </c>
      <c r="AU222" s="137" t="s">
        <v>77</v>
      </c>
      <c r="AY222" s="136" t="s">
        <v>138</v>
      </c>
      <c r="BK222" s="138">
        <f>SUM(BK223:BK249)</f>
        <v>0</v>
      </c>
    </row>
    <row r="223" spans="2:65" s="1" customFormat="1" ht="38.25" customHeight="1">
      <c r="B223" s="140"/>
      <c r="C223" s="141" t="s">
        <v>223</v>
      </c>
      <c r="D223" s="141" t="s">
        <v>139</v>
      </c>
      <c r="E223" s="142" t="s">
        <v>502</v>
      </c>
      <c r="F223" s="224" t="s">
        <v>503</v>
      </c>
      <c r="G223" s="224"/>
      <c r="H223" s="224"/>
      <c r="I223" s="224"/>
      <c r="J223" s="143" t="s">
        <v>142</v>
      </c>
      <c r="K223" s="144">
        <v>5.5</v>
      </c>
      <c r="L223" s="225"/>
      <c r="M223" s="225"/>
      <c r="N223" s="225">
        <f>ROUND(L223*K223,2)</f>
        <v>0</v>
      </c>
      <c r="O223" s="225"/>
      <c r="P223" s="225"/>
      <c r="Q223" s="225"/>
      <c r="R223" s="145"/>
      <c r="T223" s="146" t="s">
        <v>5</v>
      </c>
      <c r="U223" s="43" t="s">
        <v>36</v>
      </c>
      <c r="V223" s="147">
        <v>0.17100000000000001</v>
      </c>
      <c r="W223" s="147">
        <f>V223*K223</f>
        <v>0.94050000000000011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1" t="s">
        <v>143</v>
      </c>
      <c r="AT223" s="21" t="s">
        <v>139</v>
      </c>
      <c r="AU223" s="21" t="s">
        <v>108</v>
      </c>
      <c r="AY223" s="21" t="s">
        <v>138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77</v>
      </c>
      <c r="BK223" s="149">
        <f>ROUND(L223*K223,2)</f>
        <v>0</v>
      </c>
      <c r="BL223" s="21" t="s">
        <v>143</v>
      </c>
      <c r="BM223" s="21" t="s">
        <v>672</v>
      </c>
    </row>
    <row r="224" spans="2:65" s="1" customFormat="1" ht="25.5" customHeight="1">
      <c r="B224" s="140"/>
      <c r="C224" s="173" t="s">
        <v>226</v>
      </c>
      <c r="D224" s="173" t="s">
        <v>209</v>
      </c>
      <c r="E224" s="174" t="s">
        <v>505</v>
      </c>
      <c r="F224" s="240" t="s">
        <v>506</v>
      </c>
      <c r="G224" s="240"/>
      <c r="H224" s="240"/>
      <c r="I224" s="240"/>
      <c r="J224" s="175" t="s">
        <v>142</v>
      </c>
      <c r="K224" s="176">
        <v>5.61</v>
      </c>
      <c r="L224" s="241"/>
      <c r="M224" s="241"/>
      <c r="N224" s="241">
        <f>ROUND(L224*K224,2)</f>
        <v>0</v>
      </c>
      <c r="O224" s="225"/>
      <c r="P224" s="225"/>
      <c r="Q224" s="225"/>
      <c r="R224" s="145"/>
      <c r="T224" s="146" t="s">
        <v>5</v>
      </c>
      <c r="U224" s="43" t="s">
        <v>36</v>
      </c>
      <c r="V224" s="147">
        <v>0</v>
      </c>
      <c r="W224" s="147">
        <f>V224*K224</f>
        <v>0</v>
      </c>
      <c r="X224" s="147">
        <v>2.7999999999999998E-4</v>
      </c>
      <c r="Y224" s="147">
        <f>X224*K224</f>
        <v>1.5708E-3</v>
      </c>
      <c r="Z224" s="147">
        <v>0</v>
      </c>
      <c r="AA224" s="148">
        <f>Z224*K224</f>
        <v>0</v>
      </c>
      <c r="AR224" s="21" t="s">
        <v>168</v>
      </c>
      <c r="AT224" s="21" t="s">
        <v>209</v>
      </c>
      <c r="AU224" s="21" t="s">
        <v>108</v>
      </c>
      <c r="AY224" s="21" t="s">
        <v>138</v>
      </c>
      <c r="BE224" s="149">
        <f>IF(U224="základní",N224,0)</f>
        <v>0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1" t="s">
        <v>77</v>
      </c>
      <c r="BK224" s="149">
        <f>ROUND(L224*K224,2)</f>
        <v>0</v>
      </c>
      <c r="BL224" s="21" t="s">
        <v>143</v>
      </c>
      <c r="BM224" s="21" t="s">
        <v>673</v>
      </c>
    </row>
    <row r="225" spans="2:65" s="1" customFormat="1" ht="38.25" customHeight="1">
      <c r="B225" s="140"/>
      <c r="C225" s="141" t="s">
        <v>227</v>
      </c>
      <c r="D225" s="141" t="s">
        <v>139</v>
      </c>
      <c r="E225" s="142" t="s">
        <v>508</v>
      </c>
      <c r="F225" s="224" t="s">
        <v>509</v>
      </c>
      <c r="G225" s="224"/>
      <c r="H225" s="224"/>
      <c r="I225" s="224"/>
      <c r="J225" s="143" t="s">
        <v>142</v>
      </c>
      <c r="K225" s="144">
        <v>24</v>
      </c>
      <c r="L225" s="225"/>
      <c r="M225" s="225"/>
      <c r="N225" s="225">
        <f>ROUND(L225*K225,2)</f>
        <v>0</v>
      </c>
      <c r="O225" s="225"/>
      <c r="P225" s="225"/>
      <c r="Q225" s="225"/>
      <c r="R225" s="145"/>
      <c r="T225" s="146" t="s">
        <v>5</v>
      </c>
      <c r="U225" s="43" t="s">
        <v>36</v>
      </c>
      <c r="V225" s="147">
        <v>0.29199999999999998</v>
      </c>
      <c r="W225" s="147">
        <f>V225*K225</f>
        <v>7.0079999999999991</v>
      </c>
      <c r="X225" s="147">
        <v>1.0000000000000001E-5</v>
      </c>
      <c r="Y225" s="147">
        <f>X225*K225</f>
        <v>2.4000000000000003E-4</v>
      </c>
      <c r="Z225" s="147">
        <v>0</v>
      </c>
      <c r="AA225" s="148">
        <f>Z225*K225</f>
        <v>0</v>
      </c>
      <c r="AR225" s="21" t="s">
        <v>143</v>
      </c>
      <c r="AT225" s="21" t="s">
        <v>139</v>
      </c>
      <c r="AU225" s="21" t="s">
        <v>108</v>
      </c>
      <c r="AY225" s="21" t="s">
        <v>138</v>
      </c>
      <c r="BE225" s="149">
        <f>IF(U225="základní",N225,0)</f>
        <v>0</v>
      </c>
      <c r="BF225" s="149">
        <f>IF(U225="snížená",N225,0)</f>
        <v>0</v>
      </c>
      <c r="BG225" s="149">
        <f>IF(U225="zákl. přenesená",N225,0)</f>
        <v>0</v>
      </c>
      <c r="BH225" s="149">
        <f>IF(U225="sníž. přenesená",N225,0)</f>
        <v>0</v>
      </c>
      <c r="BI225" s="149">
        <f>IF(U225="nulová",N225,0)</f>
        <v>0</v>
      </c>
      <c r="BJ225" s="21" t="s">
        <v>77</v>
      </c>
      <c r="BK225" s="149">
        <f>ROUND(L225*K225,2)</f>
        <v>0</v>
      </c>
      <c r="BL225" s="21" t="s">
        <v>143</v>
      </c>
      <c r="BM225" s="21" t="s">
        <v>674</v>
      </c>
    </row>
    <row r="226" spans="2:65" s="11" customFormat="1" ht="16.5" customHeight="1">
      <c r="B226" s="158"/>
      <c r="C226" s="159"/>
      <c r="D226" s="159"/>
      <c r="E226" s="160" t="s">
        <v>5</v>
      </c>
      <c r="F226" s="245" t="s">
        <v>511</v>
      </c>
      <c r="G226" s="246"/>
      <c r="H226" s="246"/>
      <c r="I226" s="246"/>
      <c r="J226" s="159"/>
      <c r="K226" s="160" t="s">
        <v>5</v>
      </c>
      <c r="L226" s="159"/>
      <c r="M226" s="159"/>
      <c r="N226" s="159"/>
      <c r="O226" s="159"/>
      <c r="P226" s="159"/>
      <c r="Q226" s="159"/>
      <c r="R226" s="161"/>
      <c r="T226" s="162"/>
      <c r="U226" s="159"/>
      <c r="V226" s="159"/>
      <c r="W226" s="159"/>
      <c r="X226" s="159"/>
      <c r="Y226" s="159"/>
      <c r="Z226" s="159"/>
      <c r="AA226" s="163"/>
      <c r="AT226" s="164" t="s">
        <v>145</v>
      </c>
      <c r="AU226" s="164" t="s">
        <v>108</v>
      </c>
      <c r="AV226" s="11" t="s">
        <v>77</v>
      </c>
      <c r="AW226" s="11" t="s">
        <v>29</v>
      </c>
      <c r="AX226" s="11" t="s">
        <v>71</v>
      </c>
      <c r="AY226" s="164" t="s">
        <v>138</v>
      </c>
    </row>
    <row r="227" spans="2:65" s="10" customFormat="1" ht="16.5" customHeight="1">
      <c r="B227" s="150"/>
      <c r="C227" s="151"/>
      <c r="D227" s="151"/>
      <c r="E227" s="152" t="s">
        <v>5</v>
      </c>
      <c r="F227" s="236" t="s">
        <v>514</v>
      </c>
      <c r="G227" s="237"/>
      <c r="H227" s="237"/>
      <c r="I227" s="237"/>
      <c r="J227" s="151"/>
      <c r="K227" s="153">
        <v>11</v>
      </c>
      <c r="L227" s="151"/>
      <c r="M227" s="151"/>
      <c r="N227" s="151"/>
      <c r="O227" s="151"/>
      <c r="P227" s="151"/>
      <c r="Q227" s="151"/>
      <c r="R227" s="154"/>
      <c r="T227" s="155"/>
      <c r="U227" s="151"/>
      <c r="V227" s="151"/>
      <c r="W227" s="151"/>
      <c r="X227" s="151"/>
      <c r="Y227" s="151"/>
      <c r="Z227" s="151"/>
      <c r="AA227" s="156"/>
      <c r="AT227" s="157" t="s">
        <v>145</v>
      </c>
      <c r="AU227" s="157" t="s">
        <v>108</v>
      </c>
      <c r="AV227" s="10" t="s">
        <v>108</v>
      </c>
      <c r="AW227" s="10" t="s">
        <v>29</v>
      </c>
      <c r="AX227" s="10" t="s">
        <v>71</v>
      </c>
      <c r="AY227" s="157" t="s">
        <v>138</v>
      </c>
    </row>
    <row r="228" spans="2:65" s="11" customFormat="1" ht="16.5" customHeight="1">
      <c r="B228" s="158"/>
      <c r="C228" s="159"/>
      <c r="D228" s="159"/>
      <c r="E228" s="160" t="s">
        <v>5</v>
      </c>
      <c r="F228" s="247" t="s">
        <v>513</v>
      </c>
      <c r="G228" s="248"/>
      <c r="H228" s="248"/>
      <c r="I228" s="248"/>
      <c r="J228" s="159"/>
      <c r="K228" s="160" t="s">
        <v>5</v>
      </c>
      <c r="L228" s="159"/>
      <c r="M228" s="159"/>
      <c r="N228" s="159"/>
      <c r="O228" s="159"/>
      <c r="P228" s="159"/>
      <c r="Q228" s="159"/>
      <c r="R228" s="161"/>
      <c r="T228" s="162"/>
      <c r="U228" s="159"/>
      <c r="V228" s="159"/>
      <c r="W228" s="159"/>
      <c r="X228" s="159"/>
      <c r="Y228" s="159"/>
      <c r="Z228" s="159"/>
      <c r="AA228" s="163"/>
      <c r="AT228" s="164" t="s">
        <v>145</v>
      </c>
      <c r="AU228" s="164" t="s">
        <v>108</v>
      </c>
      <c r="AV228" s="11" t="s">
        <v>77</v>
      </c>
      <c r="AW228" s="11" t="s">
        <v>29</v>
      </c>
      <c r="AX228" s="11" t="s">
        <v>71</v>
      </c>
      <c r="AY228" s="164" t="s">
        <v>138</v>
      </c>
    </row>
    <row r="229" spans="2:65" s="10" customFormat="1" ht="16.5" customHeight="1">
      <c r="B229" s="150"/>
      <c r="C229" s="151"/>
      <c r="D229" s="151"/>
      <c r="E229" s="152" t="s">
        <v>5</v>
      </c>
      <c r="F229" s="236" t="s">
        <v>675</v>
      </c>
      <c r="G229" s="237"/>
      <c r="H229" s="237"/>
      <c r="I229" s="237"/>
      <c r="J229" s="151"/>
      <c r="K229" s="153">
        <v>13</v>
      </c>
      <c r="L229" s="151"/>
      <c r="M229" s="151"/>
      <c r="N229" s="151"/>
      <c r="O229" s="151"/>
      <c r="P229" s="151"/>
      <c r="Q229" s="151"/>
      <c r="R229" s="154"/>
      <c r="T229" s="155"/>
      <c r="U229" s="151"/>
      <c r="V229" s="151"/>
      <c r="W229" s="151"/>
      <c r="X229" s="151"/>
      <c r="Y229" s="151"/>
      <c r="Z229" s="151"/>
      <c r="AA229" s="156"/>
      <c r="AT229" s="157" t="s">
        <v>145</v>
      </c>
      <c r="AU229" s="157" t="s">
        <v>108</v>
      </c>
      <c r="AV229" s="10" t="s">
        <v>108</v>
      </c>
      <c r="AW229" s="10" t="s">
        <v>29</v>
      </c>
      <c r="AX229" s="10" t="s">
        <v>71</v>
      </c>
      <c r="AY229" s="157" t="s">
        <v>138</v>
      </c>
    </row>
    <row r="230" spans="2:65" s="12" customFormat="1" ht="16.5" customHeight="1">
      <c r="B230" s="165"/>
      <c r="C230" s="166"/>
      <c r="D230" s="166"/>
      <c r="E230" s="167" t="s">
        <v>5</v>
      </c>
      <c r="F230" s="238" t="s">
        <v>152</v>
      </c>
      <c r="G230" s="239"/>
      <c r="H230" s="239"/>
      <c r="I230" s="239"/>
      <c r="J230" s="166"/>
      <c r="K230" s="168">
        <v>24</v>
      </c>
      <c r="L230" s="166"/>
      <c r="M230" s="166"/>
      <c r="N230" s="166"/>
      <c r="O230" s="166"/>
      <c r="P230" s="166"/>
      <c r="Q230" s="166"/>
      <c r="R230" s="169"/>
      <c r="T230" s="170"/>
      <c r="U230" s="166"/>
      <c r="V230" s="166"/>
      <c r="W230" s="166"/>
      <c r="X230" s="166"/>
      <c r="Y230" s="166"/>
      <c r="Z230" s="166"/>
      <c r="AA230" s="171"/>
      <c r="AT230" s="172" t="s">
        <v>145</v>
      </c>
      <c r="AU230" s="172" t="s">
        <v>108</v>
      </c>
      <c r="AV230" s="12" t="s">
        <v>143</v>
      </c>
      <c r="AW230" s="12" t="s">
        <v>29</v>
      </c>
      <c r="AX230" s="12" t="s">
        <v>77</v>
      </c>
      <c r="AY230" s="172" t="s">
        <v>138</v>
      </c>
    </row>
    <row r="231" spans="2:65" s="1" customFormat="1" ht="25.5" customHeight="1">
      <c r="B231" s="140"/>
      <c r="C231" s="173" t="s">
        <v>228</v>
      </c>
      <c r="D231" s="173" t="s">
        <v>209</v>
      </c>
      <c r="E231" s="174" t="s">
        <v>515</v>
      </c>
      <c r="F231" s="240" t="s">
        <v>516</v>
      </c>
      <c r="G231" s="240"/>
      <c r="H231" s="240"/>
      <c r="I231" s="240"/>
      <c r="J231" s="175" t="s">
        <v>142</v>
      </c>
      <c r="K231" s="176">
        <v>24.48</v>
      </c>
      <c r="L231" s="241"/>
      <c r="M231" s="241"/>
      <c r="N231" s="241">
        <f t="shared" ref="N231:N239" si="0">ROUND(L231*K231,2)</f>
        <v>0</v>
      </c>
      <c r="O231" s="225"/>
      <c r="P231" s="225"/>
      <c r="Q231" s="225"/>
      <c r="R231" s="145"/>
      <c r="T231" s="146" t="s">
        <v>5</v>
      </c>
      <c r="U231" s="43" t="s">
        <v>36</v>
      </c>
      <c r="V231" s="147">
        <v>0</v>
      </c>
      <c r="W231" s="147">
        <f t="shared" ref="W231:W239" si="1">V231*K231</f>
        <v>0</v>
      </c>
      <c r="X231" s="147">
        <v>2.8999999999999998E-3</v>
      </c>
      <c r="Y231" s="147">
        <f t="shared" ref="Y231:Y239" si="2">X231*K231</f>
        <v>7.0992E-2</v>
      </c>
      <c r="Z231" s="147">
        <v>0</v>
      </c>
      <c r="AA231" s="148">
        <f t="shared" ref="AA231:AA239" si="3">Z231*K231</f>
        <v>0</v>
      </c>
      <c r="AR231" s="21" t="s">
        <v>168</v>
      </c>
      <c r="AT231" s="21" t="s">
        <v>209</v>
      </c>
      <c r="AU231" s="21" t="s">
        <v>108</v>
      </c>
      <c r="AY231" s="21" t="s">
        <v>138</v>
      </c>
      <c r="BE231" s="149">
        <f t="shared" ref="BE231:BE239" si="4">IF(U231="základní",N231,0)</f>
        <v>0</v>
      </c>
      <c r="BF231" s="149">
        <f t="shared" ref="BF231:BF239" si="5">IF(U231="snížená",N231,0)</f>
        <v>0</v>
      </c>
      <c r="BG231" s="149">
        <f t="shared" ref="BG231:BG239" si="6">IF(U231="zákl. přenesená",N231,0)</f>
        <v>0</v>
      </c>
      <c r="BH231" s="149">
        <f t="shared" ref="BH231:BH239" si="7">IF(U231="sníž. přenesená",N231,0)</f>
        <v>0</v>
      </c>
      <c r="BI231" s="149">
        <f t="shared" ref="BI231:BI239" si="8">IF(U231="nulová",N231,0)</f>
        <v>0</v>
      </c>
      <c r="BJ231" s="21" t="s">
        <v>77</v>
      </c>
      <c r="BK231" s="149">
        <f t="shared" ref="BK231:BK239" si="9">ROUND(L231*K231,2)</f>
        <v>0</v>
      </c>
      <c r="BL231" s="21" t="s">
        <v>143</v>
      </c>
      <c r="BM231" s="21" t="s">
        <v>676</v>
      </c>
    </row>
    <row r="232" spans="2:65" s="1" customFormat="1" ht="25.5" customHeight="1">
      <c r="B232" s="140"/>
      <c r="C232" s="141" t="s">
        <v>229</v>
      </c>
      <c r="D232" s="141" t="s">
        <v>139</v>
      </c>
      <c r="E232" s="142" t="s">
        <v>677</v>
      </c>
      <c r="F232" s="224" t="s">
        <v>678</v>
      </c>
      <c r="G232" s="224"/>
      <c r="H232" s="224"/>
      <c r="I232" s="224"/>
      <c r="J232" s="143" t="s">
        <v>219</v>
      </c>
      <c r="K232" s="144">
        <v>3</v>
      </c>
      <c r="L232" s="225"/>
      <c r="M232" s="225"/>
      <c r="N232" s="225">
        <f t="shared" si="0"/>
        <v>0</v>
      </c>
      <c r="O232" s="225"/>
      <c r="P232" s="225"/>
      <c r="Q232" s="225"/>
      <c r="R232" s="145"/>
      <c r="T232" s="146" t="s">
        <v>5</v>
      </c>
      <c r="U232" s="43" t="s">
        <v>36</v>
      </c>
      <c r="V232" s="147">
        <v>1.1319999999999999</v>
      </c>
      <c r="W232" s="147">
        <f t="shared" si="1"/>
        <v>3.3959999999999999</v>
      </c>
      <c r="X232" s="147">
        <v>0</v>
      </c>
      <c r="Y232" s="147">
        <f t="shared" si="2"/>
        <v>0</v>
      </c>
      <c r="Z232" s="147">
        <v>0</v>
      </c>
      <c r="AA232" s="148">
        <f t="shared" si="3"/>
        <v>0</v>
      </c>
      <c r="AR232" s="21" t="s">
        <v>143</v>
      </c>
      <c r="AT232" s="21" t="s">
        <v>139</v>
      </c>
      <c r="AU232" s="21" t="s">
        <v>108</v>
      </c>
      <c r="AY232" s="21" t="s">
        <v>138</v>
      </c>
      <c r="BE232" s="149">
        <f t="shared" si="4"/>
        <v>0</v>
      </c>
      <c r="BF232" s="149">
        <f t="shared" si="5"/>
        <v>0</v>
      </c>
      <c r="BG232" s="149">
        <f t="shared" si="6"/>
        <v>0</v>
      </c>
      <c r="BH232" s="149">
        <f t="shared" si="7"/>
        <v>0</v>
      </c>
      <c r="BI232" s="149">
        <f t="shared" si="8"/>
        <v>0</v>
      </c>
      <c r="BJ232" s="21" t="s">
        <v>77</v>
      </c>
      <c r="BK232" s="149">
        <f t="shared" si="9"/>
        <v>0</v>
      </c>
      <c r="BL232" s="21" t="s">
        <v>143</v>
      </c>
      <c r="BM232" s="21" t="s">
        <v>679</v>
      </c>
    </row>
    <row r="233" spans="2:65" s="1" customFormat="1" ht="25.5" customHeight="1">
      <c r="B233" s="140"/>
      <c r="C233" s="173" t="s">
        <v>230</v>
      </c>
      <c r="D233" s="173" t="s">
        <v>209</v>
      </c>
      <c r="E233" s="174" t="s">
        <v>680</v>
      </c>
      <c r="F233" s="240" t="s">
        <v>681</v>
      </c>
      <c r="G233" s="240"/>
      <c r="H233" s="240"/>
      <c r="I233" s="240"/>
      <c r="J233" s="175" t="s">
        <v>219</v>
      </c>
      <c r="K233" s="176">
        <v>3</v>
      </c>
      <c r="L233" s="241"/>
      <c r="M233" s="241"/>
      <c r="N233" s="241">
        <f t="shared" si="0"/>
        <v>0</v>
      </c>
      <c r="O233" s="225"/>
      <c r="P233" s="225"/>
      <c r="Q233" s="225"/>
      <c r="R233" s="145"/>
      <c r="T233" s="146" t="s">
        <v>5</v>
      </c>
      <c r="U233" s="43" t="s">
        <v>36</v>
      </c>
      <c r="V233" s="147">
        <v>0</v>
      </c>
      <c r="W233" s="147">
        <f t="shared" si="1"/>
        <v>0</v>
      </c>
      <c r="X233" s="147">
        <v>1.8E-3</v>
      </c>
      <c r="Y233" s="147">
        <f t="shared" si="2"/>
        <v>5.4000000000000003E-3</v>
      </c>
      <c r="Z233" s="147">
        <v>0</v>
      </c>
      <c r="AA233" s="148">
        <f t="shared" si="3"/>
        <v>0</v>
      </c>
      <c r="AR233" s="21" t="s">
        <v>168</v>
      </c>
      <c r="AT233" s="21" t="s">
        <v>209</v>
      </c>
      <c r="AU233" s="21" t="s">
        <v>108</v>
      </c>
      <c r="AY233" s="21" t="s">
        <v>138</v>
      </c>
      <c r="BE233" s="149">
        <f t="shared" si="4"/>
        <v>0</v>
      </c>
      <c r="BF233" s="149">
        <f t="shared" si="5"/>
        <v>0</v>
      </c>
      <c r="BG233" s="149">
        <f t="shared" si="6"/>
        <v>0</v>
      </c>
      <c r="BH233" s="149">
        <f t="shared" si="7"/>
        <v>0</v>
      </c>
      <c r="BI233" s="149">
        <f t="shared" si="8"/>
        <v>0</v>
      </c>
      <c r="BJ233" s="21" t="s">
        <v>77</v>
      </c>
      <c r="BK233" s="149">
        <f t="shared" si="9"/>
        <v>0</v>
      </c>
      <c r="BL233" s="21" t="s">
        <v>143</v>
      </c>
      <c r="BM233" s="21" t="s">
        <v>682</v>
      </c>
    </row>
    <row r="234" spans="2:65" s="1" customFormat="1" ht="25.5" customHeight="1">
      <c r="B234" s="140"/>
      <c r="C234" s="141" t="s">
        <v>231</v>
      </c>
      <c r="D234" s="141" t="s">
        <v>139</v>
      </c>
      <c r="E234" s="142" t="s">
        <v>518</v>
      </c>
      <c r="F234" s="224" t="s">
        <v>519</v>
      </c>
      <c r="G234" s="224"/>
      <c r="H234" s="224"/>
      <c r="I234" s="224"/>
      <c r="J234" s="143" t="s">
        <v>219</v>
      </c>
      <c r="K234" s="144">
        <v>1</v>
      </c>
      <c r="L234" s="225"/>
      <c r="M234" s="225"/>
      <c r="N234" s="225">
        <f t="shared" si="0"/>
        <v>0</v>
      </c>
      <c r="O234" s="225"/>
      <c r="P234" s="225"/>
      <c r="Q234" s="225"/>
      <c r="R234" s="145"/>
      <c r="T234" s="146" t="s">
        <v>5</v>
      </c>
      <c r="U234" s="43" t="s">
        <v>36</v>
      </c>
      <c r="V234" s="147">
        <v>3.4740000000000002</v>
      </c>
      <c r="W234" s="147">
        <f t="shared" si="1"/>
        <v>3.4740000000000002</v>
      </c>
      <c r="X234" s="147">
        <v>0</v>
      </c>
      <c r="Y234" s="147">
        <f t="shared" si="2"/>
        <v>0</v>
      </c>
      <c r="Z234" s="147">
        <v>0</v>
      </c>
      <c r="AA234" s="148">
        <f t="shared" si="3"/>
        <v>0</v>
      </c>
      <c r="AR234" s="21" t="s">
        <v>143</v>
      </c>
      <c r="AT234" s="21" t="s">
        <v>139</v>
      </c>
      <c r="AU234" s="21" t="s">
        <v>108</v>
      </c>
      <c r="AY234" s="21" t="s">
        <v>138</v>
      </c>
      <c r="BE234" s="149">
        <f t="shared" si="4"/>
        <v>0</v>
      </c>
      <c r="BF234" s="149">
        <f t="shared" si="5"/>
        <v>0</v>
      </c>
      <c r="BG234" s="149">
        <f t="shared" si="6"/>
        <v>0</v>
      </c>
      <c r="BH234" s="149">
        <f t="shared" si="7"/>
        <v>0</v>
      </c>
      <c r="BI234" s="149">
        <f t="shared" si="8"/>
        <v>0</v>
      </c>
      <c r="BJ234" s="21" t="s">
        <v>77</v>
      </c>
      <c r="BK234" s="149">
        <f t="shared" si="9"/>
        <v>0</v>
      </c>
      <c r="BL234" s="21" t="s">
        <v>143</v>
      </c>
      <c r="BM234" s="21" t="s">
        <v>683</v>
      </c>
    </row>
    <row r="235" spans="2:65" s="1" customFormat="1" ht="16.5" customHeight="1">
      <c r="B235" s="140"/>
      <c r="C235" s="173" t="s">
        <v>232</v>
      </c>
      <c r="D235" s="173" t="s">
        <v>209</v>
      </c>
      <c r="E235" s="174" t="s">
        <v>521</v>
      </c>
      <c r="F235" s="240" t="s">
        <v>522</v>
      </c>
      <c r="G235" s="240"/>
      <c r="H235" s="240"/>
      <c r="I235" s="240"/>
      <c r="J235" s="175" t="s">
        <v>219</v>
      </c>
      <c r="K235" s="176">
        <v>1</v>
      </c>
      <c r="L235" s="241"/>
      <c r="M235" s="241"/>
      <c r="N235" s="241">
        <f t="shared" si="0"/>
        <v>0</v>
      </c>
      <c r="O235" s="225"/>
      <c r="P235" s="225"/>
      <c r="Q235" s="225"/>
      <c r="R235" s="145"/>
      <c r="T235" s="146" t="s">
        <v>5</v>
      </c>
      <c r="U235" s="43" t="s">
        <v>36</v>
      </c>
      <c r="V235" s="147">
        <v>0</v>
      </c>
      <c r="W235" s="147">
        <f t="shared" si="1"/>
        <v>0</v>
      </c>
      <c r="X235" s="147">
        <v>1.9E-3</v>
      </c>
      <c r="Y235" s="147">
        <f t="shared" si="2"/>
        <v>1.9E-3</v>
      </c>
      <c r="Z235" s="147">
        <v>0</v>
      </c>
      <c r="AA235" s="148">
        <f t="shared" si="3"/>
        <v>0</v>
      </c>
      <c r="AR235" s="21" t="s">
        <v>168</v>
      </c>
      <c r="AT235" s="21" t="s">
        <v>209</v>
      </c>
      <c r="AU235" s="21" t="s">
        <v>108</v>
      </c>
      <c r="AY235" s="21" t="s">
        <v>138</v>
      </c>
      <c r="BE235" s="149">
        <f t="shared" si="4"/>
        <v>0</v>
      </c>
      <c r="BF235" s="149">
        <f t="shared" si="5"/>
        <v>0</v>
      </c>
      <c r="BG235" s="149">
        <f t="shared" si="6"/>
        <v>0</v>
      </c>
      <c r="BH235" s="149">
        <f t="shared" si="7"/>
        <v>0</v>
      </c>
      <c r="BI235" s="149">
        <f t="shared" si="8"/>
        <v>0</v>
      </c>
      <c r="BJ235" s="21" t="s">
        <v>77</v>
      </c>
      <c r="BK235" s="149">
        <f t="shared" si="9"/>
        <v>0</v>
      </c>
      <c r="BL235" s="21" t="s">
        <v>143</v>
      </c>
      <c r="BM235" s="21" t="s">
        <v>684</v>
      </c>
    </row>
    <row r="236" spans="2:65" s="1" customFormat="1" ht="25.5" customHeight="1">
      <c r="B236" s="140"/>
      <c r="C236" s="173" t="s">
        <v>233</v>
      </c>
      <c r="D236" s="173" t="s">
        <v>209</v>
      </c>
      <c r="E236" s="174" t="s">
        <v>524</v>
      </c>
      <c r="F236" s="240" t="s">
        <v>525</v>
      </c>
      <c r="G236" s="240"/>
      <c r="H236" s="240"/>
      <c r="I236" s="240"/>
      <c r="J236" s="175" t="s">
        <v>219</v>
      </c>
      <c r="K236" s="176">
        <v>1</v>
      </c>
      <c r="L236" s="241"/>
      <c r="M236" s="241"/>
      <c r="N236" s="241">
        <f t="shared" si="0"/>
        <v>0</v>
      </c>
      <c r="O236" s="225"/>
      <c r="P236" s="225"/>
      <c r="Q236" s="225"/>
      <c r="R236" s="145"/>
      <c r="T236" s="146" t="s">
        <v>5</v>
      </c>
      <c r="U236" s="43" t="s">
        <v>36</v>
      </c>
      <c r="V236" s="147">
        <v>0</v>
      </c>
      <c r="W236" s="147">
        <f t="shared" si="1"/>
        <v>0</v>
      </c>
      <c r="X236" s="147">
        <v>3.5000000000000001E-3</v>
      </c>
      <c r="Y236" s="147">
        <f t="shared" si="2"/>
        <v>3.5000000000000001E-3</v>
      </c>
      <c r="Z236" s="147">
        <v>0</v>
      </c>
      <c r="AA236" s="148">
        <f t="shared" si="3"/>
        <v>0</v>
      </c>
      <c r="AR236" s="21" t="s">
        <v>168</v>
      </c>
      <c r="AT236" s="21" t="s">
        <v>209</v>
      </c>
      <c r="AU236" s="21" t="s">
        <v>108</v>
      </c>
      <c r="AY236" s="21" t="s">
        <v>138</v>
      </c>
      <c r="BE236" s="149">
        <f t="shared" si="4"/>
        <v>0</v>
      </c>
      <c r="BF236" s="149">
        <f t="shared" si="5"/>
        <v>0</v>
      </c>
      <c r="BG236" s="149">
        <f t="shared" si="6"/>
        <v>0</v>
      </c>
      <c r="BH236" s="149">
        <f t="shared" si="7"/>
        <v>0</v>
      </c>
      <c r="BI236" s="149">
        <f t="shared" si="8"/>
        <v>0</v>
      </c>
      <c r="BJ236" s="21" t="s">
        <v>77</v>
      </c>
      <c r="BK236" s="149">
        <f t="shared" si="9"/>
        <v>0</v>
      </c>
      <c r="BL236" s="21" t="s">
        <v>143</v>
      </c>
      <c r="BM236" s="21" t="s">
        <v>685</v>
      </c>
    </row>
    <row r="237" spans="2:65" s="1" customFormat="1" ht="38.25" customHeight="1">
      <c r="B237" s="140"/>
      <c r="C237" s="141" t="s">
        <v>234</v>
      </c>
      <c r="D237" s="141" t="s">
        <v>139</v>
      </c>
      <c r="E237" s="142" t="s">
        <v>527</v>
      </c>
      <c r="F237" s="224" t="s">
        <v>528</v>
      </c>
      <c r="G237" s="224"/>
      <c r="H237" s="224"/>
      <c r="I237" s="224"/>
      <c r="J237" s="143" t="s">
        <v>219</v>
      </c>
      <c r="K237" s="144">
        <v>1</v>
      </c>
      <c r="L237" s="225"/>
      <c r="M237" s="225"/>
      <c r="N237" s="225">
        <f t="shared" si="0"/>
        <v>0</v>
      </c>
      <c r="O237" s="225"/>
      <c r="P237" s="225"/>
      <c r="Q237" s="225"/>
      <c r="R237" s="145"/>
      <c r="T237" s="146" t="s">
        <v>5</v>
      </c>
      <c r="U237" s="43" t="s">
        <v>36</v>
      </c>
      <c r="V237" s="147">
        <v>1.5</v>
      </c>
      <c r="W237" s="147">
        <f t="shared" si="1"/>
        <v>1.5</v>
      </c>
      <c r="X237" s="147">
        <v>0.43786000000000003</v>
      </c>
      <c r="Y237" s="147">
        <f t="shared" si="2"/>
        <v>0.43786000000000003</v>
      </c>
      <c r="Z237" s="147">
        <v>0</v>
      </c>
      <c r="AA237" s="148">
        <f t="shared" si="3"/>
        <v>0</v>
      </c>
      <c r="AR237" s="21" t="s">
        <v>143</v>
      </c>
      <c r="AT237" s="21" t="s">
        <v>139</v>
      </c>
      <c r="AU237" s="21" t="s">
        <v>108</v>
      </c>
      <c r="AY237" s="21" t="s">
        <v>138</v>
      </c>
      <c r="BE237" s="149">
        <f t="shared" si="4"/>
        <v>0</v>
      </c>
      <c r="BF237" s="149">
        <f t="shared" si="5"/>
        <v>0</v>
      </c>
      <c r="BG237" s="149">
        <f t="shared" si="6"/>
        <v>0</v>
      </c>
      <c r="BH237" s="149">
        <f t="shared" si="7"/>
        <v>0</v>
      </c>
      <c r="BI237" s="149">
        <f t="shared" si="8"/>
        <v>0</v>
      </c>
      <c r="BJ237" s="21" t="s">
        <v>77</v>
      </c>
      <c r="BK237" s="149">
        <f t="shared" si="9"/>
        <v>0</v>
      </c>
      <c r="BL237" s="21" t="s">
        <v>143</v>
      </c>
      <c r="BM237" s="21" t="s">
        <v>686</v>
      </c>
    </row>
    <row r="238" spans="2:65" s="1" customFormat="1" ht="16.5" customHeight="1">
      <c r="B238" s="140"/>
      <c r="C238" s="173" t="s">
        <v>235</v>
      </c>
      <c r="D238" s="173" t="s">
        <v>209</v>
      </c>
      <c r="E238" s="174" t="s">
        <v>530</v>
      </c>
      <c r="F238" s="240" t="s">
        <v>531</v>
      </c>
      <c r="G238" s="240"/>
      <c r="H238" s="240"/>
      <c r="I238" s="240"/>
      <c r="J238" s="175" t="s">
        <v>219</v>
      </c>
      <c r="K238" s="176">
        <v>1</v>
      </c>
      <c r="L238" s="241"/>
      <c r="M238" s="241"/>
      <c r="N238" s="241">
        <f t="shared" si="0"/>
        <v>0</v>
      </c>
      <c r="O238" s="225"/>
      <c r="P238" s="225"/>
      <c r="Q238" s="225"/>
      <c r="R238" s="145"/>
      <c r="T238" s="146" t="s">
        <v>5</v>
      </c>
      <c r="U238" s="43" t="s">
        <v>36</v>
      </c>
      <c r="V238" s="147">
        <v>0</v>
      </c>
      <c r="W238" s="147">
        <f t="shared" si="1"/>
        <v>0</v>
      </c>
      <c r="X238" s="147">
        <v>8.6999999999999994E-2</v>
      </c>
      <c r="Y238" s="147">
        <f t="shared" si="2"/>
        <v>8.6999999999999994E-2</v>
      </c>
      <c r="Z238" s="147">
        <v>0</v>
      </c>
      <c r="AA238" s="148">
        <f t="shared" si="3"/>
        <v>0</v>
      </c>
      <c r="AR238" s="21" t="s">
        <v>168</v>
      </c>
      <c r="AT238" s="21" t="s">
        <v>209</v>
      </c>
      <c r="AU238" s="21" t="s">
        <v>108</v>
      </c>
      <c r="AY238" s="21" t="s">
        <v>138</v>
      </c>
      <c r="BE238" s="149">
        <f t="shared" si="4"/>
        <v>0</v>
      </c>
      <c r="BF238" s="149">
        <f t="shared" si="5"/>
        <v>0</v>
      </c>
      <c r="BG238" s="149">
        <f t="shared" si="6"/>
        <v>0</v>
      </c>
      <c r="BH238" s="149">
        <f t="shared" si="7"/>
        <v>0</v>
      </c>
      <c r="BI238" s="149">
        <f t="shared" si="8"/>
        <v>0</v>
      </c>
      <c r="BJ238" s="21" t="s">
        <v>77</v>
      </c>
      <c r="BK238" s="149">
        <f t="shared" si="9"/>
        <v>0</v>
      </c>
      <c r="BL238" s="21" t="s">
        <v>143</v>
      </c>
      <c r="BM238" s="21" t="s">
        <v>687</v>
      </c>
    </row>
    <row r="239" spans="2:65" s="1" customFormat="1" ht="16.5" customHeight="1">
      <c r="B239" s="140"/>
      <c r="C239" s="141" t="s">
        <v>236</v>
      </c>
      <c r="D239" s="141" t="s">
        <v>139</v>
      </c>
      <c r="E239" s="142" t="s">
        <v>533</v>
      </c>
      <c r="F239" s="224" t="s">
        <v>534</v>
      </c>
      <c r="G239" s="224"/>
      <c r="H239" s="224"/>
      <c r="I239" s="224"/>
      <c r="J239" s="143" t="s">
        <v>219</v>
      </c>
      <c r="K239" s="144">
        <v>1</v>
      </c>
      <c r="L239" s="225"/>
      <c r="M239" s="225"/>
      <c r="N239" s="225">
        <f t="shared" si="0"/>
        <v>0</v>
      </c>
      <c r="O239" s="225"/>
      <c r="P239" s="225"/>
      <c r="Q239" s="225"/>
      <c r="R239" s="145"/>
      <c r="T239" s="146" t="s">
        <v>5</v>
      </c>
      <c r="U239" s="43" t="s">
        <v>36</v>
      </c>
      <c r="V239" s="147">
        <v>0.5</v>
      </c>
      <c r="W239" s="147">
        <f t="shared" si="1"/>
        <v>0.5</v>
      </c>
      <c r="X239" s="147">
        <v>4.0050000000000002E-2</v>
      </c>
      <c r="Y239" s="147">
        <f t="shared" si="2"/>
        <v>4.0050000000000002E-2</v>
      </c>
      <c r="Z239" s="147">
        <v>0</v>
      </c>
      <c r="AA239" s="148">
        <f t="shared" si="3"/>
        <v>0</v>
      </c>
      <c r="AR239" s="21" t="s">
        <v>143</v>
      </c>
      <c r="AT239" s="21" t="s">
        <v>139</v>
      </c>
      <c r="AU239" s="21" t="s">
        <v>108</v>
      </c>
      <c r="AY239" s="21" t="s">
        <v>138</v>
      </c>
      <c r="BE239" s="149">
        <f t="shared" si="4"/>
        <v>0</v>
      </c>
      <c r="BF239" s="149">
        <f t="shared" si="5"/>
        <v>0</v>
      </c>
      <c r="BG239" s="149">
        <f t="shared" si="6"/>
        <v>0</v>
      </c>
      <c r="BH239" s="149">
        <f t="shared" si="7"/>
        <v>0</v>
      </c>
      <c r="BI239" s="149">
        <f t="shared" si="8"/>
        <v>0</v>
      </c>
      <c r="BJ239" s="21" t="s">
        <v>77</v>
      </c>
      <c r="BK239" s="149">
        <f t="shared" si="9"/>
        <v>0</v>
      </c>
      <c r="BL239" s="21" t="s">
        <v>143</v>
      </c>
      <c r="BM239" s="21" t="s">
        <v>688</v>
      </c>
    </row>
    <row r="240" spans="2:65" s="1" customFormat="1" ht="16.5" customHeight="1">
      <c r="B240" s="34"/>
      <c r="C240" s="35"/>
      <c r="D240" s="35"/>
      <c r="E240" s="35"/>
      <c r="F240" s="243" t="s">
        <v>536</v>
      </c>
      <c r="G240" s="244"/>
      <c r="H240" s="244"/>
      <c r="I240" s="244"/>
      <c r="J240" s="35"/>
      <c r="K240" s="35"/>
      <c r="L240" s="35"/>
      <c r="M240" s="35"/>
      <c r="N240" s="35"/>
      <c r="O240" s="35"/>
      <c r="P240" s="35"/>
      <c r="Q240" s="35"/>
      <c r="R240" s="36"/>
      <c r="T240" s="177"/>
      <c r="U240" s="35"/>
      <c r="V240" s="35"/>
      <c r="W240" s="35"/>
      <c r="X240" s="35"/>
      <c r="Y240" s="35"/>
      <c r="Z240" s="35"/>
      <c r="AA240" s="73"/>
      <c r="AT240" s="21" t="s">
        <v>220</v>
      </c>
      <c r="AU240" s="21" t="s">
        <v>108</v>
      </c>
    </row>
    <row r="241" spans="2:65" s="1" customFormat="1" ht="16.5" customHeight="1">
      <c r="B241" s="140"/>
      <c r="C241" s="141" t="s">
        <v>237</v>
      </c>
      <c r="D241" s="141" t="s">
        <v>139</v>
      </c>
      <c r="E241" s="142" t="s">
        <v>537</v>
      </c>
      <c r="F241" s="224" t="s">
        <v>538</v>
      </c>
      <c r="G241" s="224"/>
      <c r="H241" s="224"/>
      <c r="I241" s="224"/>
      <c r="J241" s="143" t="s">
        <v>219</v>
      </c>
      <c r="K241" s="144">
        <v>1</v>
      </c>
      <c r="L241" s="225"/>
      <c r="M241" s="225"/>
      <c r="N241" s="225">
        <f t="shared" ref="N241:N246" si="10">ROUND(L241*K241,2)</f>
        <v>0</v>
      </c>
      <c r="O241" s="225"/>
      <c r="P241" s="225"/>
      <c r="Q241" s="225"/>
      <c r="R241" s="145"/>
      <c r="T241" s="146" t="s">
        <v>5</v>
      </c>
      <c r="U241" s="43" t="s">
        <v>36</v>
      </c>
      <c r="V241" s="147">
        <v>0.77200000000000002</v>
      </c>
      <c r="W241" s="147">
        <f t="shared" ref="W241:W246" si="11">V241*K241</f>
        <v>0.77200000000000002</v>
      </c>
      <c r="X241" s="147">
        <v>6.3829999999999998E-2</v>
      </c>
      <c r="Y241" s="147">
        <f t="shared" ref="Y241:Y246" si="12">X241*K241</f>
        <v>6.3829999999999998E-2</v>
      </c>
      <c r="Z241" s="147">
        <v>0</v>
      </c>
      <c r="AA241" s="148">
        <f t="shared" ref="AA241:AA246" si="13">Z241*K241</f>
        <v>0</v>
      </c>
      <c r="AR241" s="21" t="s">
        <v>143</v>
      </c>
      <c r="AT241" s="21" t="s">
        <v>139</v>
      </c>
      <c r="AU241" s="21" t="s">
        <v>108</v>
      </c>
      <c r="AY241" s="21" t="s">
        <v>138</v>
      </c>
      <c r="BE241" s="149">
        <f t="shared" ref="BE241:BE246" si="14">IF(U241="základní",N241,0)</f>
        <v>0</v>
      </c>
      <c r="BF241" s="149">
        <f t="shared" ref="BF241:BF246" si="15">IF(U241="snížená",N241,0)</f>
        <v>0</v>
      </c>
      <c r="BG241" s="149">
        <f t="shared" ref="BG241:BG246" si="16">IF(U241="zákl. přenesená",N241,0)</f>
        <v>0</v>
      </c>
      <c r="BH241" s="149">
        <f t="shared" ref="BH241:BH246" si="17">IF(U241="sníž. přenesená",N241,0)</f>
        <v>0</v>
      </c>
      <c r="BI241" s="149">
        <f t="shared" ref="BI241:BI246" si="18">IF(U241="nulová",N241,0)</f>
        <v>0</v>
      </c>
      <c r="BJ241" s="21" t="s">
        <v>77</v>
      </c>
      <c r="BK241" s="149">
        <f t="shared" ref="BK241:BK246" si="19">ROUND(L241*K241,2)</f>
        <v>0</v>
      </c>
      <c r="BL241" s="21" t="s">
        <v>143</v>
      </c>
      <c r="BM241" s="21" t="s">
        <v>689</v>
      </c>
    </row>
    <row r="242" spans="2:65" s="1" customFormat="1" ht="16.5" customHeight="1">
      <c r="B242" s="140"/>
      <c r="C242" s="173" t="s">
        <v>238</v>
      </c>
      <c r="D242" s="173" t="s">
        <v>209</v>
      </c>
      <c r="E242" s="174" t="s">
        <v>540</v>
      </c>
      <c r="F242" s="240" t="s">
        <v>541</v>
      </c>
      <c r="G242" s="240"/>
      <c r="H242" s="240"/>
      <c r="I242" s="240"/>
      <c r="J242" s="175" t="s">
        <v>219</v>
      </c>
      <c r="K242" s="176">
        <v>1</v>
      </c>
      <c r="L242" s="241"/>
      <c r="M242" s="241"/>
      <c r="N242" s="241">
        <f t="shared" si="10"/>
        <v>0</v>
      </c>
      <c r="O242" s="225"/>
      <c r="P242" s="225"/>
      <c r="Q242" s="225"/>
      <c r="R242" s="145"/>
      <c r="T242" s="146" t="s">
        <v>5</v>
      </c>
      <c r="U242" s="43" t="s">
        <v>36</v>
      </c>
      <c r="V242" s="147">
        <v>0</v>
      </c>
      <c r="W242" s="147">
        <f t="shared" si="11"/>
        <v>0</v>
      </c>
      <c r="X242" s="147">
        <v>7.3000000000000001E-3</v>
      </c>
      <c r="Y242" s="147">
        <f t="shared" si="12"/>
        <v>7.3000000000000001E-3</v>
      </c>
      <c r="Z242" s="147">
        <v>0</v>
      </c>
      <c r="AA242" s="148">
        <f t="shared" si="13"/>
        <v>0</v>
      </c>
      <c r="AR242" s="21" t="s">
        <v>168</v>
      </c>
      <c r="AT242" s="21" t="s">
        <v>209</v>
      </c>
      <c r="AU242" s="21" t="s">
        <v>108</v>
      </c>
      <c r="AY242" s="21" t="s">
        <v>138</v>
      </c>
      <c r="BE242" s="149">
        <f t="shared" si="14"/>
        <v>0</v>
      </c>
      <c r="BF242" s="149">
        <f t="shared" si="15"/>
        <v>0</v>
      </c>
      <c r="BG242" s="149">
        <f t="shared" si="16"/>
        <v>0</v>
      </c>
      <c r="BH242" s="149">
        <f t="shared" si="17"/>
        <v>0</v>
      </c>
      <c r="BI242" s="149">
        <f t="shared" si="18"/>
        <v>0</v>
      </c>
      <c r="BJ242" s="21" t="s">
        <v>77</v>
      </c>
      <c r="BK242" s="149">
        <f t="shared" si="19"/>
        <v>0</v>
      </c>
      <c r="BL242" s="21" t="s">
        <v>143</v>
      </c>
      <c r="BM242" s="21" t="s">
        <v>690</v>
      </c>
    </row>
    <row r="243" spans="2:65" s="1" customFormat="1" ht="25.5" customHeight="1">
      <c r="B243" s="140"/>
      <c r="C243" s="173" t="s">
        <v>239</v>
      </c>
      <c r="D243" s="173" t="s">
        <v>209</v>
      </c>
      <c r="E243" s="174" t="s">
        <v>543</v>
      </c>
      <c r="F243" s="240" t="s">
        <v>544</v>
      </c>
      <c r="G243" s="240"/>
      <c r="H243" s="240"/>
      <c r="I243" s="240"/>
      <c r="J243" s="175" t="s">
        <v>219</v>
      </c>
      <c r="K243" s="176">
        <v>1</v>
      </c>
      <c r="L243" s="241"/>
      <c r="M243" s="241"/>
      <c r="N243" s="241">
        <f t="shared" si="10"/>
        <v>0</v>
      </c>
      <c r="O243" s="225"/>
      <c r="P243" s="225"/>
      <c r="Q243" s="225"/>
      <c r="R243" s="145"/>
      <c r="T243" s="146" t="s">
        <v>5</v>
      </c>
      <c r="U243" s="43" t="s">
        <v>36</v>
      </c>
      <c r="V243" s="147">
        <v>0</v>
      </c>
      <c r="W243" s="147">
        <f t="shared" si="11"/>
        <v>0</v>
      </c>
      <c r="X243" s="147">
        <v>8.9999999999999998E-4</v>
      </c>
      <c r="Y243" s="147">
        <f t="shared" si="12"/>
        <v>8.9999999999999998E-4</v>
      </c>
      <c r="Z243" s="147">
        <v>0</v>
      </c>
      <c r="AA243" s="148">
        <f t="shared" si="13"/>
        <v>0</v>
      </c>
      <c r="AR243" s="21" t="s">
        <v>168</v>
      </c>
      <c r="AT243" s="21" t="s">
        <v>209</v>
      </c>
      <c r="AU243" s="21" t="s">
        <v>108</v>
      </c>
      <c r="AY243" s="21" t="s">
        <v>138</v>
      </c>
      <c r="BE243" s="149">
        <f t="shared" si="14"/>
        <v>0</v>
      </c>
      <c r="BF243" s="149">
        <f t="shared" si="15"/>
        <v>0</v>
      </c>
      <c r="BG243" s="149">
        <f t="shared" si="16"/>
        <v>0</v>
      </c>
      <c r="BH243" s="149">
        <f t="shared" si="17"/>
        <v>0</v>
      </c>
      <c r="BI243" s="149">
        <f t="shared" si="18"/>
        <v>0</v>
      </c>
      <c r="BJ243" s="21" t="s">
        <v>77</v>
      </c>
      <c r="BK243" s="149">
        <f t="shared" si="19"/>
        <v>0</v>
      </c>
      <c r="BL243" s="21" t="s">
        <v>143</v>
      </c>
      <c r="BM243" s="21" t="s">
        <v>691</v>
      </c>
    </row>
    <row r="244" spans="2:65" s="1" customFormat="1" ht="25.5" customHeight="1">
      <c r="B244" s="140"/>
      <c r="C244" s="141" t="s">
        <v>240</v>
      </c>
      <c r="D244" s="141" t="s">
        <v>139</v>
      </c>
      <c r="E244" s="142" t="s">
        <v>404</v>
      </c>
      <c r="F244" s="224" t="s">
        <v>405</v>
      </c>
      <c r="G244" s="224"/>
      <c r="H244" s="224"/>
      <c r="I244" s="224"/>
      <c r="J244" s="143" t="s">
        <v>142</v>
      </c>
      <c r="K244" s="144">
        <v>7.5</v>
      </c>
      <c r="L244" s="225"/>
      <c r="M244" s="225"/>
      <c r="N244" s="225">
        <f t="shared" si="10"/>
        <v>0</v>
      </c>
      <c r="O244" s="225"/>
      <c r="P244" s="225"/>
      <c r="Q244" s="225"/>
      <c r="R244" s="145"/>
      <c r="T244" s="146" t="s">
        <v>5</v>
      </c>
      <c r="U244" s="43" t="s">
        <v>36</v>
      </c>
      <c r="V244" s="147">
        <v>5.3999999999999999E-2</v>
      </c>
      <c r="W244" s="147">
        <f t="shared" si="11"/>
        <v>0.40499999999999997</v>
      </c>
      <c r="X244" s="147">
        <v>1.9000000000000001E-4</v>
      </c>
      <c r="Y244" s="147">
        <f t="shared" si="12"/>
        <v>1.4250000000000001E-3</v>
      </c>
      <c r="Z244" s="147">
        <v>0</v>
      </c>
      <c r="AA244" s="148">
        <f t="shared" si="13"/>
        <v>0</v>
      </c>
      <c r="AR244" s="21" t="s">
        <v>143</v>
      </c>
      <c r="AT244" s="21" t="s">
        <v>139</v>
      </c>
      <c r="AU244" s="21" t="s">
        <v>108</v>
      </c>
      <c r="AY244" s="21" t="s">
        <v>138</v>
      </c>
      <c r="BE244" s="149">
        <f t="shared" si="14"/>
        <v>0</v>
      </c>
      <c r="BF244" s="149">
        <f t="shared" si="15"/>
        <v>0</v>
      </c>
      <c r="BG244" s="149">
        <f t="shared" si="16"/>
        <v>0</v>
      </c>
      <c r="BH244" s="149">
        <f t="shared" si="17"/>
        <v>0</v>
      </c>
      <c r="BI244" s="149">
        <f t="shared" si="18"/>
        <v>0</v>
      </c>
      <c r="BJ244" s="21" t="s">
        <v>77</v>
      </c>
      <c r="BK244" s="149">
        <f t="shared" si="19"/>
        <v>0</v>
      </c>
      <c r="BL244" s="21" t="s">
        <v>143</v>
      </c>
      <c r="BM244" s="21" t="s">
        <v>692</v>
      </c>
    </row>
    <row r="245" spans="2:65" s="1" customFormat="1" ht="25.5" customHeight="1">
      <c r="B245" s="140"/>
      <c r="C245" s="141" t="s">
        <v>241</v>
      </c>
      <c r="D245" s="141" t="s">
        <v>139</v>
      </c>
      <c r="E245" s="142" t="s">
        <v>410</v>
      </c>
      <c r="F245" s="224" t="s">
        <v>411</v>
      </c>
      <c r="G245" s="224"/>
      <c r="H245" s="224"/>
      <c r="I245" s="224"/>
      <c r="J245" s="143" t="s">
        <v>142</v>
      </c>
      <c r="K245" s="144">
        <v>5.5</v>
      </c>
      <c r="L245" s="225"/>
      <c r="M245" s="225"/>
      <c r="N245" s="225">
        <f t="shared" si="10"/>
        <v>0</v>
      </c>
      <c r="O245" s="225"/>
      <c r="P245" s="225"/>
      <c r="Q245" s="225"/>
      <c r="R245" s="145"/>
      <c r="T245" s="146" t="s">
        <v>5</v>
      </c>
      <c r="U245" s="43" t="s">
        <v>36</v>
      </c>
      <c r="V245" s="147">
        <v>2.3E-2</v>
      </c>
      <c r="W245" s="147">
        <f t="shared" si="11"/>
        <v>0.1265</v>
      </c>
      <c r="X245" s="147">
        <v>6.9999999999999994E-5</v>
      </c>
      <c r="Y245" s="147">
        <f t="shared" si="12"/>
        <v>3.8499999999999998E-4</v>
      </c>
      <c r="Z245" s="147">
        <v>0</v>
      </c>
      <c r="AA245" s="148">
        <f t="shared" si="13"/>
        <v>0</v>
      </c>
      <c r="AR245" s="21" t="s">
        <v>143</v>
      </c>
      <c r="AT245" s="21" t="s">
        <v>139</v>
      </c>
      <c r="AU245" s="21" t="s">
        <v>108</v>
      </c>
      <c r="AY245" s="21" t="s">
        <v>138</v>
      </c>
      <c r="BE245" s="149">
        <f t="shared" si="14"/>
        <v>0</v>
      </c>
      <c r="BF245" s="149">
        <f t="shared" si="15"/>
        <v>0</v>
      </c>
      <c r="BG245" s="149">
        <f t="shared" si="16"/>
        <v>0</v>
      </c>
      <c r="BH245" s="149">
        <f t="shared" si="17"/>
        <v>0</v>
      </c>
      <c r="BI245" s="149">
        <f t="shared" si="18"/>
        <v>0</v>
      </c>
      <c r="BJ245" s="21" t="s">
        <v>77</v>
      </c>
      <c r="BK245" s="149">
        <f t="shared" si="19"/>
        <v>0</v>
      </c>
      <c r="BL245" s="21" t="s">
        <v>143</v>
      </c>
      <c r="BM245" s="21" t="s">
        <v>693</v>
      </c>
    </row>
    <row r="246" spans="2:65" s="1" customFormat="1" ht="16.5" customHeight="1">
      <c r="B246" s="140"/>
      <c r="C246" s="141" t="s">
        <v>242</v>
      </c>
      <c r="D246" s="141" t="s">
        <v>139</v>
      </c>
      <c r="E246" s="142" t="s">
        <v>548</v>
      </c>
      <c r="F246" s="224" t="s">
        <v>549</v>
      </c>
      <c r="G246" s="224"/>
      <c r="H246" s="224"/>
      <c r="I246" s="224"/>
      <c r="J246" s="143" t="s">
        <v>550</v>
      </c>
      <c r="K246" s="144">
        <v>1</v>
      </c>
      <c r="L246" s="225"/>
      <c r="M246" s="225"/>
      <c r="N246" s="225">
        <f t="shared" si="10"/>
        <v>0</v>
      </c>
      <c r="O246" s="225"/>
      <c r="P246" s="225"/>
      <c r="Q246" s="225"/>
      <c r="R246" s="145"/>
      <c r="T246" s="146" t="s">
        <v>5</v>
      </c>
      <c r="U246" s="43" t="s">
        <v>36</v>
      </c>
      <c r="V246" s="147">
        <v>0.17100000000000001</v>
      </c>
      <c r="W246" s="147">
        <f t="shared" si="11"/>
        <v>0.17100000000000001</v>
      </c>
      <c r="X246" s="147">
        <v>0</v>
      </c>
      <c r="Y246" s="147">
        <f t="shared" si="12"/>
        <v>0</v>
      </c>
      <c r="Z246" s="147">
        <v>0</v>
      </c>
      <c r="AA246" s="148">
        <f t="shared" si="13"/>
        <v>0</v>
      </c>
      <c r="AR246" s="21" t="s">
        <v>143</v>
      </c>
      <c r="AT246" s="21" t="s">
        <v>139</v>
      </c>
      <c r="AU246" s="21" t="s">
        <v>108</v>
      </c>
      <c r="AY246" s="21" t="s">
        <v>138</v>
      </c>
      <c r="BE246" s="149">
        <f t="shared" si="14"/>
        <v>0</v>
      </c>
      <c r="BF246" s="149">
        <f t="shared" si="15"/>
        <v>0</v>
      </c>
      <c r="BG246" s="149">
        <f t="shared" si="16"/>
        <v>0</v>
      </c>
      <c r="BH246" s="149">
        <f t="shared" si="17"/>
        <v>0</v>
      </c>
      <c r="BI246" s="149">
        <f t="shared" si="18"/>
        <v>0</v>
      </c>
      <c r="BJ246" s="21" t="s">
        <v>77</v>
      </c>
      <c r="BK246" s="149">
        <f t="shared" si="19"/>
        <v>0</v>
      </c>
      <c r="BL246" s="21" t="s">
        <v>143</v>
      </c>
      <c r="BM246" s="21" t="s">
        <v>694</v>
      </c>
    </row>
    <row r="247" spans="2:65" s="1" customFormat="1" ht="16.5" customHeight="1">
      <c r="B247" s="34"/>
      <c r="C247" s="35"/>
      <c r="D247" s="35"/>
      <c r="E247" s="35"/>
      <c r="F247" s="243" t="s">
        <v>552</v>
      </c>
      <c r="G247" s="244"/>
      <c r="H247" s="244"/>
      <c r="I247" s="244"/>
      <c r="J247" s="35"/>
      <c r="K247" s="35"/>
      <c r="L247" s="35"/>
      <c r="M247" s="35"/>
      <c r="N247" s="35"/>
      <c r="O247" s="35"/>
      <c r="P247" s="35"/>
      <c r="Q247" s="35"/>
      <c r="R247" s="36"/>
      <c r="T247" s="177"/>
      <c r="U247" s="35"/>
      <c r="V247" s="35"/>
      <c r="W247" s="35"/>
      <c r="X247" s="35"/>
      <c r="Y247" s="35"/>
      <c r="Z247" s="35"/>
      <c r="AA247" s="73"/>
      <c r="AT247" s="21" t="s">
        <v>220</v>
      </c>
      <c r="AU247" s="21" t="s">
        <v>108</v>
      </c>
    </row>
    <row r="248" spans="2:65" s="1" customFormat="1" ht="16.5" customHeight="1">
      <c r="B248" s="140"/>
      <c r="C248" s="141" t="s">
        <v>243</v>
      </c>
      <c r="D248" s="141" t="s">
        <v>139</v>
      </c>
      <c r="E248" s="142" t="s">
        <v>553</v>
      </c>
      <c r="F248" s="224" t="s">
        <v>554</v>
      </c>
      <c r="G248" s="224"/>
      <c r="H248" s="224"/>
      <c r="I248" s="224"/>
      <c r="J248" s="143" t="s">
        <v>550</v>
      </c>
      <c r="K248" s="144">
        <v>1</v>
      </c>
      <c r="L248" s="225"/>
      <c r="M248" s="225"/>
      <c r="N248" s="225">
        <f>ROUND(L248*K248,2)</f>
        <v>0</v>
      </c>
      <c r="O248" s="225"/>
      <c r="P248" s="225"/>
      <c r="Q248" s="225"/>
      <c r="R248" s="145"/>
      <c r="T248" s="146" t="s">
        <v>5</v>
      </c>
      <c r="U248" s="43" t="s">
        <v>36</v>
      </c>
      <c r="V248" s="147">
        <v>0.17100000000000001</v>
      </c>
      <c r="W248" s="147">
        <f>V248*K248</f>
        <v>0.17100000000000001</v>
      </c>
      <c r="X248" s="147">
        <v>0</v>
      </c>
      <c r="Y248" s="147">
        <f>X248*K248</f>
        <v>0</v>
      </c>
      <c r="Z248" s="147">
        <v>0</v>
      </c>
      <c r="AA248" s="148">
        <f>Z248*K248</f>
        <v>0</v>
      </c>
      <c r="AR248" s="21" t="s">
        <v>143</v>
      </c>
      <c r="AT248" s="21" t="s">
        <v>139</v>
      </c>
      <c r="AU248" s="21" t="s">
        <v>108</v>
      </c>
      <c r="AY248" s="21" t="s">
        <v>138</v>
      </c>
      <c r="BE248" s="149">
        <f>IF(U248="základní",N248,0)</f>
        <v>0</v>
      </c>
      <c r="BF248" s="149">
        <f>IF(U248="snížená",N248,0)</f>
        <v>0</v>
      </c>
      <c r="BG248" s="149">
        <f>IF(U248="zákl. přenesená",N248,0)</f>
        <v>0</v>
      </c>
      <c r="BH248" s="149">
        <f>IF(U248="sníž. přenesená",N248,0)</f>
        <v>0</v>
      </c>
      <c r="BI248" s="149">
        <f>IF(U248="nulová",N248,0)</f>
        <v>0</v>
      </c>
      <c r="BJ248" s="21" t="s">
        <v>77</v>
      </c>
      <c r="BK248" s="149">
        <f>ROUND(L248*K248,2)</f>
        <v>0</v>
      </c>
      <c r="BL248" s="21" t="s">
        <v>143</v>
      </c>
      <c r="BM248" s="21" t="s">
        <v>695</v>
      </c>
    </row>
    <row r="249" spans="2:65" s="1" customFormat="1" ht="16.5" customHeight="1">
      <c r="B249" s="34"/>
      <c r="C249" s="35"/>
      <c r="D249" s="35"/>
      <c r="E249" s="35"/>
      <c r="F249" s="243" t="s">
        <v>552</v>
      </c>
      <c r="G249" s="244"/>
      <c r="H249" s="244"/>
      <c r="I249" s="244"/>
      <c r="J249" s="35"/>
      <c r="K249" s="35"/>
      <c r="L249" s="35"/>
      <c r="M249" s="35"/>
      <c r="N249" s="35"/>
      <c r="O249" s="35"/>
      <c r="P249" s="35"/>
      <c r="Q249" s="35"/>
      <c r="R249" s="36"/>
      <c r="T249" s="177"/>
      <c r="U249" s="35"/>
      <c r="V249" s="35"/>
      <c r="W249" s="35"/>
      <c r="X249" s="35"/>
      <c r="Y249" s="35"/>
      <c r="Z249" s="35"/>
      <c r="AA249" s="73"/>
      <c r="AT249" s="21" t="s">
        <v>220</v>
      </c>
      <c r="AU249" s="21" t="s">
        <v>108</v>
      </c>
    </row>
    <row r="250" spans="2:65" s="9" customFormat="1" ht="29.85" customHeight="1">
      <c r="B250" s="129"/>
      <c r="C250" s="130"/>
      <c r="D250" s="139" t="s">
        <v>122</v>
      </c>
      <c r="E250" s="139"/>
      <c r="F250" s="139"/>
      <c r="G250" s="139"/>
      <c r="H250" s="139"/>
      <c r="I250" s="139"/>
      <c r="J250" s="139"/>
      <c r="K250" s="139"/>
      <c r="L250" s="139"/>
      <c r="M250" s="139"/>
      <c r="N250" s="230">
        <f>BK250</f>
        <v>0</v>
      </c>
      <c r="O250" s="231"/>
      <c r="P250" s="231"/>
      <c r="Q250" s="231"/>
      <c r="R250" s="132"/>
      <c r="T250" s="133"/>
      <c r="U250" s="130"/>
      <c r="V250" s="130"/>
      <c r="W250" s="134">
        <f>W251</f>
        <v>102.36272</v>
      </c>
      <c r="X250" s="130"/>
      <c r="Y250" s="134">
        <f>Y251</f>
        <v>0</v>
      </c>
      <c r="Z250" s="130"/>
      <c r="AA250" s="135">
        <f>AA251</f>
        <v>0</v>
      </c>
      <c r="AR250" s="136" t="s">
        <v>77</v>
      </c>
      <c r="AT250" s="137" t="s">
        <v>70</v>
      </c>
      <c r="AU250" s="137" t="s">
        <v>77</v>
      </c>
      <c r="AY250" s="136" t="s">
        <v>138</v>
      </c>
      <c r="BK250" s="138">
        <f>BK251</f>
        <v>0</v>
      </c>
    </row>
    <row r="251" spans="2:65" s="1" customFormat="1" ht="25.5" customHeight="1">
      <c r="B251" s="140"/>
      <c r="C251" s="141" t="s">
        <v>244</v>
      </c>
      <c r="D251" s="141" t="s">
        <v>139</v>
      </c>
      <c r="E251" s="142" t="s">
        <v>253</v>
      </c>
      <c r="F251" s="224" t="s">
        <v>254</v>
      </c>
      <c r="G251" s="224"/>
      <c r="H251" s="224"/>
      <c r="I251" s="224"/>
      <c r="J251" s="143" t="s">
        <v>204</v>
      </c>
      <c r="K251" s="144">
        <v>69.164000000000001</v>
      </c>
      <c r="L251" s="225"/>
      <c r="M251" s="225"/>
      <c r="N251" s="225">
        <f>ROUND(L251*K251,2)</f>
        <v>0</v>
      </c>
      <c r="O251" s="225"/>
      <c r="P251" s="225"/>
      <c r="Q251" s="225"/>
      <c r="R251" s="145"/>
      <c r="T251" s="146" t="s">
        <v>5</v>
      </c>
      <c r="U251" s="178" t="s">
        <v>36</v>
      </c>
      <c r="V251" s="179">
        <v>1.48</v>
      </c>
      <c r="W251" s="179">
        <f>V251*K251</f>
        <v>102.36272</v>
      </c>
      <c r="X251" s="179">
        <v>0</v>
      </c>
      <c r="Y251" s="179">
        <f>X251*K251</f>
        <v>0</v>
      </c>
      <c r="Z251" s="179">
        <v>0</v>
      </c>
      <c r="AA251" s="180">
        <f>Z251*K251</f>
        <v>0</v>
      </c>
      <c r="AR251" s="21" t="s">
        <v>143</v>
      </c>
      <c r="AT251" s="21" t="s">
        <v>139</v>
      </c>
      <c r="AU251" s="21" t="s">
        <v>108</v>
      </c>
      <c r="AY251" s="21" t="s">
        <v>138</v>
      </c>
      <c r="BE251" s="149">
        <f>IF(U251="základní",N251,0)</f>
        <v>0</v>
      </c>
      <c r="BF251" s="149">
        <f>IF(U251="snížená",N251,0)</f>
        <v>0</v>
      </c>
      <c r="BG251" s="149">
        <f>IF(U251="zákl. přenesená",N251,0)</f>
        <v>0</v>
      </c>
      <c r="BH251" s="149">
        <f>IF(U251="sníž. přenesená",N251,0)</f>
        <v>0</v>
      </c>
      <c r="BI251" s="149">
        <f>IF(U251="nulová",N251,0)</f>
        <v>0</v>
      </c>
      <c r="BJ251" s="21" t="s">
        <v>77</v>
      </c>
      <c r="BK251" s="149">
        <f>ROUND(L251*K251,2)</f>
        <v>0</v>
      </c>
      <c r="BL251" s="21" t="s">
        <v>143</v>
      </c>
      <c r="BM251" s="21" t="s">
        <v>696</v>
      </c>
    </row>
    <row r="252" spans="2:65" s="1" customFormat="1" ht="6.95" customHeight="1">
      <c r="B252" s="58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60"/>
    </row>
  </sheetData>
  <mergeCells count="29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L209:M209"/>
    <mergeCell ref="N209:Q209"/>
    <mergeCell ref="F210:I210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N242:Q242"/>
    <mergeCell ref="F243:I243"/>
    <mergeCell ref="L243:M243"/>
    <mergeCell ref="N243:Q243"/>
    <mergeCell ref="F244:I244"/>
    <mergeCell ref="L244:M244"/>
    <mergeCell ref="N244:Q244"/>
    <mergeCell ref="F238:I238"/>
    <mergeCell ref="L238:M238"/>
    <mergeCell ref="N238:Q238"/>
    <mergeCell ref="F239:I239"/>
    <mergeCell ref="L239:M239"/>
    <mergeCell ref="N239:Q239"/>
    <mergeCell ref="F240:I240"/>
    <mergeCell ref="F241:I241"/>
    <mergeCell ref="L241:M241"/>
    <mergeCell ref="N241:Q241"/>
    <mergeCell ref="H1:K1"/>
    <mergeCell ref="S2:AC2"/>
    <mergeCell ref="F249:I249"/>
    <mergeCell ref="F251:I251"/>
    <mergeCell ref="L251:M251"/>
    <mergeCell ref="N251:Q251"/>
    <mergeCell ref="N114:Q114"/>
    <mergeCell ref="N115:Q115"/>
    <mergeCell ref="N116:Q116"/>
    <mergeCell ref="N211:Q211"/>
    <mergeCell ref="N222:Q222"/>
    <mergeCell ref="N250:Q250"/>
    <mergeCell ref="F245:I245"/>
    <mergeCell ref="L245:M245"/>
    <mergeCell ref="N245:Q245"/>
    <mergeCell ref="F246:I246"/>
    <mergeCell ref="L246:M246"/>
    <mergeCell ref="N246:Q246"/>
    <mergeCell ref="F247:I247"/>
    <mergeCell ref="F248:I248"/>
    <mergeCell ref="L248:M248"/>
    <mergeCell ref="N248:Q248"/>
    <mergeCell ref="F242:I242"/>
    <mergeCell ref="L242:M242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3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229"/>
  <sheetViews>
    <sheetView showGridLines="0" workbookViewId="0">
      <pane ySplit="1" topLeftCell="A205" activePane="bottomLeft" state="frozen"/>
      <selection pane="bottomLeft" activeCell="L215" sqref="L215:M23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697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ROUND((SUM(BE95:BE96)+SUM(BE114:BE228)), 2)</f>
        <v>0</v>
      </c>
      <c r="I32" s="249"/>
      <c r="J32" s="249"/>
      <c r="K32" s="35"/>
      <c r="L32" s="35"/>
      <c r="M32" s="262">
        <f>ROUND(ROUND((SUM(BE95:BE96)+SUM(BE114:BE228)),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ROUND((SUM(BF95:BF96)+SUM(BF114:BF228)), 2)</f>
        <v>0</v>
      </c>
      <c r="I33" s="249"/>
      <c r="J33" s="249"/>
      <c r="K33" s="35"/>
      <c r="L33" s="35"/>
      <c r="M33" s="262">
        <f>ROUND(ROUND((SUM(BF95:BF96)+SUM(BF114:BF228)),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ROUND((SUM(BG95:BG96)+SUM(BG114:BG228)),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ROUND((SUM(BH95:BH96)+SUM(BH114:BH228)),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ROUND((SUM(BI95:BI96)+SUM(BI114:BI228)),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08.4.4 - Přípojky vodovodu, splaškové a dešťové kanalizace (SO 04)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N192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N201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N227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08.4.4 - Přípojky vodovodu, splaškové a dešťové kanalizace (SO 04)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355.227394</v>
      </c>
      <c r="X114" s="50"/>
      <c r="Y114" s="126">
        <f>Y115</f>
        <v>86.337842839999993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W116+W192+W201+W227</f>
        <v>355.227394</v>
      </c>
      <c r="X115" s="130"/>
      <c r="Y115" s="134">
        <f>Y116+Y192+Y201+Y227</f>
        <v>86.337842839999993</v>
      </c>
      <c r="Z115" s="130"/>
      <c r="AA115" s="135">
        <f>AA116+AA192+AA201+AA227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BK116+BK192+BK201+BK227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SUM(W117:W191)</f>
        <v>198.563233</v>
      </c>
      <c r="X116" s="130"/>
      <c r="Y116" s="134">
        <f>SUM(Y117:Y191)</f>
        <v>86.083651639999999</v>
      </c>
      <c r="Z116" s="130"/>
      <c r="AA116" s="135">
        <f>SUM(AA117:AA191)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SUM(BK117:BK191)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416</v>
      </c>
      <c r="F117" s="224" t="s">
        <v>417</v>
      </c>
      <c r="G117" s="224"/>
      <c r="H117" s="224"/>
      <c r="I117" s="224"/>
      <c r="J117" s="143" t="s">
        <v>142</v>
      </c>
      <c r="K117" s="144">
        <v>3.6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0.70299999999999996</v>
      </c>
      <c r="W117" s="147">
        <f>V117*K117</f>
        <v>2.5307999999999997</v>
      </c>
      <c r="X117" s="147">
        <v>8.6800000000000002E-3</v>
      </c>
      <c r="Y117" s="147">
        <f>X117*K117</f>
        <v>3.1248000000000001E-2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698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419</v>
      </c>
      <c r="G118" s="235"/>
      <c r="H118" s="235"/>
      <c r="I118" s="235"/>
      <c r="J118" s="151"/>
      <c r="K118" s="153">
        <v>3.6</v>
      </c>
      <c r="L118" s="151"/>
      <c r="M118" s="15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16.5" customHeight="1">
      <c r="B119" s="140"/>
      <c r="C119" s="141" t="s">
        <v>108</v>
      </c>
      <c r="D119" s="141" t="s">
        <v>139</v>
      </c>
      <c r="E119" s="142" t="s">
        <v>256</v>
      </c>
      <c r="F119" s="224" t="s">
        <v>257</v>
      </c>
      <c r="G119" s="224"/>
      <c r="H119" s="224"/>
      <c r="I119" s="224"/>
      <c r="J119" s="143" t="s">
        <v>142</v>
      </c>
      <c r="K119" s="144">
        <v>0.9</v>
      </c>
      <c r="L119" s="225"/>
      <c r="M119" s="225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1.153</v>
      </c>
      <c r="W119" s="147">
        <f>V119*K119</f>
        <v>1.0377000000000001</v>
      </c>
      <c r="X119" s="147">
        <v>1.269E-2</v>
      </c>
      <c r="Y119" s="147">
        <f>X119*K119</f>
        <v>1.1421000000000001E-2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699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421</v>
      </c>
      <c r="G120" s="235"/>
      <c r="H120" s="235"/>
      <c r="I120" s="235"/>
      <c r="J120" s="151"/>
      <c r="K120" s="153">
        <v>0.9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140</v>
      </c>
      <c r="F121" s="224" t="s">
        <v>141</v>
      </c>
      <c r="G121" s="224"/>
      <c r="H121" s="224"/>
      <c r="I121" s="224"/>
      <c r="J121" s="143" t="s">
        <v>142</v>
      </c>
      <c r="K121" s="144">
        <v>8.1</v>
      </c>
      <c r="L121" s="225"/>
      <c r="M121" s="225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0.54700000000000004</v>
      </c>
      <c r="W121" s="147">
        <f>V121*K121</f>
        <v>4.4306999999999999</v>
      </c>
      <c r="X121" s="147">
        <v>3.6900000000000002E-2</v>
      </c>
      <c r="Y121" s="147">
        <f>X121*K121</f>
        <v>0.29888999999999999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700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423</v>
      </c>
      <c r="G122" s="235"/>
      <c r="H122" s="235"/>
      <c r="I122" s="235"/>
      <c r="J122" s="151"/>
      <c r="K122" s="153">
        <v>8.1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146</v>
      </c>
      <c r="F123" s="224" t="s">
        <v>147</v>
      </c>
      <c r="G123" s="224"/>
      <c r="H123" s="224"/>
      <c r="I123" s="224"/>
      <c r="J123" s="143" t="s">
        <v>148</v>
      </c>
      <c r="K123" s="144">
        <v>15.12</v>
      </c>
      <c r="L123" s="225"/>
      <c r="M123" s="225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1.7629999999999999</v>
      </c>
      <c r="W123" s="147">
        <f>V123*K123</f>
        <v>26.656559999999995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701</v>
      </c>
    </row>
    <row r="124" spans="2:65" s="10" customFormat="1" ht="16.5" customHeight="1">
      <c r="B124" s="150"/>
      <c r="C124" s="151"/>
      <c r="D124" s="151"/>
      <c r="E124" s="152" t="s">
        <v>5</v>
      </c>
      <c r="F124" s="234" t="s">
        <v>425</v>
      </c>
      <c r="G124" s="235"/>
      <c r="H124" s="235"/>
      <c r="I124" s="235"/>
      <c r="J124" s="151"/>
      <c r="K124" s="153">
        <v>15.12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145</v>
      </c>
      <c r="AU124" s="157" t="s">
        <v>108</v>
      </c>
      <c r="AV124" s="10" t="s">
        <v>108</v>
      </c>
      <c r="AW124" s="10" t="s">
        <v>29</v>
      </c>
      <c r="AX124" s="10" t="s">
        <v>77</v>
      </c>
      <c r="AY124" s="157" t="s">
        <v>138</v>
      </c>
    </row>
    <row r="125" spans="2:65" s="1" customFormat="1" ht="25.5" customHeight="1">
      <c r="B125" s="140"/>
      <c r="C125" s="141" t="s">
        <v>157</v>
      </c>
      <c r="D125" s="141" t="s">
        <v>139</v>
      </c>
      <c r="E125" s="142" t="s">
        <v>150</v>
      </c>
      <c r="F125" s="224" t="s">
        <v>151</v>
      </c>
      <c r="G125" s="224"/>
      <c r="H125" s="224"/>
      <c r="I125" s="224"/>
      <c r="J125" s="143" t="s">
        <v>148</v>
      </c>
      <c r="K125" s="144">
        <v>26.46</v>
      </c>
      <c r="L125" s="225"/>
      <c r="M125" s="225"/>
      <c r="N125" s="225">
        <f>ROUND(L125*K125,2)</f>
        <v>0</v>
      </c>
      <c r="O125" s="225"/>
      <c r="P125" s="225"/>
      <c r="Q125" s="225"/>
      <c r="R125" s="145"/>
      <c r="T125" s="146" t="s">
        <v>5</v>
      </c>
      <c r="U125" s="43" t="s">
        <v>36</v>
      </c>
      <c r="V125" s="147">
        <v>1.43</v>
      </c>
      <c r="W125" s="147">
        <f>V125*K125</f>
        <v>37.837800000000001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143</v>
      </c>
      <c r="AT125" s="21" t="s">
        <v>139</v>
      </c>
      <c r="AU125" s="21" t="s">
        <v>108</v>
      </c>
      <c r="AY125" s="21" t="s">
        <v>138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77</v>
      </c>
      <c r="BK125" s="149">
        <f>ROUND(L125*K125,2)</f>
        <v>0</v>
      </c>
      <c r="BL125" s="21" t="s">
        <v>143</v>
      </c>
      <c r="BM125" s="21" t="s">
        <v>702</v>
      </c>
    </row>
    <row r="126" spans="2:65" s="11" customFormat="1" ht="16.5" customHeight="1">
      <c r="B126" s="158"/>
      <c r="C126" s="159"/>
      <c r="D126" s="159"/>
      <c r="E126" s="160" t="s">
        <v>5</v>
      </c>
      <c r="F126" s="245" t="s">
        <v>449</v>
      </c>
      <c r="G126" s="246"/>
      <c r="H126" s="246"/>
      <c r="I126" s="246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145</v>
      </c>
      <c r="AU126" s="164" t="s">
        <v>108</v>
      </c>
      <c r="AV126" s="11" t="s">
        <v>77</v>
      </c>
      <c r="AW126" s="11" t="s">
        <v>29</v>
      </c>
      <c r="AX126" s="11" t="s">
        <v>71</v>
      </c>
      <c r="AY126" s="164" t="s">
        <v>138</v>
      </c>
    </row>
    <row r="127" spans="2:65" s="10" customFormat="1" ht="16.5" customHeight="1">
      <c r="B127" s="150"/>
      <c r="C127" s="151"/>
      <c r="D127" s="151"/>
      <c r="E127" s="152" t="s">
        <v>5</v>
      </c>
      <c r="F127" s="236" t="s">
        <v>703</v>
      </c>
      <c r="G127" s="237"/>
      <c r="H127" s="237"/>
      <c r="I127" s="237"/>
      <c r="J127" s="151"/>
      <c r="K127" s="153">
        <v>4.8600000000000003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145</v>
      </c>
      <c r="AU127" s="157" t="s">
        <v>108</v>
      </c>
      <c r="AV127" s="10" t="s">
        <v>108</v>
      </c>
      <c r="AW127" s="10" t="s">
        <v>29</v>
      </c>
      <c r="AX127" s="10" t="s">
        <v>71</v>
      </c>
      <c r="AY127" s="157" t="s">
        <v>138</v>
      </c>
    </row>
    <row r="128" spans="2:65" s="11" customFormat="1" ht="16.5" customHeight="1">
      <c r="B128" s="158"/>
      <c r="C128" s="159"/>
      <c r="D128" s="159"/>
      <c r="E128" s="160" t="s">
        <v>5</v>
      </c>
      <c r="F128" s="247" t="s">
        <v>451</v>
      </c>
      <c r="G128" s="248"/>
      <c r="H128" s="248"/>
      <c r="I128" s="248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145</v>
      </c>
      <c r="AU128" s="164" t="s">
        <v>108</v>
      </c>
      <c r="AV128" s="11" t="s">
        <v>77</v>
      </c>
      <c r="AW128" s="11" t="s">
        <v>29</v>
      </c>
      <c r="AX128" s="11" t="s">
        <v>71</v>
      </c>
      <c r="AY128" s="164" t="s">
        <v>138</v>
      </c>
    </row>
    <row r="129" spans="2:65" s="10" customFormat="1" ht="16.5" customHeight="1">
      <c r="B129" s="150"/>
      <c r="C129" s="151"/>
      <c r="D129" s="151"/>
      <c r="E129" s="152" t="s">
        <v>5</v>
      </c>
      <c r="F129" s="236" t="s">
        <v>704</v>
      </c>
      <c r="G129" s="237"/>
      <c r="H129" s="237"/>
      <c r="I129" s="237"/>
      <c r="J129" s="151"/>
      <c r="K129" s="153">
        <v>11.34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145</v>
      </c>
      <c r="AU129" s="157" t="s">
        <v>108</v>
      </c>
      <c r="AV129" s="10" t="s">
        <v>108</v>
      </c>
      <c r="AW129" s="10" t="s">
        <v>29</v>
      </c>
      <c r="AX129" s="10" t="s">
        <v>71</v>
      </c>
      <c r="AY129" s="157" t="s">
        <v>138</v>
      </c>
    </row>
    <row r="130" spans="2:65" s="11" customFormat="1" ht="16.5" customHeight="1">
      <c r="B130" s="158"/>
      <c r="C130" s="159"/>
      <c r="D130" s="159"/>
      <c r="E130" s="160" t="s">
        <v>5</v>
      </c>
      <c r="F130" s="247" t="s">
        <v>453</v>
      </c>
      <c r="G130" s="248"/>
      <c r="H130" s="248"/>
      <c r="I130" s="248"/>
      <c r="J130" s="159"/>
      <c r="K130" s="160" t="s">
        <v>5</v>
      </c>
      <c r="L130" s="159"/>
      <c r="M130" s="159"/>
      <c r="N130" s="159"/>
      <c r="O130" s="159"/>
      <c r="P130" s="159"/>
      <c r="Q130" s="159"/>
      <c r="R130" s="161"/>
      <c r="T130" s="162"/>
      <c r="U130" s="159"/>
      <c r="V130" s="159"/>
      <c r="W130" s="159"/>
      <c r="X130" s="159"/>
      <c r="Y130" s="159"/>
      <c r="Z130" s="159"/>
      <c r="AA130" s="163"/>
      <c r="AT130" s="164" t="s">
        <v>145</v>
      </c>
      <c r="AU130" s="164" t="s">
        <v>108</v>
      </c>
      <c r="AV130" s="11" t="s">
        <v>77</v>
      </c>
      <c r="AW130" s="11" t="s">
        <v>29</v>
      </c>
      <c r="AX130" s="11" t="s">
        <v>71</v>
      </c>
      <c r="AY130" s="164" t="s">
        <v>138</v>
      </c>
    </row>
    <row r="131" spans="2:65" s="10" customFormat="1" ht="16.5" customHeight="1">
      <c r="B131" s="150"/>
      <c r="C131" s="151"/>
      <c r="D131" s="151"/>
      <c r="E131" s="152" t="s">
        <v>5</v>
      </c>
      <c r="F131" s="236" t="s">
        <v>705</v>
      </c>
      <c r="G131" s="237"/>
      <c r="H131" s="237"/>
      <c r="I131" s="237"/>
      <c r="J131" s="151"/>
      <c r="K131" s="153">
        <v>36.72</v>
      </c>
      <c r="L131" s="151"/>
      <c r="M131" s="151"/>
      <c r="N131" s="151"/>
      <c r="O131" s="151"/>
      <c r="P131" s="151"/>
      <c r="Q131" s="151"/>
      <c r="R131" s="154"/>
      <c r="T131" s="155"/>
      <c r="U131" s="151"/>
      <c r="V131" s="151"/>
      <c r="W131" s="151"/>
      <c r="X131" s="151"/>
      <c r="Y131" s="151"/>
      <c r="Z131" s="151"/>
      <c r="AA131" s="156"/>
      <c r="AT131" s="157" t="s">
        <v>145</v>
      </c>
      <c r="AU131" s="157" t="s">
        <v>108</v>
      </c>
      <c r="AV131" s="10" t="s">
        <v>108</v>
      </c>
      <c r="AW131" s="10" t="s">
        <v>29</v>
      </c>
      <c r="AX131" s="10" t="s">
        <v>71</v>
      </c>
      <c r="AY131" s="157" t="s">
        <v>138</v>
      </c>
    </row>
    <row r="132" spans="2:65" s="12" customFormat="1" ht="16.5" customHeight="1">
      <c r="B132" s="165"/>
      <c r="C132" s="166"/>
      <c r="D132" s="166"/>
      <c r="E132" s="167" t="s">
        <v>5</v>
      </c>
      <c r="F132" s="238" t="s">
        <v>152</v>
      </c>
      <c r="G132" s="239"/>
      <c r="H132" s="239"/>
      <c r="I132" s="239"/>
      <c r="J132" s="166"/>
      <c r="K132" s="168">
        <v>52.92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145</v>
      </c>
      <c r="AU132" s="172" t="s">
        <v>108</v>
      </c>
      <c r="AV132" s="12" t="s">
        <v>143</v>
      </c>
      <c r="AW132" s="12" t="s">
        <v>29</v>
      </c>
      <c r="AX132" s="12" t="s">
        <v>71</v>
      </c>
      <c r="AY132" s="172" t="s">
        <v>138</v>
      </c>
    </row>
    <row r="133" spans="2:65" s="11" customFormat="1" ht="16.5" customHeight="1">
      <c r="B133" s="158"/>
      <c r="C133" s="159"/>
      <c r="D133" s="159"/>
      <c r="E133" s="160" t="s">
        <v>5</v>
      </c>
      <c r="F133" s="247" t="s">
        <v>153</v>
      </c>
      <c r="G133" s="248"/>
      <c r="H133" s="248"/>
      <c r="I133" s="248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145</v>
      </c>
      <c r="AU133" s="164" t="s">
        <v>108</v>
      </c>
      <c r="AV133" s="11" t="s">
        <v>77</v>
      </c>
      <c r="AW133" s="11" t="s">
        <v>29</v>
      </c>
      <c r="AX133" s="11" t="s">
        <v>71</v>
      </c>
      <c r="AY133" s="164" t="s">
        <v>138</v>
      </c>
    </row>
    <row r="134" spans="2:65" s="10" customFormat="1" ht="16.5" customHeight="1">
      <c r="B134" s="150"/>
      <c r="C134" s="151"/>
      <c r="D134" s="151"/>
      <c r="E134" s="152" t="s">
        <v>5</v>
      </c>
      <c r="F134" s="236" t="s">
        <v>706</v>
      </c>
      <c r="G134" s="237"/>
      <c r="H134" s="237"/>
      <c r="I134" s="237"/>
      <c r="J134" s="151"/>
      <c r="K134" s="153">
        <v>26.46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145</v>
      </c>
      <c r="AU134" s="157" t="s">
        <v>108</v>
      </c>
      <c r="AV134" s="10" t="s">
        <v>108</v>
      </c>
      <c r="AW134" s="10" t="s">
        <v>29</v>
      </c>
      <c r="AX134" s="10" t="s">
        <v>77</v>
      </c>
      <c r="AY134" s="157" t="s">
        <v>138</v>
      </c>
    </row>
    <row r="135" spans="2:65" s="1" customFormat="1" ht="25.5" customHeight="1">
      <c r="B135" s="140"/>
      <c r="C135" s="141" t="s">
        <v>161</v>
      </c>
      <c r="D135" s="141" t="s">
        <v>139</v>
      </c>
      <c r="E135" s="142" t="s">
        <v>154</v>
      </c>
      <c r="F135" s="224" t="s">
        <v>155</v>
      </c>
      <c r="G135" s="224"/>
      <c r="H135" s="224"/>
      <c r="I135" s="224"/>
      <c r="J135" s="143" t="s">
        <v>148</v>
      </c>
      <c r="K135" s="144">
        <v>13.23</v>
      </c>
      <c r="L135" s="225"/>
      <c r="M135" s="225"/>
      <c r="N135" s="225">
        <f>ROUND(L135*K135,2)</f>
        <v>0</v>
      </c>
      <c r="O135" s="225"/>
      <c r="P135" s="225"/>
      <c r="Q135" s="225"/>
      <c r="R135" s="145"/>
      <c r="T135" s="146" t="s">
        <v>5</v>
      </c>
      <c r="U135" s="43" t="s">
        <v>36</v>
      </c>
      <c r="V135" s="147">
        <v>0.1</v>
      </c>
      <c r="W135" s="147">
        <f>V135*K135</f>
        <v>1.3230000000000002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1" t="s">
        <v>143</v>
      </c>
      <c r="AT135" s="21" t="s">
        <v>139</v>
      </c>
      <c r="AU135" s="21" t="s">
        <v>108</v>
      </c>
      <c r="AY135" s="21" t="s">
        <v>138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77</v>
      </c>
      <c r="BK135" s="149">
        <f>ROUND(L135*K135,2)</f>
        <v>0</v>
      </c>
      <c r="BL135" s="21" t="s">
        <v>143</v>
      </c>
      <c r="BM135" s="21" t="s">
        <v>707</v>
      </c>
    </row>
    <row r="136" spans="2:65" s="11" customFormat="1" ht="16.5" customHeight="1">
      <c r="B136" s="158"/>
      <c r="C136" s="159"/>
      <c r="D136" s="159"/>
      <c r="E136" s="160" t="s">
        <v>5</v>
      </c>
      <c r="F136" s="245" t="s">
        <v>156</v>
      </c>
      <c r="G136" s="246"/>
      <c r="H136" s="246"/>
      <c r="I136" s="246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145</v>
      </c>
      <c r="AU136" s="164" t="s">
        <v>108</v>
      </c>
      <c r="AV136" s="11" t="s">
        <v>77</v>
      </c>
      <c r="AW136" s="11" t="s">
        <v>29</v>
      </c>
      <c r="AX136" s="11" t="s">
        <v>71</v>
      </c>
      <c r="AY136" s="164" t="s">
        <v>138</v>
      </c>
    </row>
    <row r="137" spans="2:65" s="10" customFormat="1" ht="16.5" customHeight="1">
      <c r="B137" s="150"/>
      <c r="C137" s="151"/>
      <c r="D137" s="151"/>
      <c r="E137" s="152" t="s">
        <v>5</v>
      </c>
      <c r="F137" s="236" t="s">
        <v>708</v>
      </c>
      <c r="G137" s="237"/>
      <c r="H137" s="237"/>
      <c r="I137" s="237"/>
      <c r="J137" s="151"/>
      <c r="K137" s="153">
        <v>13.23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145</v>
      </c>
      <c r="AU137" s="157" t="s">
        <v>108</v>
      </c>
      <c r="AV137" s="10" t="s">
        <v>108</v>
      </c>
      <c r="AW137" s="10" t="s">
        <v>29</v>
      </c>
      <c r="AX137" s="10" t="s">
        <v>77</v>
      </c>
      <c r="AY137" s="157" t="s">
        <v>138</v>
      </c>
    </row>
    <row r="138" spans="2:65" s="1" customFormat="1" ht="25.5" customHeight="1">
      <c r="B138" s="140"/>
      <c r="C138" s="141" t="s">
        <v>164</v>
      </c>
      <c r="D138" s="141" t="s">
        <v>139</v>
      </c>
      <c r="E138" s="142" t="s">
        <v>158</v>
      </c>
      <c r="F138" s="224" t="s">
        <v>159</v>
      </c>
      <c r="G138" s="224"/>
      <c r="H138" s="224"/>
      <c r="I138" s="224"/>
      <c r="J138" s="143" t="s">
        <v>148</v>
      </c>
      <c r="K138" s="144">
        <v>15.875999999999999</v>
      </c>
      <c r="L138" s="225"/>
      <c r="M138" s="225"/>
      <c r="N138" s="225">
        <f>ROUND(L138*K138,2)</f>
        <v>0</v>
      </c>
      <c r="O138" s="225"/>
      <c r="P138" s="225"/>
      <c r="Q138" s="225"/>
      <c r="R138" s="145"/>
      <c r="T138" s="146" t="s">
        <v>5</v>
      </c>
      <c r="U138" s="43" t="s">
        <v>36</v>
      </c>
      <c r="V138" s="147">
        <v>2.133</v>
      </c>
      <c r="W138" s="147">
        <f>V138*K138</f>
        <v>33.863507999999996</v>
      </c>
      <c r="X138" s="147">
        <v>0</v>
      </c>
      <c r="Y138" s="147">
        <f>X138*K138</f>
        <v>0</v>
      </c>
      <c r="Z138" s="147">
        <v>0</v>
      </c>
      <c r="AA138" s="148">
        <f>Z138*K138</f>
        <v>0</v>
      </c>
      <c r="AR138" s="21" t="s">
        <v>143</v>
      </c>
      <c r="AT138" s="21" t="s">
        <v>139</v>
      </c>
      <c r="AU138" s="21" t="s">
        <v>108</v>
      </c>
      <c r="AY138" s="21" t="s">
        <v>138</v>
      </c>
      <c r="BE138" s="149">
        <f>IF(U138="základní",N138,0)</f>
        <v>0</v>
      </c>
      <c r="BF138" s="149">
        <f>IF(U138="snížená",N138,0)</f>
        <v>0</v>
      </c>
      <c r="BG138" s="149">
        <f>IF(U138="zákl. přenesená",N138,0)</f>
        <v>0</v>
      </c>
      <c r="BH138" s="149">
        <f>IF(U138="sníž. přenesená",N138,0)</f>
        <v>0</v>
      </c>
      <c r="BI138" s="149">
        <f>IF(U138="nulová",N138,0)</f>
        <v>0</v>
      </c>
      <c r="BJ138" s="21" t="s">
        <v>77</v>
      </c>
      <c r="BK138" s="149">
        <f>ROUND(L138*K138,2)</f>
        <v>0</v>
      </c>
      <c r="BL138" s="21" t="s">
        <v>143</v>
      </c>
      <c r="BM138" s="21" t="s">
        <v>709</v>
      </c>
    </row>
    <row r="139" spans="2:65" s="11" customFormat="1" ht="16.5" customHeight="1">
      <c r="B139" s="158"/>
      <c r="C139" s="159"/>
      <c r="D139" s="159"/>
      <c r="E139" s="160" t="s">
        <v>5</v>
      </c>
      <c r="F139" s="245" t="s">
        <v>160</v>
      </c>
      <c r="G139" s="246"/>
      <c r="H139" s="246"/>
      <c r="I139" s="246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145</v>
      </c>
      <c r="AU139" s="164" t="s">
        <v>108</v>
      </c>
      <c r="AV139" s="11" t="s">
        <v>77</v>
      </c>
      <c r="AW139" s="11" t="s">
        <v>29</v>
      </c>
      <c r="AX139" s="11" t="s">
        <v>71</v>
      </c>
      <c r="AY139" s="164" t="s">
        <v>138</v>
      </c>
    </row>
    <row r="140" spans="2:65" s="10" customFormat="1" ht="16.5" customHeight="1">
      <c r="B140" s="150"/>
      <c r="C140" s="151"/>
      <c r="D140" s="151"/>
      <c r="E140" s="152" t="s">
        <v>5</v>
      </c>
      <c r="F140" s="236" t="s">
        <v>710</v>
      </c>
      <c r="G140" s="237"/>
      <c r="H140" s="237"/>
      <c r="I140" s="237"/>
      <c r="J140" s="151"/>
      <c r="K140" s="153">
        <v>15.875999999999999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145</v>
      </c>
      <c r="AU140" s="157" t="s">
        <v>108</v>
      </c>
      <c r="AV140" s="10" t="s">
        <v>108</v>
      </c>
      <c r="AW140" s="10" t="s">
        <v>29</v>
      </c>
      <c r="AX140" s="10" t="s">
        <v>77</v>
      </c>
      <c r="AY140" s="157" t="s">
        <v>138</v>
      </c>
    </row>
    <row r="141" spans="2:65" s="1" customFormat="1" ht="25.5" customHeight="1">
      <c r="B141" s="140"/>
      <c r="C141" s="141" t="s">
        <v>168</v>
      </c>
      <c r="D141" s="141" t="s">
        <v>139</v>
      </c>
      <c r="E141" s="142" t="s">
        <v>162</v>
      </c>
      <c r="F141" s="224" t="s">
        <v>163</v>
      </c>
      <c r="G141" s="224"/>
      <c r="H141" s="224"/>
      <c r="I141" s="224"/>
      <c r="J141" s="143" t="s">
        <v>148</v>
      </c>
      <c r="K141" s="144">
        <v>7.9379999999999997</v>
      </c>
      <c r="L141" s="225"/>
      <c r="M141" s="225"/>
      <c r="N141" s="225">
        <f>ROUND(L141*K141,2)</f>
        <v>0</v>
      </c>
      <c r="O141" s="225"/>
      <c r="P141" s="225"/>
      <c r="Q141" s="225"/>
      <c r="R141" s="145"/>
      <c r="T141" s="146" t="s">
        <v>5</v>
      </c>
      <c r="U141" s="43" t="s">
        <v>36</v>
      </c>
      <c r="V141" s="147">
        <v>0.19800000000000001</v>
      </c>
      <c r="W141" s="147">
        <f>V141*K141</f>
        <v>1.5717240000000001</v>
      </c>
      <c r="X141" s="147">
        <v>0</v>
      </c>
      <c r="Y141" s="147">
        <f>X141*K141</f>
        <v>0</v>
      </c>
      <c r="Z141" s="147">
        <v>0</v>
      </c>
      <c r="AA141" s="148">
        <f>Z141*K141</f>
        <v>0</v>
      </c>
      <c r="AR141" s="21" t="s">
        <v>143</v>
      </c>
      <c r="AT141" s="21" t="s">
        <v>139</v>
      </c>
      <c r="AU141" s="21" t="s">
        <v>108</v>
      </c>
      <c r="AY141" s="21" t="s">
        <v>138</v>
      </c>
      <c r="BE141" s="149">
        <f>IF(U141="základní",N141,0)</f>
        <v>0</v>
      </c>
      <c r="BF141" s="149">
        <f>IF(U141="snížená",N141,0)</f>
        <v>0</v>
      </c>
      <c r="BG141" s="149">
        <f>IF(U141="zákl. přenesená",N141,0)</f>
        <v>0</v>
      </c>
      <c r="BH141" s="149">
        <f>IF(U141="sníž. přenesená",N141,0)</f>
        <v>0</v>
      </c>
      <c r="BI141" s="149">
        <f>IF(U141="nulová",N141,0)</f>
        <v>0</v>
      </c>
      <c r="BJ141" s="21" t="s">
        <v>77</v>
      </c>
      <c r="BK141" s="149">
        <f>ROUND(L141*K141,2)</f>
        <v>0</v>
      </c>
      <c r="BL141" s="21" t="s">
        <v>143</v>
      </c>
      <c r="BM141" s="21" t="s">
        <v>711</v>
      </c>
    </row>
    <row r="142" spans="2:65" s="11" customFormat="1" ht="16.5" customHeight="1">
      <c r="B142" s="158"/>
      <c r="C142" s="159"/>
      <c r="D142" s="159"/>
      <c r="E142" s="160" t="s">
        <v>5</v>
      </c>
      <c r="F142" s="245" t="s">
        <v>156</v>
      </c>
      <c r="G142" s="246"/>
      <c r="H142" s="246"/>
      <c r="I142" s="246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145</v>
      </c>
      <c r="AU142" s="164" t="s">
        <v>108</v>
      </c>
      <c r="AV142" s="11" t="s">
        <v>77</v>
      </c>
      <c r="AW142" s="11" t="s">
        <v>29</v>
      </c>
      <c r="AX142" s="11" t="s">
        <v>71</v>
      </c>
      <c r="AY142" s="164" t="s">
        <v>138</v>
      </c>
    </row>
    <row r="143" spans="2:65" s="10" customFormat="1" ht="16.5" customHeight="1">
      <c r="B143" s="150"/>
      <c r="C143" s="151"/>
      <c r="D143" s="151"/>
      <c r="E143" s="152" t="s">
        <v>5</v>
      </c>
      <c r="F143" s="236" t="s">
        <v>712</v>
      </c>
      <c r="G143" s="237"/>
      <c r="H143" s="237"/>
      <c r="I143" s="237"/>
      <c r="J143" s="151"/>
      <c r="K143" s="153">
        <v>7.9379999999999997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145</v>
      </c>
      <c r="AU143" s="157" t="s">
        <v>108</v>
      </c>
      <c r="AV143" s="10" t="s">
        <v>108</v>
      </c>
      <c r="AW143" s="10" t="s">
        <v>29</v>
      </c>
      <c r="AX143" s="10" t="s">
        <v>77</v>
      </c>
      <c r="AY143" s="157" t="s">
        <v>138</v>
      </c>
    </row>
    <row r="144" spans="2:65" s="1" customFormat="1" ht="25.5" customHeight="1">
      <c r="B144" s="140"/>
      <c r="C144" s="141" t="s">
        <v>170</v>
      </c>
      <c r="D144" s="141" t="s">
        <v>139</v>
      </c>
      <c r="E144" s="142" t="s">
        <v>165</v>
      </c>
      <c r="F144" s="224" t="s">
        <v>166</v>
      </c>
      <c r="G144" s="224"/>
      <c r="H144" s="224"/>
      <c r="I144" s="224"/>
      <c r="J144" s="143" t="s">
        <v>148</v>
      </c>
      <c r="K144" s="144">
        <v>10.584</v>
      </c>
      <c r="L144" s="225"/>
      <c r="M144" s="225"/>
      <c r="N144" s="225">
        <f>ROUND(L144*K144,2)</f>
        <v>0</v>
      </c>
      <c r="O144" s="225"/>
      <c r="P144" s="225"/>
      <c r="Q144" s="225"/>
      <c r="R144" s="145"/>
      <c r="T144" s="146" t="s">
        <v>5</v>
      </c>
      <c r="U144" s="43" t="s">
        <v>36</v>
      </c>
      <c r="V144" s="147">
        <v>2.379</v>
      </c>
      <c r="W144" s="147">
        <f>V144*K144</f>
        <v>25.179335999999999</v>
      </c>
      <c r="X144" s="147">
        <v>1.0460000000000001E-2</v>
      </c>
      <c r="Y144" s="147">
        <f>X144*K144</f>
        <v>0.11070864</v>
      </c>
      <c r="Z144" s="147">
        <v>0</v>
      </c>
      <c r="AA144" s="148">
        <f>Z144*K144</f>
        <v>0</v>
      </c>
      <c r="AR144" s="21" t="s">
        <v>143</v>
      </c>
      <c r="AT144" s="21" t="s">
        <v>139</v>
      </c>
      <c r="AU144" s="21" t="s">
        <v>108</v>
      </c>
      <c r="AY144" s="21" t="s">
        <v>138</v>
      </c>
      <c r="BE144" s="149">
        <f>IF(U144="základní",N144,0)</f>
        <v>0</v>
      </c>
      <c r="BF144" s="149">
        <f>IF(U144="snížená",N144,0)</f>
        <v>0</v>
      </c>
      <c r="BG144" s="149">
        <f>IF(U144="zákl. přenesená",N144,0)</f>
        <v>0</v>
      </c>
      <c r="BH144" s="149">
        <f>IF(U144="sníž. přenesená",N144,0)</f>
        <v>0</v>
      </c>
      <c r="BI144" s="149">
        <f>IF(U144="nulová",N144,0)</f>
        <v>0</v>
      </c>
      <c r="BJ144" s="21" t="s">
        <v>77</v>
      </c>
      <c r="BK144" s="149">
        <f>ROUND(L144*K144,2)</f>
        <v>0</v>
      </c>
      <c r="BL144" s="21" t="s">
        <v>143</v>
      </c>
      <c r="BM144" s="21" t="s">
        <v>713</v>
      </c>
    </row>
    <row r="145" spans="2:65" s="11" customFormat="1" ht="16.5" customHeight="1">
      <c r="B145" s="158"/>
      <c r="C145" s="159"/>
      <c r="D145" s="159"/>
      <c r="E145" s="160" t="s">
        <v>5</v>
      </c>
      <c r="F145" s="245" t="s">
        <v>167</v>
      </c>
      <c r="G145" s="246"/>
      <c r="H145" s="246"/>
      <c r="I145" s="246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145</v>
      </c>
      <c r="AU145" s="164" t="s">
        <v>108</v>
      </c>
      <c r="AV145" s="11" t="s">
        <v>77</v>
      </c>
      <c r="AW145" s="11" t="s">
        <v>29</v>
      </c>
      <c r="AX145" s="11" t="s">
        <v>71</v>
      </c>
      <c r="AY145" s="164" t="s">
        <v>138</v>
      </c>
    </row>
    <row r="146" spans="2:65" s="10" customFormat="1" ht="16.5" customHeight="1">
      <c r="B146" s="150"/>
      <c r="C146" s="151"/>
      <c r="D146" s="151"/>
      <c r="E146" s="152" t="s">
        <v>5</v>
      </c>
      <c r="F146" s="236" t="s">
        <v>714</v>
      </c>
      <c r="G146" s="237"/>
      <c r="H146" s="237"/>
      <c r="I146" s="237"/>
      <c r="J146" s="151"/>
      <c r="K146" s="153">
        <v>10.584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145</v>
      </c>
      <c r="AU146" s="157" t="s">
        <v>108</v>
      </c>
      <c r="AV146" s="10" t="s">
        <v>108</v>
      </c>
      <c r="AW146" s="10" t="s">
        <v>29</v>
      </c>
      <c r="AX146" s="10" t="s">
        <v>77</v>
      </c>
      <c r="AY146" s="157" t="s">
        <v>138</v>
      </c>
    </row>
    <row r="147" spans="2:65" s="1" customFormat="1" ht="25.5" customHeight="1">
      <c r="B147" s="140"/>
      <c r="C147" s="141" t="s">
        <v>171</v>
      </c>
      <c r="D147" s="141" t="s">
        <v>139</v>
      </c>
      <c r="E147" s="142" t="s">
        <v>175</v>
      </c>
      <c r="F147" s="224" t="s">
        <v>176</v>
      </c>
      <c r="G147" s="224"/>
      <c r="H147" s="224"/>
      <c r="I147" s="224"/>
      <c r="J147" s="143" t="s">
        <v>177</v>
      </c>
      <c r="K147" s="144">
        <v>117.6</v>
      </c>
      <c r="L147" s="225"/>
      <c r="M147" s="225"/>
      <c r="N147" s="225">
        <f>ROUND(L147*K147,2)</f>
        <v>0</v>
      </c>
      <c r="O147" s="225"/>
      <c r="P147" s="225"/>
      <c r="Q147" s="225"/>
      <c r="R147" s="145"/>
      <c r="T147" s="146" t="s">
        <v>5</v>
      </c>
      <c r="U147" s="43" t="s">
        <v>36</v>
      </c>
      <c r="V147" s="147">
        <v>0.109</v>
      </c>
      <c r="W147" s="147">
        <f>V147*K147</f>
        <v>12.818399999999999</v>
      </c>
      <c r="X147" s="147">
        <v>5.9000000000000003E-4</v>
      </c>
      <c r="Y147" s="147">
        <f>X147*K147</f>
        <v>6.9384000000000001E-2</v>
      </c>
      <c r="Z147" s="147">
        <v>0</v>
      </c>
      <c r="AA147" s="148">
        <f>Z147*K147</f>
        <v>0</v>
      </c>
      <c r="AR147" s="21" t="s">
        <v>143</v>
      </c>
      <c r="AT147" s="21" t="s">
        <v>139</v>
      </c>
      <c r="AU147" s="21" t="s">
        <v>108</v>
      </c>
      <c r="AY147" s="21" t="s">
        <v>138</v>
      </c>
      <c r="BE147" s="149">
        <f>IF(U147="základní",N147,0)</f>
        <v>0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1" t="s">
        <v>77</v>
      </c>
      <c r="BK147" s="149">
        <f>ROUND(L147*K147,2)</f>
        <v>0</v>
      </c>
      <c r="BL147" s="21" t="s">
        <v>143</v>
      </c>
      <c r="BM147" s="21" t="s">
        <v>715</v>
      </c>
    </row>
    <row r="148" spans="2:65" s="11" customFormat="1" ht="16.5" customHeight="1">
      <c r="B148" s="158"/>
      <c r="C148" s="159"/>
      <c r="D148" s="159"/>
      <c r="E148" s="160" t="s">
        <v>5</v>
      </c>
      <c r="F148" s="245" t="s">
        <v>449</v>
      </c>
      <c r="G148" s="246"/>
      <c r="H148" s="246"/>
      <c r="I148" s="246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145</v>
      </c>
      <c r="AU148" s="164" t="s">
        <v>108</v>
      </c>
      <c r="AV148" s="11" t="s">
        <v>77</v>
      </c>
      <c r="AW148" s="11" t="s">
        <v>29</v>
      </c>
      <c r="AX148" s="11" t="s">
        <v>71</v>
      </c>
      <c r="AY148" s="164" t="s">
        <v>138</v>
      </c>
    </row>
    <row r="149" spans="2:65" s="10" customFormat="1" ht="16.5" customHeight="1">
      <c r="B149" s="150"/>
      <c r="C149" s="151"/>
      <c r="D149" s="151"/>
      <c r="E149" s="152" t="s">
        <v>5</v>
      </c>
      <c r="F149" s="236" t="s">
        <v>716</v>
      </c>
      <c r="G149" s="237"/>
      <c r="H149" s="237"/>
      <c r="I149" s="237"/>
      <c r="J149" s="151"/>
      <c r="K149" s="153">
        <v>10.8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145</v>
      </c>
      <c r="AU149" s="157" t="s">
        <v>108</v>
      </c>
      <c r="AV149" s="10" t="s">
        <v>108</v>
      </c>
      <c r="AW149" s="10" t="s">
        <v>29</v>
      </c>
      <c r="AX149" s="10" t="s">
        <v>71</v>
      </c>
      <c r="AY149" s="157" t="s">
        <v>138</v>
      </c>
    </row>
    <row r="150" spans="2:65" s="11" customFormat="1" ht="16.5" customHeight="1">
      <c r="B150" s="158"/>
      <c r="C150" s="159"/>
      <c r="D150" s="159"/>
      <c r="E150" s="160" t="s">
        <v>5</v>
      </c>
      <c r="F150" s="247" t="s">
        <v>451</v>
      </c>
      <c r="G150" s="248"/>
      <c r="H150" s="248"/>
      <c r="I150" s="248"/>
      <c r="J150" s="159"/>
      <c r="K150" s="160" t="s">
        <v>5</v>
      </c>
      <c r="L150" s="159"/>
      <c r="M150" s="159"/>
      <c r="N150" s="159"/>
      <c r="O150" s="159"/>
      <c r="P150" s="159"/>
      <c r="Q150" s="159"/>
      <c r="R150" s="161"/>
      <c r="T150" s="162"/>
      <c r="U150" s="159"/>
      <c r="V150" s="159"/>
      <c r="W150" s="159"/>
      <c r="X150" s="159"/>
      <c r="Y150" s="159"/>
      <c r="Z150" s="159"/>
      <c r="AA150" s="163"/>
      <c r="AT150" s="164" t="s">
        <v>145</v>
      </c>
      <c r="AU150" s="164" t="s">
        <v>108</v>
      </c>
      <c r="AV150" s="11" t="s">
        <v>77</v>
      </c>
      <c r="AW150" s="11" t="s">
        <v>29</v>
      </c>
      <c r="AX150" s="11" t="s">
        <v>71</v>
      </c>
      <c r="AY150" s="164" t="s">
        <v>138</v>
      </c>
    </row>
    <row r="151" spans="2:65" s="10" customFormat="1" ht="16.5" customHeight="1">
      <c r="B151" s="150"/>
      <c r="C151" s="151"/>
      <c r="D151" s="151"/>
      <c r="E151" s="152" t="s">
        <v>5</v>
      </c>
      <c r="F151" s="236" t="s">
        <v>717</v>
      </c>
      <c r="G151" s="237"/>
      <c r="H151" s="237"/>
      <c r="I151" s="237"/>
      <c r="J151" s="151"/>
      <c r="K151" s="153">
        <v>25.2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145</v>
      </c>
      <c r="AU151" s="157" t="s">
        <v>108</v>
      </c>
      <c r="AV151" s="10" t="s">
        <v>108</v>
      </c>
      <c r="AW151" s="10" t="s">
        <v>29</v>
      </c>
      <c r="AX151" s="10" t="s">
        <v>71</v>
      </c>
      <c r="AY151" s="157" t="s">
        <v>138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453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145</v>
      </c>
      <c r="AU152" s="164" t="s">
        <v>108</v>
      </c>
      <c r="AV152" s="11" t="s">
        <v>77</v>
      </c>
      <c r="AW152" s="11" t="s">
        <v>29</v>
      </c>
      <c r="AX152" s="11" t="s">
        <v>71</v>
      </c>
      <c r="AY152" s="164" t="s">
        <v>138</v>
      </c>
    </row>
    <row r="153" spans="2:65" s="10" customFormat="1" ht="16.5" customHeight="1">
      <c r="B153" s="150"/>
      <c r="C153" s="151"/>
      <c r="D153" s="151"/>
      <c r="E153" s="152" t="s">
        <v>5</v>
      </c>
      <c r="F153" s="236" t="s">
        <v>718</v>
      </c>
      <c r="G153" s="237"/>
      <c r="H153" s="237"/>
      <c r="I153" s="237"/>
      <c r="J153" s="151"/>
      <c r="K153" s="153">
        <v>81.599999999999994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145</v>
      </c>
      <c r="AU153" s="157" t="s">
        <v>108</v>
      </c>
      <c r="AV153" s="10" t="s">
        <v>108</v>
      </c>
      <c r="AW153" s="10" t="s">
        <v>29</v>
      </c>
      <c r="AX153" s="10" t="s">
        <v>71</v>
      </c>
      <c r="AY153" s="157" t="s">
        <v>138</v>
      </c>
    </row>
    <row r="154" spans="2:65" s="12" customFormat="1" ht="16.5" customHeight="1">
      <c r="B154" s="165"/>
      <c r="C154" s="166"/>
      <c r="D154" s="166"/>
      <c r="E154" s="167" t="s">
        <v>5</v>
      </c>
      <c r="F154" s="238" t="s">
        <v>152</v>
      </c>
      <c r="G154" s="239"/>
      <c r="H154" s="239"/>
      <c r="I154" s="239"/>
      <c r="J154" s="166"/>
      <c r="K154" s="168">
        <v>117.6</v>
      </c>
      <c r="L154" s="166"/>
      <c r="M154" s="166"/>
      <c r="N154" s="166"/>
      <c r="O154" s="166"/>
      <c r="P154" s="166"/>
      <c r="Q154" s="166"/>
      <c r="R154" s="169"/>
      <c r="T154" s="170"/>
      <c r="U154" s="166"/>
      <c r="V154" s="166"/>
      <c r="W154" s="166"/>
      <c r="X154" s="166"/>
      <c r="Y154" s="166"/>
      <c r="Z154" s="166"/>
      <c r="AA154" s="171"/>
      <c r="AT154" s="172" t="s">
        <v>145</v>
      </c>
      <c r="AU154" s="172" t="s">
        <v>108</v>
      </c>
      <c r="AV154" s="12" t="s">
        <v>143</v>
      </c>
      <c r="AW154" s="12" t="s">
        <v>29</v>
      </c>
      <c r="AX154" s="12" t="s">
        <v>77</v>
      </c>
      <c r="AY154" s="172" t="s">
        <v>138</v>
      </c>
    </row>
    <row r="155" spans="2:65" s="1" customFormat="1" ht="25.5" customHeight="1">
      <c r="B155" s="140"/>
      <c r="C155" s="141" t="s">
        <v>172</v>
      </c>
      <c r="D155" s="141" t="s">
        <v>139</v>
      </c>
      <c r="E155" s="142" t="s">
        <v>179</v>
      </c>
      <c r="F155" s="224" t="s">
        <v>180</v>
      </c>
      <c r="G155" s="224"/>
      <c r="H155" s="224"/>
      <c r="I155" s="224"/>
      <c r="J155" s="143" t="s">
        <v>177</v>
      </c>
      <c r="K155" s="144">
        <v>117.6</v>
      </c>
      <c r="L155" s="225"/>
      <c r="M155" s="225"/>
      <c r="N155" s="225">
        <f>ROUND(L155*K155,2)</f>
        <v>0</v>
      </c>
      <c r="O155" s="225"/>
      <c r="P155" s="225"/>
      <c r="Q155" s="225"/>
      <c r="R155" s="145"/>
      <c r="T155" s="146" t="s">
        <v>5</v>
      </c>
      <c r="U155" s="43" t="s">
        <v>36</v>
      </c>
      <c r="V155" s="147">
        <v>0.106</v>
      </c>
      <c r="W155" s="147">
        <f>V155*K155</f>
        <v>12.465599999999998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1" t="s">
        <v>143</v>
      </c>
      <c r="AT155" s="21" t="s">
        <v>139</v>
      </c>
      <c r="AU155" s="21" t="s">
        <v>108</v>
      </c>
      <c r="AY155" s="21" t="s">
        <v>138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1" t="s">
        <v>77</v>
      </c>
      <c r="BK155" s="149">
        <f>ROUND(L155*K155,2)</f>
        <v>0</v>
      </c>
      <c r="BL155" s="21" t="s">
        <v>143</v>
      </c>
      <c r="BM155" s="21" t="s">
        <v>719</v>
      </c>
    </row>
    <row r="156" spans="2:65" s="1" customFormat="1" ht="25.5" customHeight="1">
      <c r="B156" s="140"/>
      <c r="C156" s="141" t="s">
        <v>173</v>
      </c>
      <c r="D156" s="141" t="s">
        <v>139</v>
      </c>
      <c r="E156" s="142" t="s">
        <v>181</v>
      </c>
      <c r="F156" s="224" t="s">
        <v>182</v>
      </c>
      <c r="G156" s="224"/>
      <c r="H156" s="224"/>
      <c r="I156" s="224"/>
      <c r="J156" s="143" t="s">
        <v>148</v>
      </c>
      <c r="K156" s="144">
        <v>42.335999999999999</v>
      </c>
      <c r="L156" s="225"/>
      <c r="M156" s="225"/>
      <c r="N156" s="225">
        <f>ROUND(L156*K156,2)</f>
        <v>0</v>
      </c>
      <c r="O156" s="225"/>
      <c r="P156" s="225"/>
      <c r="Q156" s="225"/>
      <c r="R156" s="145"/>
      <c r="T156" s="146" t="s">
        <v>5</v>
      </c>
      <c r="U156" s="43" t="s">
        <v>36</v>
      </c>
      <c r="V156" s="147">
        <v>0.34499999999999997</v>
      </c>
      <c r="W156" s="147">
        <f>V156*K156</f>
        <v>14.605919999999998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1" t="s">
        <v>143</v>
      </c>
      <c r="AT156" s="21" t="s">
        <v>139</v>
      </c>
      <c r="AU156" s="21" t="s">
        <v>108</v>
      </c>
      <c r="AY156" s="21" t="s">
        <v>138</v>
      </c>
      <c r="BE156" s="149">
        <f>IF(U156="základní",N156,0)</f>
        <v>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1" t="s">
        <v>77</v>
      </c>
      <c r="BK156" s="149">
        <f>ROUND(L156*K156,2)</f>
        <v>0</v>
      </c>
      <c r="BL156" s="21" t="s">
        <v>143</v>
      </c>
      <c r="BM156" s="21" t="s">
        <v>720</v>
      </c>
    </row>
    <row r="157" spans="2:65" s="10" customFormat="1" ht="16.5" customHeight="1">
      <c r="B157" s="150"/>
      <c r="C157" s="151"/>
      <c r="D157" s="151"/>
      <c r="E157" s="152" t="s">
        <v>5</v>
      </c>
      <c r="F157" s="234" t="s">
        <v>721</v>
      </c>
      <c r="G157" s="235"/>
      <c r="H157" s="235"/>
      <c r="I157" s="235"/>
      <c r="J157" s="151"/>
      <c r="K157" s="153">
        <v>42.335999999999999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145</v>
      </c>
      <c r="AU157" s="157" t="s">
        <v>108</v>
      </c>
      <c r="AV157" s="10" t="s">
        <v>108</v>
      </c>
      <c r="AW157" s="10" t="s">
        <v>29</v>
      </c>
      <c r="AX157" s="10" t="s">
        <v>71</v>
      </c>
      <c r="AY157" s="157" t="s">
        <v>138</v>
      </c>
    </row>
    <row r="158" spans="2:65" s="11" customFormat="1" ht="25.5" customHeight="1">
      <c r="B158" s="158"/>
      <c r="C158" s="159"/>
      <c r="D158" s="159"/>
      <c r="E158" s="160" t="s">
        <v>5</v>
      </c>
      <c r="F158" s="247" t="s">
        <v>282</v>
      </c>
      <c r="G158" s="248"/>
      <c r="H158" s="248"/>
      <c r="I158" s="248"/>
      <c r="J158" s="159"/>
      <c r="K158" s="160" t="s">
        <v>5</v>
      </c>
      <c r="L158" s="159"/>
      <c r="M158" s="159"/>
      <c r="N158" s="159"/>
      <c r="O158" s="159"/>
      <c r="P158" s="159"/>
      <c r="Q158" s="159"/>
      <c r="R158" s="161"/>
      <c r="T158" s="162"/>
      <c r="U158" s="159"/>
      <c r="V158" s="159"/>
      <c r="W158" s="159"/>
      <c r="X158" s="159"/>
      <c r="Y158" s="159"/>
      <c r="Z158" s="159"/>
      <c r="AA158" s="163"/>
      <c r="AT158" s="164" t="s">
        <v>145</v>
      </c>
      <c r="AU158" s="164" t="s">
        <v>108</v>
      </c>
      <c r="AV158" s="11" t="s">
        <v>77</v>
      </c>
      <c r="AW158" s="11" t="s">
        <v>29</v>
      </c>
      <c r="AX158" s="11" t="s">
        <v>71</v>
      </c>
      <c r="AY158" s="164" t="s">
        <v>138</v>
      </c>
    </row>
    <row r="159" spans="2:65" s="10" customFormat="1" ht="16.5" customHeight="1">
      <c r="B159" s="150"/>
      <c r="C159" s="151"/>
      <c r="D159" s="151"/>
      <c r="E159" s="152" t="s">
        <v>5</v>
      </c>
      <c r="F159" s="236" t="s">
        <v>722</v>
      </c>
      <c r="G159" s="237"/>
      <c r="H159" s="237"/>
      <c r="I159" s="237"/>
      <c r="J159" s="151"/>
      <c r="K159" s="153">
        <v>42.335999999999999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145</v>
      </c>
      <c r="AU159" s="157" t="s">
        <v>108</v>
      </c>
      <c r="AV159" s="10" t="s">
        <v>108</v>
      </c>
      <c r="AW159" s="10" t="s">
        <v>29</v>
      </c>
      <c r="AX159" s="10" t="s">
        <v>77</v>
      </c>
      <c r="AY159" s="157" t="s">
        <v>138</v>
      </c>
    </row>
    <row r="160" spans="2:65" s="1" customFormat="1" ht="25.5" customHeight="1">
      <c r="B160" s="140"/>
      <c r="C160" s="141" t="s">
        <v>174</v>
      </c>
      <c r="D160" s="141" t="s">
        <v>139</v>
      </c>
      <c r="E160" s="142" t="s">
        <v>184</v>
      </c>
      <c r="F160" s="224" t="s">
        <v>185</v>
      </c>
      <c r="G160" s="224"/>
      <c r="H160" s="224"/>
      <c r="I160" s="224"/>
      <c r="J160" s="143" t="s">
        <v>148</v>
      </c>
      <c r="K160" s="144">
        <v>10.584</v>
      </c>
      <c r="L160" s="225"/>
      <c r="M160" s="225"/>
      <c r="N160" s="225">
        <f>ROUND(L160*K160,2)</f>
        <v>0</v>
      </c>
      <c r="O160" s="225"/>
      <c r="P160" s="225"/>
      <c r="Q160" s="225"/>
      <c r="R160" s="145"/>
      <c r="T160" s="146" t="s">
        <v>5</v>
      </c>
      <c r="U160" s="43" t="s">
        <v>36</v>
      </c>
      <c r="V160" s="147">
        <v>0.48399999999999999</v>
      </c>
      <c r="W160" s="147">
        <f>V160*K160</f>
        <v>5.1226560000000001</v>
      </c>
      <c r="X160" s="147">
        <v>0</v>
      </c>
      <c r="Y160" s="147">
        <f>X160*K160</f>
        <v>0</v>
      </c>
      <c r="Z160" s="147">
        <v>0</v>
      </c>
      <c r="AA160" s="148">
        <f>Z160*K160</f>
        <v>0</v>
      </c>
      <c r="AR160" s="21" t="s">
        <v>143</v>
      </c>
      <c r="AT160" s="21" t="s">
        <v>139</v>
      </c>
      <c r="AU160" s="21" t="s">
        <v>108</v>
      </c>
      <c r="AY160" s="21" t="s">
        <v>138</v>
      </c>
      <c r="BE160" s="149">
        <f>IF(U160="základní",N160,0)</f>
        <v>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1" t="s">
        <v>77</v>
      </c>
      <c r="BK160" s="149">
        <f>ROUND(L160*K160,2)</f>
        <v>0</v>
      </c>
      <c r="BL160" s="21" t="s">
        <v>143</v>
      </c>
      <c r="BM160" s="21" t="s">
        <v>723</v>
      </c>
    </row>
    <row r="161" spans="2:65" s="10" customFormat="1" ht="16.5" customHeight="1">
      <c r="B161" s="150"/>
      <c r="C161" s="151"/>
      <c r="D161" s="151"/>
      <c r="E161" s="152" t="s">
        <v>5</v>
      </c>
      <c r="F161" s="234" t="s">
        <v>714</v>
      </c>
      <c r="G161" s="235"/>
      <c r="H161" s="235"/>
      <c r="I161" s="235"/>
      <c r="J161" s="151"/>
      <c r="K161" s="153">
        <v>10.584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145</v>
      </c>
      <c r="AU161" s="157" t="s">
        <v>108</v>
      </c>
      <c r="AV161" s="10" t="s">
        <v>108</v>
      </c>
      <c r="AW161" s="10" t="s">
        <v>29</v>
      </c>
      <c r="AX161" s="10" t="s">
        <v>71</v>
      </c>
      <c r="AY161" s="157" t="s">
        <v>138</v>
      </c>
    </row>
    <row r="162" spans="2:65" s="11" customFormat="1" ht="25.5" customHeight="1">
      <c r="B162" s="158"/>
      <c r="C162" s="159"/>
      <c r="D162" s="159"/>
      <c r="E162" s="160" t="s">
        <v>5</v>
      </c>
      <c r="F162" s="247" t="s">
        <v>282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145</v>
      </c>
      <c r="AU162" s="164" t="s">
        <v>108</v>
      </c>
      <c r="AV162" s="11" t="s">
        <v>77</v>
      </c>
      <c r="AW162" s="11" t="s">
        <v>29</v>
      </c>
      <c r="AX162" s="11" t="s">
        <v>71</v>
      </c>
      <c r="AY162" s="164" t="s">
        <v>138</v>
      </c>
    </row>
    <row r="163" spans="2:65" s="10" customFormat="1" ht="16.5" customHeight="1">
      <c r="B163" s="150"/>
      <c r="C163" s="151"/>
      <c r="D163" s="151"/>
      <c r="E163" s="152" t="s">
        <v>5</v>
      </c>
      <c r="F163" s="236" t="s">
        <v>724</v>
      </c>
      <c r="G163" s="237"/>
      <c r="H163" s="237"/>
      <c r="I163" s="237"/>
      <c r="J163" s="151"/>
      <c r="K163" s="153">
        <v>10.584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145</v>
      </c>
      <c r="AU163" s="157" t="s">
        <v>108</v>
      </c>
      <c r="AV163" s="10" t="s">
        <v>108</v>
      </c>
      <c r="AW163" s="10" t="s">
        <v>29</v>
      </c>
      <c r="AX163" s="10" t="s">
        <v>77</v>
      </c>
      <c r="AY163" s="157" t="s">
        <v>138</v>
      </c>
    </row>
    <row r="164" spans="2:65" s="1" customFormat="1" ht="25.5" customHeight="1">
      <c r="B164" s="140"/>
      <c r="C164" s="141" t="s">
        <v>178</v>
      </c>
      <c r="D164" s="141" t="s">
        <v>139</v>
      </c>
      <c r="E164" s="142" t="s">
        <v>187</v>
      </c>
      <c r="F164" s="224" t="s">
        <v>188</v>
      </c>
      <c r="G164" s="224"/>
      <c r="H164" s="224"/>
      <c r="I164" s="224"/>
      <c r="J164" s="143" t="s">
        <v>148</v>
      </c>
      <c r="K164" s="144">
        <v>42.335999999999999</v>
      </c>
      <c r="L164" s="225"/>
      <c r="M164" s="225"/>
      <c r="N164" s="225">
        <f>ROUND(L164*K164,2)</f>
        <v>0</v>
      </c>
      <c r="O164" s="225"/>
      <c r="P164" s="225"/>
      <c r="Q164" s="225"/>
      <c r="R164" s="145"/>
      <c r="T164" s="146" t="s">
        <v>5</v>
      </c>
      <c r="U164" s="43" t="s">
        <v>36</v>
      </c>
      <c r="V164" s="147">
        <v>8.3000000000000004E-2</v>
      </c>
      <c r="W164" s="147">
        <f>V164*K164</f>
        <v>3.5138880000000001</v>
      </c>
      <c r="X164" s="147">
        <v>0</v>
      </c>
      <c r="Y164" s="147">
        <f>X164*K164</f>
        <v>0</v>
      </c>
      <c r="Z164" s="147">
        <v>0</v>
      </c>
      <c r="AA164" s="148">
        <f>Z164*K164</f>
        <v>0</v>
      </c>
      <c r="AR164" s="21" t="s">
        <v>143</v>
      </c>
      <c r="AT164" s="21" t="s">
        <v>139</v>
      </c>
      <c r="AU164" s="21" t="s">
        <v>108</v>
      </c>
      <c r="AY164" s="21" t="s">
        <v>138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77</v>
      </c>
      <c r="BK164" s="149">
        <f>ROUND(L164*K164,2)</f>
        <v>0</v>
      </c>
      <c r="BL164" s="21" t="s">
        <v>143</v>
      </c>
      <c r="BM164" s="21" t="s">
        <v>725</v>
      </c>
    </row>
    <row r="165" spans="2:65" s="10" customFormat="1" ht="16.5" customHeight="1">
      <c r="B165" s="150"/>
      <c r="C165" s="151"/>
      <c r="D165" s="151"/>
      <c r="E165" s="152" t="s">
        <v>5</v>
      </c>
      <c r="F165" s="234" t="s">
        <v>721</v>
      </c>
      <c r="G165" s="235"/>
      <c r="H165" s="235"/>
      <c r="I165" s="235"/>
      <c r="J165" s="151"/>
      <c r="K165" s="153">
        <v>42.335999999999999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145</v>
      </c>
      <c r="AU165" s="157" t="s">
        <v>108</v>
      </c>
      <c r="AV165" s="10" t="s">
        <v>108</v>
      </c>
      <c r="AW165" s="10" t="s">
        <v>29</v>
      </c>
      <c r="AX165" s="10" t="s">
        <v>77</v>
      </c>
      <c r="AY165" s="157" t="s">
        <v>138</v>
      </c>
    </row>
    <row r="166" spans="2:65" s="1" customFormat="1" ht="38.25" customHeight="1">
      <c r="B166" s="140"/>
      <c r="C166" s="141" t="s">
        <v>11</v>
      </c>
      <c r="D166" s="141" t="s">
        <v>139</v>
      </c>
      <c r="E166" s="142" t="s">
        <v>190</v>
      </c>
      <c r="F166" s="224" t="s">
        <v>191</v>
      </c>
      <c r="G166" s="224"/>
      <c r="H166" s="224"/>
      <c r="I166" s="224"/>
      <c r="J166" s="143" t="s">
        <v>148</v>
      </c>
      <c r="K166" s="144">
        <v>127.008</v>
      </c>
      <c r="L166" s="225"/>
      <c r="M166" s="225"/>
      <c r="N166" s="225">
        <f>ROUND(L166*K166,2)</f>
        <v>0</v>
      </c>
      <c r="O166" s="225"/>
      <c r="P166" s="225"/>
      <c r="Q166" s="225"/>
      <c r="R166" s="145"/>
      <c r="T166" s="146" t="s">
        <v>5</v>
      </c>
      <c r="U166" s="43" t="s">
        <v>36</v>
      </c>
      <c r="V166" s="147">
        <v>4.0000000000000001E-3</v>
      </c>
      <c r="W166" s="147">
        <f>V166*K166</f>
        <v>0.50803200000000004</v>
      </c>
      <c r="X166" s="147">
        <v>0</v>
      </c>
      <c r="Y166" s="147">
        <f>X166*K166</f>
        <v>0</v>
      </c>
      <c r="Z166" s="147">
        <v>0</v>
      </c>
      <c r="AA166" s="148">
        <f>Z166*K166</f>
        <v>0</v>
      </c>
      <c r="AR166" s="21" t="s">
        <v>143</v>
      </c>
      <c r="AT166" s="21" t="s">
        <v>139</v>
      </c>
      <c r="AU166" s="21" t="s">
        <v>108</v>
      </c>
      <c r="AY166" s="21" t="s">
        <v>138</v>
      </c>
      <c r="BE166" s="149">
        <f>IF(U166="základní",N166,0)</f>
        <v>0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21" t="s">
        <v>77</v>
      </c>
      <c r="BK166" s="149">
        <f>ROUND(L166*K166,2)</f>
        <v>0</v>
      </c>
      <c r="BL166" s="21" t="s">
        <v>143</v>
      </c>
      <c r="BM166" s="21" t="s">
        <v>726</v>
      </c>
    </row>
    <row r="167" spans="2:65" s="10" customFormat="1" ht="16.5" customHeight="1">
      <c r="B167" s="150"/>
      <c r="C167" s="151"/>
      <c r="D167" s="151"/>
      <c r="E167" s="152" t="s">
        <v>5</v>
      </c>
      <c r="F167" s="234" t="s">
        <v>727</v>
      </c>
      <c r="G167" s="235"/>
      <c r="H167" s="235"/>
      <c r="I167" s="235"/>
      <c r="J167" s="151"/>
      <c r="K167" s="153">
        <v>127.008</v>
      </c>
      <c r="L167" s="151"/>
      <c r="M167" s="151"/>
      <c r="N167" s="151"/>
      <c r="O167" s="151"/>
      <c r="P167" s="151"/>
      <c r="Q167" s="151"/>
      <c r="R167" s="154"/>
      <c r="T167" s="155"/>
      <c r="U167" s="151"/>
      <c r="V167" s="151"/>
      <c r="W167" s="151"/>
      <c r="X167" s="151"/>
      <c r="Y167" s="151"/>
      <c r="Z167" s="151"/>
      <c r="AA167" s="156"/>
      <c r="AT167" s="157" t="s">
        <v>145</v>
      </c>
      <c r="AU167" s="157" t="s">
        <v>108</v>
      </c>
      <c r="AV167" s="10" t="s">
        <v>108</v>
      </c>
      <c r="AW167" s="10" t="s">
        <v>29</v>
      </c>
      <c r="AX167" s="10" t="s">
        <v>77</v>
      </c>
      <c r="AY167" s="157" t="s">
        <v>138</v>
      </c>
    </row>
    <row r="168" spans="2:65" s="1" customFormat="1" ht="25.5" customHeight="1">
      <c r="B168" s="140"/>
      <c r="C168" s="141" t="s">
        <v>183</v>
      </c>
      <c r="D168" s="141" t="s">
        <v>139</v>
      </c>
      <c r="E168" s="142" t="s">
        <v>193</v>
      </c>
      <c r="F168" s="224" t="s">
        <v>194</v>
      </c>
      <c r="G168" s="224"/>
      <c r="H168" s="224"/>
      <c r="I168" s="224"/>
      <c r="J168" s="143" t="s">
        <v>148</v>
      </c>
      <c r="K168" s="144">
        <v>10.584</v>
      </c>
      <c r="L168" s="225"/>
      <c r="M168" s="225"/>
      <c r="N168" s="225">
        <f>ROUND(L168*K168,2)</f>
        <v>0</v>
      </c>
      <c r="O168" s="225"/>
      <c r="P168" s="225"/>
      <c r="Q168" s="225"/>
      <c r="R168" s="145"/>
      <c r="T168" s="146" t="s">
        <v>5</v>
      </c>
      <c r="U168" s="43" t="s">
        <v>36</v>
      </c>
      <c r="V168" s="147">
        <v>0.106</v>
      </c>
      <c r="W168" s="147">
        <f>V168*K168</f>
        <v>1.121904</v>
      </c>
      <c r="X168" s="147">
        <v>0</v>
      </c>
      <c r="Y168" s="147">
        <f>X168*K168</f>
        <v>0</v>
      </c>
      <c r="Z168" s="147">
        <v>0</v>
      </c>
      <c r="AA168" s="148">
        <f>Z168*K168</f>
        <v>0</v>
      </c>
      <c r="AR168" s="21" t="s">
        <v>143</v>
      </c>
      <c r="AT168" s="21" t="s">
        <v>139</v>
      </c>
      <c r="AU168" s="21" t="s">
        <v>108</v>
      </c>
      <c r="AY168" s="21" t="s">
        <v>138</v>
      </c>
      <c r="BE168" s="149">
        <f>IF(U168="základní",N168,0)</f>
        <v>0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21" t="s">
        <v>77</v>
      </c>
      <c r="BK168" s="149">
        <f>ROUND(L168*K168,2)</f>
        <v>0</v>
      </c>
      <c r="BL168" s="21" t="s">
        <v>143</v>
      </c>
      <c r="BM168" s="21" t="s">
        <v>728</v>
      </c>
    </row>
    <row r="169" spans="2:65" s="10" customFormat="1" ht="16.5" customHeight="1">
      <c r="B169" s="150"/>
      <c r="C169" s="151"/>
      <c r="D169" s="151"/>
      <c r="E169" s="152" t="s">
        <v>5</v>
      </c>
      <c r="F169" s="234" t="s">
        <v>714</v>
      </c>
      <c r="G169" s="235"/>
      <c r="H169" s="235"/>
      <c r="I169" s="235"/>
      <c r="J169" s="151"/>
      <c r="K169" s="153">
        <v>10.584</v>
      </c>
      <c r="L169" s="151"/>
      <c r="M169" s="151"/>
      <c r="N169" s="151"/>
      <c r="O169" s="151"/>
      <c r="P169" s="151"/>
      <c r="Q169" s="151"/>
      <c r="R169" s="154"/>
      <c r="T169" s="155"/>
      <c r="U169" s="151"/>
      <c r="V169" s="151"/>
      <c r="W169" s="151"/>
      <c r="X169" s="151"/>
      <c r="Y169" s="151"/>
      <c r="Z169" s="151"/>
      <c r="AA169" s="156"/>
      <c r="AT169" s="157" t="s">
        <v>145</v>
      </c>
      <c r="AU169" s="157" t="s">
        <v>108</v>
      </c>
      <c r="AV169" s="10" t="s">
        <v>108</v>
      </c>
      <c r="AW169" s="10" t="s">
        <v>29</v>
      </c>
      <c r="AX169" s="10" t="s">
        <v>77</v>
      </c>
      <c r="AY169" s="157" t="s">
        <v>138</v>
      </c>
    </row>
    <row r="170" spans="2:65" s="1" customFormat="1" ht="38.25" customHeight="1">
      <c r="B170" s="140"/>
      <c r="C170" s="141" t="s">
        <v>186</v>
      </c>
      <c r="D170" s="141" t="s">
        <v>139</v>
      </c>
      <c r="E170" s="142" t="s">
        <v>196</v>
      </c>
      <c r="F170" s="224" t="s">
        <v>197</v>
      </c>
      <c r="G170" s="224"/>
      <c r="H170" s="224"/>
      <c r="I170" s="224"/>
      <c r="J170" s="143" t="s">
        <v>148</v>
      </c>
      <c r="K170" s="144">
        <v>31.751999999999999</v>
      </c>
      <c r="L170" s="225"/>
      <c r="M170" s="225"/>
      <c r="N170" s="225">
        <f>ROUND(L170*K170,2)</f>
        <v>0</v>
      </c>
      <c r="O170" s="225"/>
      <c r="P170" s="225"/>
      <c r="Q170" s="225"/>
      <c r="R170" s="145"/>
      <c r="T170" s="146" t="s">
        <v>5</v>
      </c>
      <c r="U170" s="43" t="s">
        <v>36</v>
      </c>
      <c r="V170" s="147">
        <v>5.0000000000000001E-3</v>
      </c>
      <c r="W170" s="147">
        <f>V170*K170</f>
        <v>0.15875999999999998</v>
      </c>
      <c r="X170" s="147">
        <v>0</v>
      </c>
      <c r="Y170" s="147">
        <f>X170*K170</f>
        <v>0</v>
      </c>
      <c r="Z170" s="147">
        <v>0</v>
      </c>
      <c r="AA170" s="148">
        <f>Z170*K170</f>
        <v>0</v>
      </c>
      <c r="AR170" s="21" t="s">
        <v>143</v>
      </c>
      <c r="AT170" s="21" t="s">
        <v>139</v>
      </c>
      <c r="AU170" s="21" t="s">
        <v>108</v>
      </c>
      <c r="AY170" s="21" t="s">
        <v>138</v>
      </c>
      <c r="BE170" s="149">
        <f>IF(U170="základní",N170,0)</f>
        <v>0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1" t="s">
        <v>77</v>
      </c>
      <c r="BK170" s="149">
        <f>ROUND(L170*K170,2)</f>
        <v>0</v>
      </c>
      <c r="BL170" s="21" t="s">
        <v>143</v>
      </c>
      <c r="BM170" s="21" t="s">
        <v>729</v>
      </c>
    </row>
    <row r="171" spans="2:65" s="10" customFormat="1" ht="16.5" customHeight="1">
      <c r="B171" s="150"/>
      <c r="C171" s="151"/>
      <c r="D171" s="151"/>
      <c r="E171" s="152" t="s">
        <v>5</v>
      </c>
      <c r="F171" s="234" t="s">
        <v>730</v>
      </c>
      <c r="G171" s="235"/>
      <c r="H171" s="235"/>
      <c r="I171" s="235"/>
      <c r="J171" s="151"/>
      <c r="K171" s="153">
        <v>31.751999999999999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145</v>
      </c>
      <c r="AU171" s="157" t="s">
        <v>108</v>
      </c>
      <c r="AV171" s="10" t="s">
        <v>108</v>
      </c>
      <c r="AW171" s="10" t="s">
        <v>29</v>
      </c>
      <c r="AX171" s="10" t="s">
        <v>77</v>
      </c>
      <c r="AY171" s="157" t="s">
        <v>138</v>
      </c>
    </row>
    <row r="172" spans="2:65" s="1" customFormat="1" ht="16.5" customHeight="1">
      <c r="B172" s="140"/>
      <c r="C172" s="141" t="s">
        <v>189</v>
      </c>
      <c r="D172" s="141" t="s">
        <v>139</v>
      </c>
      <c r="E172" s="142" t="s">
        <v>198</v>
      </c>
      <c r="F172" s="224" t="s">
        <v>199</v>
      </c>
      <c r="G172" s="224"/>
      <c r="H172" s="224"/>
      <c r="I172" s="224"/>
      <c r="J172" s="143" t="s">
        <v>148</v>
      </c>
      <c r="K172" s="144">
        <v>52.92</v>
      </c>
      <c r="L172" s="225"/>
      <c r="M172" s="225"/>
      <c r="N172" s="225">
        <f>ROUND(L172*K172,2)</f>
        <v>0</v>
      </c>
      <c r="O172" s="225"/>
      <c r="P172" s="225"/>
      <c r="Q172" s="225"/>
      <c r="R172" s="145"/>
      <c r="T172" s="146" t="s">
        <v>5</v>
      </c>
      <c r="U172" s="43" t="s">
        <v>36</v>
      </c>
      <c r="V172" s="147">
        <v>8.9999999999999993E-3</v>
      </c>
      <c r="W172" s="147">
        <f>V172*K172</f>
        <v>0.47627999999999998</v>
      </c>
      <c r="X172" s="147">
        <v>0</v>
      </c>
      <c r="Y172" s="147">
        <f>X172*K172</f>
        <v>0</v>
      </c>
      <c r="Z172" s="147">
        <v>0</v>
      </c>
      <c r="AA172" s="148">
        <f>Z172*K172</f>
        <v>0</v>
      </c>
      <c r="AR172" s="21" t="s">
        <v>143</v>
      </c>
      <c r="AT172" s="21" t="s">
        <v>139</v>
      </c>
      <c r="AU172" s="21" t="s">
        <v>108</v>
      </c>
      <c r="AY172" s="21" t="s">
        <v>138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77</v>
      </c>
      <c r="BK172" s="149">
        <f>ROUND(L172*K172,2)</f>
        <v>0</v>
      </c>
      <c r="BL172" s="21" t="s">
        <v>143</v>
      </c>
      <c r="BM172" s="21" t="s">
        <v>731</v>
      </c>
    </row>
    <row r="173" spans="2:65" s="11" customFormat="1" ht="16.5" customHeight="1">
      <c r="B173" s="158"/>
      <c r="C173" s="159"/>
      <c r="D173" s="159"/>
      <c r="E173" s="160" t="s">
        <v>5</v>
      </c>
      <c r="F173" s="245" t="s">
        <v>200</v>
      </c>
      <c r="G173" s="246"/>
      <c r="H173" s="246"/>
      <c r="I173" s="246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145</v>
      </c>
      <c r="AU173" s="164" t="s">
        <v>108</v>
      </c>
      <c r="AV173" s="11" t="s">
        <v>77</v>
      </c>
      <c r="AW173" s="11" t="s">
        <v>29</v>
      </c>
      <c r="AX173" s="11" t="s">
        <v>71</v>
      </c>
      <c r="AY173" s="164" t="s">
        <v>138</v>
      </c>
    </row>
    <row r="174" spans="2:65" s="10" customFormat="1" ht="16.5" customHeight="1">
      <c r="B174" s="150"/>
      <c r="C174" s="151"/>
      <c r="D174" s="151"/>
      <c r="E174" s="152" t="s">
        <v>5</v>
      </c>
      <c r="F174" s="236" t="s">
        <v>732</v>
      </c>
      <c r="G174" s="237"/>
      <c r="H174" s="237"/>
      <c r="I174" s="237"/>
      <c r="J174" s="151"/>
      <c r="K174" s="153">
        <v>52.92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145</v>
      </c>
      <c r="AU174" s="157" t="s">
        <v>108</v>
      </c>
      <c r="AV174" s="10" t="s">
        <v>108</v>
      </c>
      <c r="AW174" s="10" t="s">
        <v>29</v>
      </c>
      <c r="AX174" s="10" t="s">
        <v>77</v>
      </c>
      <c r="AY174" s="157" t="s">
        <v>138</v>
      </c>
    </row>
    <row r="175" spans="2:65" s="1" customFormat="1" ht="25.5" customHeight="1">
      <c r="B175" s="140"/>
      <c r="C175" s="141" t="s">
        <v>192</v>
      </c>
      <c r="D175" s="141" t="s">
        <v>139</v>
      </c>
      <c r="E175" s="142" t="s">
        <v>202</v>
      </c>
      <c r="F175" s="224" t="s">
        <v>203</v>
      </c>
      <c r="G175" s="224"/>
      <c r="H175" s="224"/>
      <c r="I175" s="224"/>
      <c r="J175" s="143" t="s">
        <v>204</v>
      </c>
      <c r="K175" s="144">
        <v>95.256</v>
      </c>
      <c r="L175" s="225"/>
      <c r="M175" s="225"/>
      <c r="N175" s="225">
        <f>ROUND(L175*K175,2)</f>
        <v>0</v>
      </c>
      <c r="O175" s="225"/>
      <c r="P175" s="225"/>
      <c r="Q175" s="225"/>
      <c r="R175" s="145"/>
      <c r="T175" s="146" t="s">
        <v>5</v>
      </c>
      <c r="U175" s="43" t="s">
        <v>36</v>
      </c>
      <c r="V175" s="147">
        <v>0</v>
      </c>
      <c r="W175" s="147">
        <f>V175*K175</f>
        <v>0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1" t="s">
        <v>143</v>
      </c>
      <c r="AT175" s="21" t="s">
        <v>139</v>
      </c>
      <c r="AU175" s="21" t="s">
        <v>108</v>
      </c>
      <c r="AY175" s="21" t="s">
        <v>138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1" t="s">
        <v>77</v>
      </c>
      <c r="BK175" s="149">
        <f>ROUND(L175*K175,2)</f>
        <v>0</v>
      </c>
      <c r="BL175" s="21" t="s">
        <v>143</v>
      </c>
      <c r="BM175" s="21" t="s">
        <v>733</v>
      </c>
    </row>
    <row r="176" spans="2:65" s="10" customFormat="1" ht="16.5" customHeight="1">
      <c r="B176" s="150"/>
      <c r="C176" s="151"/>
      <c r="D176" s="151"/>
      <c r="E176" s="152" t="s">
        <v>5</v>
      </c>
      <c r="F176" s="234" t="s">
        <v>734</v>
      </c>
      <c r="G176" s="235"/>
      <c r="H176" s="235"/>
      <c r="I176" s="235"/>
      <c r="J176" s="151"/>
      <c r="K176" s="153">
        <v>95.256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145</v>
      </c>
      <c r="AU176" s="157" t="s">
        <v>108</v>
      </c>
      <c r="AV176" s="10" t="s">
        <v>108</v>
      </c>
      <c r="AW176" s="10" t="s">
        <v>29</v>
      </c>
      <c r="AX176" s="10" t="s">
        <v>77</v>
      </c>
      <c r="AY176" s="157" t="s">
        <v>138</v>
      </c>
    </row>
    <row r="177" spans="2:65" s="1" customFormat="1" ht="25.5" customHeight="1">
      <c r="B177" s="140"/>
      <c r="C177" s="141" t="s">
        <v>195</v>
      </c>
      <c r="D177" s="141" t="s">
        <v>139</v>
      </c>
      <c r="E177" s="142" t="s">
        <v>206</v>
      </c>
      <c r="F177" s="224" t="s">
        <v>207</v>
      </c>
      <c r="G177" s="224"/>
      <c r="H177" s="224"/>
      <c r="I177" s="224"/>
      <c r="J177" s="143" t="s">
        <v>148</v>
      </c>
      <c r="K177" s="144">
        <v>26.568999999999999</v>
      </c>
      <c r="L177" s="225"/>
      <c r="M177" s="225"/>
      <c r="N177" s="225">
        <f>ROUND(L177*K177,2)</f>
        <v>0</v>
      </c>
      <c r="O177" s="225"/>
      <c r="P177" s="225"/>
      <c r="Q177" s="225"/>
      <c r="R177" s="145"/>
      <c r="T177" s="146" t="s">
        <v>5</v>
      </c>
      <c r="U177" s="43" t="s">
        <v>36</v>
      </c>
      <c r="V177" s="147">
        <v>0.29899999999999999</v>
      </c>
      <c r="W177" s="147">
        <f>V177*K177</f>
        <v>7.9441309999999996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143</v>
      </c>
      <c r="AT177" s="21" t="s">
        <v>139</v>
      </c>
      <c r="AU177" s="21" t="s">
        <v>108</v>
      </c>
      <c r="AY177" s="21" t="s">
        <v>138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77</v>
      </c>
      <c r="BK177" s="149">
        <f>ROUND(L177*K177,2)</f>
        <v>0</v>
      </c>
      <c r="BL177" s="21" t="s">
        <v>143</v>
      </c>
      <c r="BM177" s="21" t="s">
        <v>735</v>
      </c>
    </row>
    <row r="178" spans="2:65" s="11" customFormat="1" ht="25.5" customHeight="1">
      <c r="B178" s="158"/>
      <c r="C178" s="159"/>
      <c r="D178" s="159"/>
      <c r="E178" s="160" t="s">
        <v>5</v>
      </c>
      <c r="F178" s="245" t="s">
        <v>589</v>
      </c>
      <c r="G178" s="246"/>
      <c r="H178" s="246"/>
      <c r="I178" s="246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145</v>
      </c>
      <c r="AU178" s="164" t="s">
        <v>108</v>
      </c>
      <c r="AV178" s="11" t="s">
        <v>77</v>
      </c>
      <c r="AW178" s="11" t="s">
        <v>29</v>
      </c>
      <c r="AX178" s="11" t="s">
        <v>71</v>
      </c>
      <c r="AY178" s="164" t="s">
        <v>138</v>
      </c>
    </row>
    <row r="179" spans="2:65" s="10" customFormat="1" ht="16.5" customHeight="1">
      <c r="B179" s="150"/>
      <c r="C179" s="151"/>
      <c r="D179" s="151"/>
      <c r="E179" s="152" t="s">
        <v>5</v>
      </c>
      <c r="F179" s="236" t="s">
        <v>736</v>
      </c>
      <c r="G179" s="237"/>
      <c r="H179" s="237"/>
      <c r="I179" s="237"/>
      <c r="J179" s="151"/>
      <c r="K179" s="153">
        <v>26.568999999999999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145</v>
      </c>
      <c r="AU179" s="157" t="s">
        <v>108</v>
      </c>
      <c r="AV179" s="10" t="s">
        <v>108</v>
      </c>
      <c r="AW179" s="10" t="s">
        <v>29</v>
      </c>
      <c r="AX179" s="10" t="s">
        <v>77</v>
      </c>
      <c r="AY179" s="157" t="s">
        <v>138</v>
      </c>
    </row>
    <row r="180" spans="2:65" s="1" customFormat="1" ht="16.5" customHeight="1">
      <c r="B180" s="140"/>
      <c r="C180" s="173" t="s">
        <v>10</v>
      </c>
      <c r="D180" s="173" t="s">
        <v>209</v>
      </c>
      <c r="E180" s="174" t="s">
        <v>210</v>
      </c>
      <c r="F180" s="240" t="s">
        <v>211</v>
      </c>
      <c r="G180" s="240"/>
      <c r="H180" s="240"/>
      <c r="I180" s="240"/>
      <c r="J180" s="175" t="s">
        <v>204</v>
      </c>
      <c r="K180" s="176">
        <v>47.823999999999998</v>
      </c>
      <c r="L180" s="241"/>
      <c r="M180" s="241"/>
      <c r="N180" s="241">
        <f>ROUND(L180*K180,2)</f>
        <v>0</v>
      </c>
      <c r="O180" s="225"/>
      <c r="P180" s="225"/>
      <c r="Q180" s="225"/>
      <c r="R180" s="145"/>
      <c r="T180" s="146" t="s">
        <v>5</v>
      </c>
      <c r="U180" s="43" t="s">
        <v>36</v>
      </c>
      <c r="V180" s="147">
        <v>0</v>
      </c>
      <c r="W180" s="147">
        <f>V180*K180</f>
        <v>0</v>
      </c>
      <c r="X180" s="147">
        <v>1</v>
      </c>
      <c r="Y180" s="147">
        <f>X180*K180</f>
        <v>47.823999999999998</v>
      </c>
      <c r="Z180" s="147">
        <v>0</v>
      </c>
      <c r="AA180" s="148">
        <f>Z180*K180</f>
        <v>0</v>
      </c>
      <c r="AR180" s="21" t="s">
        <v>168</v>
      </c>
      <c r="AT180" s="21" t="s">
        <v>209</v>
      </c>
      <c r="AU180" s="21" t="s">
        <v>108</v>
      </c>
      <c r="AY180" s="21" t="s">
        <v>138</v>
      </c>
      <c r="BE180" s="149">
        <f>IF(U180="základní",N180,0)</f>
        <v>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77</v>
      </c>
      <c r="BK180" s="149">
        <f>ROUND(L180*K180,2)</f>
        <v>0</v>
      </c>
      <c r="BL180" s="21" t="s">
        <v>143</v>
      </c>
      <c r="BM180" s="21" t="s">
        <v>737</v>
      </c>
    </row>
    <row r="181" spans="2:65" s="10" customFormat="1" ht="16.5" customHeight="1">
      <c r="B181" s="150"/>
      <c r="C181" s="151"/>
      <c r="D181" s="151"/>
      <c r="E181" s="152" t="s">
        <v>5</v>
      </c>
      <c r="F181" s="234" t="s">
        <v>738</v>
      </c>
      <c r="G181" s="235"/>
      <c r="H181" s="235"/>
      <c r="I181" s="235"/>
      <c r="J181" s="151"/>
      <c r="K181" s="153">
        <v>47.823999999999998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145</v>
      </c>
      <c r="AU181" s="157" t="s">
        <v>108</v>
      </c>
      <c r="AV181" s="10" t="s">
        <v>108</v>
      </c>
      <c r="AW181" s="10" t="s">
        <v>29</v>
      </c>
      <c r="AX181" s="10" t="s">
        <v>77</v>
      </c>
      <c r="AY181" s="157" t="s">
        <v>138</v>
      </c>
    </row>
    <row r="182" spans="2:65" s="1" customFormat="1" ht="25.5" customHeight="1">
      <c r="B182" s="140"/>
      <c r="C182" s="141" t="s">
        <v>201</v>
      </c>
      <c r="D182" s="141" t="s">
        <v>139</v>
      </c>
      <c r="E182" s="142" t="s">
        <v>213</v>
      </c>
      <c r="F182" s="224" t="s">
        <v>214</v>
      </c>
      <c r="G182" s="224"/>
      <c r="H182" s="224"/>
      <c r="I182" s="224"/>
      <c r="J182" s="143" t="s">
        <v>148</v>
      </c>
      <c r="K182" s="144">
        <v>18.869</v>
      </c>
      <c r="L182" s="225"/>
      <c r="M182" s="225"/>
      <c r="N182" s="225">
        <f>ROUND(L182*K182,2)</f>
        <v>0</v>
      </c>
      <c r="O182" s="225"/>
      <c r="P182" s="225"/>
      <c r="Q182" s="225"/>
      <c r="R182" s="145"/>
      <c r="T182" s="146" t="s">
        <v>5</v>
      </c>
      <c r="U182" s="43" t="s">
        <v>36</v>
      </c>
      <c r="V182" s="147">
        <v>0.28599999999999998</v>
      </c>
      <c r="W182" s="147">
        <f>V182*K182</f>
        <v>5.3965339999999991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1" t="s">
        <v>143</v>
      </c>
      <c r="AT182" s="21" t="s">
        <v>139</v>
      </c>
      <c r="AU182" s="21" t="s">
        <v>108</v>
      </c>
      <c r="AY182" s="21" t="s">
        <v>138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77</v>
      </c>
      <c r="BK182" s="149">
        <f>ROUND(L182*K182,2)</f>
        <v>0</v>
      </c>
      <c r="BL182" s="21" t="s">
        <v>143</v>
      </c>
      <c r="BM182" s="21" t="s">
        <v>739</v>
      </c>
    </row>
    <row r="183" spans="2:65" s="11" customFormat="1" ht="16.5" customHeight="1">
      <c r="B183" s="158"/>
      <c r="C183" s="159"/>
      <c r="D183" s="159"/>
      <c r="E183" s="160" t="s">
        <v>5</v>
      </c>
      <c r="F183" s="245" t="s">
        <v>449</v>
      </c>
      <c r="G183" s="246"/>
      <c r="H183" s="246"/>
      <c r="I183" s="246"/>
      <c r="J183" s="159"/>
      <c r="K183" s="160" t="s">
        <v>5</v>
      </c>
      <c r="L183" s="159"/>
      <c r="M183" s="159"/>
      <c r="N183" s="159"/>
      <c r="O183" s="159"/>
      <c r="P183" s="159"/>
      <c r="Q183" s="159"/>
      <c r="R183" s="161"/>
      <c r="T183" s="162"/>
      <c r="U183" s="159"/>
      <c r="V183" s="159"/>
      <c r="W183" s="159"/>
      <c r="X183" s="159"/>
      <c r="Y183" s="159"/>
      <c r="Z183" s="159"/>
      <c r="AA183" s="163"/>
      <c r="AT183" s="164" t="s">
        <v>145</v>
      </c>
      <c r="AU183" s="164" t="s">
        <v>108</v>
      </c>
      <c r="AV183" s="11" t="s">
        <v>77</v>
      </c>
      <c r="AW183" s="11" t="s">
        <v>29</v>
      </c>
      <c r="AX183" s="11" t="s">
        <v>71</v>
      </c>
      <c r="AY183" s="164" t="s">
        <v>138</v>
      </c>
    </row>
    <row r="184" spans="2:65" s="10" customFormat="1" ht="16.5" customHeight="1">
      <c r="B184" s="150"/>
      <c r="C184" s="151"/>
      <c r="D184" s="151"/>
      <c r="E184" s="152" t="s">
        <v>5</v>
      </c>
      <c r="F184" s="236" t="s">
        <v>740</v>
      </c>
      <c r="G184" s="237"/>
      <c r="H184" s="237"/>
      <c r="I184" s="237"/>
      <c r="J184" s="151"/>
      <c r="K184" s="153">
        <v>1.341</v>
      </c>
      <c r="L184" s="151"/>
      <c r="M184" s="151"/>
      <c r="N184" s="151"/>
      <c r="O184" s="151"/>
      <c r="P184" s="151"/>
      <c r="Q184" s="151"/>
      <c r="R184" s="154"/>
      <c r="T184" s="155"/>
      <c r="U184" s="151"/>
      <c r="V184" s="151"/>
      <c r="W184" s="151"/>
      <c r="X184" s="151"/>
      <c r="Y184" s="151"/>
      <c r="Z184" s="151"/>
      <c r="AA184" s="156"/>
      <c r="AT184" s="157" t="s">
        <v>145</v>
      </c>
      <c r="AU184" s="157" t="s">
        <v>108</v>
      </c>
      <c r="AV184" s="10" t="s">
        <v>108</v>
      </c>
      <c r="AW184" s="10" t="s">
        <v>29</v>
      </c>
      <c r="AX184" s="10" t="s">
        <v>71</v>
      </c>
      <c r="AY184" s="157" t="s">
        <v>138</v>
      </c>
    </row>
    <row r="185" spans="2:65" s="11" customFormat="1" ht="16.5" customHeight="1">
      <c r="B185" s="158"/>
      <c r="C185" s="159"/>
      <c r="D185" s="159"/>
      <c r="E185" s="160" t="s">
        <v>5</v>
      </c>
      <c r="F185" s="247" t="s">
        <v>451</v>
      </c>
      <c r="G185" s="248"/>
      <c r="H185" s="248"/>
      <c r="I185" s="248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145</v>
      </c>
      <c r="AU185" s="164" t="s">
        <v>108</v>
      </c>
      <c r="AV185" s="11" t="s">
        <v>77</v>
      </c>
      <c r="AW185" s="11" t="s">
        <v>29</v>
      </c>
      <c r="AX185" s="11" t="s">
        <v>71</v>
      </c>
      <c r="AY185" s="164" t="s">
        <v>138</v>
      </c>
    </row>
    <row r="186" spans="2:65" s="10" customFormat="1" ht="16.5" customHeight="1">
      <c r="B186" s="150"/>
      <c r="C186" s="151"/>
      <c r="D186" s="151"/>
      <c r="E186" s="152" t="s">
        <v>5</v>
      </c>
      <c r="F186" s="236" t="s">
        <v>741</v>
      </c>
      <c r="G186" s="237"/>
      <c r="H186" s="237"/>
      <c r="I186" s="237"/>
      <c r="J186" s="151"/>
      <c r="K186" s="153">
        <v>4.1360000000000001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145</v>
      </c>
      <c r="AU186" s="157" t="s">
        <v>108</v>
      </c>
      <c r="AV186" s="10" t="s">
        <v>108</v>
      </c>
      <c r="AW186" s="10" t="s">
        <v>29</v>
      </c>
      <c r="AX186" s="10" t="s">
        <v>71</v>
      </c>
      <c r="AY186" s="157" t="s">
        <v>138</v>
      </c>
    </row>
    <row r="187" spans="2:65" s="11" customFormat="1" ht="16.5" customHeight="1">
      <c r="B187" s="158"/>
      <c r="C187" s="159"/>
      <c r="D187" s="159"/>
      <c r="E187" s="160" t="s">
        <v>5</v>
      </c>
      <c r="F187" s="247" t="s">
        <v>453</v>
      </c>
      <c r="G187" s="248"/>
      <c r="H187" s="248"/>
      <c r="I187" s="248"/>
      <c r="J187" s="159"/>
      <c r="K187" s="160" t="s">
        <v>5</v>
      </c>
      <c r="L187" s="159"/>
      <c r="M187" s="159"/>
      <c r="N187" s="159"/>
      <c r="O187" s="159"/>
      <c r="P187" s="159"/>
      <c r="Q187" s="159"/>
      <c r="R187" s="161"/>
      <c r="T187" s="162"/>
      <c r="U187" s="159"/>
      <c r="V187" s="159"/>
      <c r="W187" s="159"/>
      <c r="X187" s="159"/>
      <c r="Y187" s="159"/>
      <c r="Z187" s="159"/>
      <c r="AA187" s="163"/>
      <c r="AT187" s="164" t="s">
        <v>145</v>
      </c>
      <c r="AU187" s="164" t="s">
        <v>108</v>
      </c>
      <c r="AV187" s="11" t="s">
        <v>77</v>
      </c>
      <c r="AW187" s="11" t="s">
        <v>29</v>
      </c>
      <c r="AX187" s="11" t="s">
        <v>71</v>
      </c>
      <c r="AY187" s="164" t="s">
        <v>138</v>
      </c>
    </row>
    <row r="188" spans="2:65" s="10" customFormat="1" ht="25.5" customHeight="1">
      <c r="B188" s="150"/>
      <c r="C188" s="151"/>
      <c r="D188" s="151"/>
      <c r="E188" s="152" t="s">
        <v>5</v>
      </c>
      <c r="F188" s="236" t="s">
        <v>742</v>
      </c>
      <c r="G188" s="237"/>
      <c r="H188" s="237"/>
      <c r="I188" s="237"/>
      <c r="J188" s="151"/>
      <c r="K188" s="153">
        <v>13.391999999999999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145</v>
      </c>
      <c r="AU188" s="157" t="s">
        <v>108</v>
      </c>
      <c r="AV188" s="10" t="s">
        <v>108</v>
      </c>
      <c r="AW188" s="10" t="s">
        <v>29</v>
      </c>
      <c r="AX188" s="10" t="s">
        <v>71</v>
      </c>
      <c r="AY188" s="157" t="s">
        <v>138</v>
      </c>
    </row>
    <row r="189" spans="2:65" s="12" customFormat="1" ht="16.5" customHeight="1">
      <c r="B189" s="165"/>
      <c r="C189" s="166"/>
      <c r="D189" s="166"/>
      <c r="E189" s="167" t="s">
        <v>5</v>
      </c>
      <c r="F189" s="238" t="s">
        <v>152</v>
      </c>
      <c r="G189" s="239"/>
      <c r="H189" s="239"/>
      <c r="I189" s="239"/>
      <c r="J189" s="166"/>
      <c r="K189" s="168">
        <v>18.869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145</v>
      </c>
      <c r="AU189" s="172" t="s">
        <v>108</v>
      </c>
      <c r="AV189" s="12" t="s">
        <v>143</v>
      </c>
      <c r="AW189" s="12" t="s">
        <v>29</v>
      </c>
      <c r="AX189" s="12" t="s">
        <v>77</v>
      </c>
      <c r="AY189" s="172" t="s">
        <v>138</v>
      </c>
    </row>
    <row r="190" spans="2:65" s="1" customFormat="1" ht="16.5" customHeight="1">
      <c r="B190" s="140"/>
      <c r="C190" s="173" t="s">
        <v>205</v>
      </c>
      <c r="D190" s="173" t="s">
        <v>209</v>
      </c>
      <c r="E190" s="174" t="s">
        <v>216</v>
      </c>
      <c r="F190" s="240" t="s">
        <v>217</v>
      </c>
      <c r="G190" s="240"/>
      <c r="H190" s="240"/>
      <c r="I190" s="240"/>
      <c r="J190" s="175" t="s">
        <v>204</v>
      </c>
      <c r="K190" s="176">
        <v>37.738</v>
      </c>
      <c r="L190" s="241"/>
      <c r="M190" s="241"/>
      <c r="N190" s="241">
        <f>ROUND(L190*K190,2)</f>
        <v>0</v>
      </c>
      <c r="O190" s="225"/>
      <c r="P190" s="225"/>
      <c r="Q190" s="225"/>
      <c r="R190" s="145"/>
      <c r="T190" s="146" t="s">
        <v>5</v>
      </c>
      <c r="U190" s="43" t="s">
        <v>36</v>
      </c>
      <c r="V190" s="147">
        <v>0</v>
      </c>
      <c r="W190" s="147">
        <f>V190*K190</f>
        <v>0</v>
      </c>
      <c r="X190" s="147">
        <v>1</v>
      </c>
      <c r="Y190" s="147">
        <f>X190*K190</f>
        <v>37.738</v>
      </c>
      <c r="Z190" s="147">
        <v>0</v>
      </c>
      <c r="AA190" s="148">
        <f>Z190*K190</f>
        <v>0</v>
      </c>
      <c r="AR190" s="21" t="s">
        <v>168</v>
      </c>
      <c r="AT190" s="21" t="s">
        <v>209</v>
      </c>
      <c r="AU190" s="21" t="s">
        <v>108</v>
      </c>
      <c r="AY190" s="21" t="s">
        <v>138</v>
      </c>
      <c r="BE190" s="149">
        <f>IF(U190="základní",N190,0)</f>
        <v>0</v>
      </c>
      <c r="BF190" s="149">
        <f>IF(U190="snížená",N190,0)</f>
        <v>0</v>
      </c>
      <c r="BG190" s="149">
        <f>IF(U190="zákl. přenesená",N190,0)</f>
        <v>0</v>
      </c>
      <c r="BH190" s="149">
        <f>IF(U190="sníž. přenesená",N190,0)</f>
        <v>0</v>
      </c>
      <c r="BI190" s="149">
        <f>IF(U190="nulová",N190,0)</f>
        <v>0</v>
      </c>
      <c r="BJ190" s="21" t="s">
        <v>77</v>
      </c>
      <c r="BK190" s="149">
        <f>ROUND(L190*K190,2)</f>
        <v>0</v>
      </c>
      <c r="BL190" s="21" t="s">
        <v>143</v>
      </c>
      <c r="BM190" s="21" t="s">
        <v>743</v>
      </c>
    </row>
    <row r="191" spans="2:65" s="10" customFormat="1" ht="16.5" customHeight="1">
      <c r="B191" s="150"/>
      <c r="C191" s="151"/>
      <c r="D191" s="151"/>
      <c r="E191" s="152" t="s">
        <v>5</v>
      </c>
      <c r="F191" s="234" t="s">
        <v>744</v>
      </c>
      <c r="G191" s="235"/>
      <c r="H191" s="235"/>
      <c r="I191" s="235"/>
      <c r="J191" s="151"/>
      <c r="K191" s="153">
        <v>37.738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145</v>
      </c>
      <c r="AU191" s="157" t="s">
        <v>108</v>
      </c>
      <c r="AV191" s="10" t="s">
        <v>108</v>
      </c>
      <c r="AW191" s="10" t="s">
        <v>29</v>
      </c>
      <c r="AX191" s="10" t="s">
        <v>77</v>
      </c>
      <c r="AY191" s="157" t="s">
        <v>138</v>
      </c>
    </row>
    <row r="192" spans="2:65" s="9" customFormat="1" ht="29.85" customHeight="1">
      <c r="B192" s="129"/>
      <c r="C192" s="130"/>
      <c r="D192" s="139" t="s">
        <v>120</v>
      </c>
      <c r="E192" s="139"/>
      <c r="F192" s="139"/>
      <c r="G192" s="139"/>
      <c r="H192" s="139"/>
      <c r="I192" s="139"/>
      <c r="J192" s="139"/>
      <c r="K192" s="139"/>
      <c r="L192" s="139"/>
      <c r="M192" s="139"/>
      <c r="N192" s="230">
        <f>BK192</f>
        <v>0</v>
      </c>
      <c r="O192" s="231"/>
      <c r="P192" s="231"/>
      <c r="Q192" s="231"/>
      <c r="R192" s="132"/>
      <c r="T192" s="133"/>
      <c r="U192" s="130"/>
      <c r="V192" s="130"/>
      <c r="W192" s="134">
        <f>SUM(W193:W200)</f>
        <v>8.4459210000000002</v>
      </c>
      <c r="X192" s="130"/>
      <c r="Y192" s="134">
        <f>SUM(Y193:Y200)</f>
        <v>0</v>
      </c>
      <c r="Z192" s="130"/>
      <c r="AA192" s="135">
        <f>SUM(AA193:AA200)</f>
        <v>0</v>
      </c>
      <c r="AR192" s="136" t="s">
        <v>77</v>
      </c>
      <c r="AT192" s="137" t="s">
        <v>70</v>
      </c>
      <c r="AU192" s="137" t="s">
        <v>77</v>
      </c>
      <c r="AY192" s="136" t="s">
        <v>138</v>
      </c>
      <c r="BK192" s="138">
        <f>SUM(BK193:BK200)</f>
        <v>0</v>
      </c>
    </row>
    <row r="193" spans="2:65" s="1" customFormat="1" ht="25.5" customHeight="1">
      <c r="B193" s="140"/>
      <c r="C193" s="141" t="s">
        <v>208</v>
      </c>
      <c r="D193" s="141" t="s">
        <v>139</v>
      </c>
      <c r="E193" s="142" t="s">
        <v>224</v>
      </c>
      <c r="F193" s="224" t="s">
        <v>225</v>
      </c>
      <c r="G193" s="224"/>
      <c r="H193" s="224"/>
      <c r="I193" s="224"/>
      <c r="J193" s="143" t="s">
        <v>148</v>
      </c>
      <c r="K193" s="144">
        <v>6.4130000000000003</v>
      </c>
      <c r="L193" s="225"/>
      <c r="M193" s="225"/>
      <c r="N193" s="225">
        <f>ROUND(L193*K193,2)</f>
        <v>0</v>
      </c>
      <c r="O193" s="225"/>
      <c r="P193" s="225"/>
      <c r="Q193" s="225"/>
      <c r="R193" s="145"/>
      <c r="T193" s="146" t="s">
        <v>5</v>
      </c>
      <c r="U193" s="43" t="s">
        <v>36</v>
      </c>
      <c r="V193" s="147">
        <v>1.3169999999999999</v>
      </c>
      <c r="W193" s="147">
        <f>V193*K193</f>
        <v>8.4459210000000002</v>
      </c>
      <c r="X193" s="147">
        <v>0</v>
      </c>
      <c r="Y193" s="147">
        <f>X193*K193</f>
        <v>0</v>
      </c>
      <c r="Z193" s="147">
        <v>0</v>
      </c>
      <c r="AA193" s="148">
        <f>Z193*K193</f>
        <v>0</v>
      </c>
      <c r="AR193" s="21" t="s">
        <v>143</v>
      </c>
      <c r="AT193" s="21" t="s">
        <v>139</v>
      </c>
      <c r="AU193" s="21" t="s">
        <v>108</v>
      </c>
      <c r="AY193" s="21" t="s">
        <v>138</v>
      </c>
      <c r="BE193" s="149">
        <f>IF(U193="základní",N193,0)</f>
        <v>0</v>
      </c>
      <c r="BF193" s="149">
        <f>IF(U193="snížená",N193,0)</f>
        <v>0</v>
      </c>
      <c r="BG193" s="149">
        <f>IF(U193="zákl. přenesená",N193,0)</f>
        <v>0</v>
      </c>
      <c r="BH193" s="149">
        <f>IF(U193="sníž. přenesená",N193,0)</f>
        <v>0</v>
      </c>
      <c r="BI193" s="149">
        <f>IF(U193="nulová",N193,0)</f>
        <v>0</v>
      </c>
      <c r="BJ193" s="21" t="s">
        <v>77</v>
      </c>
      <c r="BK193" s="149">
        <f>ROUND(L193*K193,2)</f>
        <v>0</v>
      </c>
      <c r="BL193" s="21" t="s">
        <v>143</v>
      </c>
      <c r="BM193" s="21" t="s">
        <v>745</v>
      </c>
    </row>
    <row r="194" spans="2:65" s="11" customFormat="1" ht="16.5" customHeight="1">
      <c r="B194" s="158"/>
      <c r="C194" s="159"/>
      <c r="D194" s="159"/>
      <c r="E194" s="160" t="s">
        <v>5</v>
      </c>
      <c r="F194" s="245" t="s">
        <v>449</v>
      </c>
      <c r="G194" s="246"/>
      <c r="H194" s="246"/>
      <c r="I194" s="246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145</v>
      </c>
      <c r="AU194" s="164" t="s">
        <v>108</v>
      </c>
      <c r="AV194" s="11" t="s">
        <v>77</v>
      </c>
      <c r="AW194" s="11" t="s">
        <v>29</v>
      </c>
      <c r="AX194" s="11" t="s">
        <v>71</v>
      </c>
      <c r="AY194" s="164" t="s">
        <v>138</v>
      </c>
    </row>
    <row r="195" spans="2:65" s="10" customFormat="1" ht="16.5" customHeight="1">
      <c r="B195" s="150"/>
      <c r="C195" s="151"/>
      <c r="D195" s="151"/>
      <c r="E195" s="152" t="s">
        <v>5</v>
      </c>
      <c r="F195" s="236" t="s">
        <v>746</v>
      </c>
      <c r="G195" s="237"/>
      <c r="H195" s="237"/>
      <c r="I195" s="237"/>
      <c r="J195" s="151"/>
      <c r="K195" s="153">
        <v>0.40500000000000003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145</v>
      </c>
      <c r="AU195" s="157" t="s">
        <v>108</v>
      </c>
      <c r="AV195" s="10" t="s">
        <v>108</v>
      </c>
      <c r="AW195" s="10" t="s">
        <v>29</v>
      </c>
      <c r="AX195" s="10" t="s">
        <v>71</v>
      </c>
      <c r="AY195" s="157" t="s">
        <v>138</v>
      </c>
    </row>
    <row r="196" spans="2:65" s="11" customFormat="1" ht="16.5" customHeight="1">
      <c r="B196" s="158"/>
      <c r="C196" s="159"/>
      <c r="D196" s="159"/>
      <c r="E196" s="160" t="s">
        <v>5</v>
      </c>
      <c r="F196" s="247" t="s">
        <v>451</v>
      </c>
      <c r="G196" s="248"/>
      <c r="H196" s="248"/>
      <c r="I196" s="248"/>
      <c r="J196" s="159"/>
      <c r="K196" s="160" t="s">
        <v>5</v>
      </c>
      <c r="L196" s="159"/>
      <c r="M196" s="159"/>
      <c r="N196" s="159"/>
      <c r="O196" s="159"/>
      <c r="P196" s="159"/>
      <c r="Q196" s="159"/>
      <c r="R196" s="161"/>
      <c r="T196" s="162"/>
      <c r="U196" s="159"/>
      <c r="V196" s="159"/>
      <c r="W196" s="159"/>
      <c r="X196" s="159"/>
      <c r="Y196" s="159"/>
      <c r="Z196" s="159"/>
      <c r="AA196" s="163"/>
      <c r="AT196" s="164" t="s">
        <v>145</v>
      </c>
      <c r="AU196" s="164" t="s">
        <v>108</v>
      </c>
      <c r="AV196" s="11" t="s">
        <v>77</v>
      </c>
      <c r="AW196" s="11" t="s">
        <v>29</v>
      </c>
      <c r="AX196" s="11" t="s">
        <v>71</v>
      </c>
      <c r="AY196" s="164" t="s">
        <v>138</v>
      </c>
    </row>
    <row r="197" spans="2:65" s="10" customFormat="1" ht="16.5" customHeight="1">
      <c r="B197" s="150"/>
      <c r="C197" s="151"/>
      <c r="D197" s="151"/>
      <c r="E197" s="152" t="s">
        <v>5</v>
      </c>
      <c r="F197" s="236" t="s">
        <v>747</v>
      </c>
      <c r="G197" s="237"/>
      <c r="H197" s="237"/>
      <c r="I197" s="237"/>
      <c r="J197" s="151"/>
      <c r="K197" s="153">
        <v>1.4179999999999999</v>
      </c>
      <c r="L197" s="151"/>
      <c r="M197" s="151"/>
      <c r="N197" s="151"/>
      <c r="O197" s="151"/>
      <c r="P197" s="151"/>
      <c r="Q197" s="151"/>
      <c r="R197" s="154"/>
      <c r="T197" s="155"/>
      <c r="U197" s="151"/>
      <c r="V197" s="151"/>
      <c r="W197" s="151"/>
      <c r="X197" s="151"/>
      <c r="Y197" s="151"/>
      <c r="Z197" s="151"/>
      <c r="AA197" s="156"/>
      <c r="AT197" s="157" t="s">
        <v>145</v>
      </c>
      <c r="AU197" s="157" t="s">
        <v>108</v>
      </c>
      <c r="AV197" s="10" t="s">
        <v>108</v>
      </c>
      <c r="AW197" s="10" t="s">
        <v>29</v>
      </c>
      <c r="AX197" s="10" t="s">
        <v>71</v>
      </c>
      <c r="AY197" s="157" t="s">
        <v>138</v>
      </c>
    </row>
    <row r="198" spans="2:65" s="11" customFormat="1" ht="16.5" customHeight="1">
      <c r="B198" s="158"/>
      <c r="C198" s="159"/>
      <c r="D198" s="159"/>
      <c r="E198" s="160" t="s">
        <v>5</v>
      </c>
      <c r="F198" s="247" t="s">
        <v>453</v>
      </c>
      <c r="G198" s="248"/>
      <c r="H198" s="248"/>
      <c r="I198" s="248"/>
      <c r="J198" s="159"/>
      <c r="K198" s="160" t="s">
        <v>5</v>
      </c>
      <c r="L198" s="159"/>
      <c r="M198" s="159"/>
      <c r="N198" s="159"/>
      <c r="O198" s="159"/>
      <c r="P198" s="159"/>
      <c r="Q198" s="159"/>
      <c r="R198" s="161"/>
      <c r="T198" s="162"/>
      <c r="U198" s="159"/>
      <c r="V198" s="159"/>
      <c r="W198" s="159"/>
      <c r="X198" s="159"/>
      <c r="Y198" s="159"/>
      <c r="Z198" s="159"/>
      <c r="AA198" s="163"/>
      <c r="AT198" s="164" t="s">
        <v>145</v>
      </c>
      <c r="AU198" s="164" t="s">
        <v>108</v>
      </c>
      <c r="AV198" s="11" t="s">
        <v>77</v>
      </c>
      <c r="AW198" s="11" t="s">
        <v>29</v>
      </c>
      <c r="AX198" s="11" t="s">
        <v>71</v>
      </c>
      <c r="AY198" s="164" t="s">
        <v>138</v>
      </c>
    </row>
    <row r="199" spans="2:65" s="10" customFormat="1" ht="16.5" customHeight="1">
      <c r="B199" s="150"/>
      <c r="C199" s="151"/>
      <c r="D199" s="151"/>
      <c r="E199" s="152" t="s">
        <v>5</v>
      </c>
      <c r="F199" s="236" t="s">
        <v>748</v>
      </c>
      <c r="G199" s="237"/>
      <c r="H199" s="237"/>
      <c r="I199" s="237"/>
      <c r="J199" s="151"/>
      <c r="K199" s="153">
        <v>4.59</v>
      </c>
      <c r="L199" s="151"/>
      <c r="M199" s="151"/>
      <c r="N199" s="151"/>
      <c r="O199" s="151"/>
      <c r="P199" s="151"/>
      <c r="Q199" s="151"/>
      <c r="R199" s="154"/>
      <c r="T199" s="155"/>
      <c r="U199" s="151"/>
      <c r="V199" s="151"/>
      <c r="W199" s="151"/>
      <c r="X199" s="151"/>
      <c r="Y199" s="151"/>
      <c r="Z199" s="151"/>
      <c r="AA199" s="156"/>
      <c r="AT199" s="157" t="s">
        <v>145</v>
      </c>
      <c r="AU199" s="157" t="s">
        <v>108</v>
      </c>
      <c r="AV199" s="10" t="s">
        <v>108</v>
      </c>
      <c r="AW199" s="10" t="s">
        <v>29</v>
      </c>
      <c r="AX199" s="10" t="s">
        <v>71</v>
      </c>
      <c r="AY199" s="157" t="s">
        <v>138</v>
      </c>
    </row>
    <row r="200" spans="2:65" s="12" customFormat="1" ht="16.5" customHeight="1">
      <c r="B200" s="165"/>
      <c r="C200" s="166"/>
      <c r="D200" s="166"/>
      <c r="E200" s="167" t="s">
        <v>5</v>
      </c>
      <c r="F200" s="238" t="s">
        <v>152</v>
      </c>
      <c r="G200" s="239"/>
      <c r="H200" s="239"/>
      <c r="I200" s="239"/>
      <c r="J200" s="166"/>
      <c r="K200" s="168">
        <v>6.4130000000000003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71"/>
      <c r="AT200" s="172" t="s">
        <v>145</v>
      </c>
      <c r="AU200" s="172" t="s">
        <v>108</v>
      </c>
      <c r="AV200" s="12" t="s">
        <v>143</v>
      </c>
      <c r="AW200" s="12" t="s">
        <v>29</v>
      </c>
      <c r="AX200" s="12" t="s">
        <v>77</v>
      </c>
      <c r="AY200" s="172" t="s">
        <v>138</v>
      </c>
    </row>
    <row r="201" spans="2:65" s="9" customFormat="1" ht="29.85" customHeight="1">
      <c r="B201" s="129"/>
      <c r="C201" s="130"/>
      <c r="D201" s="139" t="s">
        <v>121</v>
      </c>
      <c r="E201" s="139"/>
      <c r="F201" s="139"/>
      <c r="G201" s="139"/>
      <c r="H201" s="139"/>
      <c r="I201" s="139"/>
      <c r="J201" s="139"/>
      <c r="K201" s="139"/>
      <c r="L201" s="139"/>
      <c r="M201" s="139"/>
      <c r="N201" s="230">
        <f>BK201</f>
        <v>0</v>
      </c>
      <c r="O201" s="231"/>
      <c r="P201" s="231"/>
      <c r="Q201" s="231"/>
      <c r="R201" s="132"/>
      <c r="T201" s="133"/>
      <c r="U201" s="130"/>
      <c r="V201" s="130"/>
      <c r="W201" s="134">
        <f>SUM(W202:W226)</f>
        <v>20.437999999999999</v>
      </c>
      <c r="X201" s="130"/>
      <c r="Y201" s="134">
        <f>SUM(Y202:Y226)</f>
        <v>0.25419120000000001</v>
      </c>
      <c r="Z201" s="130"/>
      <c r="AA201" s="135">
        <f>SUM(AA202:AA226)</f>
        <v>0</v>
      </c>
      <c r="AR201" s="136" t="s">
        <v>77</v>
      </c>
      <c r="AT201" s="137" t="s">
        <v>70</v>
      </c>
      <c r="AU201" s="137" t="s">
        <v>77</v>
      </c>
      <c r="AY201" s="136" t="s">
        <v>138</v>
      </c>
      <c r="BK201" s="138">
        <f>SUM(BK202:BK226)</f>
        <v>0</v>
      </c>
    </row>
    <row r="202" spans="2:65" s="1" customFormat="1" ht="38.25" customHeight="1">
      <c r="B202" s="140"/>
      <c r="C202" s="141" t="s">
        <v>212</v>
      </c>
      <c r="D202" s="141" t="s">
        <v>139</v>
      </c>
      <c r="E202" s="142" t="s">
        <v>502</v>
      </c>
      <c r="F202" s="224" t="s">
        <v>503</v>
      </c>
      <c r="G202" s="224"/>
      <c r="H202" s="224"/>
      <c r="I202" s="224"/>
      <c r="J202" s="143" t="s">
        <v>142</v>
      </c>
      <c r="K202" s="144">
        <v>4.5</v>
      </c>
      <c r="L202" s="225"/>
      <c r="M202" s="225"/>
      <c r="N202" s="225">
        <f>ROUND(L202*K202,2)</f>
        <v>0</v>
      </c>
      <c r="O202" s="225"/>
      <c r="P202" s="225"/>
      <c r="Q202" s="225"/>
      <c r="R202" s="145"/>
      <c r="T202" s="146" t="s">
        <v>5</v>
      </c>
      <c r="U202" s="43" t="s">
        <v>36</v>
      </c>
      <c r="V202" s="147">
        <v>0.17100000000000001</v>
      </c>
      <c r="W202" s="147">
        <f>V202*K202</f>
        <v>0.76950000000000007</v>
      </c>
      <c r="X202" s="147">
        <v>0</v>
      </c>
      <c r="Y202" s="147">
        <f>X202*K202</f>
        <v>0</v>
      </c>
      <c r="Z202" s="147">
        <v>0</v>
      </c>
      <c r="AA202" s="148">
        <f>Z202*K202</f>
        <v>0</v>
      </c>
      <c r="AR202" s="21" t="s">
        <v>143</v>
      </c>
      <c r="AT202" s="21" t="s">
        <v>139</v>
      </c>
      <c r="AU202" s="21" t="s">
        <v>108</v>
      </c>
      <c r="AY202" s="21" t="s">
        <v>138</v>
      </c>
      <c r="BE202" s="149">
        <f>IF(U202="základní",N202,0)</f>
        <v>0</v>
      </c>
      <c r="BF202" s="149">
        <f>IF(U202="snížená",N202,0)</f>
        <v>0</v>
      </c>
      <c r="BG202" s="149">
        <f>IF(U202="zákl. přenesená",N202,0)</f>
        <v>0</v>
      </c>
      <c r="BH202" s="149">
        <f>IF(U202="sníž. přenesená",N202,0)</f>
        <v>0</v>
      </c>
      <c r="BI202" s="149">
        <f>IF(U202="nulová",N202,0)</f>
        <v>0</v>
      </c>
      <c r="BJ202" s="21" t="s">
        <v>77</v>
      </c>
      <c r="BK202" s="149">
        <f>ROUND(L202*K202,2)</f>
        <v>0</v>
      </c>
      <c r="BL202" s="21" t="s">
        <v>143</v>
      </c>
      <c r="BM202" s="21" t="s">
        <v>749</v>
      </c>
    </row>
    <row r="203" spans="2:65" s="1" customFormat="1" ht="25.5" customHeight="1">
      <c r="B203" s="140"/>
      <c r="C203" s="173" t="s">
        <v>215</v>
      </c>
      <c r="D203" s="173" t="s">
        <v>209</v>
      </c>
      <c r="E203" s="174" t="s">
        <v>505</v>
      </c>
      <c r="F203" s="240" t="s">
        <v>506</v>
      </c>
      <c r="G203" s="240"/>
      <c r="H203" s="240"/>
      <c r="I203" s="240"/>
      <c r="J203" s="175" t="s">
        <v>142</v>
      </c>
      <c r="K203" s="176">
        <v>4.59</v>
      </c>
      <c r="L203" s="241"/>
      <c r="M203" s="241"/>
      <c r="N203" s="241">
        <f>ROUND(L203*K203,2)</f>
        <v>0</v>
      </c>
      <c r="O203" s="225"/>
      <c r="P203" s="225"/>
      <c r="Q203" s="225"/>
      <c r="R203" s="145"/>
      <c r="T203" s="146" t="s">
        <v>5</v>
      </c>
      <c r="U203" s="43" t="s">
        <v>36</v>
      </c>
      <c r="V203" s="147">
        <v>0</v>
      </c>
      <c r="W203" s="147">
        <f>V203*K203</f>
        <v>0</v>
      </c>
      <c r="X203" s="147">
        <v>2.7999999999999998E-4</v>
      </c>
      <c r="Y203" s="147">
        <f>X203*K203</f>
        <v>1.2851999999999998E-3</v>
      </c>
      <c r="Z203" s="147">
        <v>0</v>
      </c>
      <c r="AA203" s="148">
        <f>Z203*K203</f>
        <v>0</v>
      </c>
      <c r="AR203" s="21" t="s">
        <v>168</v>
      </c>
      <c r="AT203" s="21" t="s">
        <v>209</v>
      </c>
      <c r="AU203" s="21" t="s">
        <v>108</v>
      </c>
      <c r="AY203" s="21" t="s">
        <v>138</v>
      </c>
      <c r="BE203" s="149">
        <f>IF(U203="základní",N203,0)</f>
        <v>0</v>
      </c>
      <c r="BF203" s="149">
        <f>IF(U203="snížená",N203,0)</f>
        <v>0</v>
      </c>
      <c r="BG203" s="149">
        <f>IF(U203="zákl. přenesená",N203,0)</f>
        <v>0</v>
      </c>
      <c r="BH203" s="149">
        <f>IF(U203="sníž. přenesená",N203,0)</f>
        <v>0</v>
      </c>
      <c r="BI203" s="149">
        <f>IF(U203="nulová",N203,0)</f>
        <v>0</v>
      </c>
      <c r="BJ203" s="21" t="s">
        <v>77</v>
      </c>
      <c r="BK203" s="149">
        <f>ROUND(L203*K203,2)</f>
        <v>0</v>
      </c>
      <c r="BL203" s="21" t="s">
        <v>143</v>
      </c>
      <c r="BM203" s="21" t="s">
        <v>750</v>
      </c>
    </row>
    <row r="204" spans="2:65" s="1" customFormat="1" ht="38.25" customHeight="1">
      <c r="B204" s="140"/>
      <c r="C204" s="141" t="s">
        <v>218</v>
      </c>
      <c r="D204" s="141" t="s">
        <v>139</v>
      </c>
      <c r="E204" s="142" t="s">
        <v>508</v>
      </c>
      <c r="F204" s="224" t="s">
        <v>509</v>
      </c>
      <c r="G204" s="224"/>
      <c r="H204" s="224"/>
      <c r="I204" s="224"/>
      <c r="J204" s="143" t="s">
        <v>142</v>
      </c>
      <c r="K204" s="144">
        <v>44.5</v>
      </c>
      <c r="L204" s="225"/>
      <c r="M204" s="225"/>
      <c r="N204" s="225">
        <f>ROUND(L204*K204,2)</f>
        <v>0</v>
      </c>
      <c r="O204" s="225"/>
      <c r="P204" s="225"/>
      <c r="Q204" s="225"/>
      <c r="R204" s="145"/>
      <c r="T204" s="146" t="s">
        <v>5</v>
      </c>
      <c r="U204" s="43" t="s">
        <v>36</v>
      </c>
      <c r="V204" s="147">
        <v>0.29199999999999998</v>
      </c>
      <c r="W204" s="147">
        <f>V204*K204</f>
        <v>12.994</v>
      </c>
      <c r="X204" s="147">
        <v>1.0000000000000001E-5</v>
      </c>
      <c r="Y204" s="147">
        <f>X204*K204</f>
        <v>4.4500000000000003E-4</v>
      </c>
      <c r="Z204" s="147">
        <v>0</v>
      </c>
      <c r="AA204" s="148">
        <f>Z204*K204</f>
        <v>0</v>
      </c>
      <c r="AR204" s="21" t="s">
        <v>143</v>
      </c>
      <c r="AT204" s="21" t="s">
        <v>139</v>
      </c>
      <c r="AU204" s="21" t="s">
        <v>108</v>
      </c>
      <c r="AY204" s="21" t="s">
        <v>138</v>
      </c>
      <c r="BE204" s="149">
        <f>IF(U204="základní",N204,0)</f>
        <v>0</v>
      </c>
      <c r="BF204" s="149">
        <f>IF(U204="snížená",N204,0)</f>
        <v>0</v>
      </c>
      <c r="BG204" s="149">
        <f>IF(U204="zákl. přenesená",N204,0)</f>
        <v>0</v>
      </c>
      <c r="BH204" s="149">
        <f>IF(U204="sníž. přenesená",N204,0)</f>
        <v>0</v>
      </c>
      <c r="BI204" s="149">
        <f>IF(U204="nulová",N204,0)</f>
        <v>0</v>
      </c>
      <c r="BJ204" s="21" t="s">
        <v>77</v>
      </c>
      <c r="BK204" s="149">
        <f>ROUND(L204*K204,2)</f>
        <v>0</v>
      </c>
      <c r="BL204" s="21" t="s">
        <v>143</v>
      </c>
      <c r="BM204" s="21" t="s">
        <v>751</v>
      </c>
    </row>
    <row r="205" spans="2:65" s="11" customFormat="1" ht="16.5" customHeight="1">
      <c r="B205" s="158"/>
      <c r="C205" s="159"/>
      <c r="D205" s="159"/>
      <c r="E205" s="160" t="s">
        <v>5</v>
      </c>
      <c r="F205" s="245" t="s">
        <v>511</v>
      </c>
      <c r="G205" s="246"/>
      <c r="H205" s="246"/>
      <c r="I205" s="246"/>
      <c r="J205" s="159"/>
      <c r="K205" s="160" t="s">
        <v>5</v>
      </c>
      <c r="L205" s="159"/>
      <c r="M205" s="159"/>
      <c r="N205" s="159"/>
      <c r="O205" s="159"/>
      <c r="P205" s="159"/>
      <c r="Q205" s="159"/>
      <c r="R205" s="161"/>
      <c r="T205" s="162"/>
      <c r="U205" s="159"/>
      <c r="V205" s="159"/>
      <c r="W205" s="159"/>
      <c r="X205" s="159"/>
      <c r="Y205" s="159"/>
      <c r="Z205" s="159"/>
      <c r="AA205" s="163"/>
      <c r="AT205" s="164" t="s">
        <v>145</v>
      </c>
      <c r="AU205" s="164" t="s">
        <v>108</v>
      </c>
      <c r="AV205" s="11" t="s">
        <v>77</v>
      </c>
      <c r="AW205" s="11" t="s">
        <v>29</v>
      </c>
      <c r="AX205" s="11" t="s">
        <v>71</v>
      </c>
      <c r="AY205" s="164" t="s">
        <v>138</v>
      </c>
    </row>
    <row r="206" spans="2:65" s="10" customFormat="1" ht="16.5" customHeight="1">
      <c r="B206" s="150"/>
      <c r="C206" s="151"/>
      <c r="D206" s="151"/>
      <c r="E206" s="152" t="s">
        <v>5</v>
      </c>
      <c r="F206" s="236" t="s">
        <v>752</v>
      </c>
      <c r="G206" s="237"/>
      <c r="H206" s="237"/>
      <c r="I206" s="237"/>
      <c r="J206" s="151"/>
      <c r="K206" s="153">
        <v>10.5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145</v>
      </c>
      <c r="AU206" s="157" t="s">
        <v>108</v>
      </c>
      <c r="AV206" s="10" t="s">
        <v>108</v>
      </c>
      <c r="AW206" s="10" t="s">
        <v>29</v>
      </c>
      <c r="AX206" s="10" t="s">
        <v>71</v>
      </c>
      <c r="AY206" s="157" t="s">
        <v>138</v>
      </c>
    </row>
    <row r="207" spans="2:65" s="11" customFormat="1" ht="16.5" customHeight="1">
      <c r="B207" s="158"/>
      <c r="C207" s="159"/>
      <c r="D207" s="159"/>
      <c r="E207" s="160" t="s">
        <v>5</v>
      </c>
      <c r="F207" s="247" t="s">
        <v>513</v>
      </c>
      <c r="G207" s="248"/>
      <c r="H207" s="248"/>
      <c r="I207" s="248"/>
      <c r="J207" s="159"/>
      <c r="K207" s="160" t="s">
        <v>5</v>
      </c>
      <c r="L207" s="159"/>
      <c r="M207" s="159"/>
      <c r="N207" s="159"/>
      <c r="O207" s="159"/>
      <c r="P207" s="159"/>
      <c r="Q207" s="159"/>
      <c r="R207" s="161"/>
      <c r="T207" s="162"/>
      <c r="U207" s="159"/>
      <c r="V207" s="159"/>
      <c r="W207" s="159"/>
      <c r="X207" s="159"/>
      <c r="Y207" s="159"/>
      <c r="Z207" s="159"/>
      <c r="AA207" s="163"/>
      <c r="AT207" s="164" t="s">
        <v>145</v>
      </c>
      <c r="AU207" s="164" t="s">
        <v>108</v>
      </c>
      <c r="AV207" s="11" t="s">
        <v>77</v>
      </c>
      <c r="AW207" s="11" t="s">
        <v>29</v>
      </c>
      <c r="AX207" s="11" t="s">
        <v>71</v>
      </c>
      <c r="AY207" s="164" t="s">
        <v>138</v>
      </c>
    </row>
    <row r="208" spans="2:65" s="10" customFormat="1" ht="16.5" customHeight="1">
      <c r="B208" s="150"/>
      <c r="C208" s="151"/>
      <c r="D208" s="151"/>
      <c r="E208" s="152" t="s">
        <v>5</v>
      </c>
      <c r="F208" s="236" t="s">
        <v>753</v>
      </c>
      <c r="G208" s="237"/>
      <c r="H208" s="237"/>
      <c r="I208" s="237"/>
      <c r="J208" s="151"/>
      <c r="K208" s="153">
        <v>34</v>
      </c>
      <c r="L208" s="151"/>
      <c r="M208" s="151"/>
      <c r="N208" s="151"/>
      <c r="O208" s="151"/>
      <c r="P208" s="151"/>
      <c r="Q208" s="151"/>
      <c r="R208" s="154"/>
      <c r="T208" s="155"/>
      <c r="U208" s="151"/>
      <c r="V208" s="151"/>
      <c r="W208" s="151"/>
      <c r="X208" s="151"/>
      <c r="Y208" s="151"/>
      <c r="Z208" s="151"/>
      <c r="AA208" s="156"/>
      <c r="AT208" s="157" t="s">
        <v>145</v>
      </c>
      <c r="AU208" s="157" t="s">
        <v>108</v>
      </c>
      <c r="AV208" s="10" t="s">
        <v>108</v>
      </c>
      <c r="AW208" s="10" t="s">
        <v>29</v>
      </c>
      <c r="AX208" s="10" t="s">
        <v>71</v>
      </c>
      <c r="AY208" s="157" t="s">
        <v>138</v>
      </c>
    </row>
    <row r="209" spans="2:65" s="12" customFormat="1" ht="16.5" customHeight="1">
      <c r="B209" s="165"/>
      <c r="C209" s="166"/>
      <c r="D209" s="166"/>
      <c r="E209" s="167" t="s">
        <v>5</v>
      </c>
      <c r="F209" s="238" t="s">
        <v>152</v>
      </c>
      <c r="G209" s="239"/>
      <c r="H209" s="239"/>
      <c r="I209" s="239"/>
      <c r="J209" s="166"/>
      <c r="K209" s="168">
        <v>44.5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145</v>
      </c>
      <c r="AU209" s="172" t="s">
        <v>108</v>
      </c>
      <c r="AV209" s="12" t="s">
        <v>143</v>
      </c>
      <c r="AW209" s="12" t="s">
        <v>29</v>
      </c>
      <c r="AX209" s="12" t="s">
        <v>77</v>
      </c>
      <c r="AY209" s="172" t="s">
        <v>138</v>
      </c>
    </row>
    <row r="210" spans="2:65" s="1" customFormat="1" ht="25.5" customHeight="1">
      <c r="B210" s="140"/>
      <c r="C210" s="173" t="s">
        <v>221</v>
      </c>
      <c r="D210" s="173" t="s">
        <v>209</v>
      </c>
      <c r="E210" s="174" t="s">
        <v>515</v>
      </c>
      <c r="F210" s="240" t="s">
        <v>516</v>
      </c>
      <c r="G210" s="240"/>
      <c r="H210" s="240"/>
      <c r="I210" s="240"/>
      <c r="J210" s="175" t="s">
        <v>142</v>
      </c>
      <c r="K210" s="176">
        <v>45.39</v>
      </c>
      <c r="L210" s="241"/>
      <c r="M210" s="241"/>
      <c r="N210" s="241">
        <f t="shared" ref="N210:N216" si="0">ROUND(L210*K210,2)</f>
        <v>0</v>
      </c>
      <c r="O210" s="225"/>
      <c r="P210" s="225"/>
      <c r="Q210" s="225"/>
      <c r="R210" s="145"/>
      <c r="T210" s="146" t="s">
        <v>5</v>
      </c>
      <c r="U210" s="43" t="s">
        <v>36</v>
      </c>
      <c r="V210" s="147">
        <v>0</v>
      </c>
      <c r="W210" s="147">
        <f t="shared" ref="W210:W216" si="1">V210*K210</f>
        <v>0</v>
      </c>
      <c r="X210" s="147">
        <v>2.8999999999999998E-3</v>
      </c>
      <c r="Y210" s="147">
        <f t="shared" ref="Y210:Y216" si="2">X210*K210</f>
        <v>0.131631</v>
      </c>
      <c r="Z210" s="147">
        <v>0</v>
      </c>
      <c r="AA210" s="148">
        <f t="shared" ref="AA210:AA216" si="3">Z210*K210</f>
        <v>0</v>
      </c>
      <c r="AR210" s="21" t="s">
        <v>168</v>
      </c>
      <c r="AT210" s="21" t="s">
        <v>209</v>
      </c>
      <c r="AU210" s="21" t="s">
        <v>108</v>
      </c>
      <c r="AY210" s="21" t="s">
        <v>138</v>
      </c>
      <c r="BE210" s="149">
        <f t="shared" ref="BE210:BE216" si="4">IF(U210="základní",N210,0)</f>
        <v>0</v>
      </c>
      <c r="BF210" s="149">
        <f t="shared" ref="BF210:BF216" si="5">IF(U210="snížená",N210,0)</f>
        <v>0</v>
      </c>
      <c r="BG210" s="149">
        <f t="shared" ref="BG210:BG216" si="6">IF(U210="zákl. přenesená",N210,0)</f>
        <v>0</v>
      </c>
      <c r="BH210" s="149">
        <f t="shared" ref="BH210:BH216" si="7">IF(U210="sníž. přenesená",N210,0)</f>
        <v>0</v>
      </c>
      <c r="BI210" s="149">
        <f t="shared" ref="BI210:BI216" si="8">IF(U210="nulová",N210,0)</f>
        <v>0</v>
      </c>
      <c r="BJ210" s="21" t="s">
        <v>77</v>
      </c>
      <c r="BK210" s="149">
        <f t="shared" ref="BK210:BK216" si="9">ROUND(L210*K210,2)</f>
        <v>0</v>
      </c>
      <c r="BL210" s="21" t="s">
        <v>143</v>
      </c>
      <c r="BM210" s="21" t="s">
        <v>754</v>
      </c>
    </row>
    <row r="211" spans="2:65" s="1" customFormat="1" ht="25.5" customHeight="1">
      <c r="B211" s="140"/>
      <c r="C211" s="141" t="s">
        <v>222</v>
      </c>
      <c r="D211" s="141" t="s">
        <v>139</v>
      </c>
      <c r="E211" s="142" t="s">
        <v>677</v>
      </c>
      <c r="F211" s="224" t="s">
        <v>678</v>
      </c>
      <c r="G211" s="224"/>
      <c r="H211" s="224"/>
      <c r="I211" s="224"/>
      <c r="J211" s="143" t="s">
        <v>219</v>
      </c>
      <c r="K211" s="144">
        <v>1</v>
      </c>
      <c r="L211" s="225"/>
      <c r="M211" s="225"/>
      <c r="N211" s="225">
        <f t="shared" si="0"/>
        <v>0</v>
      </c>
      <c r="O211" s="225"/>
      <c r="P211" s="225"/>
      <c r="Q211" s="225"/>
      <c r="R211" s="145"/>
      <c r="T211" s="146" t="s">
        <v>5</v>
      </c>
      <c r="U211" s="43" t="s">
        <v>36</v>
      </c>
      <c r="V211" s="147">
        <v>1.1319999999999999</v>
      </c>
      <c r="W211" s="147">
        <f t="shared" si="1"/>
        <v>1.1319999999999999</v>
      </c>
      <c r="X211" s="147">
        <v>0</v>
      </c>
      <c r="Y211" s="147">
        <f t="shared" si="2"/>
        <v>0</v>
      </c>
      <c r="Z211" s="147">
        <v>0</v>
      </c>
      <c r="AA211" s="148">
        <f t="shared" si="3"/>
        <v>0</v>
      </c>
      <c r="AR211" s="21" t="s">
        <v>143</v>
      </c>
      <c r="AT211" s="21" t="s">
        <v>139</v>
      </c>
      <c r="AU211" s="21" t="s">
        <v>108</v>
      </c>
      <c r="AY211" s="21" t="s">
        <v>138</v>
      </c>
      <c r="BE211" s="149">
        <f t="shared" si="4"/>
        <v>0</v>
      </c>
      <c r="BF211" s="149">
        <f t="shared" si="5"/>
        <v>0</v>
      </c>
      <c r="BG211" s="149">
        <f t="shared" si="6"/>
        <v>0</v>
      </c>
      <c r="BH211" s="149">
        <f t="shared" si="7"/>
        <v>0</v>
      </c>
      <c r="BI211" s="149">
        <f t="shared" si="8"/>
        <v>0</v>
      </c>
      <c r="BJ211" s="21" t="s">
        <v>77</v>
      </c>
      <c r="BK211" s="149">
        <f t="shared" si="9"/>
        <v>0</v>
      </c>
      <c r="BL211" s="21" t="s">
        <v>143</v>
      </c>
      <c r="BM211" s="21" t="s">
        <v>755</v>
      </c>
    </row>
    <row r="212" spans="2:65" s="1" customFormat="1" ht="25.5" customHeight="1">
      <c r="B212" s="140"/>
      <c r="C212" s="173" t="s">
        <v>223</v>
      </c>
      <c r="D212" s="173" t="s">
        <v>209</v>
      </c>
      <c r="E212" s="174" t="s">
        <v>680</v>
      </c>
      <c r="F212" s="240" t="s">
        <v>681</v>
      </c>
      <c r="G212" s="240"/>
      <c r="H212" s="240"/>
      <c r="I212" s="240"/>
      <c r="J212" s="175" t="s">
        <v>219</v>
      </c>
      <c r="K212" s="176">
        <v>1</v>
      </c>
      <c r="L212" s="241"/>
      <c r="M212" s="241"/>
      <c r="N212" s="241">
        <f t="shared" si="0"/>
        <v>0</v>
      </c>
      <c r="O212" s="225"/>
      <c r="P212" s="225"/>
      <c r="Q212" s="225"/>
      <c r="R212" s="145"/>
      <c r="T212" s="146" t="s">
        <v>5</v>
      </c>
      <c r="U212" s="43" t="s">
        <v>36</v>
      </c>
      <c r="V212" s="147">
        <v>0</v>
      </c>
      <c r="W212" s="147">
        <f t="shared" si="1"/>
        <v>0</v>
      </c>
      <c r="X212" s="147">
        <v>1.8E-3</v>
      </c>
      <c r="Y212" s="147">
        <f t="shared" si="2"/>
        <v>1.8E-3</v>
      </c>
      <c r="Z212" s="147">
        <v>0</v>
      </c>
      <c r="AA212" s="148">
        <f t="shared" si="3"/>
        <v>0</v>
      </c>
      <c r="AR212" s="21" t="s">
        <v>168</v>
      </c>
      <c r="AT212" s="21" t="s">
        <v>209</v>
      </c>
      <c r="AU212" s="21" t="s">
        <v>108</v>
      </c>
      <c r="AY212" s="21" t="s">
        <v>138</v>
      </c>
      <c r="BE212" s="149">
        <f t="shared" si="4"/>
        <v>0</v>
      </c>
      <c r="BF212" s="149">
        <f t="shared" si="5"/>
        <v>0</v>
      </c>
      <c r="BG212" s="149">
        <f t="shared" si="6"/>
        <v>0</v>
      </c>
      <c r="BH212" s="149">
        <f t="shared" si="7"/>
        <v>0</v>
      </c>
      <c r="BI212" s="149">
        <f t="shared" si="8"/>
        <v>0</v>
      </c>
      <c r="BJ212" s="21" t="s">
        <v>77</v>
      </c>
      <c r="BK212" s="149">
        <f t="shared" si="9"/>
        <v>0</v>
      </c>
      <c r="BL212" s="21" t="s">
        <v>143</v>
      </c>
      <c r="BM212" s="21" t="s">
        <v>756</v>
      </c>
    </row>
    <row r="213" spans="2:65" s="1" customFormat="1" ht="25.5" customHeight="1">
      <c r="B213" s="140"/>
      <c r="C213" s="141" t="s">
        <v>226</v>
      </c>
      <c r="D213" s="141" t="s">
        <v>139</v>
      </c>
      <c r="E213" s="142" t="s">
        <v>518</v>
      </c>
      <c r="F213" s="224" t="s">
        <v>519</v>
      </c>
      <c r="G213" s="224"/>
      <c r="H213" s="224"/>
      <c r="I213" s="224"/>
      <c r="J213" s="143" t="s">
        <v>219</v>
      </c>
      <c r="K213" s="144">
        <v>1</v>
      </c>
      <c r="L213" s="225"/>
      <c r="M213" s="225"/>
      <c r="N213" s="225">
        <f t="shared" si="0"/>
        <v>0</v>
      </c>
      <c r="O213" s="225"/>
      <c r="P213" s="225"/>
      <c r="Q213" s="225"/>
      <c r="R213" s="145"/>
      <c r="T213" s="146" t="s">
        <v>5</v>
      </c>
      <c r="U213" s="43" t="s">
        <v>36</v>
      </c>
      <c r="V213" s="147">
        <v>3.4740000000000002</v>
      </c>
      <c r="W213" s="147">
        <f t="shared" si="1"/>
        <v>3.4740000000000002</v>
      </c>
      <c r="X213" s="147">
        <v>0</v>
      </c>
      <c r="Y213" s="147">
        <f t="shared" si="2"/>
        <v>0</v>
      </c>
      <c r="Z213" s="147">
        <v>0</v>
      </c>
      <c r="AA213" s="148">
        <f t="shared" si="3"/>
        <v>0</v>
      </c>
      <c r="AR213" s="21" t="s">
        <v>143</v>
      </c>
      <c r="AT213" s="21" t="s">
        <v>139</v>
      </c>
      <c r="AU213" s="21" t="s">
        <v>108</v>
      </c>
      <c r="AY213" s="21" t="s">
        <v>138</v>
      </c>
      <c r="BE213" s="149">
        <f t="shared" si="4"/>
        <v>0</v>
      </c>
      <c r="BF213" s="149">
        <f t="shared" si="5"/>
        <v>0</v>
      </c>
      <c r="BG213" s="149">
        <f t="shared" si="6"/>
        <v>0</v>
      </c>
      <c r="BH213" s="149">
        <f t="shared" si="7"/>
        <v>0</v>
      </c>
      <c r="BI213" s="149">
        <f t="shared" si="8"/>
        <v>0</v>
      </c>
      <c r="BJ213" s="21" t="s">
        <v>77</v>
      </c>
      <c r="BK213" s="149">
        <f t="shared" si="9"/>
        <v>0</v>
      </c>
      <c r="BL213" s="21" t="s">
        <v>143</v>
      </c>
      <c r="BM213" s="21" t="s">
        <v>757</v>
      </c>
    </row>
    <row r="214" spans="2:65" s="1" customFormat="1" ht="16.5" customHeight="1">
      <c r="B214" s="140"/>
      <c r="C214" s="173" t="s">
        <v>227</v>
      </c>
      <c r="D214" s="173" t="s">
        <v>209</v>
      </c>
      <c r="E214" s="174" t="s">
        <v>521</v>
      </c>
      <c r="F214" s="240" t="s">
        <v>522</v>
      </c>
      <c r="G214" s="240"/>
      <c r="H214" s="240"/>
      <c r="I214" s="240"/>
      <c r="J214" s="175" t="s">
        <v>219</v>
      </c>
      <c r="K214" s="176">
        <v>1</v>
      </c>
      <c r="L214" s="241"/>
      <c r="M214" s="241"/>
      <c r="N214" s="241">
        <f t="shared" si="0"/>
        <v>0</v>
      </c>
      <c r="O214" s="225"/>
      <c r="P214" s="225"/>
      <c r="Q214" s="225"/>
      <c r="R214" s="145"/>
      <c r="T214" s="146" t="s">
        <v>5</v>
      </c>
      <c r="U214" s="43" t="s">
        <v>36</v>
      </c>
      <c r="V214" s="147">
        <v>0</v>
      </c>
      <c r="W214" s="147">
        <f t="shared" si="1"/>
        <v>0</v>
      </c>
      <c r="X214" s="147">
        <v>1.9E-3</v>
      </c>
      <c r="Y214" s="147">
        <f t="shared" si="2"/>
        <v>1.9E-3</v>
      </c>
      <c r="Z214" s="147">
        <v>0</v>
      </c>
      <c r="AA214" s="148">
        <f t="shared" si="3"/>
        <v>0</v>
      </c>
      <c r="AR214" s="21" t="s">
        <v>168</v>
      </c>
      <c r="AT214" s="21" t="s">
        <v>209</v>
      </c>
      <c r="AU214" s="21" t="s">
        <v>108</v>
      </c>
      <c r="AY214" s="21" t="s">
        <v>138</v>
      </c>
      <c r="BE214" s="149">
        <f t="shared" si="4"/>
        <v>0</v>
      </c>
      <c r="BF214" s="149">
        <f t="shared" si="5"/>
        <v>0</v>
      </c>
      <c r="BG214" s="149">
        <f t="shared" si="6"/>
        <v>0</v>
      </c>
      <c r="BH214" s="149">
        <f t="shared" si="7"/>
        <v>0</v>
      </c>
      <c r="BI214" s="149">
        <f t="shared" si="8"/>
        <v>0</v>
      </c>
      <c r="BJ214" s="21" t="s">
        <v>77</v>
      </c>
      <c r="BK214" s="149">
        <f t="shared" si="9"/>
        <v>0</v>
      </c>
      <c r="BL214" s="21" t="s">
        <v>143</v>
      </c>
      <c r="BM214" s="21" t="s">
        <v>758</v>
      </c>
    </row>
    <row r="215" spans="2:65" s="1" customFormat="1" ht="25.5" customHeight="1">
      <c r="B215" s="140"/>
      <c r="C215" s="173" t="s">
        <v>228</v>
      </c>
      <c r="D215" s="173" t="s">
        <v>209</v>
      </c>
      <c r="E215" s="174" t="s">
        <v>524</v>
      </c>
      <c r="F215" s="240" t="s">
        <v>525</v>
      </c>
      <c r="G215" s="240"/>
      <c r="H215" s="240"/>
      <c r="I215" s="240"/>
      <c r="J215" s="175" t="s">
        <v>219</v>
      </c>
      <c r="K215" s="176">
        <v>1</v>
      </c>
      <c r="L215" s="241"/>
      <c r="M215" s="241"/>
      <c r="N215" s="241">
        <f t="shared" si="0"/>
        <v>0</v>
      </c>
      <c r="O215" s="225"/>
      <c r="P215" s="225"/>
      <c r="Q215" s="225"/>
      <c r="R215" s="145"/>
      <c r="T215" s="146" t="s">
        <v>5</v>
      </c>
      <c r="U215" s="43" t="s">
        <v>36</v>
      </c>
      <c r="V215" s="147">
        <v>0</v>
      </c>
      <c r="W215" s="147">
        <f t="shared" si="1"/>
        <v>0</v>
      </c>
      <c r="X215" s="147">
        <v>3.5000000000000001E-3</v>
      </c>
      <c r="Y215" s="147">
        <f t="shared" si="2"/>
        <v>3.5000000000000001E-3</v>
      </c>
      <c r="Z215" s="147">
        <v>0</v>
      </c>
      <c r="AA215" s="148">
        <f t="shared" si="3"/>
        <v>0</v>
      </c>
      <c r="AR215" s="21" t="s">
        <v>168</v>
      </c>
      <c r="AT215" s="21" t="s">
        <v>209</v>
      </c>
      <c r="AU215" s="21" t="s">
        <v>108</v>
      </c>
      <c r="AY215" s="21" t="s">
        <v>138</v>
      </c>
      <c r="BE215" s="149">
        <f t="shared" si="4"/>
        <v>0</v>
      </c>
      <c r="BF215" s="149">
        <f t="shared" si="5"/>
        <v>0</v>
      </c>
      <c r="BG215" s="149">
        <f t="shared" si="6"/>
        <v>0</v>
      </c>
      <c r="BH215" s="149">
        <f t="shared" si="7"/>
        <v>0</v>
      </c>
      <c r="BI215" s="149">
        <f t="shared" si="8"/>
        <v>0</v>
      </c>
      <c r="BJ215" s="21" t="s">
        <v>77</v>
      </c>
      <c r="BK215" s="149">
        <f t="shared" si="9"/>
        <v>0</v>
      </c>
      <c r="BL215" s="21" t="s">
        <v>143</v>
      </c>
      <c r="BM215" s="21" t="s">
        <v>759</v>
      </c>
    </row>
    <row r="216" spans="2:65" s="1" customFormat="1" ht="16.5" customHeight="1">
      <c r="B216" s="140"/>
      <c r="C216" s="141" t="s">
        <v>229</v>
      </c>
      <c r="D216" s="141" t="s">
        <v>139</v>
      </c>
      <c r="E216" s="142" t="s">
        <v>533</v>
      </c>
      <c r="F216" s="224" t="s">
        <v>534</v>
      </c>
      <c r="G216" s="224"/>
      <c r="H216" s="224"/>
      <c r="I216" s="224"/>
      <c r="J216" s="143" t="s">
        <v>219</v>
      </c>
      <c r="K216" s="144">
        <v>1</v>
      </c>
      <c r="L216" s="225"/>
      <c r="M216" s="225"/>
      <c r="N216" s="225">
        <f t="shared" si="0"/>
        <v>0</v>
      </c>
      <c r="O216" s="225"/>
      <c r="P216" s="225"/>
      <c r="Q216" s="225"/>
      <c r="R216" s="145"/>
      <c r="T216" s="146" t="s">
        <v>5</v>
      </c>
      <c r="U216" s="43" t="s">
        <v>36</v>
      </c>
      <c r="V216" s="147">
        <v>0.5</v>
      </c>
      <c r="W216" s="147">
        <f t="shared" si="1"/>
        <v>0.5</v>
      </c>
      <c r="X216" s="147">
        <v>4.0050000000000002E-2</v>
      </c>
      <c r="Y216" s="147">
        <f t="shared" si="2"/>
        <v>4.0050000000000002E-2</v>
      </c>
      <c r="Z216" s="147">
        <v>0</v>
      </c>
      <c r="AA216" s="148">
        <f t="shared" si="3"/>
        <v>0</v>
      </c>
      <c r="AR216" s="21" t="s">
        <v>143</v>
      </c>
      <c r="AT216" s="21" t="s">
        <v>139</v>
      </c>
      <c r="AU216" s="21" t="s">
        <v>108</v>
      </c>
      <c r="AY216" s="21" t="s">
        <v>138</v>
      </c>
      <c r="BE216" s="149">
        <f t="shared" si="4"/>
        <v>0</v>
      </c>
      <c r="BF216" s="149">
        <f t="shared" si="5"/>
        <v>0</v>
      </c>
      <c r="BG216" s="149">
        <f t="shared" si="6"/>
        <v>0</v>
      </c>
      <c r="BH216" s="149">
        <f t="shared" si="7"/>
        <v>0</v>
      </c>
      <c r="BI216" s="149">
        <f t="shared" si="8"/>
        <v>0</v>
      </c>
      <c r="BJ216" s="21" t="s">
        <v>77</v>
      </c>
      <c r="BK216" s="149">
        <f t="shared" si="9"/>
        <v>0</v>
      </c>
      <c r="BL216" s="21" t="s">
        <v>143</v>
      </c>
      <c r="BM216" s="21" t="s">
        <v>760</v>
      </c>
    </row>
    <row r="217" spans="2:65" s="1" customFormat="1" ht="16.5" customHeight="1">
      <c r="B217" s="34"/>
      <c r="C217" s="35"/>
      <c r="D217" s="35"/>
      <c r="E217" s="35"/>
      <c r="F217" s="243" t="s">
        <v>536</v>
      </c>
      <c r="G217" s="244"/>
      <c r="H217" s="244"/>
      <c r="I217" s="244"/>
      <c r="J217" s="35"/>
      <c r="K217" s="35"/>
      <c r="L217" s="35"/>
      <c r="M217" s="35"/>
      <c r="N217" s="35"/>
      <c r="O217" s="35"/>
      <c r="P217" s="35"/>
      <c r="Q217" s="35"/>
      <c r="R217" s="36"/>
      <c r="T217" s="177"/>
      <c r="U217" s="35"/>
      <c r="V217" s="35"/>
      <c r="W217" s="35"/>
      <c r="X217" s="35"/>
      <c r="Y217" s="35"/>
      <c r="Z217" s="35"/>
      <c r="AA217" s="73"/>
      <c r="AT217" s="21" t="s">
        <v>220</v>
      </c>
      <c r="AU217" s="21" t="s">
        <v>108</v>
      </c>
    </row>
    <row r="218" spans="2:65" s="1" customFormat="1" ht="16.5" customHeight="1">
      <c r="B218" s="140"/>
      <c r="C218" s="141" t="s">
        <v>230</v>
      </c>
      <c r="D218" s="141" t="s">
        <v>139</v>
      </c>
      <c r="E218" s="142" t="s">
        <v>537</v>
      </c>
      <c r="F218" s="224" t="s">
        <v>538</v>
      </c>
      <c r="G218" s="224"/>
      <c r="H218" s="224"/>
      <c r="I218" s="224"/>
      <c r="J218" s="143" t="s">
        <v>219</v>
      </c>
      <c r="K218" s="144">
        <v>1</v>
      </c>
      <c r="L218" s="225"/>
      <c r="M218" s="225"/>
      <c r="N218" s="225">
        <f t="shared" ref="N218:N223" si="10">ROUND(L218*K218,2)</f>
        <v>0</v>
      </c>
      <c r="O218" s="225"/>
      <c r="P218" s="225"/>
      <c r="Q218" s="225"/>
      <c r="R218" s="145"/>
      <c r="T218" s="146" t="s">
        <v>5</v>
      </c>
      <c r="U218" s="43" t="s">
        <v>36</v>
      </c>
      <c r="V218" s="147">
        <v>0.77200000000000002</v>
      </c>
      <c r="W218" s="147">
        <f t="shared" ref="W218:W223" si="11">V218*K218</f>
        <v>0.77200000000000002</v>
      </c>
      <c r="X218" s="147">
        <v>6.3829999999999998E-2</v>
      </c>
      <c r="Y218" s="147">
        <f t="shared" ref="Y218:Y223" si="12">X218*K218</f>
        <v>6.3829999999999998E-2</v>
      </c>
      <c r="Z218" s="147">
        <v>0</v>
      </c>
      <c r="AA218" s="148">
        <f t="shared" ref="AA218:AA223" si="13">Z218*K218</f>
        <v>0</v>
      </c>
      <c r="AR218" s="21" t="s">
        <v>143</v>
      </c>
      <c r="AT218" s="21" t="s">
        <v>139</v>
      </c>
      <c r="AU218" s="21" t="s">
        <v>108</v>
      </c>
      <c r="AY218" s="21" t="s">
        <v>138</v>
      </c>
      <c r="BE218" s="149">
        <f t="shared" ref="BE218:BE223" si="14">IF(U218="základní",N218,0)</f>
        <v>0</v>
      </c>
      <c r="BF218" s="149">
        <f t="shared" ref="BF218:BF223" si="15">IF(U218="snížená",N218,0)</f>
        <v>0</v>
      </c>
      <c r="BG218" s="149">
        <f t="shared" ref="BG218:BG223" si="16">IF(U218="zákl. přenesená",N218,0)</f>
        <v>0</v>
      </c>
      <c r="BH218" s="149">
        <f t="shared" ref="BH218:BH223" si="17">IF(U218="sníž. přenesená",N218,0)</f>
        <v>0</v>
      </c>
      <c r="BI218" s="149">
        <f t="shared" ref="BI218:BI223" si="18">IF(U218="nulová",N218,0)</f>
        <v>0</v>
      </c>
      <c r="BJ218" s="21" t="s">
        <v>77</v>
      </c>
      <c r="BK218" s="149">
        <f t="shared" ref="BK218:BK223" si="19">ROUND(L218*K218,2)</f>
        <v>0</v>
      </c>
      <c r="BL218" s="21" t="s">
        <v>143</v>
      </c>
      <c r="BM218" s="21" t="s">
        <v>761</v>
      </c>
    </row>
    <row r="219" spans="2:65" s="1" customFormat="1" ht="16.5" customHeight="1">
      <c r="B219" s="140"/>
      <c r="C219" s="173" t="s">
        <v>231</v>
      </c>
      <c r="D219" s="173" t="s">
        <v>209</v>
      </c>
      <c r="E219" s="174" t="s">
        <v>540</v>
      </c>
      <c r="F219" s="240" t="s">
        <v>541</v>
      </c>
      <c r="G219" s="240"/>
      <c r="H219" s="240"/>
      <c r="I219" s="240"/>
      <c r="J219" s="175" t="s">
        <v>219</v>
      </c>
      <c r="K219" s="176">
        <v>1</v>
      </c>
      <c r="L219" s="241"/>
      <c r="M219" s="241"/>
      <c r="N219" s="241">
        <f t="shared" si="10"/>
        <v>0</v>
      </c>
      <c r="O219" s="225"/>
      <c r="P219" s="225"/>
      <c r="Q219" s="225"/>
      <c r="R219" s="145"/>
      <c r="T219" s="146" t="s">
        <v>5</v>
      </c>
      <c r="U219" s="43" t="s">
        <v>36</v>
      </c>
      <c r="V219" s="147">
        <v>0</v>
      </c>
      <c r="W219" s="147">
        <f t="shared" si="11"/>
        <v>0</v>
      </c>
      <c r="X219" s="147">
        <v>7.3000000000000001E-3</v>
      </c>
      <c r="Y219" s="147">
        <f t="shared" si="12"/>
        <v>7.3000000000000001E-3</v>
      </c>
      <c r="Z219" s="147">
        <v>0</v>
      </c>
      <c r="AA219" s="148">
        <f t="shared" si="13"/>
        <v>0</v>
      </c>
      <c r="AR219" s="21" t="s">
        <v>168</v>
      </c>
      <c r="AT219" s="21" t="s">
        <v>209</v>
      </c>
      <c r="AU219" s="21" t="s">
        <v>108</v>
      </c>
      <c r="AY219" s="21" t="s">
        <v>138</v>
      </c>
      <c r="BE219" s="149">
        <f t="shared" si="14"/>
        <v>0</v>
      </c>
      <c r="BF219" s="149">
        <f t="shared" si="15"/>
        <v>0</v>
      </c>
      <c r="BG219" s="149">
        <f t="shared" si="16"/>
        <v>0</v>
      </c>
      <c r="BH219" s="149">
        <f t="shared" si="17"/>
        <v>0</v>
      </c>
      <c r="BI219" s="149">
        <f t="shared" si="18"/>
        <v>0</v>
      </c>
      <c r="BJ219" s="21" t="s">
        <v>77</v>
      </c>
      <c r="BK219" s="149">
        <f t="shared" si="19"/>
        <v>0</v>
      </c>
      <c r="BL219" s="21" t="s">
        <v>143</v>
      </c>
      <c r="BM219" s="21" t="s">
        <v>762</v>
      </c>
    </row>
    <row r="220" spans="2:65" s="1" customFormat="1" ht="25.5" customHeight="1">
      <c r="B220" s="140"/>
      <c r="C220" s="173" t="s">
        <v>232</v>
      </c>
      <c r="D220" s="173" t="s">
        <v>209</v>
      </c>
      <c r="E220" s="174" t="s">
        <v>543</v>
      </c>
      <c r="F220" s="240" t="s">
        <v>544</v>
      </c>
      <c r="G220" s="240"/>
      <c r="H220" s="240"/>
      <c r="I220" s="240"/>
      <c r="J220" s="175" t="s">
        <v>219</v>
      </c>
      <c r="K220" s="176">
        <v>1</v>
      </c>
      <c r="L220" s="241"/>
      <c r="M220" s="241"/>
      <c r="N220" s="241">
        <f t="shared" si="10"/>
        <v>0</v>
      </c>
      <c r="O220" s="225"/>
      <c r="P220" s="225"/>
      <c r="Q220" s="225"/>
      <c r="R220" s="145"/>
      <c r="T220" s="146" t="s">
        <v>5</v>
      </c>
      <c r="U220" s="43" t="s">
        <v>36</v>
      </c>
      <c r="V220" s="147">
        <v>0</v>
      </c>
      <c r="W220" s="147">
        <f t="shared" si="11"/>
        <v>0</v>
      </c>
      <c r="X220" s="147">
        <v>8.9999999999999998E-4</v>
      </c>
      <c r="Y220" s="147">
        <f t="shared" si="12"/>
        <v>8.9999999999999998E-4</v>
      </c>
      <c r="Z220" s="147">
        <v>0</v>
      </c>
      <c r="AA220" s="148">
        <f t="shared" si="13"/>
        <v>0</v>
      </c>
      <c r="AR220" s="21" t="s">
        <v>168</v>
      </c>
      <c r="AT220" s="21" t="s">
        <v>209</v>
      </c>
      <c r="AU220" s="21" t="s">
        <v>108</v>
      </c>
      <c r="AY220" s="21" t="s">
        <v>138</v>
      </c>
      <c r="BE220" s="149">
        <f t="shared" si="14"/>
        <v>0</v>
      </c>
      <c r="BF220" s="149">
        <f t="shared" si="15"/>
        <v>0</v>
      </c>
      <c r="BG220" s="149">
        <f t="shared" si="16"/>
        <v>0</v>
      </c>
      <c r="BH220" s="149">
        <f t="shared" si="17"/>
        <v>0</v>
      </c>
      <c r="BI220" s="149">
        <f t="shared" si="18"/>
        <v>0</v>
      </c>
      <c r="BJ220" s="21" t="s">
        <v>77</v>
      </c>
      <c r="BK220" s="149">
        <f t="shared" si="19"/>
        <v>0</v>
      </c>
      <c r="BL220" s="21" t="s">
        <v>143</v>
      </c>
      <c r="BM220" s="21" t="s">
        <v>763</v>
      </c>
    </row>
    <row r="221" spans="2:65" s="1" customFormat="1" ht="25.5" customHeight="1">
      <c r="B221" s="140"/>
      <c r="C221" s="141" t="s">
        <v>233</v>
      </c>
      <c r="D221" s="141" t="s">
        <v>139</v>
      </c>
      <c r="E221" s="142" t="s">
        <v>404</v>
      </c>
      <c r="F221" s="224" t="s">
        <v>405</v>
      </c>
      <c r="G221" s="224"/>
      <c r="H221" s="224"/>
      <c r="I221" s="224"/>
      <c r="J221" s="143" t="s">
        <v>142</v>
      </c>
      <c r="K221" s="144">
        <v>6.5</v>
      </c>
      <c r="L221" s="225"/>
      <c r="M221" s="225"/>
      <c r="N221" s="225">
        <f t="shared" si="10"/>
        <v>0</v>
      </c>
      <c r="O221" s="225"/>
      <c r="P221" s="225"/>
      <c r="Q221" s="225"/>
      <c r="R221" s="145"/>
      <c r="T221" s="146" t="s">
        <v>5</v>
      </c>
      <c r="U221" s="43" t="s">
        <v>36</v>
      </c>
      <c r="V221" s="147">
        <v>5.3999999999999999E-2</v>
      </c>
      <c r="W221" s="147">
        <f t="shared" si="11"/>
        <v>0.35099999999999998</v>
      </c>
      <c r="X221" s="147">
        <v>1.9000000000000001E-4</v>
      </c>
      <c r="Y221" s="147">
        <f t="shared" si="12"/>
        <v>1.235E-3</v>
      </c>
      <c r="Z221" s="147">
        <v>0</v>
      </c>
      <c r="AA221" s="148">
        <f t="shared" si="13"/>
        <v>0</v>
      </c>
      <c r="AR221" s="21" t="s">
        <v>143</v>
      </c>
      <c r="AT221" s="21" t="s">
        <v>139</v>
      </c>
      <c r="AU221" s="21" t="s">
        <v>108</v>
      </c>
      <c r="AY221" s="21" t="s">
        <v>138</v>
      </c>
      <c r="BE221" s="149">
        <f t="shared" si="14"/>
        <v>0</v>
      </c>
      <c r="BF221" s="149">
        <f t="shared" si="15"/>
        <v>0</v>
      </c>
      <c r="BG221" s="149">
        <f t="shared" si="16"/>
        <v>0</v>
      </c>
      <c r="BH221" s="149">
        <f t="shared" si="17"/>
        <v>0</v>
      </c>
      <c r="BI221" s="149">
        <f t="shared" si="18"/>
        <v>0</v>
      </c>
      <c r="BJ221" s="21" t="s">
        <v>77</v>
      </c>
      <c r="BK221" s="149">
        <f t="shared" si="19"/>
        <v>0</v>
      </c>
      <c r="BL221" s="21" t="s">
        <v>143</v>
      </c>
      <c r="BM221" s="21" t="s">
        <v>764</v>
      </c>
    </row>
    <row r="222" spans="2:65" s="1" customFormat="1" ht="25.5" customHeight="1">
      <c r="B222" s="140"/>
      <c r="C222" s="141" t="s">
        <v>234</v>
      </c>
      <c r="D222" s="141" t="s">
        <v>139</v>
      </c>
      <c r="E222" s="142" t="s">
        <v>410</v>
      </c>
      <c r="F222" s="224" t="s">
        <v>411</v>
      </c>
      <c r="G222" s="224"/>
      <c r="H222" s="224"/>
      <c r="I222" s="224"/>
      <c r="J222" s="143" t="s">
        <v>142</v>
      </c>
      <c r="K222" s="144">
        <v>4.5</v>
      </c>
      <c r="L222" s="225"/>
      <c r="M222" s="225"/>
      <c r="N222" s="225">
        <f t="shared" si="10"/>
        <v>0</v>
      </c>
      <c r="O222" s="225"/>
      <c r="P222" s="225"/>
      <c r="Q222" s="225"/>
      <c r="R222" s="145"/>
      <c r="T222" s="146" t="s">
        <v>5</v>
      </c>
      <c r="U222" s="43" t="s">
        <v>36</v>
      </c>
      <c r="V222" s="147">
        <v>2.3E-2</v>
      </c>
      <c r="W222" s="147">
        <f t="shared" si="11"/>
        <v>0.10349999999999999</v>
      </c>
      <c r="X222" s="147">
        <v>6.9999999999999994E-5</v>
      </c>
      <c r="Y222" s="147">
        <f t="shared" si="12"/>
        <v>3.1499999999999996E-4</v>
      </c>
      <c r="Z222" s="147">
        <v>0</v>
      </c>
      <c r="AA222" s="148">
        <f t="shared" si="13"/>
        <v>0</v>
      </c>
      <c r="AR222" s="21" t="s">
        <v>143</v>
      </c>
      <c r="AT222" s="21" t="s">
        <v>139</v>
      </c>
      <c r="AU222" s="21" t="s">
        <v>108</v>
      </c>
      <c r="AY222" s="21" t="s">
        <v>138</v>
      </c>
      <c r="BE222" s="149">
        <f t="shared" si="14"/>
        <v>0</v>
      </c>
      <c r="BF222" s="149">
        <f t="shared" si="15"/>
        <v>0</v>
      </c>
      <c r="BG222" s="149">
        <f t="shared" si="16"/>
        <v>0</v>
      </c>
      <c r="BH222" s="149">
        <f t="shared" si="17"/>
        <v>0</v>
      </c>
      <c r="BI222" s="149">
        <f t="shared" si="18"/>
        <v>0</v>
      </c>
      <c r="BJ222" s="21" t="s">
        <v>77</v>
      </c>
      <c r="BK222" s="149">
        <f t="shared" si="19"/>
        <v>0</v>
      </c>
      <c r="BL222" s="21" t="s">
        <v>143</v>
      </c>
      <c r="BM222" s="21" t="s">
        <v>765</v>
      </c>
    </row>
    <row r="223" spans="2:65" s="1" customFormat="1" ht="16.5" customHeight="1">
      <c r="B223" s="140"/>
      <c r="C223" s="141" t="s">
        <v>235</v>
      </c>
      <c r="D223" s="141" t="s">
        <v>139</v>
      </c>
      <c r="E223" s="142" t="s">
        <v>548</v>
      </c>
      <c r="F223" s="224" t="s">
        <v>549</v>
      </c>
      <c r="G223" s="224"/>
      <c r="H223" s="224"/>
      <c r="I223" s="224"/>
      <c r="J223" s="143" t="s">
        <v>550</v>
      </c>
      <c r="K223" s="144">
        <v>1</v>
      </c>
      <c r="L223" s="225"/>
      <c r="M223" s="225"/>
      <c r="N223" s="225">
        <f t="shared" si="10"/>
        <v>0</v>
      </c>
      <c r="O223" s="225"/>
      <c r="P223" s="225"/>
      <c r="Q223" s="225"/>
      <c r="R223" s="145"/>
      <c r="T223" s="146" t="s">
        <v>5</v>
      </c>
      <c r="U223" s="43" t="s">
        <v>36</v>
      </c>
      <c r="V223" s="147">
        <v>0.17100000000000001</v>
      </c>
      <c r="W223" s="147">
        <f t="shared" si="11"/>
        <v>0.17100000000000001</v>
      </c>
      <c r="X223" s="147">
        <v>0</v>
      </c>
      <c r="Y223" s="147">
        <f t="shared" si="12"/>
        <v>0</v>
      </c>
      <c r="Z223" s="147">
        <v>0</v>
      </c>
      <c r="AA223" s="148">
        <f t="shared" si="13"/>
        <v>0</v>
      </c>
      <c r="AR223" s="21" t="s">
        <v>143</v>
      </c>
      <c r="AT223" s="21" t="s">
        <v>139</v>
      </c>
      <c r="AU223" s="21" t="s">
        <v>108</v>
      </c>
      <c r="AY223" s="21" t="s">
        <v>138</v>
      </c>
      <c r="BE223" s="149">
        <f t="shared" si="14"/>
        <v>0</v>
      </c>
      <c r="BF223" s="149">
        <f t="shared" si="15"/>
        <v>0</v>
      </c>
      <c r="BG223" s="149">
        <f t="shared" si="16"/>
        <v>0</v>
      </c>
      <c r="BH223" s="149">
        <f t="shared" si="17"/>
        <v>0</v>
      </c>
      <c r="BI223" s="149">
        <f t="shared" si="18"/>
        <v>0</v>
      </c>
      <c r="BJ223" s="21" t="s">
        <v>77</v>
      </c>
      <c r="BK223" s="149">
        <f t="shared" si="19"/>
        <v>0</v>
      </c>
      <c r="BL223" s="21" t="s">
        <v>143</v>
      </c>
      <c r="BM223" s="21" t="s">
        <v>766</v>
      </c>
    </row>
    <row r="224" spans="2:65" s="1" customFormat="1" ht="16.5" customHeight="1">
      <c r="B224" s="34"/>
      <c r="C224" s="35"/>
      <c r="D224" s="35"/>
      <c r="E224" s="35"/>
      <c r="F224" s="243" t="s">
        <v>552</v>
      </c>
      <c r="G224" s="244"/>
      <c r="H224" s="244"/>
      <c r="I224" s="244"/>
      <c r="J224" s="35"/>
      <c r="K224" s="35"/>
      <c r="L224" s="35"/>
      <c r="M224" s="35"/>
      <c r="N224" s="35"/>
      <c r="O224" s="35"/>
      <c r="P224" s="35"/>
      <c r="Q224" s="35"/>
      <c r="R224" s="36"/>
      <c r="T224" s="177"/>
      <c r="U224" s="35"/>
      <c r="V224" s="35"/>
      <c r="W224" s="35"/>
      <c r="X224" s="35"/>
      <c r="Y224" s="35"/>
      <c r="Z224" s="35"/>
      <c r="AA224" s="73"/>
      <c r="AT224" s="21" t="s">
        <v>220</v>
      </c>
      <c r="AU224" s="21" t="s">
        <v>108</v>
      </c>
    </row>
    <row r="225" spans="2:65" s="1" customFormat="1" ht="16.5" customHeight="1">
      <c r="B225" s="140"/>
      <c r="C225" s="141" t="s">
        <v>236</v>
      </c>
      <c r="D225" s="141" t="s">
        <v>139</v>
      </c>
      <c r="E225" s="142" t="s">
        <v>553</v>
      </c>
      <c r="F225" s="224" t="s">
        <v>554</v>
      </c>
      <c r="G225" s="224"/>
      <c r="H225" s="224"/>
      <c r="I225" s="224"/>
      <c r="J225" s="143" t="s">
        <v>550</v>
      </c>
      <c r="K225" s="144">
        <v>1</v>
      </c>
      <c r="L225" s="225"/>
      <c r="M225" s="225"/>
      <c r="N225" s="225">
        <f>ROUND(L225*K225,2)</f>
        <v>0</v>
      </c>
      <c r="O225" s="225"/>
      <c r="P225" s="225"/>
      <c r="Q225" s="225"/>
      <c r="R225" s="145"/>
      <c r="T225" s="146" t="s">
        <v>5</v>
      </c>
      <c r="U225" s="43" t="s">
        <v>36</v>
      </c>
      <c r="V225" s="147">
        <v>0.17100000000000001</v>
      </c>
      <c r="W225" s="147">
        <f>V225*K225</f>
        <v>0.17100000000000001</v>
      </c>
      <c r="X225" s="147">
        <v>0</v>
      </c>
      <c r="Y225" s="147">
        <f>X225*K225</f>
        <v>0</v>
      </c>
      <c r="Z225" s="147">
        <v>0</v>
      </c>
      <c r="AA225" s="148">
        <f>Z225*K225</f>
        <v>0</v>
      </c>
      <c r="AR225" s="21" t="s">
        <v>143</v>
      </c>
      <c r="AT225" s="21" t="s">
        <v>139</v>
      </c>
      <c r="AU225" s="21" t="s">
        <v>108</v>
      </c>
      <c r="AY225" s="21" t="s">
        <v>138</v>
      </c>
      <c r="BE225" s="149">
        <f>IF(U225="základní",N225,0)</f>
        <v>0</v>
      </c>
      <c r="BF225" s="149">
        <f>IF(U225="snížená",N225,0)</f>
        <v>0</v>
      </c>
      <c r="BG225" s="149">
        <f>IF(U225="zákl. přenesená",N225,0)</f>
        <v>0</v>
      </c>
      <c r="BH225" s="149">
        <f>IF(U225="sníž. přenesená",N225,0)</f>
        <v>0</v>
      </c>
      <c r="BI225" s="149">
        <f>IF(U225="nulová",N225,0)</f>
        <v>0</v>
      </c>
      <c r="BJ225" s="21" t="s">
        <v>77</v>
      </c>
      <c r="BK225" s="149">
        <f>ROUND(L225*K225,2)</f>
        <v>0</v>
      </c>
      <c r="BL225" s="21" t="s">
        <v>143</v>
      </c>
      <c r="BM225" s="21" t="s">
        <v>767</v>
      </c>
    </row>
    <row r="226" spans="2:65" s="1" customFormat="1" ht="16.5" customHeight="1">
      <c r="B226" s="34"/>
      <c r="C226" s="35"/>
      <c r="D226" s="35"/>
      <c r="E226" s="35"/>
      <c r="F226" s="243" t="s">
        <v>552</v>
      </c>
      <c r="G226" s="244"/>
      <c r="H226" s="244"/>
      <c r="I226" s="244"/>
      <c r="J226" s="35"/>
      <c r="K226" s="35"/>
      <c r="L226" s="35"/>
      <c r="M226" s="35"/>
      <c r="N226" s="35"/>
      <c r="O226" s="35"/>
      <c r="P226" s="35"/>
      <c r="Q226" s="35"/>
      <c r="R226" s="36"/>
      <c r="T226" s="177"/>
      <c r="U226" s="35"/>
      <c r="V226" s="35"/>
      <c r="W226" s="35"/>
      <c r="X226" s="35"/>
      <c r="Y226" s="35"/>
      <c r="Z226" s="35"/>
      <c r="AA226" s="73"/>
      <c r="AT226" s="21" t="s">
        <v>220</v>
      </c>
      <c r="AU226" s="21" t="s">
        <v>108</v>
      </c>
    </row>
    <row r="227" spans="2:65" s="9" customFormat="1" ht="29.85" customHeight="1">
      <c r="B227" s="129"/>
      <c r="C227" s="130"/>
      <c r="D227" s="139" t="s">
        <v>122</v>
      </c>
      <c r="E227" s="139"/>
      <c r="F227" s="139"/>
      <c r="G227" s="139"/>
      <c r="H227" s="139"/>
      <c r="I227" s="139"/>
      <c r="J227" s="139"/>
      <c r="K227" s="139"/>
      <c r="L227" s="139"/>
      <c r="M227" s="139"/>
      <c r="N227" s="230">
        <f>BK227</f>
        <v>0</v>
      </c>
      <c r="O227" s="231"/>
      <c r="P227" s="231"/>
      <c r="Q227" s="231"/>
      <c r="R227" s="132"/>
      <c r="T227" s="133"/>
      <c r="U227" s="130"/>
      <c r="V227" s="130"/>
      <c r="W227" s="134">
        <f>W228</f>
        <v>127.78023999999999</v>
      </c>
      <c r="X227" s="130"/>
      <c r="Y227" s="134">
        <f>Y228</f>
        <v>0</v>
      </c>
      <c r="Z227" s="130"/>
      <c r="AA227" s="135">
        <f>AA228</f>
        <v>0</v>
      </c>
      <c r="AR227" s="136" t="s">
        <v>77</v>
      </c>
      <c r="AT227" s="137" t="s">
        <v>70</v>
      </c>
      <c r="AU227" s="137" t="s">
        <v>77</v>
      </c>
      <c r="AY227" s="136" t="s">
        <v>138</v>
      </c>
      <c r="BK227" s="138">
        <f>BK228</f>
        <v>0</v>
      </c>
    </row>
    <row r="228" spans="2:65" s="1" customFormat="1" ht="25.5" customHeight="1">
      <c r="B228" s="140"/>
      <c r="C228" s="141" t="s">
        <v>237</v>
      </c>
      <c r="D228" s="141" t="s">
        <v>139</v>
      </c>
      <c r="E228" s="142" t="s">
        <v>253</v>
      </c>
      <c r="F228" s="224" t="s">
        <v>254</v>
      </c>
      <c r="G228" s="224"/>
      <c r="H228" s="224"/>
      <c r="I228" s="224"/>
      <c r="J228" s="143" t="s">
        <v>204</v>
      </c>
      <c r="K228" s="144">
        <v>86.337999999999994</v>
      </c>
      <c r="L228" s="225"/>
      <c r="M228" s="225"/>
      <c r="N228" s="225">
        <f>ROUND(L228*K228,2)</f>
        <v>0</v>
      </c>
      <c r="O228" s="225"/>
      <c r="P228" s="225"/>
      <c r="Q228" s="225"/>
      <c r="R228" s="145"/>
      <c r="T228" s="146" t="s">
        <v>5</v>
      </c>
      <c r="U228" s="178" t="s">
        <v>36</v>
      </c>
      <c r="V228" s="179">
        <v>1.48</v>
      </c>
      <c r="W228" s="179">
        <f>V228*K228</f>
        <v>127.78023999999999</v>
      </c>
      <c r="X228" s="179">
        <v>0</v>
      </c>
      <c r="Y228" s="179">
        <f>X228*K228</f>
        <v>0</v>
      </c>
      <c r="Z228" s="179">
        <v>0</v>
      </c>
      <c r="AA228" s="180">
        <f>Z228*K228</f>
        <v>0</v>
      </c>
      <c r="AR228" s="21" t="s">
        <v>143</v>
      </c>
      <c r="AT228" s="21" t="s">
        <v>139</v>
      </c>
      <c r="AU228" s="21" t="s">
        <v>108</v>
      </c>
      <c r="AY228" s="21" t="s">
        <v>138</v>
      </c>
      <c r="BE228" s="149">
        <f>IF(U228="základní",N228,0)</f>
        <v>0</v>
      </c>
      <c r="BF228" s="149">
        <f>IF(U228="snížená",N228,0)</f>
        <v>0</v>
      </c>
      <c r="BG228" s="149">
        <f>IF(U228="zákl. přenesená",N228,0)</f>
        <v>0</v>
      </c>
      <c r="BH228" s="149">
        <f>IF(U228="sníž. přenesená",N228,0)</f>
        <v>0</v>
      </c>
      <c r="BI228" s="149">
        <f>IF(U228="nulová",N228,0)</f>
        <v>0</v>
      </c>
      <c r="BJ228" s="21" t="s">
        <v>77</v>
      </c>
      <c r="BK228" s="149">
        <f>ROUND(L228*K228,2)</f>
        <v>0</v>
      </c>
      <c r="BL228" s="21" t="s">
        <v>143</v>
      </c>
      <c r="BM228" s="21" t="s">
        <v>768</v>
      </c>
    </row>
    <row r="229" spans="2:65" s="1" customFormat="1" ht="6.95" customHeight="1">
      <c r="B229" s="58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60"/>
    </row>
  </sheetData>
  <mergeCells count="25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N114:Q114"/>
    <mergeCell ref="N115:Q115"/>
    <mergeCell ref="N116:Q116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3:I193"/>
    <mergeCell ref="L193:M193"/>
    <mergeCell ref="N193:Q193"/>
    <mergeCell ref="F194:I194"/>
    <mergeCell ref="N192:Q192"/>
    <mergeCell ref="F195:I195"/>
    <mergeCell ref="F196:I196"/>
    <mergeCell ref="F197:I197"/>
    <mergeCell ref="F198:I198"/>
    <mergeCell ref="F199:I199"/>
    <mergeCell ref="F200:I200"/>
    <mergeCell ref="F202:I202"/>
    <mergeCell ref="L202:M202"/>
    <mergeCell ref="N202:Q202"/>
    <mergeCell ref="N201:Q201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N214:Q214"/>
    <mergeCell ref="F215:I215"/>
    <mergeCell ref="L215:M215"/>
    <mergeCell ref="N215:Q215"/>
    <mergeCell ref="F208:I208"/>
    <mergeCell ref="F209:I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26:I226"/>
    <mergeCell ref="F228:I228"/>
    <mergeCell ref="L228:M228"/>
    <mergeCell ref="N228:Q228"/>
    <mergeCell ref="N227:Q227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H1:K1"/>
    <mergeCell ref="S2:AC2"/>
    <mergeCell ref="F223:I223"/>
    <mergeCell ref="L223:M223"/>
    <mergeCell ref="N223:Q223"/>
    <mergeCell ref="F224:I224"/>
    <mergeCell ref="F225:I225"/>
    <mergeCell ref="L225:M225"/>
    <mergeCell ref="N225:Q225"/>
    <mergeCell ref="F216:I216"/>
    <mergeCell ref="L216:M216"/>
    <mergeCell ref="N216:Q216"/>
    <mergeCell ref="F217:I217"/>
    <mergeCell ref="F218:I218"/>
    <mergeCell ref="L218:M218"/>
    <mergeCell ref="N218:Q218"/>
    <mergeCell ref="F219:I219"/>
    <mergeCell ref="L219:M219"/>
    <mergeCell ref="N219:Q219"/>
    <mergeCell ref="F213:I213"/>
    <mergeCell ref="L213:M213"/>
    <mergeCell ref="N213:Q213"/>
    <mergeCell ref="F214:I214"/>
    <mergeCell ref="L214:M214"/>
  </mergeCells>
  <hyperlinks>
    <hyperlink ref="F1:G1" location="C2" display="1) Krycí list rozpočtu" xr:uid="{00000000-0004-0000-0500-000000000000}"/>
    <hyperlink ref="H1:K1" location="C86" display="2) Rekapitulace rozpočtu" xr:uid="{00000000-0004-0000-0500-000001000000}"/>
    <hyperlink ref="L1" location="C113" display="3) Rozpočet" xr:uid="{00000000-0004-0000-0500-000002000000}"/>
    <hyperlink ref="S1:T1" location="'Rekapitulace stavby'!C2" display="Rekapitulace stavby" xr:uid="{00000000-0004-0000-05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N189"/>
  <sheetViews>
    <sheetView showGridLines="0" workbookViewId="0">
      <pane ySplit="1" topLeftCell="A169" activePane="bottomLeft" state="frozen"/>
      <selection pane="bottomLeft" activeCell="L182" sqref="L182:M1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769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ROUND((SUM(BE95:BE96)+SUM(BE114:BE188)), 2)</f>
        <v>0</v>
      </c>
      <c r="I32" s="249"/>
      <c r="J32" s="249"/>
      <c r="K32" s="35"/>
      <c r="L32" s="35"/>
      <c r="M32" s="262">
        <f>ROUND(ROUND((SUM(BE95:BE96)+SUM(BE114:BE188)),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ROUND((SUM(BF95:BF96)+SUM(BF114:BF188)), 2)</f>
        <v>0</v>
      </c>
      <c r="I33" s="249"/>
      <c r="J33" s="249"/>
      <c r="K33" s="35"/>
      <c r="L33" s="35"/>
      <c r="M33" s="262">
        <f>ROUND(ROUND((SUM(BF95:BF96)+SUM(BF114:BF188)),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ROUND((SUM(BG95:BG96)+SUM(BG114:BG188)),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ROUND((SUM(BH95:BH96)+SUM(BH114:BH188)),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ROUND((SUM(BI95:BI96)+SUM(BI114:BI188)),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SO 08.4.5 - Přípojka povrchového žlabu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118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120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N176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121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N180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N187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SO 08.4.5 - Přípojka povrchového žlabu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179.609262</v>
      </c>
      <c r="X114" s="50"/>
      <c r="Y114" s="126">
        <f>Y115</f>
        <v>44.689747799999999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118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W116+W176+W180+W187</f>
        <v>179.609262</v>
      </c>
      <c r="X115" s="130"/>
      <c r="Y115" s="134">
        <f>Y116+Y176+Y180+Y187</f>
        <v>44.689747799999999</v>
      </c>
      <c r="Z115" s="130"/>
      <c r="AA115" s="135">
        <f>AA116+AA176+AA180+AA187</f>
        <v>0</v>
      </c>
      <c r="AR115" s="136" t="s">
        <v>77</v>
      </c>
      <c r="AT115" s="137" t="s">
        <v>70</v>
      </c>
      <c r="AU115" s="137" t="s">
        <v>71</v>
      </c>
      <c r="AY115" s="136" t="s">
        <v>138</v>
      </c>
      <c r="BK115" s="138">
        <f>BK116+BK176+BK180+BK187</f>
        <v>0</v>
      </c>
    </row>
    <row r="116" spans="2:65" s="9" customFormat="1" ht="19.899999999999999" customHeight="1">
      <c r="B116" s="129"/>
      <c r="C116" s="130"/>
      <c r="D116" s="139" t="s">
        <v>119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SUM(W117:W175)</f>
        <v>100.36041200000001</v>
      </c>
      <c r="X116" s="130"/>
      <c r="Y116" s="134">
        <f>SUM(Y117:Y175)</f>
        <v>44.579267199999997</v>
      </c>
      <c r="Z116" s="130"/>
      <c r="AA116" s="135">
        <f>SUM(AA117:AA175)</f>
        <v>0</v>
      </c>
      <c r="AR116" s="136" t="s">
        <v>77</v>
      </c>
      <c r="AT116" s="137" t="s">
        <v>70</v>
      </c>
      <c r="AU116" s="137" t="s">
        <v>77</v>
      </c>
      <c r="AY116" s="136" t="s">
        <v>138</v>
      </c>
      <c r="BK116" s="138">
        <f>SUM(BK117:BK175)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416</v>
      </c>
      <c r="F117" s="224" t="s">
        <v>417</v>
      </c>
      <c r="G117" s="224"/>
      <c r="H117" s="224"/>
      <c r="I117" s="224"/>
      <c r="J117" s="143" t="s">
        <v>142</v>
      </c>
      <c r="K117" s="144">
        <v>2</v>
      </c>
      <c r="L117" s="225"/>
      <c r="M117" s="225"/>
      <c r="N117" s="225">
        <f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0.70299999999999996</v>
      </c>
      <c r="W117" s="147">
        <f>V117*K117</f>
        <v>1.4059999999999999</v>
      </c>
      <c r="X117" s="147">
        <v>8.6800000000000002E-3</v>
      </c>
      <c r="Y117" s="147">
        <f>X117*K117</f>
        <v>1.736E-2</v>
      </c>
      <c r="Z117" s="147">
        <v>0</v>
      </c>
      <c r="AA117" s="148">
        <f>Z117*K117</f>
        <v>0</v>
      </c>
      <c r="AR117" s="21" t="s">
        <v>143</v>
      </c>
      <c r="AT117" s="21" t="s">
        <v>139</v>
      </c>
      <c r="AU117" s="21" t="s">
        <v>108</v>
      </c>
      <c r="AY117" s="21" t="s">
        <v>138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77</v>
      </c>
      <c r="BK117" s="149">
        <f>ROUND(L117*K117,2)</f>
        <v>0</v>
      </c>
      <c r="BL117" s="21" t="s">
        <v>143</v>
      </c>
      <c r="BM117" s="21" t="s">
        <v>770</v>
      </c>
    </row>
    <row r="118" spans="2:65" s="10" customFormat="1" ht="16.5" customHeight="1">
      <c r="B118" s="150"/>
      <c r="C118" s="151"/>
      <c r="D118" s="151"/>
      <c r="E118" s="152" t="s">
        <v>5</v>
      </c>
      <c r="F118" s="234" t="s">
        <v>771</v>
      </c>
      <c r="G118" s="235"/>
      <c r="H118" s="235"/>
      <c r="I118" s="235"/>
      <c r="J118" s="151"/>
      <c r="K118" s="153">
        <v>2</v>
      </c>
      <c r="L118" s="181"/>
      <c r="M118" s="181"/>
      <c r="N118" s="151"/>
      <c r="O118" s="151"/>
      <c r="P118" s="151"/>
      <c r="Q118" s="151"/>
      <c r="R118" s="154"/>
      <c r="T118" s="155"/>
      <c r="U118" s="151"/>
      <c r="V118" s="151"/>
      <c r="W118" s="151"/>
      <c r="X118" s="151"/>
      <c r="Y118" s="151"/>
      <c r="Z118" s="151"/>
      <c r="AA118" s="156"/>
      <c r="AT118" s="157" t="s">
        <v>145</v>
      </c>
      <c r="AU118" s="157" t="s">
        <v>108</v>
      </c>
      <c r="AV118" s="10" t="s">
        <v>108</v>
      </c>
      <c r="AW118" s="10" t="s">
        <v>29</v>
      </c>
      <c r="AX118" s="10" t="s">
        <v>77</v>
      </c>
      <c r="AY118" s="157" t="s">
        <v>138</v>
      </c>
    </row>
    <row r="119" spans="2:65" s="1" customFormat="1" ht="25.5" customHeight="1">
      <c r="B119" s="140"/>
      <c r="C119" s="141" t="s">
        <v>108</v>
      </c>
      <c r="D119" s="141" t="s">
        <v>139</v>
      </c>
      <c r="E119" s="142" t="s">
        <v>140</v>
      </c>
      <c r="F119" s="224" t="s">
        <v>141</v>
      </c>
      <c r="G119" s="224"/>
      <c r="H119" s="224"/>
      <c r="I119" s="224"/>
      <c r="J119" s="143" t="s">
        <v>142</v>
      </c>
      <c r="K119" s="144">
        <v>4</v>
      </c>
      <c r="L119" s="266"/>
      <c r="M119" s="266"/>
      <c r="N119" s="225">
        <f>ROUND(L119*K119,2)</f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0.54700000000000004</v>
      </c>
      <c r="W119" s="147">
        <f>V119*K119</f>
        <v>2.1880000000000002</v>
      </c>
      <c r="X119" s="147">
        <v>3.6900000000000002E-2</v>
      </c>
      <c r="Y119" s="147">
        <f>X119*K119</f>
        <v>0.14760000000000001</v>
      </c>
      <c r="Z119" s="147">
        <v>0</v>
      </c>
      <c r="AA119" s="148">
        <f>Z119*K119</f>
        <v>0</v>
      </c>
      <c r="AR119" s="21" t="s">
        <v>143</v>
      </c>
      <c r="AT119" s="21" t="s">
        <v>139</v>
      </c>
      <c r="AU119" s="21" t="s">
        <v>108</v>
      </c>
      <c r="AY119" s="21" t="s">
        <v>138</v>
      </c>
      <c r="BE119" s="149">
        <f>IF(U119="základní",N119,0)</f>
        <v>0</v>
      </c>
      <c r="BF119" s="149">
        <f>IF(U119="snížená",N119,0)</f>
        <v>0</v>
      </c>
      <c r="BG119" s="149">
        <f>IF(U119="zákl. přenesená",N119,0)</f>
        <v>0</v>
      </c>
      <c r="BH119" s="149">
        <f>IF(U119="sníž. přenesená",N119,0)</f>
        <v>0</v>
      </c>
      <c r="BI119" s="149">
        <f>IF(U119="nulová",N119,0)</f>
        <v>0</v>
      </c>
      <c r="BJ119" s="21" t="s">
        <v>77</v>
      </c>
      <c r="BK119" s="149">
        <f>ROUND(L119*K119,2)</f>
        <v>0</v>
      </c>
      <c r="BL119" s="21" t="s">
        <v>143</v>
      </c>
      <c r="BM119" s="21" t="s">
        <v>772</v>
      </c>
    </row>
    <row r="120" spans="2:65" s="10" customFormat="1" ht="16.5" customHeight="1">
      <c r="B120" s="150"/>
      <c r="C120" s="151"/>
      <c r="D120" s="151"/>
      <c r="E120" s="152" t="s">
        <v>5</v>
      </c>
      <c r="F120" s="234" t="s">
        <v>773</v>
      </c>
      <c r="G120" s="235"/>
      <c r="H120" s="235"/>
      <c r="I120" s="235"/>
      <c r="J120" s="151"/>
      <c r="K120" s="153">
        <v>4</v>
      </c>
      <c r="L120" s="182"/>
      <c r="M120" s="182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145</v>
      </c>
      <c r="AU120" s="157" t="s">
        <v>108</v>
      </c>
      <c r="AV120" s="10" t="s">
        <v>108</v>
      </c>
      <c r="AW120" s="10" t="s">
        <v>29</v>
      </c>
      <c r="AX120" s="10" t="s">
        <v>77</v>
      </c>
      <c r="AY120" s="157" t="s">
        <v>138</v>
      </c>
    </row>
    <row r="121" spans="2:65" s="1" customFormat="1" ht="25.5" customHeight="1">
      <c r="B121" s="140"/>
      <c r="C121" s="141" t="s">
        <v>149</v>
      </c>
      <c r="D121" s="141" t="s">
        <v>139</v>
      </c>
      <c r="E121" s="142" t="s">
        <v>146</v>
      </c>
      <c r="F121" s="224" t="s">
        <v>147</v>
      </c>
      <c r="G121" s="224"/>
      <c r="H121" s="224"/>
      <c r="I121" s="224"/>
      <c r="J121" s="143" t="s">
        <v>148</v>
      </c>
      <c r="K121" s="144">
        <v>7.2</v>
      </c>
      <c r="L121" s="266"/>
      <c r="M121" s="266"/>
      <c r="N121" s="225">
        <f>ROUND(L121*K121,2)</f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1.7629999999999999</v>
      </c>
      <c r="W121" s="147">
        <f>V121*K121</f>
        <v>12.6936</v>
      </c>
      <c r="X121" s="147">
        <v>0</v>
      </c>
      <c r="Y121" s="147">
        <f>X121*K121</f>
        <v>0</v>
      </c>
      <c r="Z121" s="147">
        <v>0</v>
      </c>
      <c r="AA121" s="148">
        <f>Z121*K121</f>
        <v>0</v>
      </c>
      <c r="AR121" s="21" t="s">
        <v>143</v>
      </c>
      <c r="AT121" s="21" t="s">
        <v>139</v>
      </c>
      <c r="AU121" s="21" t="s">
        <v>108</v>
      </c>
      <c r="AY121" s="21" t="s">
        <v>138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77</v>
      </c>
      <c r="BK121" s="149">
        <f>ROUND(L121*K121,2)</f>
        <v>0</v>
      </c>
      <c r="BL121" s="21" t="s">
        <v>143</v>
      </c>
      <c r="BM121" s="21" t="s">
        <v>774</v>
      </c>
    </row>
    <row r="122" spans="2:65" s="10" customFormat="1" ht="16.5" customHeight="1">
      <c r="B122" s="150"/>
      <c r="C122" s="151"/>
      <c r="D122" s="151"/>
      <c r="E122" s="152" t="s">
        <v>5</v>
      </c>
      <c r="F122" s="234" t="s">
        <v>775</v>
      </c>
      <c r="G122" s="235"/>
      <c r="H122" s="235"/>
      <c r="I122" s="235"/>
      <c r="J122" s="151"/>
      <c r="K122" s="153">
        <v>7.2</v>
      </c>
      <c r="L122" s="182"/>
      <c r="M122" s="182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145</v>
      </c>
      <c r="AU122" s="157" t="s">
        <v>108</v>
      </c>
      <c r="AV122" s="10" t="s">
        <v>108</v>
      </c>
      <c r="AW122" s="10" t="s">
        <v>29</v>
      </c>
      <c r="AX122" s="10" t="s">
        <v>77</v>
      </c>
      <c r="AY122" s="157" t="s">
        <v>138</v>
      </c>
    </row>
    <row r="123" spans="2:65" s="1" customFormat="1" ht="25.5" customHeight="1">
      <c r="B123" s="140"/>
      <c r="C123" s="141" t="s">
        <v>143</v>
      </c>
      <c r="D123" s="141" t="s">
        <v>139</v>
      </c>
      <c r="E123" s="142" t="s">
        <v>150</v>
      </c>
      <c r="F123" s="224" t="s">
        <v>151</v>
      </c>
      <c r="G123" s="224"/>
      <c r="H123" s="224"/>
      <c r="I123" s="224"/>
      <c r="J123" s="143" t="s">
        <v>148</v>
      </c>
      <c r="K123" s="144">
        <v>13.8</v>
      </c>
      <c r="L123" s="266"/>
      <c r="M123" s="266"/>
      <c r="N123" s="225">
        <f>ROUND(L123*K123,2)</f>
        <v>0</v>
      </c>
      <c r="O123" s="225"/>
      <c r="P123" s="225"/>
      <c r="Q123" s="225"/>
      <c r="R123" s="145"/>
      <c r="T123" s="146" t="s">
        <v>5</v>
      </c>
      <c r="U123" s="43" t="s">
        <v>36</v>
      </c>
      <c r="V123" s="147">
        <v>1.43</v>
      </c>
      <c r="W123" s="147">
        <f>V123*K123</f>
        <v>19.734000000000002</v>
      </c>
      <c r="X123" s="147">
        <v>0</v>
      </c>
      <c r="Y123" s="147">
        <f>X123*K123</f>
        <v>0</v>
      </c>
      <c r="Z123" s="147">
        <v>0</v>
      </c>
      <c r="AA123" s="148">
        <f>Z123*K123</f>
        <v>0</v>
      </c>
      <c r="AR123" s="21" t="s">
        <v>143</v>
      </c>
      <c r="AT123" s="21" t="s">
        <v>139</v>
      </c>
      <c r="AU123" s="21" t="s">
        <v>108</v>
      </c>
      <c r="AY123" s="21" t="s">
        <v>138</v>
      </c>
      <c r="BE123" s="149">
        <f>IF(U123="základní",N123,0)</f>
        <v>0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77</v>
      </c>
      <c r="BK123" s="149">
        <f>ROUND(L123*K123,2)</f>
        <v>0</v>
      </c>
      <c r="BL123" s="21" t="s">
        <v>143</v>
      </c>
      <c r="BM123" s="21" t="s">
        <v>776</v>
      </c>
    </row>
    <row r="124" spans="2:65" s="11" customFormat="1" ht="16.5" customHeight="1">
      <c r="B124" s="158"/>
      <c r="C124" s="159"/>
      <c r="D124" s="159"/>
      <c r="E124" s="160" t="s">
        <v>5</v>
      </c>
      <c r="F124" s="245" t="s">
        <v>453</v>
      </c>
      <c r="G124" s="246"/>
      <c r="H124" s="246"/>
      <c r="I124" s="246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145</v>
      </c>
      <c r="AU124" s="164" t="s">
        <v>108</v>
      </c>
      <c r="AV124" s="11" t="s">
        <v>77</v>
      </c>
      <c r="AW124" s="11" t="s">
        <v>29</v>
      </c>
      <c r="AX124" s="11" t="s">
        <v>71</v>
      </c>
      <c r="AY124" s="164" t="s">
        <v>138</v>
      </c>
    </row>
    <row r="125" spans="2:65" s="10" customFormat="1" ht="16.5" customHeight="1">
      <c r="B125" s="150"/>
      <c r="C125" s="151"/>
      <c r="D125" s="151"/>
      <c r="E125" s="152" t="s">
        <v>5</v>
      </c>
      <c r="F125" s="236" t="s">
        <v>777</v>
      </c>
      <c r="G125" s="237"/>
      <c r="H125" s="237"/>
      <c r="I125" s="237"/>
      <c r="J125" s="151"/>
      <c r="K125" s="153">
        <v>27.6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145</v>
      </c>
      <c r="AU125" s="157" t="s">
        <v>108</v>
      </c>
      <c r="AV125" s="10" t="s">
        <v>108</v>
      </c>
      <c r="AW125" s="10" t="s">
        <v>29</v>
      </c>
      <c r="AX125" s="10" t="s">
        <v>71</v>
      </c>
      <c r="AY125" s="157" t="s">
        <v>138</v>
      </c>
    </row>
    <row r="126" spans="2:65" s="12" customFormat="1" ht="16.5" customHeight="1">
      <c r="B126" s="165"/>
      <c r="C126" s="166"/>
      <c r="D126" s="166"/>
      <c r="E126" s="167" t="s">
        <v>5</v>
      </c>
      <c r="F126" s="238" t="s">
        <v>152</v>
      </c>
      <c r="G126" s="239"/>
      <c r="H126" s="239"/>
      <c r="I126" s="239"/>
      <c r="J126" s="166"/>
      <c r="K126" s="168">
        <v>27.6</v>
      </c>
      <c r="L126" s="166"/>
      <c r="M126" s="166"/>
      <c r="N126" s="166"/>
      <c r="O126" s="166"/>
      <c r="P126" s="166"/>
      <c r="Q126" s="166"/>
      <c r="R126" s="169"/>
      <c r="T126" s="170"/>
      <c r="U126" s="166"/>
      <c r="V126" s="166"/>
      <c r="W126" s="166"/>
      <c r="X126" s="166"/>
      <c r="Y126" s="166"/>
      <c r="Z126" s="166"/>
      <c r="AA126" s="171"/>
      <c r="AT126" s="172" t="s">
        <v>145</v>
      </c>
      <c r="AU126" s="172" t="s">
        <v>108</v>
      </c>
      <c r="AV126" s="12" t="s">
        <v>143</v>
      </c>
      <c r="AW126" s="12" t="s">
        <v>29</v>
      </c>
      <c r="AX126" s="12" t="s">
        <v>71</v>
      </c>
      <c r="AY126" s="172" t="s">
        <v>138</v>
      </c>
    </row>
    <row r="127" spans="2:65" s="11" customFormat="1" ht="16.5" customHeight="1">
      <c r="B127" s="158"/>
      <c r="C127" s="159"/>
      <c r="D127" s="159"/>
      <c r="E127" s="160" t="s">
        <v>5</v>
      </c>
      <c r="F127" s="247" t="s">
        <v>153</v>
      </c>
      <c r="G127" s="248"/>
      <c r="H127" s="248"/>
      <c r="I127" s="248"/>
      <c r="J127" s="159"/>
      <c r="K127" s="160" t="s">
        <v>5</v>
      </c>
      <c r="L127" s="159"/>
      <c r="M127" s="159"/>
      <c r="N127" s="159"/>
      <c r="O127" s="159"/>
      <c r="P127" s="159"/>
      <c r="Q127" s="159"/>
      <c r="R127" s="161"/>
      <c r="T127" s="162"/>
      <c r="U127" s="159"/>
      <c r="V127" s="159"/>
      <c r="W127" s="159"/>
      <c r="X127" s="159"/>
      <c r="Y127" s="159"/>
      <c r="Z127" s="159"/>
      <c r="AA127" s="163"/>
      <c r="AT127" s="164" t="s">
        <v>145</v>
      </c>
      <c r="AU127" s="164" t="s">
        <v>108</v>
      </c>
      <c r="AV127" s="11" t="s">
        <v>77</v>
      </c>
      <c r="AW127" s="11" t="s">
        <v>29</v>
      </c>
      <c r="AX127" s="11" t="s">
        <v>71</v>
      </c>
      <c r="AY127" s="164" t="s">
        <v>138</v>
      </c>
    </row>
    <row r="128" spans="2:65" s="10" customFormat="1" ht="16.5" customHeight="1">
      <c r="B128" s="150"/>
      <c r="C128" s="151"/>
      <c r="D128" s="151"/>
      <c r="E128" s="152" t="s">
        <v>5</v>
      </c>
      <c r="F128" s="236" t="s">
        <v>778</v>
      </c>
      <c r="G128" s="237"/>
      <c r="H128" s="237"/>
      <c r="I128" s="237"/>
      <c r="J128" s="151"/>
      <c r="K128" s="153">
        <v>13.8</v>
      </c>
      <c r="L128" s="151"/>
      <c r="M128" s="151"/>
      <c r="N128" s="151"/>
      <c r="O128" s="151"/>
      <c r="P128" s="151"/>
      <c r="Q128" s="151"/>
      <c r="R128" s="154"/>
      <c r="T128" s="155"/>
      <c r="U128" s="151"/>
      <c r="V128" s="151"/>
      <c r="W128" s="151"/>
      <c r="X128" s="151"/>
      <c r="Y128" s="151"/>
      <c r="Z128" s="151"/>
      <c r="AA128" s="156"/>
      <c r="AT128" s="157" t="s">
        <v>145</v>
      </c>
      <c r="AU128" s="157" t="s">
        <v>108</v>
      </c>
      <c r="AV128" s="10" t="s">
        <v>108</v>
      </c>
      <c r="AW128" s="10" t="s">
        <v>29</v>
      </c>
      <c r="AX128" s="10" t="s">
        <v>77</v>
      </c>
      <c r="AY128" s="157" t="s">
        <v>138</v>
      </c>
    </row>
    <row r="129" spans="2:65" s="1" customFormat="1" ht="25.5" customHeight="1">
      <c r="B129" s="140"/>
      <c r="C129" s="141" t="s">
        <v>157</v>
      </c>
      <c r="D129" s="141" t="s">
        <v>139</v>
      </c>
      <c r="E129" s="142" t="s">
        <v>154</v>
      </c>
      <c r="F129" s="224" t="s">
        <v>155</v>
      </c>
      <c r="G129" s="224"/>
      <c r="H129" s="224"/>
      <c r="I129" s="224"/>
      <c r="J129" s="143" t="s">
        <v>148</v>
      </c>
      <c r="K129" s="144">
        <v>6.9</v>
      </c>
      <c r="L129" s="266"/>
      <c r="M129" s="266"/>
      <c r="N129" s="225">
        <f>ROUND(L129*K129,2)</f>
        <v>0</v>
      </c>
      <c r="O129" s="225"/>
      <c r="P129" s="225"/>
      <c r="Q129" s="225"/>
      <c r="R129" s="145"/>
      <c r="T129" s="146" t="s">
        <v>5</v>
      </c>
      <c r="U129" s="43" t="s">
        <v>36</v>
      </c>
      <c r="V129" s="147">
        <v>0.1</v>
      </c>
      <c r="W129" s="147">
        <f>V129*K129</f>
        <v>0.69000000000000006</v>
      </c>
      <c r="X129" s="147">
        <v>0</v>
      </c>
      <c r="Y129" s="147">
        <f>X129*K129</f>
        <v>0</v>
      </c>
      <c r="Z129" s="147">
        <v>0</v>
      </c>
      <c r="AA129" s="148">
        <f>Z129*K129</f>
        <v>0</v>
      </c>
      <c r="AR129" s="21" t="s">
        <v>143</v>
      </c>
      <c r="AT129" s="21" t="s">
        <v>139</v>
      </c>
      <c r="AU129" s="21" t="s">
        <v>108</v>
      </c>
      <c r="AY129" s="21" t="s">
        <v>138</v>
      </c>
      <c r="BE129" s="149">
        <f>IF(U129="základní",N129,0)</f>
        <v>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1" t="s">
        <v>77</v>
      </c>
      <c r="BK129" s="149">
        <f>ROUND(L129*K129,2)</f>
        <v>0</v>
      </c>
      <c r="BL129" s="21" t="s">
        <v>143</v>
      </c>
      <c r="BM129" s="21" t="s">
        <v>779</v>
      </c>
    </row>
    <row r="130" spans="2:65" s="11" customFormat="1" ht="16.5" customHeight="1">
      <c r="B130" s="158"/>
      <c r="C130" s="159"/>
      <c r="D130" s="159"/>
      <c r="E130" s="160" t="s">
        <v>5</v>
      </c>
      <c r="F130" s="245" t="s">
        <v>156</v>
      </c>
      <c r="G130" s="246"/>
      <c r="H130" s="246"/>
      <c r="I130" s="246"/>
      <c r="J130" s="159"/>
      <c r="K130" s="160" t="s">
        <v>5</v>
      </c>
      <c r="L130" s="183"/>
      <c r="M130" s="183"/>
      <c r="N130" s="159"/>
      <c r="O130" s="159"/>
      <c r="P130" s="159"/>
      <c r="Q130" s="159"/>
      <c r="R130" s="161"/>
      <c r="T130" s="162"/>
      <c r="U130" s="159"/>
      <c r="V130" s="159"/>
      <c r="W130" s="159"/>
      <c r="X130" s="159"/>
      <c r="Y130" s="159"/>
      <c r="Z130" s="159"/>
      <c r="AA130" s="163"/>
      <c r="AT130" s="164" t="s">
        <v>145</v>
      </c>
      <c r="AU130" s="164" t="s">
        <v>108</v>
      </c>
      <c r="AV130" s="11" t="s">
        <v>77</v>
      </c>
      <c r="AW130" s="11" t="s">
        <v>29</v>
      </c>
      <c r="AX130" s="11" t="s">
        <v>71</v>
      </c>
      <c r="AY130" s="164" t="s">
        <v>138</v>
      </c>
    </row>
    <row r="131" spans="2:65" s="10" customFormat="1" ht="16.5" customHeight="1">
      <c r="B131" s="150"/>
      <c r="C131" s="151"/>
      <c r="D131" s="151"/>
      <c r="E131" s="152" t="s">
        <v>5</v>
      </c>
      <c r="F131" s="236" t="s">
        <v>780</v>
      </c>
      <c r="G131" s="237"/>
      <c r="H131" s="237"/>
      <c r="I131" s="237"/>
      <c r="J131" s="151"/>
      <c r="K131" s="153">
        <v>6.9</v>
      </c>
      <c r="L131" s="182"/>
      <c r="M131" s="182"/>
      <c r="N131" s="151"/>
      <c r="O131" s="151"/>
      <c r="P131" s="151"/>
      <c r="Q131" s="151"/>
      <c r="R131" s="154"/>
      <c r="T131" s="155"/>
      <c r="U131" s="151"/>
      <c r="V131" s="151"/>
      <c r="W131" s="151"/>
      <c r="X131" s="151"/>
      <c r="Y131" s="151"/>
      <c r="Z131" s="151"/>
      <c r="AA131" s="156"/>
      <c r="AT131" s="157" t="s">
        <v>145</v>
      </c>
      <c r="AU131" s="157" t="s">
        <v>108</v>
      </c>
      <c r="AV131" s="10" t="s">
        <v>108</v>
      </c>
      <c r="AW131" s="10" t="s">
        <v>29</v>
      </c>
      <c r="AX131" s="10" t="s">
        <v>77</v>
      </c>
      <c r="AY131" s="157" t="s">
        <v>138</v>
      </c>
    </row>
    <row r="132" spans="2:65" s="1" customFormat="1" ht="25.5" customHeight="1">
      <c r="B132" s="140"/>
      <c r="C132" s="141" t="s">
        <v>161</v>
      </c>
      <c r="D132" s="141" t="s">
        <v>139</v>
      </c>
      <c r="E132" s="142" t="s">
        <v>158</v>
      </c>
      <c r="F132" s="224" t="s">
        <v>159</v>
      </c>
      <c r="G132" s="224"/>
      <c r="H132" s="224"/>
      <c r="I132" s="224"/>
      <c r="J132" s="143" t="s">
        <v>148</v>
      </c>
      <c r="K132" s="144">
        <v>8.2799999999999994</v>
      </c>
      <c r="L132" s="266"/>
      <c r="M132" s="266"/>
      <c r="N132" s="225">
        <f>ROUND(L132*K132,2)</f>
        <v>0</v>
      </c>
      <c r="O132" s="225"/>
      <c r="P132" s="225"/>
      <c r="Q132" s="225"/>
      <c r="R132" s="145"/>
      <c r="T132" s="146" t="s">
        <v>5</v>
      </c>
      <c r="U132" s="43" t="s">
        <v>36</v>
      </c>
      <c r="V132" s="147">
        <v>2.133</v>
      </c>
      <c r="W132" s="147">
        <f>V132*K132</f>
        <v>17.661239999999999</v>
      </c>
      <c r="X132" s="147">
        <v>0</v>
      </c>
      <c r="Y132" s="147">
        <f>X132*K132</f>
        <v>0</v>
      </c>
      <c r="Z132" s="147">
        <v>0</v>
      </c>
      <c r="AA132" s="148">
        <f>Z132*K132</f>
        <v>0</v>
      </c>
      <c r="AR132" s="21" t="s">
        <v>143</v>
      </c>
      <c r="AT132" s="21" t="s">
        <v>139</v>
      </c>
      <c r="AU132" s="21" t="s">
        <v>108</v>
      </c>
      <c r="AY132" s="21" t="s">
        <v>138</v>
      </c>
      <c r="BE132" s="149">
        <f>IF(U132="základní",N132,0)</f>
        <v>0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21" t="s">
        <v>77</v>
      </c>
      <c r="BK132" s="149">
        <f>ROUND(L132*K132,2)</f>
        <v>0</v>
      </c>
      <c r="BL132" s="21" t="s">
        <v>143</v>
      </c>
      <c r="BM132" s="21" t="s">
        <v>781</v>
      </c>
    </row>
    <row r="133" spans="2:65" s="11" customFormat="1" ht="16.5" customHeight="1">
      <c r="B133" s="158"/>
      <c r="C133" s="159"/>
      <c r="D133" s="159"/>
      <c r="E133" s="160" t="s">
        <v>5</v>
      </c>
      <c r="F133" s="245" t="s">
        <v>160</v>
      </c>
      <c r="G133" s="246"/>
      <c r="H133" s="246"/>
      <c r="I133" s="246"/>
      <c r="J133" s="159"/>
      <c r="K133" s="160" t="s">
        <v>5</v>
      </c>
      <c r="L133" s="183"/>
      <c r="M133" s="183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145</v>
      </c>
      <c r="AU133" s="164" t="s">
        <v>108</v>
      </c>
      <c r="AV133" s="11" t="s">
        <v>77</v>
      </c>
      <c r="AW133" s="11" t="s">
        <v>29</v>
      </c>
      <c r="AX133" s="11" t="s">
        <v>71</v>
      </c>
      <c r="AY133" s="164" t="s">
        <v>138</v>
      </c>
    </row>
    <row r="134" spans="2:65" s="10" customFormat="1" ht="16.5" customHeight="1">
      <c r="B134" s="150"/>
      <c r="C134" s="151"/>
      <c r="D134" s="151"/>
      <c r="E134" s="152" t="s">
        <v>5</v>
      </c>
      <c r="F134" s="236" t="s">
        <v>782</v>
      </c>
      <c r="G134" s="237"/>
      <c r="H134" s="237"/>
      <c r="I134" s="237"/>
      <c r="J134" s="151"/>
      <c r="K134" s="153">
        <v>8.2799999999999994</v>
      </c>
      <c r="L134" s="182"/>
      <c r="M134" s="182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145</v>
      </c>
      <c r="AU134" s="157" t="s">
        <v>108</v>
      </c>
      <c r="AV134" s="10" t="s">
        <v>108</v>
      </c>
      <c r="AW134" s="10" t="s">
        <v>29</v>
      </c>
      <c r="AX134" s="10" t="s">
        <v>77</v>
      </c>
      <c r="AY134" s="157" t="s">
        <v>138</v>
      </c>
    </row>
    <row r="135" spans="2:65" s="1" customFormat="1" ht="25.5" customHeight="1">
      <c r="B135" s="140"/>
      <c r="C135" s="141" t="s">
        <v>164</v>
      </c>
      <c r="D135" s="141" t="s">
        <v>139</v>
      </c>
      <c r="E135" s="142" t="s">
        <v>162</v>
      </c>
      <c r="F135" s="224" t="s">
        <v>163</v>
      </c>
      <c r="G135" s="224"/>
      <c r="H135" s="224"/>
      <c r="I135" s="224"/>
      <c r="J135" s="143" t="s">
        <v>148</v>
      </c>
      <c r="K135" s="144">
        <v>4.1399999999999997</v>
      </c>
      <c r="L135" s="266"/>
      <c r="M135" s="266"/>
      <c r="N135" s="225">
        <f>ROUND(L135*K135,2)</f>
        <v>0</v>
      </c>
      <c r="O135" s="225"/>
      <c r="P135" s="225"/>
      <c r="Q135" s="225"/>
      <c r="R135" s="145"/>
      <c r="T135" s="146" t="s">
        <v>5</v>
      </c>
      <c r="U135" s="43" t="s">
        <v>36</v>
      </c>
      <c r="V135" s="147">
        <v>0.19800000000000001</v>
      </c>
      <c r="W135" s="147">
        <f>V135*K135</f>
        <v>0.81972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1" t="s">
        <v>143</v>
      </c>
      <c r="AT135" s="21" t="s">
        <v>139</v>
      </c>
      <c r="AU135" s="21" t="s">
        <v>108</v>
      </c>
      <c r="AY135" s="21" t="s">
        <v>138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77</v>
      </c>
      <c r="BK135" s="149">
        <f>ROUND(L135*K135,2)</f>
        <v>0</v>
      </c>
      <c r="BL135" s="21" t="s">
        <v>143</v>
      </c>
      <c r="BM135" s="21" t="s">
        <v>783</v>
      </c>
    </row>
    <row r="136" spans="2:65" s="11" customFormat="1" ht="16.5" customHeight="1">
      <c r="B136" s="158"/>
      <c r="C136" s="159"/>
      <c r="D136" s="159"/>
      <c r="E136" s="160" t="s">
        <v>5</v>
      </c>
      <c r="F136" s="245" t="s">
        <v>156</v>
      </c>
      <c r="G136" s="246"/>
      <c r="H136" s="246"/>
      <c r="I136" s="246"/>
      <c r="J136" s="159"/>
      <c r="K136" s="160" t="s">
        <v>5</v>
      </c>
      <c r="L136" s="183"/>
      <c r="M136" s="183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145</v>
      </c>
      <c r="AU136" s="164" t="s">
        <v>108</v>
      </c>
      <c r="AV136" s="11" t="s">
        <v>77</v>
      </c>
      <c r="AW136" s="11" t="s">
        <v>29</v>
      </c>
      <c r="AX136" s="11" t="s">
        <v>71</v>
      </c>
      <c r="AY136" s="164" t="s">
        <v>138</v>
      </c>
    </row>
    <row r="137" spans="2:65" s="10" customFormat="1" ht="16.5" customHeight="1">
      <c r="B137" s="150"/>
      <c r="C137" s="151"/>
      <c r="D137" s="151"/>
      <c r="E137" s="152" t="s">
        <v>5</v>
      </c>
      <c r="F137" s="236" t="s">
        <v>784</v>
      </c>
      <c r="G137" s="237"/>
      <c r="H137" s="237"/>
      <c r="I137" s="237"/>
      <c r="J137" s="151"/>
      <c r="K137" s="153">
        <v>4.1399999999999997</v>
      </c>
      <c r="L137" s="182"/>
      <c r="M137" s="182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145</v>
      </c>
      <c r="AU137" s="157" t="s">
        <v>108</v>
      </c>
      <c r="AV137" s="10" t="s">
        <v>108</v>
      </c>
      <c r="AW137" s="10" t="s">
        <v>29</v>
      </c>
      <c r="AX137" s="10" t="s">
        <v>77</v>
      </c>
      <c r="AY137" s="157" t="s">
        <v>138</v>
      </c>
    </row>
    <row r="138" spans="2:65" s="1" customFormat="1" ht="25.5" customHeight="1">
      <c r="B138" s="140"/>
      <c r="C138" s="141" t="s">
        <v>168</v>
      </c>
      <c r="D138" s="141" t="s">
        <v>139</v>
      </c>
      <c r="E138" s="142" t="s">
        <v>165</v>
      </c>
      <c r="F138" s="224" t="s">
        <v>166</v>
      </c>
      <c r="G138" s="224"/>
      <c r="H138" s="224"/>
      <c r="I138" s="224"/>
      <c r="J138" s="143" t="s">
        <v>148</v>
      </c>
      <c r="K138" s="144">
        <v>5.52</v>
      </c>
      <c r="L138" s="266"/>
      <c r="M138" s="266"/>
      <c r="N138" s="225">
        <f>ROUND(L138*K138,2)</f>
        <v>0</v>
      </c>
      <c r="O138" s="225"/>
      <c r="P138" s="225"/>
      <c r="Q138" s="225"/>
      <c r="R138" s="145"/>
      <c r="T138" s="146" t="s">
        <v>5</v>
      </c>
      <c r="U138" s="43" t="s">
        <v>36</v>
      </c>
      <c r="V138" s="147">
        <v>2.379</v>
      </c>
      <c r="W138" s="147">
        <f>V138*K138</f>
        <v>13.132079999999998</v>
      </c>
      <c r="X138" s="147">
        <v>1.0460000000000001E-2</v>
      </c>
      <c r="Y138" s="147">
        <f>X138*K138</f>
        <v>5.7739199999999997E-2</v>
      </c>
      <c r="Z138" s="147">
        <v>0</v>
      </c>
      <c r="AA138" s="148">
        <f>Z138*K138</f>
        <v>0</v>
      </c>
      <c r="AR138" s="21" t="s">
        <v>143</v>
      </c>
      <c r="AT138" s="21" t="s">
        <v>139</v>
      </c>
      <c r="AU138" s="21" t="s">
        <v>108</v>
      </c>
      <c r="AY138" s="21" t="s">
        <v>138</v>
      </c>
      <c r="BE138" s="149">
        <f>IF(U138="základní",N138,0)</f>
        <v>0</v>
      </c>
      <c r="BF138" s="149">
        <f>IF(U138="snížená",N138,0)</f>
        <v>0</v>
      </c>
      <c r="BG138" s="149">
        <f>IF(U138="zákl. přenesená",N138,0)</f>
        <v>0</v>
      </c>
      <c r="BH138" s="149">
        <f>IF(U138="sníž. přenesená",N138,0)</f>
        <v>0</v>
      </c>
      <c r="BI138" s="149">
        <f>IF(U138="nulová",N138,0)</f>
        <v>0</v>
      </c>
      <c r="BJ138" s="21" t="s">
        <v>77</v>
      </c>
      <c r="BK138" s="149">
        <f>ROUND(L138*K138,2)</f>
        <v>0</v>
      </c>
      <c r="BL138" s="21" t="s">
        <v>143</v>
      </c>
      <c r="BM138" s="21" t="s">
        <v>785</v>
      </c>
    </row>
    <row r="139" spans="2:65" s="11" customFormat="1" ht="16.5" customHeight="1">
      <c r="B139" s="158"/>
      <c r="C139" s="159"/>
      <c r="D139" s="159"/>
      <c r="E139" s="160" t="s">
        <v>5</v>
      </c>
      <c r="F139" s="245" t="s">
        <v>167</v>
      </c>
      <c r="G139" s="246"/>
      <c r="H139" s="246"/>
      <c r="I139" s="246"/>
      <c r="J139" s="159"/>
      <c r="K139" s="160" t="s">
        <v>5</v>
      </c>
      <c r="L139" s="183"/>
      <c r="M139" s="183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145</v>
      </c>
      <c r="AU139" s="164" t="s">
        <v>108</v>
      </c>
      <c r="AV139" s="11" t="s">
        <v>77</v>
      </c>
      <c r="AW139" s="11" t="s">
        <v>29</v>
      </c>
      <c r="AX139" s="11" t="s">
        <v>71</v>
      </c>
      <c r="AY139" s="164" t="s">
        <v>138</v>
      </c>
    </row>
    <row r="140" spans="2:65" s="10" customFormat="1" ht="16.5" customHeight="1">
      <c r="B140" s="150"/>
      <c r="C140" s="151"/>
      <c r="D140" s="151"/>
      <c r="E140" s="152" t="s">
        <v>5</v>
      </c>
      <c r="F140" s="236" t="s">
        <v>786</v>
      </c>
      <c r="G140" s="237"/>
      <c r="H140" s="237"/>
      <c r="I140" s="237"/>
      <c r="J140" s="151"/>
      <c r="K140" s="153">
        <v>5.52</v>
      </c>
      <c r="L140" s="182"/>
      <c r="M140" s="182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145</v>
      </c>
      <c r="AU140" s="157" t="s">
        <v>108</v>
      </c>
      <c r="AV140" s="10" t="s">
        <v>108</v>
      </c>
      <c r="AW140" s="10" t="s">
        <v>29</v>
      </c>
      <c r="AX140" s="10" t="s">
        <v>77</v>
      </c>
      <c r="AY140" s="157" t="s">
        <v>138</v>
      </c>
    </row>
    <row r="141" spans="2:65" s="1" customFormat="1" ht="25.5" customHeight="1">
      <c r="B141" s="140"/>
      <c r="C141" s="141" t="s">
        <v>170</v>
      </c>
      <c r="D141" s="141" t="s">
        <v>139</v>
      </c>
      <c r="E141" s="142" t="s">
        <v>175</v>
      </c>
      <c r="F141" s="224" t="s">
        <v>176</v>
      </c>
      <c r="G141" s="224"/>
      <c r="H141" s="224"/>
      <c r="I141" s="224"/>
      <c r="J141" s="143" t="s">
        <v>177</v>
      </c>
      <c r="K141" s="144">
        <v>55.2</v>
      </c>
      <c r="L141" s="266"/>
      <c r="M141" s="266"/>
      <c r="N141" s="225">
        <f>ROUND(L141*K141,2)</f>
        <v>0</v>
      </c>
      <c r="O141" s="225"/>
      <c r="P141" s="225"/>
      <c r="Q141" s="225"/>
      <c r="R141" s="145"/>
      <c r="T141" s="146" t="s">
        <v>5</v>
      </c>
      <c r="U141" s="43" t="s">
        <v>36</v>
      </c>
      <c r="V141" s="147">
        <v>0.109</v>
      </c>
      <c r="W141" s="147">
        <f>V141*K141</f>
        <v>6.0167999999999999</v>
      </c>
      <c r="X141" s="147">
        <v>5.9000000000000003E-4</v>
      </c>
      <c r="Y141" s="147">
        <f>X141*K141</f>
        <v>3.2568000000000007E-2</v>
      </c>
      <c r="Z141" s="147">
        <v>0</v>
      </c>
      <c r="AA141" s="148">
        <f>Z141*K141</f>
        <v>0</v>
      </c>
      <c r="AR141" s="21" t="s">
        <v>143</v>
      </c>
      <c r="AT141" s="21" t="s">
        <v>139</v>
      </c>
      <c r="AU141" s="21" t="s">
        <v>108</v>
      </c>
      <c r="AY141" s="21" t="s">
        <v>138</v>
      </c>
      <c r="BE141" s="149">
        <f>IF(U141="základní",N141,0)</f>
        <v>0</v>
      </c>
      <c r="BF141" s="149">
        <f>IF(U141="snížená",N141,0)</f>
        <v>0</v>
      </c>
      <c r="BG141" s="149">
        <f>IF(U141="zákl. přenesená",N141,0)</f>
        <v>0</v>
      </c>
      <c r="BH141" s="149">
        <f>IF(U141="sníž. přenesená",N141,0)</f>
        <v>0</v>
      </c>
      <c r="BI141" s="149">
        <f>IF(U141="nulová",N141,0)</f>
        <v>0</v>
      </c>
      <c r="BJ141" s="21" t="s">
        <v>77</v>
      </c>
      <c r="BK141" s="149">
        <f>ROUND(L141*K141,2)</f>
        <v>0</v>
      </c>
      <c r="BL141" s="21" t="s">
        <v>143</v>
      </c>
      <c r="BM141" s="21" t="s">
        <v>787</v>
      </c>
    </row>
    <row r="142" spans="2:65" s="11" customFormat="1" ht="16.5" customHeight="1">
      <c r="B142" s="158"/>
      <c r="C142" s="159"/>
      <c r="D142" s="159"/>
      <c r="E142" s="160" t="s">
        <v>5</v>
      </c>
      <c r="F142" s="245" t="s">
        <v>453</v>
      </c>
      <c r="G142" s="246"/>
      <c r="H142" s="246"/>
      <c r="I142" s="246"/>
      <c r="J142" s="159"/>
      <c r="K142" s="160" t="s">
        <v>5</v>
      </c>
      <c r="L142" s="183"/>
      <c r="M142" s="183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145</v>
      </c>
      <c r="AU142" s="164" t="s">
        <v>108</v>
      </c>
      <c r="AV142" s="11" t="s">
        <v>77</v>
      </c>
      <c r="AW142" s="11" t="s">
        <v>29</v>
      </c>
      <c r="AX142" s="11" t="s">
        <v>71</v>
      </c>
      <c r="AY142" s="164" t="s">
        <v>138</v>
      </c>
    </row>
    <row r="143" spans="2:65" s="10" customFormat="1" ht="16.5" customHeight="1">
      <c r="B143" s="150"/>
      <c r="C143" s="151"/>
      <c r="D143" s="151"/>
      <c r="E143" s="152" t="s">
        <v>5</v>
      </c>
      <c r="F143" s="236" t="s">
        <v>788</v>
      </c>
      <c r="G143" s="237"/>
      <c r="H143" s="237"/>
      <c r="I143" s="237"/>
      <c r="J143" s="151"/>
      <c r="K143" s="153">
        <v>55.2</v>
      </c>
      <c r="L143" s="182"/>
      <c r="M143" s="182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145</v>
      </c>
      <c r="AU143" s="157" t="s">
        <v>108</v>
      </c>
      <c r="AV143" s="10" t="s">
        <v>108</v>
      </c>
      <c r="AW143" s="10" t="s">
        <v>29</v>
      </c>
      <c r="AX143" s="10" t="s">
        <v>77</v>
      </c>
      <c r="AY143" s="157" t="s">
        <v>138</v>
      </c>
    </row>
    <row r="144" spans="2:65" s="1" customFormat="1" ht="25.5" customHeight="1">
      <c r="B144" s="140"/>
      <c r="C144" s="141" t="s">
        <v>171</v>
      </c>
      <c r="D144" s="141" t="s">
        <v>139</v>
      </c>
      <c r="E144" s="142" t="s">
        <v>179</v>
      </c>
      <c r="F144" s="224" t="s">
        <v>180</v>
      </c>
      <c r="G144" s="224"/>
      <c r="H144" s="224"/>
      <c r="I144" s="224"/>
      <c r="J144" s="143" t="s">
        <v>177</v>
      </c>
      <c r="K144" s="144">
        <v>55.2</v>
      </c>
      <c r="L144" s="266"/>
      <c r="M144" s="266"/>
      <c r="N144" s="225">
        <f>ROUND(L144*K144,2)</f>
        <v>0</v>
      </c>
      <c r="O144" s="225"/>
      <c r="P144" s="225"/>
      <c r="Q144" s="225"/>
      <c r="R144" s="145"/>
      <c r="T144" s="146" t="s">
        <v>5</v>
      </c>
      <c r="U144" s="43" t="s">
        <v>36</v>
      </c>
      <c r="V144" s="147">
        <v>0.106</v>
      </c>
      <c r="W144" s="147">
        <f>V144*K144</f>
        <v>5.8512000000000004</v>
      </c>
      <c r="X144" s="147">
        <v>0</v>
      </c>
      <c r="Y144" s="147">
        <f>X144*K144</f>
        <v>0</v>
      </c>
      <c r="Z144" s="147">
        <v>0</v>
      </c>
      <c r="AA144" s="148">
        <f>Z144*K144</f>
        <v>0</v>
      </c>
      <c r="AR144" s="21" t="s">
        <v>143</v>
      </c>
      <c r="AT144" s="21" t="s">
        <v>139</v>
      </c>
      <c r="AU144" s="21" t="s">
        <v>108</v>
      </c>
      <c r="AY144" s="21" t="s">
        <v>138</v>
      </c>
      <c r="BE144" s="149">
        <f>IF(U144="základní",N144,0)</f>
        <v>0</v>
      </c>
      <c r="BF144" s="149">
        <f>IF(U144="snížená",N144,0)</f>
        <v>0</v>
      </c>
      <c r="BG144" s="149">
        <f>IF(U144="zákl. přenesená",N144,0)</f>
        <v>0</v>
      </c>
      <c r="BH144" s="149">
        <f>IF(U144="sníž. přenesená",N144,0)</f>
        <v>0</v>
      </c>
      <c r="BI144" s="149">
        <f>IF(U144="nulová",N144,0)</f>
        <v>0</v>
      </c>
      <c r="BJ144" s="21" t="s">
        <v>77</v>
      </c>
      <c r="BK144" s="149">
        <f>ROUND(L144*K144,2)</f>
        <v>0</v>
      </c>
      <c r="BL144" s="21" t="s">
        <v>143</v>
      </c>
      <c r="BM144" s="21" t="s">
        <v>789</v>
      </c>
    </row>
    <row r="145" spans="2:65" s="1" customFormat="1" ht="25.5" customHeight="1">
      <c r="B145" s="140"/>
      <c r="C145" s="141" t="s">
        <v>172</v>
      </c>
      <c r="D145" s="141" t="s">
        <v>139</v>
      </c>
      <c r="E145" s="142" t="s">
        <v>181</v>
      </c>
      <c r="F145" s="224" t="s">
        <v>182</v>
      </c>
      <c r="G145" s="224"/>
      <c r="H145" s="224"/>
      <c r="I145" s="224"/>
      <c r="J145" s="143" t="s">
        <v>148</v>
      </c>
      <c r="K145" s="144">
        <v>22.08</v>
      </c>
      <c r="L145" s="266"/>
      <c r="M145" s="266"/>
      <c r="N145" s="225">
        <f>ROUND(L145*K145,2)</f>
        <v>0</v>
      </c>
      <c r="O145" s="225"/>
      <c r="P145" s="225"/>
      <c r="Q145" s="225"/>
      <c r="R145" s="145"/>
      <c r="T145" s="146" t="s">
        <v>5</v>
      </c>
      <c r="U145" s="43" t="s">
        <v>36</v>
      </c>
      <c r="V145" s="147">
        <v>0.34499999999999997</v>
      </c>
      <c r="W145" s="147">
        <f>V145*K145</f>
        <v>7.6175999999999986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1" t="s">
        <v>143</v>
      </c>
      <c r="AT145" s="21" t="s">
        <v>139</v>
      </c>
      <c r="AU145" s="21" t="s">
        <v>108</v>
      </c>
      <c r="AY145" s="21" t="s">
        <v>138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1" t="s">
        <v>77</v>
      </c>
      <c r="BK145" s="149">
        <f>ROUND(L145*K145,2)</f>
        <v>0</v>
      </c>
      <c r="BL145" s="21" t="s">
        <v>143</v>
      </c>
      <c r="BM145" s="21" t="s">
        <v>790</v>
      </c>
    </row>
    <row r="146" spans="2:65" s="10" customFormat="1" ht="16.5" customHeight="1">
      <c r="B146" s="150"/>
      <c r="C146" s="151"/>
      <c r="D146" s="151"/>
      <c r="E146" s="152" t="s">
        <v>5</v>
      </c>
      <c r="F146" s="234" t="s">
        <v>791</v>
      </c>
      <c r="G146" s="235"/>
      <c r="H146" s="235"/>
      <c r="I146" s="235"/>
      <c r="J146" s="151"/>
      <c r="K146" s="153">
        <v>22.08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145</v>
      </c>
      <c r="AU146" s="157" t="s">
        <v>108</v>
      </c>
      <c r="AV146" s="10" t="s">
        <v>108</v>
      </c>
      <c r="AW146" s="10" t="s">
        <v>29</v>
      </c>
      <c r="AX146" s="10" t="s">
        <v>71</v>
      </c>
      <c r="AY146" s="157" t="s">
        <v>138</v>
      </c>
    </row>
    <row r="147" spans="2:65" s="11" customFormat="1" ht="25.5" customHeight="1">
      <c r="B147" s="158"/>
      <c r="C147" s="159"/>
      <c r="D147" s="159"/>
      <c r="E147" s="160" t="s">
        <v>5</v>
      </c>
      <c r="F147" s="247" t="s">
        <v>282</v>
      </c>
      <c r="G147" s="248"/>
      <c r="H147" s="248"/>
      <c r="I147" s="248"/>
      <c r="J147" s="159"/>
      <c r="K147" s="160" t="s">
        <v>5</v>
      </c>
      <c r="L147" s="159"/>
      <c r="M147" s="159"/>
      <c r="N147" s="159"/>
      <c r="O147" s="159"/>
      <c r="P147" s="159"/>
      <c r="Q147" s="159"/>
      <c r="R147" s="161"/>
      <c r="T147" s="162"/>
      <c r="U147" s="159"/>
      <c r="V147" s="159"/>
      <c r="W147" s="159"/>
      <c r="X147" s="159"/>
      <c r="Y147" s="159"/>
      <c r="Z147" s="159"/>
      <c r="AA147" s="163"/>
      <c r="AT147" s="164" t="s">
        <v>145</v>
      </c>
      <c r="AU147" s="164" t="s">
        <v>108</v>
      </c>
      <c r="AV147" s="11" t="s">
        <v>77</v>
      </c>
      <c r="AW147" s="11" t="s">
        <v>29</v>
      </c>
      <c r="AX147" s="11" t="s">
        <v>71</v>
      </c>
      <c r="AY147" s="164" t="s">
        <v>138</v>
      </c>
    </row>
    <row r="148" spans="2:65" s="10" customFormat="1" ht="16.5" customHeight="1">
      <c r="B148" s="150"/>
      <c r="C148" s="151"/>
      <c r="D148" s="151"/>
      <c r="E148" s="152" t="s">
        <v>5</v>
      </c>
      <c r="F148" s="236" t="s">
        <v>792</v>
      </c>
      <c r="G148" s="237"/>
      <c r="H148" s="237"/>
      <c r="I148" s="237"/>
      <c r="J148" s="151"/>
      <c r="K148" s="153">
        <v>22.08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145</v>
      </c>
      <c r="AU148" s="157" t="s">
        <v>108</v>
      </c>
      <c r="AV148" s="10" t="s">
        <v>108</v>
      </c>
      <c r="AW148" s="10" t="s">
        <v>29</v>
      </c>
      <c r="AX148" s="10" t="s">
        <v>77</v>
      </c>
      <c r="AY148" s="157" t="s">
        <v>138</v>
      </c>
    </row>
    <row r="149" spans="2:65" s="1" customFormat="1" ht="25.5" customHeight="1">
      <c r="B149" s="140"/>
      <c r="C149" s="141" t="s">
        <v>173</v>
      </c>
      <c r="D149" s="141" t="s">
        <v>139</v>
      </c>
      <c r="E149" s="142" t="s">
        <v>184</v>
      </c>
      <c r="F149" s="224" t="s">
        <v>185</v>
      </c>
      <c r="G149" s="224"/>
      <c r="H149" s="224"/>
      <c r="I149" s="224"/>
      <c r="J149" s="143" t="s">
        <v>148</v>
      </c>
      <c r="K149" s="144">
        <v>5.52</v>
      </c>
      <c r="L149" s="266"/>
      <c r="M149" s="266"/>
      <c r="N149" s="225">
        <f>ROUND(L149*K149,2)</f>
        <v>0</v>
      </c>
      <c r="O149" s="225"/>
      <c r="P149" s="225"/>
      <c r="Q149" s="225"/>
      <c r="R149" s="145"/>
      <c r="T149" s="146" t="s">
        <v>5</v>
      </c>
      <c r="U149" s="43" t="s">
        <v>36</v>
      </c>
      <c r="V149" s="147">
        <v>0.48399999999999999</v>
      </c>
      <c r="W149" s="147">
        <f>V149*K149</f>
        <v>2.6716799999999998</v>
      </c>
      <c r="X149" s="147">
        <v>0</v>
      </c>
      <c r="Y149" s="147">
        <f>X149*K149</f>
        <v>0</v>
      </c>
      <c r="Z149" s="147">
        <v>0</v>
      </c>
      <c r="AA149" s="148">
        <f>Z149*K149</f>
        <v>0</v>
      </c>
      <c r="AR149" s="21" t="s">
        <v>143</v>
      </c>
      <c r="AT149" s="21" t="s">
        <v>139</v>
      </c>
      <c r="AU149" s="21" t="s">
        <v>108</v>
      </c>
      <c r="AY149" s="21" t="s">
        <v>138</v>
      </c>
      <c r="BE149" s="149">
        <f>IF(U149="základní",N149,0)</f>
        <v>0</v>
      </c>
      <c r="BF149" s="149">
        <f>IF(U149="snížená",N149,0)</f>
        <v>0</v>
      </c>
      <c r="BG149" s="149">
        <f>IF(U149="zákl. přenesená",N149,0)</f>
        <v>0</v>
      </c>
      <c r="BH149" s="149">
        <f>IF(U149="sníž. přenesená",N149,0)</f>
        <v>0</v>
      </c>
      <c r="BI149" s="149">
        <f>IF(U149="nulová",N149,0)</f>
        <v>0</v>
      </c>
      <c r="BJ149" s="21" t="s">
        <v>77</v>
      </c>
      <c r="BK149" s="149">
        <f>ROUND(L149*K149,2)</f>
        <v>0</v>
      </c>
      <c r="BL149" s="21" t="s">
        <v>143</v>
      </c>
      <c r="BM149" s="21" t="s">
        <v>793</v>
      </c>
    </row>
    <row r="150" spans="2:65" s="10" customFormat="1" ht="16.5" customHeight="1">
      <c r="B150" s="150"/>
      <c r="C150" s="151"/>
      <c r="D150" s="151"/>
      <c r="E150" s="152" t="s">
        <v>5</v>
      </c>
      <c r="F150" s="234" t="s">
        <v>786</v>
      </c>
      <c r="G150" s="235"/>
      <c r="H150" s="235"/>
      <c r="I150" s="235"/>
      <c r="J150" s="151"/>
      <c r="K150" s="153">
        <v>5.52</v>
      </c>
      <c r="L150" s="182"/>
      <c r="M150" s="182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145</v>
      </c>
      <c r="AU150" s="157" t="s">
        <v>108</v>
      </c>
      <c r="AV150" s="10" t="s">
        <v>108</v>
      </c>
      <c r="AW150" s="10" t="s">
        <v>29</v>
      </c>
      <c r="AX150" s="10" t="s">
        <v>71</v>
      </c>
      <c r="AY150" s="157" t="s">
        <v>138</v>
      </c>
    </row>
    <row r="151" spans="2:65" s="11" customFormat="1" ht="25.5" customHeight="1">
      <c r="B151" s="158"/>
      <c r="C151" s="159"/>
      <c r="D151" s="159"/>
      <c r="E151" s="160" t="s">
        <v>5</v>
      </c>
      <c r="F151" s="247" t="s">
        <v>282</v>
      </c>
      <c r="G151" s="248"/>
      <c r="H151" s="248"/>
      <c r="I151" s="248"/>
      <c r="J151" s="159"/>
      <c r="K151" s="160" t="s">
        <v>5</v>
      </c>
      <c r="L151" s="183"/>
      <c r="M151" s="183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145</v>
      </c>
      <c r="AU151" s="164" t="s">
        <v>108</v>
      </c>
      <c r="AV151" s="11" t="s">
        <v>77</v>
      </c>
      <c r="AW151" s="11" t="s">
        <v>29</v>
      </c>
      <c r="AX151" s="11" t="s">
        <v>71</v>
      </c>
      <c r="AY151" s="164" t="s">
        <v>138</v>
      </c>
    </row>
    <row r="152" spans="2:65" s="10" customFormat="1" ht="16.5" customHeight="1">
      <c r="B152" s="150"/>
      <c r="C152" s="151"/>
      <c r="D152" s="151"/>
      <c r="E152" s="152" t="s">
        <v>5</v>
      </c>
      <c r="F152" s="236" t="s">
        <v>794</v>
      </c>
      <c r="G152" s="237"/>
      <c r="H152" s="237"/>
      <c r="I152" s="237"/>
      <c r="J152" s="151"/>
      <c r="K152" s="153">
        <v>5.52</v>
      </c>
      <c r="L152" s="182"/>
      <c r="M152" s="182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145</v>
      </c>
      <c r="AU152" s="157" t="s">
        <v>108</v>
      </c>
      <c r="AV152" s="10" t="s">
        <v>108</v>
      </c>
      <c r="AW152" s="10" t="s">
        <v>29</v>
      </c>
      <c r="AX152" s="10" t="s">
        <v>77</v>
      </c>
      <c r="AY152" s="157" t="s">
        <v>138</v>
      </c>
    </row>
    <row r="153" spans="2:65" s="1" customFormat="1" ht="25.5" customHeight="1">
      <c r="B153" s="140"/>
      <c r="C153" s="141" t="s">
        <v>174</v>
      </c>
      <c r="D153" s="141" t="s">
        <v>139</v>
      </c>
      <c r="E153" s="142" t="s">
        <v>187</v>
      </c>
      <c r="F153" s="224" t="s">
        <v>188</v>
      </c>
      <c r="G153" s="224"/>
      <c r="H153" s="224"/>
      <c r="I153" s="224"/>
      <c r="J153" s="143" t="s">
        <v>148</v>
      </c>
      <c r="K153" s="144">
        <v>22.08</v>
      </c>
      <c r="L153" s="266"/>
      <c r="M153" s="266"/>
      <c r="N153" s="225">
        <f>ROUND(L153*K153,2)</f>
        <v>0</v>
      </c>
      <c r="O153" s="225"/>
      <c r="P153" s="225"/>
      <c r="Q153" s="225"/>
      <c r="R153" s="145"/>
      <c r="T153" s="146" t="s">
        <v>5</v>
      </c>
      <c r="U153" s="43" t="s">
        <v>36</v>
      </c>
      <c r="V153" s="147">
        <v>8.3000000000000004E-2</v>
      </c>
      <c r="W153" s="147">
        <f>V153*K153</f>
        <v>1.83264</v>
      </c>
      <c r="X153" s="147">
        <v>0</v>
      </c>
      <c r="Y153" s="147">
        <f>X153*K153</f>
        <v>0</v>
      </c>
      <c r="Z153" s="147">
        <v>0</v>
      </c>
      <c r="AA153" s="148">
        <f>Z153*K153</f>
        <v>0</v>
      </c>
      <c r="AR153" s="21" t="s">
        <v>143</v>
      </c>
      <c r="AT153" s="21" t="s">
        <v>139</v>
      </c>
      <c r="AU153" s="21" t="s">
        <v>108</v>
      </c>
      <c r="AY153" s="21" t="s">
        <v>138</v>
      </c>
      <c r="BE153" s="149">
        <f>IF(U153="základní",N153,0)</f>
        <v>0</v>
      </c>
      <c r="BF153" s="149">
        <f>IF(U153="snížená",N153,0)</f>
        <v>0</v>
      </c>
      <c r="BG153" s="149">
        <f>IF(U153="zákl. přenesená",N153,0)</f>
        <v>0</v>
      </c>
      <c r="BH153" s="149">
        <f>IF(U153="sníž. přenesená",N153,0)</f>
        <v>0</v>
      </c>
      <c r="BI153" s="149">
        <f>IF(U153="nulová",N153,0)</f>
        <v>0</v>
      </c>
      <c r="BJ153" s="21" t="s">
        <v>77</v>
      </c>
      <c r="BK153" s="149">
        <f>ROUND(L153*K153,2)</f>
        <v>0</v>
      </c>
      <c r="BL153" s="21" t="s">
        <v>143</v>
      </c>
      <c r="BM153" s="21" t="s">
        <v>795</v>
      </c>
    </row>
    <row r="154" spans="2:65" s="10" customFormat="1" ht="16.5" customHeight="1">
      <c r="B154" s="150"/>
      <c r="C154" s="151"/>
      <c r="D154" s="151"/>
      <c r="E154" s="152" t="s">
        <v>5</v>
      </c>
      <c r="F154" s="234" t="s">
        <v>791</v>
      </c>
      <c r="G154" s="235"/>
      <c r="H154" s="235"/>
      <c r="I154" s="235"/>
      <c r="J154" s="151"/>
      <c r="K154" s="153">
        <v>22.08</v>
      </c>
      <c r="L154" s="182"/>
      <c r="M154" s="182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145</v>
      </c>
      <c r="AU154" s="157" t="s">
        <v>108</v>
      </c>
      <c r="AV154" s="10" t="s">
        <v>108</v>
      </c>
      <c r="AW154" s="10" t="s">
        <v>29</v>
      </c>
      <c r="AX154" s="10" t="s">
        <v>77</v>
      </c>
      <c r="AY154" s="157" t="s">
        <v>138</v>
      </c>
    </row>
    <row r="155" spans="2:65" s="1" customFormat="1" ht="38.25" customHeight="1">
      <c r="B155" s="140"/>
      <c r="C155" s="141" t="s">
        <v>178</v>
      </c>
      <c r="D155" s="141" t="s">
        <v>139</v>
      </c>
      <c r="E155" s="142" t="s">
        <v>190</v>
      </c>
      <c r="F155" s="224" t="s">
        <v>191</v>
      </c>
      <c r="G155" s="224"/>
      <c r="H155" s="224"/>
      <c r="I155" s="224"/>
      <c r="J155" s="143" t="s">
        <v>148</v>
      </c>
      <c r="K155" s="144">
        <v>66.239999999999995</v>
      </c>
      <c r="L155" s="266"/>
      <c r="M155" s="266"/>
      <c r="N155" s="225">
        <f>ROUND(L155*K155,2)</f>
        <v>0</v>
      </c>
      <c r="O155" s="225"/>
      <c r="P155" s="225"/>
      <c r="Q155" s="225"/>
      <c r="R155" s="145"/>
      <c r="T155" s="146" t="s">
        <v>5</v>
      </c>
      <c r="U155" s="43" t="s">
        <v>36</v>
      </c>
      <c r="V155" s="147">
        <v>4.0000000000000001E-3</v>
      </c>
      <c r="W155" s="147">
        <f>V155*K155</f>
        <v>0.26495999999999997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1" t="s">
        <v>143</v>
      </c>
      <c r="AT155" s="21" t="s">
        <v>139</v>
      </c>
      <c r="AU155" s="21" t="s">
        <v>108</v>
      </c>
      <c r="AY155" s="21" t="s">
        <v>138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1" t="s">
        <v>77</v>
      </c>
      <c r="BK155" s="149">
        <f>ROUND(L155*K155,2)</f>
        <v>0</v>
      </c>
      <c r="BL155" s="21" t="s">
        <v>143</v>
      </c>
      <c r="BM155" s="21" t="s">
        <v>796</v>
      </c>
    </row>
    <row r="156" spans="2:65" s="10" customFormat="1" ht="16.5" customHeight="1">
      <c r="B156" s="150"/>
      <c r="C156" s="151"/>
      <c r="D156" s="151"/>
      <c r="E156" s="152" t="s">
        <v>5</v>
      </c>
      <c r="F156" s="234" t="s">
        <v>797</v>
      </c>
      <c r="G156" s="235"/>
      <c r="H156" s="235"/>
      <c r="I156" s="235"/>
      <c r="J156" s="151"/>
      <c r="K156" s="153">
        <v>66.239999999999995</v>
      </c>
      <c r="L156" s="182"/>
      <c r="M156" s="182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145</v>
      </c>
      <c r="AU156" s="157" t="s">
        <v>108</v>
      </c>
      <c r="AV156" s="10" t="s">
        <v>108</v>
      </c>
      <c r="AW156" s="10" t="s">
        <v>29</v>
      </c>
      <c r="AX156" s="10" t="s">
        <v>77</v>
      </c>
      <c r="AY156" s="157" t="s">
        <v>138</v>
      </c>
    </row>
    <row r="157" spans="2:65" s="1" customFormat="1" ht="25.5" customHeight="1">
      <c r="B157" s="140"/>
      <c r="C157" s="141" t="s">
        <v>11</v>
      </c>
      <c r="D157" s="141" t="s">
        <v>139</v>
      </c>
      <c r="E157" s="142" t="s">
        <v>193</v>
      </c>
      <c r="F157" s="224" t="s">
        <v>194</v>
      </c>
      <c r="G157" s="224"/>
      <c r="H157" s="224"/>
      <c r="I157" s="224"/>
      <c r="J157" s="143" t="s">
        <v>148</v>
      </c>
      <c r="K157" s="144">
        <v>5.52</v>
      </c>
      <c r="L157" s="266"/>
      <c r="M157" s="266"/>
      <c r="N157" s="225">
        <f>ROUND(L157*K157,2)</f>
        <v>0</v>
      </c>
      <c r="O157" s="225"/>
      <c r="P157" s="225"/>
      <c r="Q157" s="225"/>
      <c r="R157" s="145"/>
      <c r="T157" s="146" t="s">
        <v>5</v>
      </c>
      <c r="U157" s="43" t="s">
        <v>36</v>
      </c>
      <c r="V157" s="147">
        <v>0.106</v>
      </c>
      <c r="W157" s="147">
        <f>V157*K157</f>
        <v>0.58511999999999997</v>
      </c>
      <c r="X157" s="147">
        <v>0</v>
      </c>
      <c r="Y157" s="147">
        <f>X157*K157</f>
        <v>0</v>
      </c>
      <c r="Z157" s="147">
        <v>0</v>
      </c>
      <c r="AA157" s="148">
        <f>Z157*K157</f>
        <v>0</v>
      </c>
      <c r="AR157" s="21" t="s">
        <v>143</v>
      </c>
      <c r="AT157" s="21" t="s">
        <v>139</v>
      </c>
      <c r="AU157" s="21" t="s">
        <v>108</v>
      </c>
      <c r="AY157" s="21" t="s">
        <v>138</v>
      </c>
      <c r="BE157" s="149">
        <f>IF(U157="základní",N157,0)</f>
        <v>0</v>
      </c>
      <c r="BF157" s="149">
        <f>IF(U157="snížená",N157,0)</f>
        <v>0</v>
      </c>
      <c r="BG157" s="149">
        <f>IF(U157="zákl. přenesená",N157,0)</f>
        <v>0</v>
      </c>
      <c r="BH157" s="149">
        <f>IF(U157="sníž. přenesená",N157,0)</f>
        <v>0</v>
      </c>
      <c r="BI157" s="149">
        <f>IF(U157="nulová",N157,0)</f>
        <v>0</v>
      </c>
      <c r="BJ157" s="21" t="s">
        <v>77</v>
      </c>
      <c r="BK157" s="149">
        <f>ROUND(L157*K157,2)</f>
        <v>0</v>
      </c>
      <c r="BL157" s="21" t="s">
        <v>143</v>
      </c>
      <c r="BM157" s="21" t="s">
        <v>798</v>
      </c>
    </row>
    <row r="158" spans="2:65" s="10" customFormat="1" ht="16.5" customHeight="1">
      <c r="B158" s="150"/>
      <c r="C158" s="151"/>
      <c r="D158" s="151"/>
      <c r="E158" s="152" t="s">
        <v>5</v>
      </c>
      <c r="F158" s="234" t="s">
        <v>786</v>
      </c>
      <c r="G158" s="235"/>
      <c r="H158" s="235"/>
      <c r="I158" s="235"/>
      <c r="J158" s="151"/>
      <c r="K158" s="153">
        <v>5.52</v>
      </c>
      <c r="L158" s="182"/>
      <c r="M158" s="182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145</v>
      </c>
      <c r="AU158" s="157" t="s">
        <v>108</v>
      </c>
      <c r="AV158" s="10" t="s">
        <v>108</v>
      </c>
      <c r="AW158" s="10" t="s">
        <v>29</v>
      </c>
      <c r="AX158" s="10" t="s">
        <v>77</v>
      </c>
      <c r="AY158" s="157" t="s">
        <v>138</v>
      </c>
    </row>
    <row r="159" spans="2:65" s="1" customFormat="1" ht="38.25" customHeight="1">
      <c r="B159" s="140"/>
      <c r="C159" s="141" t="s">
        <v>183</v>
      </c>
      <c r="D159" s="141" t="s">
        <v>139</v>
      </c>
      <c r="E159" s="142" t="s">
        <v>196</v>
      </c>
      <c r="F159" s="224" t="s">
        <v>197</v>
      </c>
      <c r="G159" s="224"/>
      <c r="H159" s="224"/>
      <c r="I159" s="224"/>
      <c r="J159" s="143" t="s">
        <v>148</v>
      </c>
      <c r="K159" s="144">
        <v>16.559999999999999</v>
      </c>
      <c r="L159" s="266"/>
      <c r="M159" s="266"/>
      <c r="N159" s="225">
        <f>ROUND(L159*K159,2)</f>
        <v>0</v>
      </c>
      <c r="O159" s="225"/>
      <c r="P159" s="225"/>
      <c r="Q159" s="225"/>
      <c r="R159" s="145"/>
      <c r="T159" s="146" t="s">
        <v>5</v>
      </c>
      <c r="U159" s="43" t="s">
        <v>36</v>
      </c>
      <c r="V159" s="147">
        <v>5.0000000000000001E-3</v>
      </c>
      <c r="W159" s="147">
        <f>V159*K159</f>
        <v>8.2799999999999999E-2</v>
      </c>
      <c r="X159" s="147">
        <v>0</v>
      </c>
      <c r="Y159" s="147">
        <f>X159*K159</f>
        <v>0</v>
      </c>
      <c r="Z159" s="147">
        <v>0</v>
      </c>
      <c r="AA159" s="148">
        <f>Z159*K159</f>
        <v>0</v>
      </c>
      <c r="AR159" s="21" t="s">
        <v>143</v>
      </c>
      <c r="AT159" s="21" t="s">
        <v>139</v>
      </c>
      <c r="AU159" s="21" t="s">
        <v>108</v>
      </c>
      <c r="AY159" s="21" t="s">
        <v>138</v>
      </c>
      <c r="BE159" s="149">
        <f>IF(U159="základní",N159,0)</f>
        <v>0</v>
      </c>
      <c r="BF159" s="149">
        <f>IF(U159="snížená",N159,0)</f>
        <v>0</v>
      </c>
      <c r="BG159" s="149">
        <f>IF(U159="zákl. přenesená",N159,0)</f>
        <v>0</v>
      </c>
      <c r="BH159" s="149">
        <f>IF(U159="sníž. přenesená",N159,0)</f>
        <v>0</v>
      </c>
      <c r="BI159" s="149">
        <f>IF(U159="nulová",N159,0)</f>
        <v>0</v>
      </c>
      <c r="BJ159" s="21" t="s">
        <v>77</v>
      </c>
      <c r="BK159" s="149">
        <f>ROUND(L159*K159,2)</f>
        <v>0</v>
      </c>
      <c r="BL159" s="21" t="s">
        <v>143</v>
      </c>
      <c r="BM159" s="21" t="s">
        <v>799</v>
      </c>
    </row>
    <row r="160" spans="2:65" s="10" customFormat="1" ht="16.5" customHeight="1">
      <c r="B160" s="150"/>
      <c r="C160" s="151"/>
      <c r="D160" s="151"/>
      <c r="E160" s="152" t="s">
        <v>5</v>
      </c>
      <c r="F160" s="234" t="s">
        <v>800</v>
      </c>
      <c r="G160" s="235"/>
      <c r="H160" s="235"/>
      <c r="I160" s="235"/>
      <c r="J160" s="151"/>
      <c r="K160" s="153">
        <v>16.559999999999999</v>
      </c>
      <c r="L160" s="182"/>
      <c r="M160" s="182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145</v>
      </c>
      <c r="AU160" s="157" t="s">
        <v>108</v>
      </c>
      <c r="AV160" s="10" t="s">
        <v>108</v>
      </c>
      <c r="AW160" s="10" t="s">
        <v>29</v>
      </c>
      <c r="AX160" s="10" t="s">
        <v>77</v>
      </c>
      <c r="AY160" s="157" t="s">
        <v>138</v>
      </c>
    </row>
    <row r="161" spans="2:65" s="1" customFormat="1" ht="16.5" customHeight="1">
      <c r="B161" s="140"/>
      <c r="C161" s="141" t="s">
        <v>186</v>
      </c>
      <c r="D161" s="141" t="s">
        <v>139</v>
      </c>
      <c r="E161" s="142" t="s">
        <v>198</v>
      </c>
      <c r="F161" s="224" t="s">
        <v>199</v>
      </c>
      <c r="G161" s="224"/>
      <c r="H161" s="224"/>
      <c r="I161" s="224"/>
      <c r="J161" s="143" t="s">
        <v>148</v>
      </c>
      <c r="K161" s="144">
        <v>27.6</v>
      </c>
      <c r="L161" s="266"/>
      <c r="M161" s="266"/>
      <c r="N161" s="225">
        <f>ROUND(L161*K161,2)</f>
        <v>0</v>
      </c>
      <c r="O161" s="225"/>
      <c r="P161" s="225"/>
      <c r="Q161" s="225"/>
      <c r="R161" s="145"/>
      <c r="T161" s="146" t="s">
        <v>5</v>
      </c>
      <c r="U161" s="43" t="s">
        <v>36</v>
      </c>
      <c r="V161" s="147">
        <v>8.9999999999999993E-3</v>
      </c>
      <c r="W161" s="147">
        <f>V161*K161</f>
        <v>0.24839999999999998</v>
      </c>
      <c r="X161" s="147">
        <v>0</v>
      </c>
      <c r="Y161" s="147">
        <f>X161*K161</f>
        <v>0</v>
      </c>
      <c r="Z161" s="147">
        <v>0</v>
      </c>
      <c r="AA161" s="148">
        <f>Z161*K161</f>
        <v>0</v>
      </c>
      <c r="AR161" s="21" t="s">
        <v>143</v>
      </c>
      <c r="AT161" s="21" t="s">
        <v>139</v>
      </c>
      <c r="AU161" s="21" t="s">
        <v>108</v>
      </c>
      <c r="AY161" s="21" t="s">
        <v>138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1" t="s">
        <v>77</v>
      </c>
      <c r="BK161" s="149">
        <f>ROUND(L161*K161,2)</f>
        <v>0</v>
      </c>
      <c r="BL161" s="21" t="s">
        <v>143</v>
      </c>
      <c r="BM161" s="21" t="s">
        <v>801</v>
      </c>
    </row>
    <row r="162" spans="2:65" s="11" customFormat="1" ht="16.5" customHeight="1">
      <c r="B162" s="158"/>
      <c r="C162" s="159"/>
      <c r="D162" s="159"/>
      <c r="E162" s="160" t="s">
        <v>5</v>
      </c>
      <c r="F162" s="245" t="s">
        <v>200</v>
      </c>
      <c r="G162" s="246"/>
      <c r="H162" s="246"/>
      <c r="I162" s="246"/>
      <c r="J162" s="159"/>
      <c r="K162" s="160" t="s">
        <v>5</v>
      </c>
      <c r="L162" s="183"/>
      <c r="M162" s="183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145</v>
      </c>
      <c r="AU162" s="164" t="s">
        <v>108</v>
      </c>
      <c r="AV162" s="11" t="s">
        <v>77</v>
      </c>
      <c r="AW162" s="11" t="s">
        <v>29</v>
      </c>
      <c r="AX162" s="11" t="s">
        <v>71</v>
      </c>
      <c r="AY162" s="164" t="s">
        <v>138</v>
      </c>
    </row>
    <row r="163" spans="2:65" s="10" customFormat="1" ht="16.5" customHeight="1">
      <c r="B163" s="150"/>
      <c r="C163" s="151"/>
      <c r="D163" s="151"/>
      <c r="E163" s="152" t="s">
        <v>5</v>
      </c>
      <c r="F163" s="236" t="s">
        <v>802</v>
      </c>
      <c r="G163" s="237"/>
      <c r="H163" s="237"/>
      <c r="I163" s="237"/>
      <c r="J163" s="151"/>
      <c r="K163" s="153">
        <v>27.6</v>
      </c>
      <c r="L163" s="182"/>
      <c r="M163" s="182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145</v>
      </c>
      <c r="AU163" s="157" t="s">
        <v>108</v>
      </c>
      <c r="AV163" s="10" t="s">
        <v>108</v>
      </c>
      <c r="AW163" s="10" t="s">
        <v>29</v>
      </c>
      <c r="AX163" s="10" t="s">
        <v>77</v>
      </c>
      <c r="AY163" s="157" t="s">
        <v>138</v>
      </c>
    </row>
    <row r="164" spans="2:65" s="1" customFormat="1" ht="25.5" customHeight="1">
      <c r="B164" s="140"/>
      <c r="C164" s="141" t="s">
        <v>189</v>
      </c>
      <c r="D164" s="141" t="s">
        <v>139</v>
      </c>
      <c r="E164" s="142" t="s">
        <v>202</v>
      </c>
      <c r="F164" s="224" t="s">
        <v>203</v>
      </c>
      <c r="G164" s="224"/>
      <c r="H164" s="224"/>
      <c r="I164" s="224"/>
      <c r="J164" s="143" t="s">
        <v>204</v>
      </c>
      <c r="K164" s="144">
        <v>49.68</v>
      </c>
      <c r="L164" s="266"/>
      <c r="M164" s="266"/>
      <c r="N164" s="225">
        <f>ROUND(L164*K164,2)</f>
        <v>0</v>
      </c>
      <c r="O164" s="225"/>
      <c r="P164" s="225"/>
      <c r="Q164" s="225"/>
      <c r="R164" s="145"/>
      <c r="T164" s="146" t="s">
        <v>5</v>
      </c>
      <c r="U164" s="43" t="s">
        <v>36</v>
      </c>
      <c r="V164" s="147">
        <v>0</v>
      </c>
      <c r="W164" s="147">
        <f>V164*K164</f>
        <v>0</v>
      </c>
      <c r="X164" s="147">
        <v>0</v>
      </c>
      <c r="Y164" s="147">
        <f>X164*K164</f>
        <v>0</v>
      </c>
      <c r="Z164" s="147">
        <v>0</v>
      </c>
      <c r="AA164" s="148">
        <f>Z164*K164</f>
        <v>0</v>
      </c>
      <c r="AR164" s="21" t="s">
        <v>143</v>
      </c>
      <c r="AT164" s="21" t="s">
        <v>139</v>
      </c>
      <c r="AU164" s="21" t="s">
        <v>108</v>
      </c>
      <c r="AY164" s="21" t="s">
        <v>138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77</v>
      </c>
      <c r="BK164" s="149">
        <f>ROUND(L164*K164,2)</f>
        <v>0</v>
      </c>
      <c r="BL164" s="21" t="s">
        <v>143</v>
      </c>
      <c r="BM164" s="21" t="s">
        <v>803</v>
      </c>
    </row>
    <row r="165" spans="2:65" s="10" customFormat="1" ht="16.5" customHeight="1">
      <c r="B165" s="150"/>
      <c r="C165" s="151"/>
      <c r="D165" s="151"/>
      <c r="E165" s="152" t="s">
        <v>5</v>
      </c>
      <c r="F165" s="234" t="s">
        <v>804</v>
      </c>
      <c r="G165" s="235"/>
      <c r="H165" s="235"/>
      <c r="I165" s="235"/>
      <c r="J165" s="151"/>
      <c r="K165" s="153">
        <v>49.68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145</v>
      </c>
      <c r="AU165" s="157" t="s">
        <v>108</v>
      </c>
      <c r="AV165" s="10" t="s">
        <v>108</v>
      </c>
      <c r="AW165" s="10" t="s">
        <v>29</v>
      </c>
      <c r="AX165" s="10" t="s">
        <v>77</v>
      </c>
      <c r="AY165" s="157" t="s">
        <v>138</v>
      </c>
    </row>
    <row r="166" spans="2:65" s="1" customFormat="1" ht="25.5" customHeight="1">
      <c r="B166" s="140"/>
      <c r="C166" s="141" t="s">
        <v>192</v>
      </c>
      <c r="D166" s="141" t="s">
        <v>139</v>
      </c>
      <c r="E166" s="142" t="s">
        <v>206</v>
      </c>
      <c r="F166" s="224" t="s">
        <v>207</v>
      </c>
      <c r="G166" s="224"/>
      <c r="H166" s="224"/>
      <c r="I166" s="224"/>
      <c r="J166" s="143" t="s">
        <v>148</v>
      </c>
      <c r="K166" s="144">
        <v>12.65</v>
      </c>
      <c r="L166" s="266"/>
      <c r="M166" s="266"/>
      <c r="N166" s="225">
        <f>ROUND(L166*K166,2)</f>
        <v>0</v>
      </c>
      <c r="O166" s="225"/>
      <c r="P166" s="225"/>
      <c r="Q166" s="225"/>
      <c r="R166" s="145"/>
      <c r="T166" s="146" t="s">
        <v>5</v>
      </c>
      <c r="U166" s="43" t="s">
        <v>36</v>
      </c>
      <c r="V166" s="147">
        <v>0.29899999999999999</v>
      </c>
      <c r="W166" s="147">
        <f>V166*K166</f>
        <v>3.7823500000000001</v>
      </c>
      <c r="X166" s="147">
        <v>0</v>
      </c>
      <c r="Y166" s="147">
        <f>X166*K166</f>
        <v>0</v>
      </c>
      <c r="Z166" s="147">
        <v>0</v>
      </c>
      <c r="AA166" s="148">
        <f>Z166*K166</f>
        <v>0</v>
      </c>
      <c r="AR166" s="21" t="s">
        <v>143</v>
      </c>
      <c r="AT166" s="21" t="s">
        <v>139</v>
      </c>
      <c r="AU166" s="21" t="s">
        <v>108</v>
      </c>
      <c r="AY166" s="21" t="s">
        <v>138</v>
      </c>
      <c r="BE166" s="149">
        <f>IF(U166="základní",N166,0)</f>
        <v>0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21" t="s">
        <v>77</v>
      </c>
      <c r="BK166" s="149">
        <f>ROUND(L166*K166,2)</f>
        <v>0</v>
      </c>
      <c r="BL166" s="21" t="s">
        <v>143</v>
      </c>
      <c r="BM166" s="21" t="s">
        <v>805</v>
      </c>
    </row>
    <row r="167" spans="2:65" s="11" customFormat="1" ht="25.5" customHeight="1">
      <c r="B167" s="158"/>
      <c r="C167" s="159"/>
      <c r="D167" s="159"/>
      <c r="E167" s="160" t="s">
        <v>5</v>
      </c>
      <c r="F167" s="245" t="s">
        <v>806</v>
      </c>
      <c r="G167" s="246"/>
      <c r="H167" s="246"/>
      <c r="I167" s="246"/>
      <c r="J167" s="159"/>
      <c r="K167" s="160" t="s">
        <v>5</v>
      </c>
      <c r="L167" s="183"/>
      <c r="M167" s="183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145</v>
      </c>
      <c r="AU167" s="164" t="s">
        <v>108</v>
      </c>
      <c r="AV167" s="11" t="s">
        <v>77</v>
      </c>
      <c r="AW167" s="11" t="s">
        <v>29</v>
      </c>
      <c r="AX167" s="11" t="s">
        <v>71</v>
      </c>
      <c r="AY167" s="164" t="s">
        <v>138</v>
      </c>
    </row>
    <row r="168" spans="2:65" s="10" customFormat="1" ht="16.5" customHeight="1">
      <c r="B168" s="150"/>
      <c r="C168" s="151"/>
      <c r="D168" s="151"/>
      <c r="E168" s="152" t="s">
        <v>5</v>
      </c>
      <c r="F168" s="236" t="s">
        <v>807</v>
      </c>
      <c r="G168" s="237"/>
      <c r="H168" s="237"/>
      <c r="I168" s="237"/>
      <c r="J168" s="151"/>
      <c r="K168" s="153">
        <v>12.65</v>
      </c>
      <c r="L168" s="182"/>
      <c r="M168" s="182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145</v>
      </c>
      <c r="AU168" s="157" t="s">
        <v>108</v>
      </c>
      <c r="AV168" s="10" t="s">
        <v>108</v>
      </c>
      <c r="AW168" s="10" t="s">
        <v>29</v>
      </c>
      <c r="AX168" s="10" t="s">
        <v>77</v>
      </c>
      <c r="AY168" s="157" t="s">
        <v>138</v>
      </c>
    </row>
    <row r="169" spans="2:65" s="1" customFormat="1" ht="16.5" customHeight="1">
      <c r="B169" s="140"/>
      <c r="C169" s="173" t="s">
        <v>195</v>
      </c>
      <c r="D169" s="173" t="s">
        <v>209</v>
      </c>
      <c r="E169" s="174" t="s">
        <v>210</v>
      </c>
      <c r="F169" s="240" t="s">
        <v>211</v>
      </c>
      <c r="G169" s="240"/>
      <c r="H169" s="240"/>
      <c r="I169" s="240"/>
      <c r="J169" s="175" t="s">
        <v>204</v>
      </c>
      <c r="K169" s="176">
        <v>22.77</v>
      </c>
      <c r="L169" s="267"/>
      <c r="M169" s="267"/>
      <c r="N169" s="241">
        <f>ROUND(L169*K169,2)</f>
        <v>0</v>
      </c>
      <c r="O169" s="225"/>
      <c r="P169" s="225"/>
      <c r="Q169" s="225"/>
      <c r="R169" s="145"/>
      <c r="T169" s="146" t="s">
        <v>5</v>
      </c>
      <c r="U169" s="43" t="s">
        <v>36</v>
      </c>
      <c r="V169" s="147">
        <v>0</v>
      </c>
      <c r="W169" s="147">
        <f>V169*K169</f>
        <v>0</v>
      </c>
      <c r="X169" s="147">
        <v>1</v>
      </c>
      <c r="Y169" s="147">
        <f>X169*K169</f>
        <v>22.77</v>
      </c>
      <c r="Z169" s="147">
        <v>0</v>
      </c>
      <c r="AA169" s="148">
        <f>Z169*K169</f>
        <v>0</v>
      </c>
      <c r="AR169" s="21" t="s">
        <v>168</v>
      </c>
      <c r="AT169" s="21" t="s">
        <v>209</v>
      </c>
      <c r="AU169" s="21" t="s">
        <v>108</v>
      </c>
      <c r="AY169" s="21" t="s">
        <v>138</v>
      </c>
      <c r="BE169" s="149">
        <f>IF(U169="základní",N169,0)</f>
        <v>0</v>
      </c>
      <c r="BF169" s="149">
        <f>IF(U169="snížená",N169,0)</f>
        <v>0</v>
      </c>
      <c r="BG169" s="149">
        <f>IF(U169="zákl. přenesená",N169,0)</f>
        <v>0</v>
      </c>
      <c r="BH169" s="149">
        <f>IF(U169="sníž. přenesená",N169,0)</f>
        <v>0</v>
      </c>
      <c r="BI169" s="149">
        <f>IF(U169="nulová",N169,0)</f>
        <v>0</v>
      </c>
      <c r="BJ169" s="21" t="s">
        <v>77</v>
      </c>
      <c r="BK169" s="149">
        <f>ROUND(L169*K169,2)</f>
        <v>0</v>
      </c>
      <c r="BL169" s="21" t="s">
        <v>143</v>
      </c>
      <c r="BM169" s="21" t="s">
        <v>808</v>
      </c>
    </row>
    <row r="170" spans="2:65" s="10" customFormat="1" ht="16.5" customHeight="1">
      <c r="B170" s="150"/>
      <c r="C170" s="151"/>
      <c r="D170" s="151"/>
      <c r="E170" s="152" t="s">
        <v>5</v>
      </c>
      <c r="F170" s="234" t="s">
        <v>809</v>
      </c>
      <c r="G170" s="235"/>
      <c r="H170" s="235"/>
      <c r="I170" s="235"/>
      <c r="J170" s="151"/>
      <c r="K170" s="153">
        <v>22.77</v>
      </c>
      <c r="L170" s="182"/>
      <c r="M170" s="182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145</v>
      </c>
      <c r="AU170" s="157" t="s">
        <v>108</v>
      </c>
      <c r="AV170" s="10" t="s">
        <v>108</v>
      </c>
      <c r="AW170" s="10" t="s">
        <v>29</v>
      </c>
      <c r="AX170" s="10" t="s">
        <v>77</v>
      </c>
      <c r="AY170" s="157" t="s">
        <v>138</v>
      </c>
    </row>
    <row r="171" spans="2:65" s="1" customFormat="1" ht="25.5" customHeight="1">
      <c r="B171" s="140"/>
      <c r="C171" s="141" t="s">
        <v>10</v>
      </c>
      <c r="D171" s="141" t="s">
        <v>139</v>
      </c>
      <c r="E171" s="142" t="s">
        <v>213</v>
      </c>
      <c r="F171" s="224" t="s">
        <v>214</v>
      </c>
      <c r="G171" s="224"/>
      <c r="H171" s="224"/>
      <c r="I171" s="224"/>
      <c r="J171" s="143" t="s">
        <v>148</v>
      </c>
      <c r="K171" s="144">
        <v>10.776999999999999</v>
      </c>
      <c r="L171" s="266"/>
      <c r="M171" s="266"/>
      <c r="N171" s="225">
        <f>ROUND(L171*K171,2)</f>
        <v>0</v>
      </c>
      <c r="O171" s="225"/>
      <c r="P171" s="225"/>
      <c r="Q171" s="225"/>
      <c r="R171" s="145"/>
      <c r="T171" s="146" t="s">
        <v>5</v>
      </c>
      <c r="U171" s="43" t="s">
        <v>36</v>
      </c>
      <c r="V171" s="147">
        <v>0.28599999999999998</v>
      </c>
      <c r="W171" s="147">
        <f>V171*K171</f>
        <v>3.0822219999999994</v>
      </c>
      <c r="X171" s="147">
        <v>0</v>
      </c>
      <c r="Y171" s="147">
        <f>X171*K171</f>
        <v>0</v>
      </c>
      <c r="Z171" s="147">
        <v>0</v>
      </c>
      <c r="AA171" s="148">
        <f>Z171*K171</f>
        <v>0</v>
      </c>
      <c r="AR171" s="21" t="s">
        <v>143</v>
      </c>
      <c r="AT171" s="21" t="s">
        <v>139</v>
      </c>
      <c r="AU171" s="21" t="s">
        <v>108</v>
      </c>
      <c r="AY171" s="21" t="s">
        <v>138</v>
      </c>
      <c r="BE171" s="149">
        <f>IF(U171="základní",N171,0)</f>
        <v>0</v>
      </c>
      <c r="BF171" s="149">
        <f>IF(U171="snížená",N171,0)</f>
        <v>0</v>
      </c>
      <c r="BG171" s="149">
        <f>IF(U171="zákl. přenesená",N171,0)</f>
        <v>0</v>
      </c>
      <c r="BH171" s="149">
        <f>IF(U171="sníž. přenesená",N171,0)</f>
        <v>0</v>
      </c>
      <c r="BI171" s="149">
        <f>IF(U171="nulová",N171,0)</f>
        <v>0</v>
      </c>
      <c r="BJ171" s="21" t="s">
        <v>77</v>
      </c>
      <c r="BK171" s="149">
        <f>ROUND(L171*K171,2)</f>
        <v>0</v>
      </c>
      <c r="BL171" s="21" t="s">
        <v>143</v>
      </c>
      <c r="BM171" s="21" t="s">
        <v>810</v>
      </c>
    </row>
    <row r="172" spans="2:65" s="11" customFormat="1" ht="16.5" customHeight="1">
      <c r="B172" s="158"/>
      <c r="C172" s="159"/>
      <c r="D172" s="159"/>
      <c r="E172" s="160" t="s">
        <v>5</v>
      </c>
      <c r="F172" s="245" t="s">
        <v>453</v>
      </c>
      <c r="G172" s="246"/>
      <c r="H172" s="246"/>
      <c r="I172" s="246"/>
      <c r="J172" s="159"/>
      <c r="K172" s="160" t="s">
        <v>5</v>
      </c>
      <c r="L172" s="183"/>
      <c r="M172" s="183"/>
      <c r="N172" s="159"/>
      <c r="O172" s="159"/>
      <c r="P172" s="159"/>
      <c r="Q172" s="159"/>
      <c r="R172" s="161"/>
      <c r="T172" s="162"/>
      <c r="U172" s="159"/>
      <c r="V172" s="159"/>
      <c r="W172" s="159"/>
      <c r="X172" s="159"/>
      <c r="Y172" s="159"/>
      <c r="Z172" s="159"/>
      <c r="AA172" s="163"/>
      <c r="AT172" s="164" t="s">
        <v>145</v>
      </c>
      <c r="AU172" s="164" t="s">
        <v>108</v>
      </c>
      <c r="AV172" s="11" t="s">
        <v>77</v>
      </c>
      <c r="AW172" s="11" t="s">
        <v>29</v>
      </c>
      <c r="AX172" s="11" t="s">
        <v>71</v>
      </c>
      <c r="AY172" s="164" t="s">
        <v>138</v>
      </c>
    </row>
    <row r="173" spans="2:65" s="10" customFormat="1" ht="16.5" customHeight="1">
      <c r="B173" s="150"/>
      <c r="C173" s="151"/>
      <c r="D173" s="151"/>
      <c r="E173" s="152" t="s">
        <v>5</v>
      </c>
      <c r="F173" s="236" t="s">
        <v>811</v>
      </c>
      <c r="G173" s="237"/>
      <c r="H173" s="237"/>
      <c r="I173" s="237"/>
      <c r="J173" s="151"/>
      <c r="K173" s="153">
        <v>10.776999999999999</v>
      </c>
      <c r="L173" s="182"/>
      <c r="M173" s="182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145</v>
      </c>
      <c r="AU173" s="157" t="s">
        <v>108</v>
      </c>
      <c r="AV173" s="10" t="s">
        <v>108</v>
      </c>
      <c r="AW173" s="10" t="s">
        <v>29</v>
      </c>
      <c r="AX173" s="10" t="s">
        <v>77</v>
      </c>
      <c r="AY173" s="157" t="s">
        <v>138</v>
      </c>
    </row>
    <row r="174" spans="2:65" s="1" customFormat="1" ht="16.5" customHeight="1">
      <c r="B174" s="140"/>
      <c r="C174" s="173" t="s">
        <v>201</v>
      </c>
      <c r="D174" s="173" t="s">
        <v>209</v>
      </c>
      <c r="E174" s="174" t="s">
        <v>216</v>
      </c>
      <c r="F174" s="240" t="s">
        <v>217</v>
      </c>
      <c r="G174" s="240"/>
      <c r="H174" s="240"/>
      <c r="I174" s="240"/>
      <c r="J174" s="175" t="s">
        <v>204</v>
      </c>
      <c r="K174" s="176">
        <v>21.553999999999998</v>
      </c>
      <c r="L174" s="267"/>
      <c r="M174" s="267"/>
      <c r="N174" s="241">
        <f>ROUND(L174*K174,2)</f>
        <v>0</v>
      </c>
      <c r="O174" s="225"/>
      <c r="P174" s="225"/>
      <c r="Q174" s="225"/>
      <c r="R174" s="145"/>
      <c r="T174" s="146" t="s">
        <v>5</v>
      </c>
      <c r="U174" s="43" t="s">
        <v>36</v>
      </c>
      <c r="V174" s="147">
        <v>0</v>
      </c>
      <c r="W174" s="147">
        <f>V174*K174</f>
        <v>0</v>
      </c>
      <c r="X174" s="147">
        <v>1</v>
      </c>
      <c r="Y174" s="147">
        <f>X174*K174</f>
        <v>21.553999999999998</v>
      </c>
      <c r="Z174" s="147">
        <v>0</v>
      </c>
      <c r="AA174" s="148">
        <f>Z174*K174</f>
        <v>0</v>
      </c>
      <c r="AR174" s="21" t="s">
        <v>168</v>
      </c>
      <c r="AT174" s="21" t="s">
        <v>209</v>
      </c>
      <c r="AU174" s="21" t="s">
        <v>108</v>
      </c>
      <c r="AY174" s="21" t="s">
        <v>138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77</v>
      </c>
      <c r="BK174" s="149">
        <f>ROUND(L174*K174,2)</f>
        <v>0</v>
      </c>
      <c r="BL174" s="21" t="s">
        <v>143</v>
      </c>
      <c r="BM174" s="21" t="s">
        <v>812</v>
      </c>
    </row>
    <row r="175" spans="2:65" s="10" customFormat="1" ht="16.5" customHeight="1">
      <c r="B175" s="150"/>
      <c r="C175" s="151"/>
      <c r="D175" s="151"/>
      <c r="E175" s="152" t="s">
        <v>5</v>
      </c>
      <c r="F175" s="234" t="s">
        <v>813</v>
      </c>
      <c r="G175" s="235"/>
      <c r="H175" s="235"/>
      <c r="I175" s="235"/>
      <c r="J175" s="151"/>
      <c r="K175" s="153">
        <v>21.553999999999998</v>
      </c>
      <c r="L175" s="182"/>
      <c r="M175" s="182"/>
      <c r="N175" s="151"/>
      <c r="O175" s="151"/>
      <c r="P175" s="151"/>
      <c r="Q175" s="151"/>
      <c r="R175" s="154"/>
      <c r="T175" s="155"/>
      <c r="U175" s="151"/>
      <c r="V175" s="151"/>
      <c r="W175" s="151"/>
      <c r="X175" s="151"/>
      <c r="Y175" s="151"/>
      <c r="Z175" s="151"/>
      <c r="AA175" s="156"/>
      <c r="AT175" s="157" t="s">
        <v>145</v>
      </c>
      <c r="AU175" s="157" t="s">
        <v>108</v>
      </c>
      <c r="AV175" s="10" t="s">
        <v>108</v>
      </c>
      <c r="AW175" s="10" t="s">
        <v>29</v>
      </c>
      <c r="AX175" s="10" t="s">
        <v>77</v>
      </c>
      <c r="AY175" s="157" t="s">
        <v>138</v>
      </c>
    </row>
    <row r="176" spans="2:65" s="9" customFormat="1" ht="29.85" customHeight="1">
      <c r="B176" s="129"/>
      <c r="C176" s="130"/>
      <c r="D176" s="139" t="s">
        <v>120</v>
      </c>
      <c r="E176" s="139"/>
      <c r="F176" s="139"/>
      <c r="G176" s="139"/>
      <c r="H176" s="139"/>
      <c r="I176" s="139"/>
      <c r="J176" s="139"/>
      <c r="K176" s="139"/>
      <c r="L176" s="184"/>
      <c r="M176" s="184"/>
      <c r="N176" s="230">
        <f>BK176</f>
        <v>0</v>
      </c>
      <c r="O176" s="231"/>
      <c r="P176" s="231"/>
      <c r="Q176" s="231"/>
      <c r="R176" s="132"/>
      <c r="T176" s="133"/>
      <c r="U176" s="130"/>
      <c r="V176" s="130"/>
      <c r="W176" s="134">
        <f>SUM(W177:W179)</f>
        <v>4.5436500000000004</v>
      </c>
      <c r="X176" s="130"/>
      <c r="Y176" s="134">
        <f>SUM(Y177:Y179)</f>
        <v>0</v>
      </c>
      <c r="Z176" s="130"/>
      <c r="AA176" s="135">
        <f>SUM(AA177:AA179)</f>
        <v>0</v>
      </c>
      <c r="AR176" s="136" t="s">
        <v>77</v>
      </c>
      <c r="AT176" s="137" t="s">
        <v>70</v>
      </c>
      <c r="AU176" s="137" t="s">
        <v>77</v>
      </c>
      <c r="AY176" s="136" t="s">
        <v>138</v>
      </c>
      <c r="BK176" s="138">
        <f>SUM(BK177:BK179)</f>
        <v>0</v>
      </c>
    </row>
    <row r="177" spans="2:65" s="1" customFormat="1" ht="25.5" customHeight="1">
      <c r="B177" s="140"/>
      <c r="C177" s="141" t="s">
        <v>205</v>
      </c>
      <c r="D177" s="141" t="s">
        <v>139</v>
      </c>
      <c r="E177" s="142" t="s">
        <v>224</v>
      </c>
      <c r="F177" s="224" t="s">
        <v>225</v>
      </c>
      <c r="G177" s="224"/>
      <c r="H177" s="224"/>
      <c r="I177" s="224"/>
      <c r="J177" s="143" t="s">
        <v>148</v>
      </c>
      <c r="K177" s="144">
        <v>3.45</v>
      </c>
      <c r="L177" s="266"/>
      <c r="M177" s="266"/>
      <c r="N177" s="225">
        <f>ROUND(L177*K177,2)</f>
        <v>0</v>
      </c>
      <c r="O177" s="225"/>
      <c r="P177" s="225"/>
      <c r="Q177" s="225"/>
      <c r="R177" s="145"/>
      <c r="T177" s="146" t="s">
        <v>5</v>
      </c>
      <c r="U177" s="43" t="s">
        <v>36</v>
      </c>
      <c r="V177" s="147">
        <v>1.3169999999999999</v>
      </c>
      <c r="W177" s="147">
        <f>V177*K177</f>
        <v>4.5436500000000004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143</v>
      </c>
      <c r="AT177" s="21" t="s">
        <v>139</v>
      </c>
      <c r="AU177" s="21" t="s">
        <v>108</v>
      </c>
      <c r="AY177" s="21" t="s">
        <v>138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77</v>
      </c>
      <c r="BK177" s="149">
        <f>ROUND(L177*K177,2)</f>
        <v>0</v>
      </c>
      <c r="BL177" s="21" t="s">
        <v>143</v>
      </c>
      <c r="BM177" s="21" t="s">
        <v>814</v>
      </c>
    </row>
    <row r="178" spans="2:65" s="11" customFormat="1" ht="16.5" customHeight="1">
      <c r="B178" s="158"/>
      <c r="C178" s="159"/>
      <c r="D178" s="159"/>
      <c r="E178" s="160" t="s">
        <v>5</v>
      </c>
      <c r="F178" s="245" t="s">
        <v>453</v>
      </c>
      <c r="G178" s="246"/>
      <c r="H178" s="246"/>
      <c r="I178" s="246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145</v>
      </c>
      <c r="AU178" s="164" t="s">
        <v>108</v>
      </c>
      <c r="AV178" s="11" t="s">
        <v>77</v>
      </c>
      <c r="AW178" s="11" t="s">
        <v>29</v>
      </c>
      <c r="AX178" s="11" t="s">
        <v>71</v>
      </c>
      <c r="AY178" s="164" t="s">
        <v>138</v>
      </c>
    </row>
    <row r="179" spans="2:65" s="10" customFormat="1" ht="16.5" customHeight="1">
      <c r="B179" s="150"/>
      <c r="C179" s="151"/>
      <c r="D179" s="151"/>
      <c r="E179" s="152" t="s">
        <v>5</v>
      </c>
      <c r="F179" s="236" t="s">
        <v>815</v>
      </c>
      <c r="G179" s="237"/>
      <c r="H179" s="237"/>
      <c r="I179" s="237"/>
      <c r="J179" s="151"/>
      <c r="K179" s="153">
        <v>3.45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145</v>
      </c>
      <c r="AU179" s="157" t="s">
        <v>108</v>
      </c>
      <c r="AV179" s="10" t="s">
        <v>108</v>
      </c>
      <c r="AW179" s="10" t="s">
        <v>29</v>
      </c>
      <c r="AX179" s="10" t="s">
        <v>77</v>
      </c>
      <c r="AY179" s="157" t="s">
        <v>138</v>
      </c>
    </row>
    <row r="180" spans="2:65" s="9" customFormat="1" ht="29.85" customHeight="1">
      <c r="B180" s="129"/>
      <c r="C180" s="130"/>
      <c r="D180" s="139" t="s">
        <v>121</v>
      </c>
      <c r="E180" s="139"/>
      <c r="F180" s="139"/>
      <c r="G180" s="139"/>
      <c r="H180" s="139"/>
      <c r="I180" s="139"/>
      <c r="J180" s="139"/>
      <c r="K180" s="139"/>
      <c r="L180" s="139"/>
      <c r="M180" s="139"/>
      <c r="N180" s="230">
        <f>BK180</f>
        <v>0</v>
      </c>
      <c r="O180" s="231"/>
      <c r="P180" s="231"/>
      <c r="Q180" s="231"/>
      <c r="R180" s="132"/>
      <c r="T180" s="133"/>
      <c r="U180" s="130"/>
      <c r="V180" s="130"/>
      <c r="W180" s="134">
        <f>SUM(W181:W186)</f>
        <v>8.5640000000000001</v>
      </c>
      <c r="X180" s="130"/>
      <c r="Y180" s="134">
        <f>SUM(Y181:Y186)</f>
        <v>0.11048060000000001</v>
      </c>
      <c r="Z180" s="130"/>
      <c r="AA180" s="135">
        <f>SUM(AA181:AA186)</f>
        <v>0</v>
      </c>
      <c r="AR180" s="136" t="s">
        <v>77</v>
      </c>
      <c r="AT180" s="137" t="s">
        <v>70</v>
      </c>
      <c r="AU180" s="137" t="s">
        <v>77</v>
      </c>
      <c r="AY180" s="136" t="s">
        <v>138</v>
      </c>
      <c r="BK180" s="138">
        <f>SUM(BK181:BK186)</f>
        <v>0</v>
      </c>
    </row>
    <row r="181" spans="2:65" s="1" customFormat="1" ht="38.25" customHeight="1">
      <c r="B181" s="140"/>
      <c r="C181" s="141" t="s">
        <v>208</v>
      </c>
      <c r="D181" s="141" t="s">
        <v>139</v>
      </c>
      <c r="E181" s="142" t="s">
        <v>816</v>
      </c>
      <c r="F181" s="224" t="s">
        <v>817</v>
      </c>
      <c r="G181" s="224"/>
      <c r="H181" s="224"/>
      <c r="I181" s="224"/>
      <c r="J181" s="143" t="s">
        <v>142</v>
      </c>
      <c r="K181" s="144">
        <v>23</v>
      </c>
      <c r="L181" s="266"/>
      <c r="M181" s="266"/>
      <c r="N181" s="225">
        <f>ROUND(L181*K181,2)</f>
        <v>0</v>
      </c>
      <c r="O181" s="225"/>
      <c r="P181" s="225"/>
      <c r="Q181" s="225"/>
      <c r="R181" s="145"/>
      <c r="T181" s="146" t="s">
        <v>5</v>
      </c>
      <c r="U181" s="43" t="s">
        <v>36</v>
      </c>
      <c r="V181" s="147">
        <v>0.312</v>
      </c>
      <c r="W181" s="147">
        <f>V181*K181</f>
        <v>7.1760000000000002</v>
      </c>
      <c r="X181" s="147">
        <v>1.0000000000000001E-5</v>
      </c>
      <c r="Y181" s="147">
        <f>X181*K181</f>
        <v>2.3000000000000001E-4</v>
      </c>
      <c r="Z181" s="147">
        <v>0</v>
      </c>
      <c r="AA181" s="148">
        <f>Z181*K181</f>
        <v>0</v>
      </c>
      <c r="AR181" s="21" t="s">
        <v>143</v>
      </c>
      <c r="AT181" s="21" t="s">
        <v>139</v>
      </c>
      <c r="AU181" s="21" t="s">
        <v>108</v>
      </c>
      <c r="AY181" s="21" t="s">
        <v>138</v>
      </c>
      <c r="BE181" s="149">
        <f>IF(U181="základní",N181,0)</f>
        <v>0</v>
      </c>
      <c r="BF181" s="149">
        <f>IF(U181="snížená",N181,0)</f>
        <v>0</v>
      </c>
      <c r="BG181" s="149">
        <f>IF(U181="zákl. přenesená",N181,0)</f>
        <v>0</v>
      </c>
      <c r="BH181" s="149">
        <f>IF(U181="sníž. přenesená",N181,0)</f>
        <v>0</v>
      </c>
      <c r="BI181" s="149">
        <f>IF(U181="nulová",N181,0)</f>
        <v>0</v>
      </c>
      <c r="BJ181" s="21" t="s">
        <v>77</v>
      </c>
      <c r="BK181" s="149">
        <f>ROUND(L181*K181,2)</f>
        <v>0</v>
      </c>
      <c r="BL181" s="21" t="s">
        <v>143</v>
      </c>
      <c r="BM181" s="21" t="s">
        <v>818</v>
      </c>
    </row>
    <row r="182" spans="2:65" s="1" customFormat="1" ht="25.5" customHeight="1">
      <c r="B182" s="140"/>
      <c r="C182" s="173" t="s">
        <v>212</v>
      </c>
      <c r="D182" s="173" t="s">
        <v>209</v>
      </c>
      <c r="E182" s="174" t="s">
        <v>819</v>
      </c>
      <c r="F182" s="240" t="s">
        <v>820</v>
      </c>
      <c r="G182" s="240"/>
      <c r="H182" s="240"/>
      <c r="I182" s="240"/>
      <c r="J182" s="175" t="s">
        <v>142</v>
      </c>
      <c r="K182" s="176">
        <v>23.46</v>
      </c>
      <c r="L182" s="267"/>
      <c r="M182" s="267"/>
      <c r="N182" s="241">
        <f>ROUND(L182*K182,2)</f>
        <v>0</v>
      </c>
      <c r="O182" s="225"/>
      <c r="P182" s="225"/>
      <c r="Q182" s="225"/>
      <c r="R182" s="145"/>
      <c r="T182" s="146" t="s">
        <v>5</v>
      </c>
      <c r="U182" s="43" t="s">
        <v>36</v>
      </c>
      <c r="V182" s="147">
        <v>0</v>
      </c>
      <c r="W182" s="147">
        <f>V182*K182</f>
        <v>0</v>
      </c>
      <c r="X182" s="147">
        <v>4.6100000000000004E-3</v>
      </c>
      <c r="Y182" s="147">
        <f>X182*K182</f>
        <v>0.10815060000000001</v>
      </c>
      <c r="Z182" s="147">
        <v>0</v>
      </c>
      <c r="AA182" s="148">
        <f>Z182*K182</f>
        <v>0</v>
      </c>
      <c r="AR182" s="21" t="s">
        <v>168</v>
      </c>
      <c r="AT182" s="21" t="s">
        <v>209</v>
      </c>
      <c r="AU182" s="21" t="s">
        <v>108</v>
      </c>
      <c r="AY182" s="21" t="s">
        <v>138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77</v>
      </c>
      <c r="BK182" s="149">
        <f>ROUND(L182*K182,2)</f>
        <v>0</v>
      </c>
      <c r="BL182" s="21" t="s">
        <v>143</v>
      </c>
      <c r="BM182" s="21" t="s">
        <v>821</v>
      </c>
    </row>
    <row r="183" spans="2:65" s="1" customFormat="1" ht="16.5" customHeight="1">
      <c r="B183" s="140"/>
      <c r="C183" s="141" t="s">
        <v>215</v>
      </c>
      <c r="D183" s="141" t="s">
        <v>139</v>
      </c>
      <c r="E183" s="142" t="s">
        <v>553</v>
      </c>
      <c r="F183" s="224" t="s">
        <v>554</v>
      </c>
      <c r="G183" s="224"/>
      <c r="H183" s="224"/>
      <c r="I183" s="224"/>
      <c r="J183" s="143" t="s">
        <v>550</v>
      </c>
      <c r="K183" s="144">
        <v>1</v>
      </c>
      <c r="L183" s="266"/>
      <c r="M183" s="266"/>
      <c r="N183" s="225">
        <f>ROUND(L183*K183,2)</f>
        <v>0</v>
      </c>
      <c r="O183" s="225"/>
      <c r="P183" s="225"/>
      <c r="Q183" s="225"/>
      <c r="R183" s="145"/>
      <c r="T183" s="146" t="s">
        <v>5</v>
      </c>
      <c r="U183" s="43" t="s">
        <v>36</v>
      </c>
      <c r="V183" s="147">
        <v>0.17100000000000001</v>
      </c>
      <c r="W183" s="147">
        <f>V183*K183</f>
        <v>0.17100000000000001</v>
      </c>
      <c r="X183" s="147">
        <v>0</v>
      </c>
      <c r="Y183" s="147">
        <f>X183*K183</f>
        <v>0</v>
      </c>
      <c r="Z183" s="147">
        <v>0</v>
      </c>
      <c r="AA183" s="148">
        <f>Z183*K183</f>
        <v>0</v>
      </c>
      <c r="AR183" s="21" t="s">
        <v>143</v>
      </c>
      <c r="AT183" s="21" t="s">
        <v>139</v>
      </c>
      <c r="AU183" s="21" t="s">
        <v>108</v>
      </c>
      <c r="AY183" s="21" t="s">
        <v>138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1" t="s">
        <v>77</v>
      </c>
      <c r="BK183" s="149">
        <f>ROUND(L183*K183,2)</f>
        <v>0</v>
      </c>
      <c r="BL183" s="21" t="s">
        <v>143</v>
      </c>
      <c r="BM183" s="21" t="s">
        <v>822</v>
      </c>
    </row>
    <row r="184" spans="2:65" s="1" customFormat="1" ht="16.5" customHeight="1">
      <c r="B184" s="34"/>
      <c r="C184" s="35"/>
      <c r="D184" s="35"/>
      <c r="E184" s="35"/>
      <c r="F184" s="243" t="s">
        <v>552</v>
      </c>
      <c r="G184" s="244"/>
      <c r="H184" s="244"/>
      <c r="I184" s="244"/>
      <c r="J184" s="35"/>
      <c r="K184" s="35"/>
      <c r="L184" s="185"/>
      <c r="M184" s="185"/>
      <c r="N184" s="35"/>
      <c r="O184" s="35"/>
      <c r="P184" s="35"/>
      <c r="Q184" s="35"/>
      <c r="R184" s="36"/>
      <c r="T184" s="177"/>
      <c r="U184" s="35"/>
      <c r="V184" s="35"/>
      <c r="W184" s="35"/>
      <c r="X184" s="35"/>
      <c r="Y184" s="35"/>
      <c r="Z184" s="35"/>
      <c r="AA184" s="73"/>
      <c r="AT184" s="21" t="s">
        <v>220</v>
      </c>
      <c r="AU184" s="21" t="s">
        <v>108</v>
      </c>
    </row>
    <row r="185" spans="2:65" s="1" customFormat="1" ht="25.5" customHeight="1">
      <c r="B185" s="140"/>
      <c r="C185" s="141" t="s">
        <v>218</v>
      </c>
      <c r="D185" s="141" t="s">
        <v>139</v>
      </c>
      <c r="E185" s="142" t="s">
        <v>823</v>
      </c>
      <c r="F185" s="224" t="s">
        <v>824</v>
      </c>
      <c r="G185" s="224"/>
      <c r="H185" s="224"/>
      <c r="I185" s="224"/>
      <c r="J185" s="143" t="s">
        <v>219</v>
      </c>
      <c r="K185" s="144">
        <v>1</v>
      </c>
      <c r="L185" s="266"/>
      <c r="M185" s="266"/>
      <c r="N185" s="225">
        <f>ROUND(L185*K185,2)</f>
        <v>0</v>
      </c>
      <c r="O185" s="225"/>
      <c r="P185" s="225"/>
      <c r="Q185" s="225"/>
      <c r="R185" s="145"/>
      <c r="T185" s="146" t="s">
        <v>5</v>
      </c>
      <c r="U185" s="43" t="s">
        <v>36</v>
      </c>
      <c r="V185" s="147">
        <v>1.2170000000000001</v>
      </c>
      <c r="W185" s="147">
        <f>V185*K185</f>
        <v>1.2170000000000001</v>
      </c>
      <c r="X185" s="147">
        <v>0</v>
      </c>
      <c r="Y185" s="147">
        <f>X185*K185</f>
        <v>0</v>
      </c>
      <c r="Z185" s="147">
        <v>0</v>
      </c>
      <c r="AA185" s="148">
        <f>Z185*K185</f>
        <v>0</v>
      </c>
      <c r="AR185" s="21" t="s">
        <v>143</v>
      </c>
      <c r="AT185" s="21" t="s">
        <v>139</v>
      </c>
      <c r="AU185" s="21" t="s">
        <v>108</v>
      </c>
      <c r="AY185" s="21" t="s">
        <v>138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77</v>
      </c>
      <c r="BK185" s="149">
        <f>ROUND(L185*K185,2)</f>
        <v>0</v>
      </c>
      <c r="BL185" s="21" t="s">
        <v>143</v>
      </c>
      <c r="BM185" s="21" t="s">
        <v>825</v>
      </c>
    </row>
    <row r="186" spans="2:65" s="1" customFormat="1" ht="25.5" customHeight="1">
      <c r="B186" s="140"/>
      <c r="C186" s="173" t="s">
        <v>221</v>
      </c>
      <c r="D186" s="173" t="s">
        <v>209</v>
      </c>
      <c r="E186" s="174" t="s">
        <v>826</v>
      </c>
      <c r="F186" s="240" t="s">
        <v>827</v>
      </c>
      <c r="G186" s="240"/>
      <c r="H186" s="240"/>
      <c r="I186" s="240"/>
      <c r="J186" s="175" t="s">
        <v>219</v>
      </c>
      <c r="K186" s="176">
        <v>1</v>
      </c>
      <c r="L186" s="267"/>
      <c r="M186" s="267"/>
      <c r="N186" s="241">
        <f>ROUND(L186*K186,2)</f>
        <v>0</v>
      </c>
      <c r="O186" s="225"/>
      <c r="P186" s="225"/>
      <c r="Q186" s="225"/>
      <c r="R186" s="145"/>
      <c r="T186" s="146" t="s">
        <v>5</v>
      </c>
      <c r="U186" s="43" t="s">
        <v>36</v>
      </c>
      <c r="V186" s="147">
        <v>0</v>
      </c>
      <c r="W186" s="147">
        <f>V186*K186</f>
        <v>0</v>
      </c>
      <c r="X186" s="147">
        <v>2.0999999999999999E-3</v>
      </c>
      <c r="Y186" s="147">
        <f>X186*K186</f>
        <v>2.0999999999999999E-3</v>
      </c>
      <c r="Z186" s="147">
        <v>0</v>
      </c>
      <c r="AA186" s="148">
        <f>Z186*K186</f>
        <v>0</v>
      </c>
      <c r="AR186" s="21" t="s">
        <v>168</v>
      </c>
      <c r="AT186" s="21" t="s">
        <v>209</v>
      </c>
      <c r="AU186" s="21" t="s">
        <v>108</v>
      </c>
      <c r="AY186" s="21" t="s">
        <v>138</v>
      </c>
      <c r="BE186" s="149">
        <f>IF(U186="základní",N186,0)</f>
        <v>0</v>
      </c>
      <c r="BF186" s="149">
        <f>IF(U186="snížená",N186,0)</f>
        <v>0</v>
      </c>
      <c r="BG186" s="149">
        <f>IF(U186="zákl. přenesená",N186,0)</f>
        <v>0</v>
      </c>
      <c r="BH186" s="149">
        <f>IF(U186="sníž. přenesená",N186,0)</f>
        <v>0</v>
      </c>
      <c r="BI186" s="149">
        <f>IF(U186="nulová",N186,0)</f>
        <v>0</v>
      </c>
      <c r="BJ186" s="21" t="s">
        <v>77</v>
      </c>
      <c r="BK186" s="149">
        <f>ROUND(L186*K186,2)</f>
        <v>0</v>
      </c>
      <c r="BL186" s="21" t="s">
        <v>143</v>
      </c>
      <c r="BM186" s="21" t="s">
        <v>828</v>
      </c>
    </row>
    <row r="187" spans="2:65" s="9" customFormat="1" ht="29.85" customHeight="1">
      <c r="B187" s="129"/>
      <c r="C187" s="130"/>
      <c r="D187" s="139" t="s">
        <v>122</v>
      </c>
      <c r="E187" s="139"/>
      <c r="F187" s="139"/>
      <c r="G187" s="139"/>
      <c r="H187" s="139"/>
      <c r="I187" s="139"/>
      <c r="J187" s="139"/>
      <c r="K187" s="139"/>
      <c r="L187" s="184"/>
      <c r="M187" s="184"/>
      <c r="N187" s="232">
        <f>BK187</f>
        <v>0</v>
      </c>
      <c r="O187" s="233"/>
      <c r="P187" s="233"/>
      <c r="Q187" s="233"/>
      <c r="R187" s="132"/>
      <c r="T187" s="133"/>
      <c r="U187" s="130"/>
      <c r="V187" s="130"/>
      <c r="W187" s="134">
        <f>W188</f>
        <v>66.141199999999998</v>
      </c>
      <c r="X187" s="130"/>
      <c r="Y187" s="134">
        <f>Y188</f>
        <v>0</v>
      </c>
      <c r="Z187" s="130"/>
      <c r="AA187" s="135">
        <f>AA188</f>
        <v>0</v>
      </c>
      <c r="AR187" s="136" t="s">
        <v>77</v>
      </c>
      <c r="AT187" s="137" t="s">
        <v>70</v>
      </c>
      <c r="AU187" s="137" t="s">
        <v>77</v>
      </c>
      <c r="AY187" s="136" t="s">
        <v>138</v>
      </c>
      <c r="BK187" s="138">
        <f>BK188</f>
        <v>0</v>
      </c>
    </row>
    <row r="188" spans="2:65" s="1" customFormat="1" ht="25.5" customHeight="1">
      <c r="B188" s="140"/>
      <c r="C188" s="141" t="s">
        <v>222</v>
      </c>
      <c r="D188" s="141" t="s">
        <v>139</v>
      </c>
      <c r="E188" s="142" t="s">
        <v>253</v>
      </c>
      <c r="F188" s="224" t="s">
        <v>254</v>
      </c>
      <c r="G188" s="224"/>
      <c r="H188" s="224"/>
      <c r="I188" s="224"/>
      <c r="J188" s="143" t="s">
        <v>204</v>
      </c>
      <c r="K188" s="144">
        <v>44.69</v>
      </c>
      <c r="L188" s="266"/>
      <c r="M188" s="266"/>
      <c r="N188" s="225">
        <f>ROUND(L188*K188,2)</f>
        <v>0</v>
      </c>
      <c r="O188" s="225"/>
      <c r="P188" s="225"/>
      <c r="Q188" s="225"/>
      <c r="R188" s="145"/>
      <c r="T188" s="146" t="s">
        <v>5</v>
      </c>
      <c r="U188" s="178" t="s">
        <v>36</v>
      </c>
      <c r="V188" s="179">
        <v>1.48</v>
      </c>
      <c r="W188" s="179">
        <f>V188*K188</f>
        <v>66.141199999999998</v>
      </c>
      <c r="X188" s="179">
        <v>0</v>
      </c>
      <c r="Y188" s="179">
        <f>X188*K188</f>
        <v>0</v>
      </c>
      <c r="Z188" s="179">
        <v>0</v>
      </c>
      <c r="AA188" s="180">
        <f>Z188*K188</f>
        <v>0</v>
      </c>
      <c r="AR188" s="21" t="s">
        <v>143</v>
      </c>
      <c r="AT188" s="21" t="s">
        <v>139</v>
      </c>
      <c r="AU188" s="21" t="s">
        <v>108</v>
      </c>
      <c r="AY188" s="21" t="s">
        <v>138</v>
      </c>
      <c r="BE188" s="149">
        <f>IF(U188="základní",N188,0)</f>
        <v>0</v>
      </c>
      <c r="BF188" s="149">
        <f>IF(U188="snížená",N188,0)</f>
        <v>0</v>
      </c>
      <c r="BG188" s="149">
        <f>IF(U188="zákl. přenesená",N188,0)</f>
        <v>0</v>
      </c>
      <c r="BH188" s="149">
        <f>IF(U188="sníž. přenesená",N188,0)</f>
        <v>0</v>
      </c>
      <c r="BI188" s="149">
        <f>IF(U188="nulová",N188,0)</f>
        <v>0</v>
      </c>
      <c r="BJ188" s="21" t="s">
        <v>77</v>
      </c>
      <c r="BK188" s="149">
        <f>ROUND(L188*K188,2)</f>
        <v>0</v>
      </c>
      <c r="BL188" s="21" t="s">
        <v>143</v>
      </c>
      <c r="BM188" s="21" t="s">
        <v>829</v>
      </c>
    </row>
    <row r="189" spans="2:65" s="1" customFormat="1" ht="6.95" customHeight="1"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60"/>
    </row>
  </sheetData>
  <mergeCells count="18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N114:Q114"/>
    <mergeCell ref="N115:Q115"/>
    <mergeCell ref="N116:Q116"/>
    <mergeCell ref="F118:I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F170:I170"/>
    <mergeCell ref="F171:I171"/>
    <mergeCell ref="L171:M171"/>
    <mergeCell ref="N171:Q171"/>
    <mergeCell ref="F172:I172"/>
    <mergeCell ref="F173:I17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F188:I188"/>
    <mergeCell ref="L188:M188"/>
    <mergeCell ref="N188:Q188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N180:Q180"/>
    <mergeCell ref="N187:Q187"/>
    <mergeCell ref="H1:K1"/>
    <mergeCell ref="S2:AC2"/>
    <mergeCell ref="F184:I184"/>
    <mergeCell ref="F185:I185"/>
    <mergeCell ref="L185:M185"/>
    <mergeCell ref="N185:Q185"/>
    <mergeCell ref="F186:I186"/>
    <mergeCell ref="L186:M186"/>
    <mergeCell ref="N186:Q186"/>
    <mergeCell ref="F174:I174"/>
    <mergeCell ref="L174:M174"/>
    <mergeCell ref="N174:Q174"/>
    <mergeCell ref="F175:I175"/>
    <mergeCell ref="F177:I177"/>
    <mergeCell ref="L177:M177"/>
    <mergeCell ref="N177:Q177"/>
    <mergeCell ref="F178:I178"/>
    <mergeCell ref="F179:I179"/>
    <mergeCell ref="N176:Q176"/>
    <mergeCell ref="F169:I169"/>
    <mergeCell ref="L169:M169"/>
    <mergeCell ref="N169:Q169"/>
  </mergeCells>
  <hyperlinks>
    <hyperlink ref="F1:G1" location="C2" display="1) Krycí list rozpočtu" xr:uid="{00000000-0004-0000-0600-000000000000}"/>
    <hyperlink ref="H1:K1" location="C86" display="2) Rekapitulace rozpočtu" xr:uid="{00000000-0004-0000-0600-000001000000}"/>
    <hyperlink ref="L1" location="C113" display="3) Rozpočet" xr:uid="{00000000-0004-0000-0600-000002000000}"/>
    <hyperlink ref="S1:T1" location="'Rekapitulace stavby'!C2" display="Rekapitulace stavby" xr:uid="{00000000-0004-0000-06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N132"/>
  <sheetViews>
    <sheetView showGridLines="0" workbookViewId="0">
      <pane ySplit="1" topLeftCell="A110" activePane="bottomLeft" state="frozen"/>
      <selection pane="bottomLeft" activeCell="L117" sqref="L117:M13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103</v>
      </c>
      <c r="G1" s="16"/>
      <c r="H1" s="223" t="s">
        <v>104</v>
      </c>
      <c r="I1" s="223"/>
      <c r="J1" s="223"/>
      <c r="K1" s="223"/>
      <c r="L1" s="16" t="s">
        <v>105</v>
      </c>
      <c r="M1" s="14"/>
      <c r="N1" s="14"/>
      <c r="O1" s="15" t="s">
        <v>106</v>
      </c>
      <c r="P1" s="14"/>
      <c r="Q1" s="14"/>
      <c r="R1" s="14"/>
      <c r="S1" s="16" t="s">
        <v>107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108</v>
      </c>
    </row>
    <row r="4" spans="1:66" ht="36.950000000000003" customHeight="1">
      <c r="B4" s="25"/>
      <c r="C4" s="211" t="s">
        <v>109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16</v>
      </c>
      <c r="E6" s="27"/>
      <c r="F6" s="258" t="str">
        <f>'Rekapitulace stavby'!K6</f>
        <v>Únanovská náves - Inženýrské sítě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7"/>
      <c r="R6" s="26"/>
    </row>
    <row r="7" spans="1:66" s="1" customFormat="1" ht="32.85" customHeight="1">
      <c r="B7" s="34"/>
      <c r="C7" s="35"/>
      <c r="D7" s="30" t="s">
        <v>110</v>
      </c>
      <c r="E7" s="35"/>
      <c r="F7" s="221" t="s">
        <v>830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50" t="str">
        <f>'Rekapitulace stavby'!AN8</f>
        <v>17. 6. 2022</v>
      </c>
      <c r="P9" s="25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20" t="str">
        <f>IF('Rekapitulace stavby'!AN13="","",'Rekapitulace stavby'!AN13)</f>
        <v/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20" t="str">
        <f>IF('Rekapitulace stavby'!AN14="","",'Rekapitulace stavby'!AN14)</f>
        <v/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30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2" t="s">
        <v>5</v>
      </c>
      <c r="F24" s="222"/>
      <c r="G24" s="222"/>
      <c r="H24" s="222"/>
      <c r="I24" s="222"/>
      <c r="J24" s="222"/>
      <c r="K24" s="222"/>
      <c r="L24" s="222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111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97">
        <f>N95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34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49"/>
      <c r="O30" s="249"/>
      <c r="P30" s="24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35</v>
      </c>
      <c r="E32" s="41" t="s">
        <v>36</v>
      </c>
      <c r="F32" s="42">
        <v>0.21</v>
      </c>
      <c r="G32" s="107" t="s">
        <v>37</v>
      </c>
      <c r="H32" s="262">
        <f>ROUND((SUM(BE95:BE96)+SUM(BE114:BE131)), 2)</f>
        <v>0</v>
      </c>
      <c r="I32" s="249"/>
      <c r="J32" s="249"/>
      <c r="K32" s="35"/>
      <c r="L32" s="35"/>
      <c r="M32" s="262">
        <f>ROUND(ROUND((SUM(BE95:BE96)+SUM(BE114:BE131)), 2)*F32, 2)</f>
        <v>0</v>
      </c>
      <c r="N32" s="249"/>
      <c r="O32" s="249"/>
      <c r="P32" s="249"/>
      <c r="Q32" s="35"/>
      <c r="R32" s="36"/>
    </row>
    <row r="33" spans="2:18" s="1" customFormat="1" ht="14.45" customHeight="1">
      <c r="B33" s="34"/>
      <c r="C33" s="35"/>
      <c r="D33" s="35"/>
      <c r="E33" s="41" t="s">
        <v>38</v>
      </c>
      <c r="F33" s="42">
        <v>0.15</v>
      </c>
      <c r="G33" s="107" t="s">
        <v>37</v>
      </c>
      <c r="H33" s="262">
        <f>ROUND((SUM(BF95:BF96)+SUM(BF114:BF131)), 2)</f>
        <v>0</v>
      </c>
      <c r="I33" s="249"/>
      <c r="J33" s="249"/>
      <c r="K33" s="35"/>
      <c r="L33" s="35"/>
      <c r="M33" s="262">
        <f>ROUND(ROUND((SUM(BF95:BF96)+SUM(BF114:BF131)), 2)*F33, 2)</f>
        <v>0</v>
      </c>
      <c r="N33" s="249"/>
      <c r="O33" s="249"/>
      <c r="P33" s="24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39</v>
      </c>
      <c r="F34" s="42">
        <v>0.21</v>
      </c>
      <c r="G34" s="107" t="s">
        <v>37</v>
      </c>
      <c r="H34" s="262">
        <f>ROUND((SUM(BG95:BG96)+SUM(BG114:BG131)), 2)</f>
        <v>0</v>
      </c>
      <c r="I34" s="249"/>
      <c r="J34" s="249"/>
      <c r="K34" s="35"/>
      <c r="L34" s="35"/>
      <c r="M34" s="262">
        <v>0</v>
      </c>
      <c r="N34" s="249"/>
      <c r="O34" s="249"/>
      <c r="P34" s="24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40</v>
      </c>
      <c r="F35" s="42">
        <v>0.15</v>
      </c>
      <c r="G35" s="107" t="s">
        <v>37</v>
      </c>
      <c r="H35" s="262">
        <f>ROUND((SUM(BH95:BH96)+SUM(BH114:BH131)), 2)</f>
        <v>0</v>
      </c>
      <c r="I35" s="249"/>
      <c r="J35" s="249"/>
      <c r="K35" s="35"/>
      <c r="L35" s="35"/>
      <c r="M35" s="262">
        <v>0</v>
      </c>
      <c r="N35" s="249"/>
      <c r="O35" s="249"/>
      <c r="P35" s="24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41</v>
      </c>
      <c r="F36" s="42">
        <v>0</v>
      </c>
      <c r="G36" s="107" t="s">
        <v>37</v>
      </c>
      <c r="H36" s="262">
        <f>ROUND((SUM(BI95:BI96)+SUM(BI114:BI131)), 2)</f>
        <v>0</v>
      </c>
      <c r="I36" s="249"/>
      <c r="J36" s="249"/>
      <c r="K36" s="35"/>
      <c r="L36" s="35"/>
      <c r="M36" s="262">
        <v>0</v>
      </c>
      <c r="N36" s="249"/>
      <c r="O36" s="249"/>
      <c r="P36" s="24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42</v>
      </c>
      <c r="E38" s="74"/>
      <c r="F38" s="74"/>
      <c r="G38" s="109" t="s">
        <v>43</v>
      </c>
      <c r="H38" s="110" t="s">
        <v>44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45</v>
      </c>
      <c r="E50" s="50"/>
      <c r="F50" s="50"/>
      <c r="G50" s="50"/>
      <c r="H50" s="51"/>
      <c r="I50" s="35"/>
      <c r="J50" s="49" t="s">
        <v>46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47</v>
      </c>
      <c r="E59" s="55"/>
      <c r="F59" s="55"/>
      <c r="G59" s="56" t="s">
        <v>48</v>
      </c>
      <c r="H59" s="57"/>
      <c r="I59" s="35"/>
      <c r="J59" s="54" t="s">
        <v>47</v>
      </c>
      <c r="K59" s="55"/>
      <c r="L59" s="55"/>
      <c r="M59" s="55"/>
      <c r="N59" s="56" t="s">
        <v>48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49</v>
      </c>
      <c r="E61" s="50"/>
      <c r="F61" s="50"/>
      <c r="G61" s="50"/>
      <c r="H61" s="51"/>
      <c r="I61" s="35"/>
      <c r="J61" s="49" t="s">
        <v>50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47</v>
      </c>
      <c r="E70" s="55"/>
      <c r="F70" s="55"/>
      <c r="G70" s="56" t="s">
        <v>48</v>
      </c>
      <c r="H70" s="57"/>
      <c r="I70" s="35"/>
      <c r="J70" s="54" t="s">
        <v>47</v>
      </c>
      <c r="K70" s="55"/>
      <c r="L70" s="55"/>
      <c r="M70" s="55"/>
      <c r="N70" s="56" t="s">
        <v>48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1" t="s">
        <v>113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16</v>
      </c>
      <c r="D78" s="35"/>
      <c r="E78" s="35"/>
      <c r="F78" s="258" t="str">
        <f>F6</f>
        <v>Únanovská náves - Inženýrské sítě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5"/>
      <c r="R78" s="36"/>
    </row>
    <row r="79" spans="2:18" s="1" customFormat="1" ht="36.950000000000003" customHeight="1">
      <c r="B79" s="34"/>
      <c r="C79" s="68" t="s">
        <v>110</v>
      </c>
      <c r="D79" s="35"/>
      <c r="E79" s="35"/>
      <c r="F79" s="213" t="str">
        <f>F7</f>
        <v>VRN - Vedlejší rozpočtové náklady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250" t="str">
        <f>IF(O9="","",O9)</f>
        <v>17. 6. 2022</v>
      </c>
      <c r="N81" s="250"/>
      <c r="O81" s="250"/>
      <c r="P81" s="250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28</v>
      </c>
      <c r="L83" s="35"/>
      <c r="M83" s="220" t="str">
        <f>E18</f>
        <v xml:space="preserve"> 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30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114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115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N114</f>
        <v>0</v>
      </c>
      <c r="O88" s="256"/>
      <c r="P88" s="256"/>
      <c r="Q88" s="256"/>
      <c r="R88" s="36"/>
      <c r="AU88" s="21" t="s">
        <v>117</v>
      </c>
    </row>
    <row r="89" spans="2:47" s="6" customFormat="1" ht="24.95" customHeight="1">
      <c r="B89" s="112"/>
      <c r="C89" s="113"/>
      <c r="D89" s="114" t="s">
        <v>830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9">
        <f>N115</f>
        <v>0</v>
      </c>
      <c r="O89" s="253"/>
      <c r="P89" s="253"/>
      <c r="Q89" s="253"/>
      <c r="R89" s="115"/>
    </row>
    <row r="90" spans="2:47" s="7" customFormat="1" ht="19.899999999999999" customHeight="1">
      <c r="B90" s="116"/>
      <c r="C90" s="117"/>
      <c r="D90" s="118" t="s">
        <v>831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7" customFormat="1" ht="19.899999999999999" customHeight="1">
      <c r="B91" s="116"/>
      <c r="C91" s="117"/>
      <c r="D91" s="118" t="s">
        <v>832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4">
        <f>N123</f>
        <v>0</v>
      </c>
      <c r="O91" s="255"/>
      <c r="P91" s="255"/>
      <c r="Q91" s="255"/>
      <c r="R91" s="119"/>
    </row>
    <row r="92" spans="2:47" s="7" customFormat="1" ht="19.899999999999999" customHeight="1">
      <c r="B92" s="116"/>
      <c r="C92" s="117"/>
      <c r="D92" s="118" t="s">
        <v>833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4">
        <f>N125</f>
        <v>0</v>
      </c>
      <c r="O92" s="255"/>
      <c r="P92" s="255"/>
      <c r="Q92" s="255"/>
      <c r="R92" s="119"/>
    </row>
    <row r="93" spans="2:47" s="7" customFormat="1" ht="19.899999999999999" customHeight="1">
      <c r="B93" s="116"/>
      <c r="C93" s="117"/>
      <c r="D93" s="118" t="s">
        <v>834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4">
        <f>N128</f>
        <v>0</v>
      </c>
      <c r="O93" s="255"/>
      <c r="P93" s="255"/>
      <c r="Q93" s="255"/>
      <c r="R93" s="119"/>
    </row>
    <row r="94" spans="2:47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11" t="s">
        <v>123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56">
        <v>0</v>
      </c>
      <c r="O95" s="257"/>
      <c r="P95" s="257"/>
      <c r="Q95" s="257"/>
      <c r="R95" s="36"/>
      <c r="T95" s="120"/>
      <c r="U95" s="121" t="s">
        <v>35</v>
      </c>
    </row>
    <row r="96" spans="2:47" s="1" customFormat="1" ht="18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18" s="1" customFormat="1" ht="29.25" customHeight="1">
      <c r="B97" s="34"/>
      <c r="C97" s="102" t="s">
        <v>102</v>
      </c>
      <c r="D97" s="103"/>
      <c r="E97" s="103"/>
      <c r="F97" s="103"/>
      <c r="G97" s="103"/>
      <c r="H97" s="103"/>
      <c r="I97" s="103"/>
      <c r="J97" s="103"/>
      <c r="K97" s="103"/>
      <c r="L97" s="202">
        <f>ROUND(SUM(N88+N95),2)</f>
        <v>0</v>
      </c>
      <c r="M97" s="202"/>
      <c r="N97" s="202"/>
      <c r="O97" s="202"/>
      <c r="P97" s="202"/>
      <c r="Q97" s="202"/>
      <c r="R97" s="36"/>
    </row>
    <row r="98" spans="2:18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3" spans="2:18" s="1" customFormat="1" ht="36.950000000000003" customHeight="1">
      <c r="B103" s="34"/>
      <c r="C103" s="211" t="s">
        <v>124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6"/>
    </row>
    <row r="104" spans="2:18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18" s="1" customFormat="1" ht="30" customHeight="1">
      <c r="B105" s="34"/>
      <c r="C105" s="31" t="s">
        <v>16</v>
      </c>
      <c r="D105" s="35"/>
      <c r="E105" s="35"/>
      <c r="F105" s="258" t="str">
        <f>F6</f>
        <v>Únanovská náves - Inženýrské sítě</v>
      </c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35"/>
      <c r="R105" s="36"/>
    </row>
    <row r="106" spans="2:18" s="1" customFormat="1" ht="36.950000000000003" customHeight="1">
      <c r="B106" s="34"/>
      <c r="C106" s="68" t="s">
        <v>110</v>
      </c>
      <c r="D106" s="35"/>
      <c r="E106" s="35"/>
      <c r="F106" s="213" t="str">
        <f>F7</f>
        <v>VRN - Vedlejší rozpočtové náklady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5"/>
      <c r="R106" s="36"/>
    </row>
    <row r="107" spans="2:18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18" s="1" customFormat="1" ht="18" customHeight="1">
      <c r="B108" s="34"/>
      <c r="C108" s="31" t="s">
        <v>20</v>
      </c>
      <c r="D108" s="35"/>
      <c r="E108" s="35"/>
      <c r="F108" s="29" t="str">
        <f>F9</f>
        <v xml:space="preserve"> </v>
      </c>
      <c r="G108" s="35"/>
      <c r="H108" s="35"/>
      <c r="I108" s="35"/>
      <c r="J108" s="35"/>
      <c r="K108" s="31" t="s">
        <v>22</v>
      </c>
      <c r="L108" s="35"/>
      <c r="M108" s="250" t="str">
        <f>IF(O9="","",O9)</f>
        <v>17. 6. 2022</v>
      </c>
      <c r="N108" s="250"/>
      <c r="O108" s="250"/>
      <c r="P108" s="250"/>
      <c r="Q108" s="35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15">
      <c r="B110" s="34"/>
      <c r="C110" s="31" t="s">
        <v>24</v>
      </c>
      <c r="D110" s="35"/>
      <c r="E110" s="35"/>
      <c r="F110" s="29" t="str">
        <f>E12</f>
        <v xml:space="preserve"> </v>
      </c>
      <c r="G110" s="35"/>
      <c r="H110" s="35"/>
      <c r="I110" s="35"/>
      <c r="J110" s="35"/>
      <c r="K110" s="31" t="s">
        <v>28</v>
      </c>
      <c r="L110" s="35"/>
      <c r="M110" s="220" t="str">
        <f>E18</f>
        <v xml:space="preserve"> </v>
      </c>
      <c r="N110" s="220"/>
      <c r="O110" s="220"/>
      <c r="P110" s="220"/>
      <c r="Q110" s="220"/>
      <c r="R110" s="36"/>
    </row>
    <row r="111" spans="2:18" s="1" customFormat="1" ht="14.45" customHeight="1">
      <c r="B111" s="34"/>
      <c r="C111" s="31" t="s">
        <v>27</v>
      </c>
      <c r="D111" s="35"/>
      <c r="E111" s="35"/>
      <c r="F111" s="29" t="str">
        <f>IF(E15="","",E15)</f>
        <v xml:space="preserve"> </v>
      </c>
      <c r="G111" s="35"/>
      <c r="H111" s="35"/>
      <c r="I111" s="35"/>
      <c r="J111" s="35"/>
      <c r="K111" s="31" t="s">
        <v>30</v>
      </c>
      <c r="L111" s="35"/>
      <c r="M111" s="220" t="str">
        <f>E21</f>
        <v xml:space="preserve"> </v>
      </c>
      <c r="N111" s="220"/>
      <c r="O111" s="220"/>
      <c r="P111" s="220"/>
      <c r="Q111" s="220"/>
      <c r="R111" s="36"/>
    </row>
    <row r="112" spans="2:18" s="1" customFormat="1" ht="10.3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8" customFormat="1" ht="29.25" customHeight="1">
      <c r="B113" s="122"/>
      <c r="C113" s="123" t="s">
        <v>125</v>
      </c>
      <c r="D113" s="124" t="s">
        <v>126</v>
      </c>
      <c r="E113" s="124" t="s">
        <v>53</v>
      </c>
      <c r="F113" s="251" t="s">
        <v>127</v>
      </c>
      <c r="G113" s="251"/>
      <c r="H113" s="251"/>
      <c r="I113" s="251"/>
      <c r="J113" s="124" t="s">
        <v>128</v>
      </c>
      <c r="K113" s="124" t="s">
        <v>129</v>
      </c>
      <c r="L113" s="251" t="s">
        <v>130</v>
      </c>
      <c r="M113" s="251"/>
      <c r="N113" s="251" t="s">
        <v>115</v>
      </c>
      <c r="O113" s="251"/>
      <c r="P113" s="251"/>
      <c r="Q113" s="252"/>
      <c r="R113" s="125"/>
      <c r="T113" s="75" t="s">
        <v>131</v>
      </c>
      <c r="U113" s="76" t="s">
        <v>35</v>
      </c>
      <c r="V113" s="76" t="s">
        <v>132</v>
      </c>
      <c r="W113" s="76" t="s">
        <v>133</v>
      </c>
      <c r="X113" s="76" t="s">
        <v>134</v>
      </c>
      <c r="Y113" s="76" t="s">
        <v>135</v>
      </c>
      <c r="Z113" s="76" t="s">
        <v>136</v>
      </c>
      <c r="AA113" s="77" t="s">
        <v>137</v>
      </c>
    </row>
    <row r="114" spans="2:65" s="1" customFormat="1" ht="29.25" customHeight="1">
      <c r="B114" s="34"/>
      <c r="C114" s="79" t="s">
        <v>111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226">
        <f>BK114</f>
        <v>0</v>
      </c>
      <c r="O114" s="227"/>
      <c r="P114" s="227"/>
      <c r="Q114" s="227"/>
      <c r="R114" s="36"/>
      <c r="T114" s="78"/>
      <c r="U114" s="50"/>
      <c r="V114" s="50"/>
      <c r="W114" s="126">
        <f>W115</f>
        <v>0</v>
      </c>
      <c r="X114" s="50"/>
      <c r="Y114" s="126">
        <f>Y115</f>
        <v>0</v>
      </c>
      <c r="Z114" s="50"/>
      <c r="AA114" s="127">
        <f>AA115</f>
        <v>0</v>
      </c>
      <c r="AT114" s="21" t="s">
        <v>70</v>
      </c>
      <c r="AU114" s="21" t="s">
        <v>117</v>
      </c>
      <c r="BK114" s="128">
        <f>BK115</f>
        <v>0</v>
      </c>
    </row>
    <row r="115" spans="2:65" s="9" customFormat="1" ht="37.35" customHeight="1">
      <c r="B115" s="129"/>
      <c r="C115" s="130"/>
      <c r="D115" s="131" t="s">
        <v>830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28">
        <f>BK115</f>
        <v>0</v>
      </c>
      <c r="O115" s="229"/>
      <c r="P115" s="229"/>
      <c r="Q115" s="229"/>
      <c r="R115" s="132"/>
      <c r="T115" s="133"/>
      <c r="U115" s="130"/>
      <c r="V115" s="130"/>
      <c r="W115" s="134">
        <f>W116+W123+W125+W128</f>
        <v>0</v>
      </c>
      <c r="X115" s="130"/>
      <c r="Y115" s="134">
        <f>Y116+Y123+Y125+Y128</f>
        <v>0</v>
      </c>
      <c r="Z115" s="130"/>
      <c r="AA115" s="135">
        <f>AA116+AA123+AA125+AA128</f>
        <v>0</v>
      </c>
      <c r="AR115" s="136" t="s">
        <v>157</v>
      </c>
      <c r="AT115" s="137" t="s">
        <v>70</v>
      </c>
      <c r="AU115" s="137" t="s">
        <v>71</v>
      </c>
      <c r="AY115" s="136" t="s">
        <v>138</v>
      </c>
      <c r="BK115" s="138">
        <f>BK116+BK123+BK125+BK128</f>
        <v>0</v>
      </c>
    </row>
    <row r="116" spans="2:65" s="9" customFormat="1" ht="19.899999999999999" customHeight="1">
      <c r="B116" s="129"/>
      <c r="C116" s="130"/>
      <c r="D116" s="139" t="s">
        <v>831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30">
        <f>BK116</f>
        <v>0</v>
      </c>
      <c r="O116" s="231"/>
      <c r="P116" s="231"/>
      <c r="Q116" s="231"/>
      <c r="R116" s="132"/>
      <c r="T116" s="133"/>
      <c r="U116" s="130"/>
      <c r="V116" s="130"/>
      <c r="W116" s="134">
        <f>SUM(W117:W122)</f>
        <v>0</v>
      </c>
      <c r="X116" s="130"/>
      <c r="Y116" s="134">
        <f>SUM(Y117:Y122)</f>
        <v>0</v>
      </c>
      <c r="Z116" s="130"/>
      <c r="AA116" s="135">
        <f>SUM(AA117:AA122)</f>
        <v>0</v>
      </c>
      <c r="AR116" s="136" t="s">
        <v>157</v>
      </c>
      <c r="AT116" s="137" t="s">
        <v>70</v>
      </c>
      <c r="AU116" s="137" t="s">
        <v>77</v>
      </c>
      <c r="AY116" s="136" t="s">
        <v>138</v>
      </c>
      <c r="BK116" s="138">
        <f>SUM(BK117:BK122)</f>
        <v>0</v>
      </c>
    </row>
    <row r="117" spans="2:65" s="1" customFormat="1" ht="16.5" customHeight="1">
      <c r="B117" s="140"/>
      <c r="C117" s="141" t="s">
        <v>77</v>
      </c>
      <c r="D117" s="141" t="s">
        <v>139</v>
      </c>
      <c r="E117" s="142" t="s">
        <v>835</v>
      </c>
      <c r="F117" s="224" t="s">
        <v>836</v>
      </c>
      <c r="G117" s="224"/>
      <c r="H117" s="224"/>
      <c r="I117" s="224"/>
      <c r="J117" s="143" t="s">
        <v>837</v>
      </c>
      <c r="K117" s="144">
        <v>1</v>
      </c>
      <c r="L117" s="225"/>
      <c r="M117" s="225"/>
      <c r="N117" s="225">
        <f t="shared" ref="N117:N122" si="0">ROUND(L117*K117,2)</f>
        <v>0</v>
      </c>
      <c r="O117" s="225"/>
      <c r="P117" s="225"/>
      <c r="Q117" s="225"/>
      <c r="R117" s="145"/>
      <c r="T117" s="146" t="s">
        <v>5</v>
      </c>
      <c r="U117" s="43" t="s">
        <v>36</v>
      </c>
      <c r="V117" s="147">
        <v>0</v>
      </c>
      <c r="W117" s="147">
        <f t="shared" ref="W117:W122" si="1">V117*K117</f>
        <v>0</v>
      </c>
      <c r="X117" s="147">
        <v>0</v>
      </c>
      <c r="Y117" s="147">
        <f t="shared" ref="Y117:Y122" si="2">X117*K117</f>
        <v>0</v>
      </c>
      <c r="Z117" s="147">
        <v>0</v>
      </c>
      <c r="AA117" s="148">
        <f t="shared" ref="AA117:AA122" si="3">Z117*K117</f>
        <v>0</v>
      </c>
      <c r="AR117" s="21" t="s">
        <v>838</v>
      </c>
      <c r="AT117" s="21" t="s">
        <v>139</v>
      </c>
      <c r="AU117" s="21" t="s">
        <v>108</v>
      </c>
      <c r="AY117" s="21" t="s">
        <v>138</v>
      </c>
      <c r="BE117" s="149">
        <f t="shared" ref="BE117:BE122" si="4">IF(U117="základní",N117,0)</f>
        <v>0</v>
      </c>
      <c r="BF117" s="149">
        <f t="shared" ref="BF117:BF122" si="5">IF(U117="snížená",N117,0)</f>
        <v>0</v>
      </c>
      <c r="BG117" s="149">
        <f t="shared" ref="BG117:BG122" si="6">IF(U117="zákl. přenesená",N117,0)</f>
        <v>0</v>
      </c>
      <c r="BH117" s="149">
        <f t="shared" ref="BH117:BH122" si="7">IF(U117="sníž. přenesená",N117,0)</f>
        <v>0</v>
      </c>
      <c r="BI117" s="149">
        <f t="shared" ref="BI117:BI122" si="8">IF(U117="nulová",N117,0)</f>
        <v>0</v>
      </c>
      <c r="BJ117" s="21" t="s">
        <v>77</v>
      </c>
      <c r="BK117" s="149">
        <f t="shared" ref="BK117:BK122" si="9">ROUND(L117*K117,2)</f>
        <v>0</v>
      </c>
      <c r="BL117" s="21" t="s">
        <v>838</v>
      </c>
      <c r="BM117" s="21" t="s">
        <v>839</v>
      </c>
    </row>
    <row r="118" spans="2:65" s="1" customFormat="1" ht="16.5" customHeight="1">
      <c r="B118" s="140"/>
      <c r="C118" s="141" t="s">
        <v>108</v>
      </c>
      <c r="D118" s="141" t="s">
        <v>139</v>
      </c>
      <c r="E118" s="142" t="s">
        <v>840</v>
      </c>
      <c r="F118" s="224" t="s">
        <v>841</v>
      </c>
      <c r="G118" s="224"/>
      <c r="H118" s="224"/>
      <c r="I118" s="224"/>
      <c r="J118" s="143" t="s">
        <v>837</v>
      </c>
      <c r="K118" s="144">
        <v>1</v>
      </c>
      <c r="L118" s="225"/>
      <c r="M118" s="225"/>
      <c r="N118" s="225">
        <f t="shared" si="0"/>
        <v>0</v>
      </c>
      <c r="O118" s="225"/>
      <c r="P118" s="225"/>
      <c r="Q118" s="225"/>
      <c r="R118" s="145"/>
      <c r="T118" s="146" t="s">
        <v>5</v>
      </c>
      <c r="U118" s="43" t="s">
        <v>36</v>
      </c>
      <c r="V118" s="147">
        <v>0</v>
      </c>
      <c r="W118" s="147">
        <f t="shared" si="1"/>
        <v>0</v>
      </c>
      <c r="X118" s="147">
        <v>0</v>
      </c>
      <c r="Y118" s="147">
        <f t="shared" si="2"/>
        <v>0</v>
      </c>
      <c r="Z118" s="147">
        <v>0</v>
      </c>
      <c r="AA118" s="148">
        <f t="shared" si="3"/>
        <v>0</v>
      </c>
      <c r="AR118" s="21" t="s">
        <v>838</v>
      </c>
      <c r="AT118" s="21" t="s">
        <v>139</v>
      </c>
      <c r="AU118" s="21" t="s">
        <v>108</v>
      </c>
      <c r="AY118" s="21" t="s">
        <v>138</v>
      </c>
      <c r="BE118" s="149">
        <f t="shared" si="4"/>
        <v>0</v>
      </c>
      <c r="BF118" s="149">
        <f t="shared" si="5"/>
        <v>0</v>
      </c>
      <c r="BG118" s="149">
        <f t="shared" si="6"/>
        <v>0</v>
      </c>
      <c r="BH118" s="149">
        <f t="shared" si="7"/>
        <v>0</v>
      </c>
      <c r="BI118" s="149">
        <f t="shared" si="8"/>
        <v>0</v>
      </c>
      <c r="BJ118" s="21" t="s">
        <v>77</v>
      </c>
      <c r="BK118" s="149">
        <f t="shared" si="9"/>
        <v>0</v>
      </c>
      <c r="BL118" s="21" t="s">
        <v>838</v>
      </c>
      <c r="BM118" s="21" t="s">
        <v>842</v>
      </c>
    </row>
    <row r="119" spans="2:65" s="1" customFormat="1" ht="16.5" customHeight="1">
      <c r="B119" s="140"/>
      <c r="C119" s="141" t="s">
        <v>149</v>
      </c>
      <c r="D119" s="141" t="s">
        <v>139</v>
      </c>
      <c r="E119" s="142" t="s">
        <v>843</v>
      </c>
      <c r="F119" s="224" t="s">
        <v>844</v>
      </c>
      <c r="G119" s="224"/>
      <c r="H119" s="224"/>
      <c r="I119" s="224"/>
      <c r="J119" s="143" t="s">
        <v>837</v>
      </c>
      <c r="K119" s="144">
        <v>1</v>
      </c>
      <c r="L119" s="225"/>
      <c r="M119" s="225"/>
      <c r="N119" s="225">
        <f t="shared" si="0"/>
        <v>0</v>
      </c>
      <c r="O119" s="225"/>
      <c r="P119" s="225"/>
      <c r="Q119" s="225"/>
      <c r="R119" s="145"/>
      <c r="T119" s="146" t="s">
        <v>5</v>
      </c>
      <c r="U119" s="43" t="s">
        <v>36</v>
      </c>
      <c r="V119" s="147">
        <v>0</v>
      </c>
      <c r="W119" s="147">
        <f t="shared" si="1"/>
        <v>0</v>
      </c>
      <c r="X119" s="147">
        <v>0</v>
      </c>
      <c r="Y119" s="147">
        <f t="shared" si="2"/>
        <v>0</v>
      </c>
      <c r="Z119" s="147">
        <v>0</v>
      </c>
      <c r="AA119" s="148">
        <f t="shared" si="3"/>
        <v>0</v>
      </c>
      <c r="AR119" s="21" t="s">
        <v>838</v>
      </c>
      <c r="AT119" s="21" t="s">
        <v>139</v>
      </c>
      <c r="AU119" s="21" t="s">
        <v>108</v>
      </c>
      <c r="AY119" s="21" t="s">
        <v>138</v>
      </c>
      <c r="BE119" s="149">
        <f t="shared" si="4"/>
        <v>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1" t="s">
        <v>77</v>
      </c>
      <c r="BK119" s="149">
        <f t="shared" si="9"/>
        <v>0</v>
      </c>
      <c r="BL119" s="21" t="s">
        <v>838</v>
      </c>
      <c r="BM119" s="21" t="s">
        <v>845</v>
      </c>
    </row>
    <row r="120" spans="2:65" s="1" customFormat="1" ht="16.5" customHeight="1">
      <c r="B120" s="140"/>
      <c r="C120" s="141" t="s">
        <v>143</v>
      </c>
      <c r="D120" s="141" t="s">
        <v>139</v>
      </c>
      <c r="E120" s="142" t="s">
        <v>846</v>
      </c>
      <c r="F120" s="224" t="s">
        <v>847</v>
      </c>
      <c r="G120" s="224"/>
      <c r="H120" s="224"/>
      <c r="I120" s="224"/>
      <c r="J120" s="143" t="s">
        <v>837</v>
      </c>
      <c r="K120" s="144">
        <v>1</v>
      </c>
      <c r="L120" s="225"/>
      <c r="M120" s="225"/>
      <c r="N120" s="225">
        <f t="shared" si="0"/>
        <v>0</v>
      </c>
      <c r="O120" s="225"/>
      <c r="P120" s="225"/>
      <c r="Q120" s="225"/>
      <c r="R120" s="145"/>
      <c r="T120" s="146" t="s">
        <v>5</v>
      </c>
      <c r="U120" s="43" t="s">
        <v>36</v>
      </c>
      <c r="V120" s="147">
        <v>0</v>
      </c>
      <c r="W120" s="147">
        <f t="shared" si="1"/>
        <v>0</v>
      </c>
      <c r="X120" s="147">
        <v>0</v>
      </c>
      <c r="Y120" s="147">
        <f t="shared" si="2"/>
        <v>0</v>
      </c>
      <c r="Z120" s="147">
        <v>0</v>
      </c>
      <c r="AA120" s="148">
        <f t="shared" si="3"/>
        <v>0</v>
      </c>
      <c r="AR120" s="21" t="s">
        <v>838</v>
      </c>
      <c r="AT120" s="21" t="s">
        <v>139</v>
      </c>
      <c r="AU120" s="21" t="s">
        <v>108</v>
      </c>
      <c r="AY120" s="21" t="s">
        <v>138</v>
      </c>
      <c r="BE120" s="149">
        <f t="shared" si="4"/>
        <v>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1" t="s">
        <v>77</v>
      </c>
      <c r="BK120" s="149">
        <f t="shared" si="9"/>
        <v>0</v>
      </c>
      <c r="BL120" s="21" t="s">
        <v>838</v>
      </c>
      <c r="BM120" s="21" t="s">
        <v>848</v>
      </c>
    </row>
    <row r="121" spans="2:65" s="1" customFormat="1" ht="16.5" customHeight="1">
      <c r="B121" s="140"/>
      <c r="C121" s="141" t="s">
        <v>157</v>
      </c>
      <c r="D121" s="141" t="s">
        <v>139</v>
      </c>
      <c r="E121" s="142" t="s">
        <v>849</v>
      </c>
      <c r="F121" s="224" t="s">
        <v>850</v>
      </c>
      <c r="G121" s="224"/>
      <c r="H121" s="224"/>
      <c r="I121" s="224"/>
      <c r="J121" s="143" t="s">
        <v>837</v>
      </c>
      <c r="K121" s="144">
        <v>1</v>
      </c>
      <c r="L121" s="225"/>
      <c r="M121" s="225"/>
      <c r="N121" s="225">
        <f t="shared" si="0"/>
        <v>0</v>
      </c>
      <c r="O121" s="225"/>
      <c r="P121" s="225"/>
      <c r="Q121" s="225"/>
      <c r="R121" s="145"/>
      <c r="T121" s="146" t="s">
        <v>5</v>
      </c>
      <c r="U121" s="43" t="s">
        <v>36</v>
      </c>
      <c r="V121" s="147">
        <v>0</v>
      </c>
      <c r="W121" s="147">
        <f t="shared" si="1"/>
        <v>0</v>
      </c>
      <c r="X121" s="147">
        <v>0</v>
      </c>
      <c r="Y121" s="147">
        <f t="shared" si="2"/>
        <v>0</v>
      </c>
      <c r="Z121" s="147">
        <v>0</v>
      </c>
      <c r="AA121" s="148">
        <f t="shared" si="3"/>
        <v>0</v>
      </c>
      <c r="AR121" s="21" t="s">
        <v>838</v>
      </c>
      <c r="AT121" s="21" t="s">
        <v>139</v>
      </c>
      <c r="AU121" s="21" t="s">
        <v>108</v>
      </c>
      <c r="AY121" s="21" t="s">
        <v>138</v>
      </c>
      <c r="BE121" s="149">
        <f t="shared" si="4"/>
        <v>0</v>
      </c>
      <c r="BF121" s="149">
        <f t="shared" si="5"/>
        <v>0</v>
      </c>
      <c r="BG121" s="149">
        <f t="shared" si="6"/>
        <v>0</v>
      </c>
      <c r="BH121" s="149">
        <f t="shared" si="7"/>
        <v>0</v>
      </c>
      <c r="BI121" s="149">
        <f t="shared" si="8"/>
        <v>0</v>
      </c>
      <c r="BJ121" s="21" t="s">
        <v>77</v>
      </c>
      <c r="BK121" s="149">
        <f t="shared" si="9"/>
        <v>0</v>
      </c>
      <c r="BL121" s="21" t="s">
        <v>838</v>
      </c>
      <c r="BM121" s="21" t="s">
        <v>851</v>
      </c>
    </row>
    <row r="122" spans="2:65" s="1" customFormat="1" ht="16.5" customHeight="1">
      <c r="B122" s="140"/>
      <c r="C122" s="141" t="s">
        <v>161</v>
      </c>
      <c r="D122" s="141" t="s">
        <v>139</v>
      </c>
      <c r="E122" s="142" t="s">
        <v>852</v>
      </c>
      <c r="F122" s="224" t="s">
        <v>853</v>
      </c>
      <c r="G122" s="224"/>
      <c r="H122" s="224"/>
      <c r="I122" s="224"/>
      <c r="J122" s="143" t="s">
        <v>837</v>
      </c>
      <c r="K122" s="144">
        <v>1</v>
      </c>
      <c r="L122" s="225"/>
      <c r="M122" s="225"/>
      <c r="N122" s="225">
        <f t="shared" si="0"/>
        <v>0</v>
      </c>
      <c r="O122" s="225"/>
      <c r="P122" s="225"/>
      <c r="Q122" s="225"/>
      <c r="R122" s="145"/>
      <c r="T122" s="146" t="s">
        <v>5</v>
      </c>
      <c r="U122" s="43" t="s">
        <v>36</v>
      </c>
      <c r="V122" s="147">
        <v>0</v>
      </c>
      <c r="W122" s="147">
        <f t="shared" si="1"/>
        <v>0</v>
      </c>
      <c r="X122" s="147">
        <v>0</v>
      </c>
      <c r="Y122" s="147">
        <f t="shared" si="2"/>
        <v>0</v>
      </c>
      <c r="Z122" s="147">
        <v>0</v>
      </c>
      <c r="AA122" s="148">
        <f t="shared" si="3"/>
        <v>0</v>
      </c>
      <c r="AR122" s="21" t="s">
        <v>838</v>
      </c>
      <c r="AT122" s="21" t="s">
        <v>139</v>
      </c>
      <c r="AU122" s="21" t="s">
        <v>108</v>
      </c>
      <c r="AY122" s="21" t="s">
        <v>138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21" t="s">
        <v>77</v>
      </c>
      <c r="BK122" s="149">
        <f t="shared" si="9"/>
        <v>0</v>
      </c>
      <c r="BL122" s="21" t="s">
        <v>838</v>
      </c>
      <c r="BM122" s="21" t="s">
        <v>854</v>
      </c>
    </row>
    <row r="123" spans="2:65" s="9" customFormat="1" ht="29.85" customHeight="1">
      <c r="B123" s="129"/>
      <c r="C123" s="130"/>
      <c r="D123" s="139" t="s">
        <v>832</v>
      </c>
      <c r="E123" s="139"/>
      <c r="F123" s="139"/>
      <c r="G123" s="139"/>
      <c r="H123" s="139"/>
      <c r="I123" s="139"/>
      <c r="J123" s="139"/>
      <c r="K123" s="139"/>
      <c r="L123" s="139"/>
      <c r="M123" s="139"/>
      <c r="N123" s="232">
        <f>BK123</f>
        <v>0</v>
      </c>
      <c r="O123" s="233"/>
      <c r="P123" s="233"/>
      <c r="Q123" s="233"/>
      <c r="R123" s="132"/>
      <c r="T123" s="133"/>
      <c r="U123" s="130"/>
      <c r="V123" s="130"/>
      <c r="W123" s="134">
        <f>W124</f>
        <v>0</v>
      </c>
      <c r="X123" s="130"/>
      <c r="Y123" s="134">
        <f>Y124</f>
        <v>0</v>
      </c>
      <c r="Z123" s="130"/>
      <c r="AA123" s="135">
        <f>AA124</f>
        <v>0</v>
      </c>
      <c r="AR123" s="136" t="s">
        <v>157</v>
      </c>
      <c r="AT123" s="137" t="s">
        <v>70</v>
      </c>
      <c r="AU123" s="137" t="s">
        <v>77</v>
      </c>
      <c r="AY123" s="136" t="s">
        <v>138</v>
      </c>
      <c r="BK123" s="138">
        <f>BK124</f>
        <v>0</v>
      </c>
    </row>
    <row r="124" spans="2:65" s="1" customFormat="1" ht="16.5" customHeight="1">
      <c r="B124" s="140"/>
      <c r="C124" s="141" t="s">
        <v>164</v>
      </c>
      <c r="D124" s="141" t="s">
        <v>139</v>
      </c>
      <c r="E124" s="142" t="s">
        <v>855</v>
      </c>
      <c r="F124" s="224" t="s">
        <v>856</v>
      </c>
      <c r="G124" s="224"/>
      <c r="H124" s="224"/>
      <c r="I124" s="224"/>
      <c r="J124" s="143" t="s">
        <v>837</v>
      </c>
      <c r="K124" s="144">
        <v>1</v>
      </c>
      <c r="L124" s="225"/>
      <c r="M124" s="225"/>
      <c r="N124" s="225">
        <f>ROUND(L124*K124,2)</f>
        <v>0</v>
      </c>
      <c r="O124" s="225"/>
      <c r="P124" s="225"/>
      <c r="Q124" s="225"/>
      <c r="R124" s="145"/>
      <c r="T124" s="146" t="s">
        <v>5</v>
      </c>
      <c r="U124" s="43" t="s">
        <v>36</v>
      </c>
      <c r="V124" s="147">
        <v>0</v>
      </c>
      <c r="W124" s="147">
        <f>V124*K124</f>
        <v>0</v>
      </c>
      <c r="X124" s="147">
        <v>0</v>
      </c>
      <c r="Y124" s="147">
        <f>X124*K124</f>
        <v>0</v>
      </c>
      <c r="Z124" s="147">
        <v>0</v>
      </c>
      <c r="AA124" s="148">
        <f>Z124*K124</f>
        <v>0</v>
      </c>
      <c r="AR124" s="21" t="s">
        <v>838</v>
      </c>
      <c r="AT124" s="21" t="s">
        <v>139</v>
      </c>
      <c r="AU124" s="21" t="s">
        <v>108</v>
      </c>
      <c r="AY124" s="21" t="s">
        <v>138</v>
      </c>
      <c r="BE124" s="149">
        <f>IF(U124="základní",N124,0)</f>
        <v>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21" t="s">
        <v>77</v>
      </c>
      <c r="BK124" s="149">
        <f>ROUND(L124*K124,2)</f>
        <v>0</v>
      </c>
      <c r="BL124" s="21" t="s">
        <v>838</v>
      </c>
      <c r="BM124" s="21" t="s">
        <v>857</v>
      </c>
    </row>
    <row r="125" spans="2:65" s="9" customFormat="1" ht="29.85" customHeight="1">
      <c r="B125" s="129"/>
      <c r="C125" s="130"/>
      <c r="D125" s="139" t="s">
        <v>833</v>
      </c>
      <c r="E125" s="139"/>
      <c r="F125" s="139"/>
      <c r="G125" s="139"/>
      <c r="H125" s="139"/>
      <c r="I125" s="139"/>
      <c r="J125" s="139"/>
      <c r="K125" s="139"/>
      <c r="L125" s="139"/>
      <c r="M125" s="139"/>
      <c r="N125" s="232">
        <f>BK125</f>
        <v>0</v>
      </c>
      <c r="O125" s="233"/>
      <c r="P125" s="233"/>
      <c r="Q125" s="233"/>
      <c r="R125" s="132"/>
      <c r="T125" s="133"/>
      <c r="U125" s="130"/>
      <c r="V125" s="130"/>
      <c r="W125" s="134">
        <f>SUM(W126:W127)</f>
        <v>0</v>
      </c>
      <c r="X125" s="130"/>
      <c r="Y125" s="134">
        <f>SUM(Y126:Y127)</f>
        <v>0</v>
      </c>
      <c r="Z125" s="130"/>
      <c r="AA125" s="135">
        <f>SUM(AA126:AA127)</f>
        <v>0</v>
      </c>
      <c r="AR125" s="136" t="s">
        <v>157</v>
      </c>
      <c r="AT125" s="137" t="s">
        <v>70</v>
      </c>
      <c r="AU125" s="137" t="s">
        <v>77</v>
      </c>
      <c r="AY125" s="136" t="s">
        <v>138</v>
      </c>
      <c r="BK125" s="138">
        <f>SUM(BK126:BK127)</f>
        <v>0</v>
      </c>
    </row>
    <row r="126" spans="2:65" s="1" customFormat="1" ht="16.5" customHeight="1">
      <c r="B126" s="140"/>
      <c r="C126" s="141" t="s">
        <v>168</v>
      </c>
      <c r="D126" s="141" t="s">
        <v>139</v>
      </c>
      <c r="E126" s="142" t="s">
        <v>858</v>
      </c>
      <c r="F126" s="224" t="s">
        <v>859</v>
      </c>
      <c r="G126" s="224"/>
      <c r="H126" s="224"/>
      <c r="I126" s="224"/>
      <c r="J126" s="143" t="s">
        <v>837</v>
      </c>
      <c r="K126" s="144">
        <v>1</v>
      </c>
      <c r="L126" s="225"/>
      <c r="M126" s="225"/>
      <c r="N126" s="225">
        <f>ROUND(L126*K126,2)</f>
        <v>0</v>
      </c>
      <c r="O126" s="225"/>
      <c r="P126" s="225"/>
      <c r="Q126" s="225"/>
      <c r="R126" s="145"/>
      <c r="T126" s="146" t="s">
        <v>5</v>
      </c>
      <c r="U126" s="43" t="s">
        <v>36</v>
      </c>
      <c r="V126" s="147">
        <v>0</v>
      </c>
      <c r="W126" s="147">
        <f>V126*K126</f>
        <v>0</v>
      </c>
      <c r="X126" s="147">
        <v>0</v>
      </c>
      <c r="Y126" s="147">
        <f>X126*K126</f>
        <v>0</v>
      </c>
      <c r="Z126" s="147">
        <v>0</v>
      </c>
      <c r="AA126" s="148">
        <f>Z126*K126</f>
        <v>0</v>
      </c>
      <c r="AR126" s="21" t="s">
        <v>838</v>
      </c>
      <c r="AT126" s="21" t="s">
        <v>139</v>
      </c>
      <c r="AU126" s="21" t="s">
        <v>108</v>
      </c>
      <c r="AY126" s="21" t="s">
        <v>138</v>
      </c>
      <c r="BE126" s="149">
        <f>IF(U126="základní",N126,0)</f>
        <v>0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21" t="s">
        <v>77</v>
      </c>
      <c r="BK126" s="149">
        <f>ROUND(L126*K126,2)</f>
        <v>0</v>
      </c>
      <c r="BL126" s="21" t="s">
        <v>838</v>
      </c>
      <c r="BM126" s="21" t="s">
        <v>860</v>
      </c>
    </row>
    <row r="127" spans="2:65" s="1" customFormat="1" ht="16.5" customHeight="1">
      <c r="B127" s="140"/>
      <c r="C127" s="141" t="s">
        <v>170</v>
      </c>
      <c r="D127" s="141" t="s">
        <v>139</v>
      </c>
      <c r="E127" s="142" t="s">
        <v>861</v>
      </c>
      <c r="F127" s="224" t="s">
        <v>862</v>
      </c>
      <c r="G127" s="224"/>
      <c r="H127" s="224"/>
      <c r="I127" s="224"/>
      <c r="J127" s="143" t="s">
        <v>837</v>
      </c>
      <c r="K127" s="144">
        <v>1</v>
      </c>
      <c r="L127" s="225"/>
      <c r="M127" s="225"/>
      <c r="N127" s="225">
        <f>ROUND(L127*K127,2)</f>
        <v>0</v>
      </c>
      <c r="O127" s="225"/>
      <c r="P127" s="225"/>
      <c r="Q127" s="225"/>
      <c r="R127" s="145"/>
      <c r="T127" s="146" t="s">
        <v>5</v>
      </c>
      <c r="U127" s="43" t="s">
        <v>36</v>
      </c>
      <c r="V127" s="147">
        <v>0</v>
      </c>
      <c r="W127" s="147">
        <f>V127*K127</f>
        <v>0</v>
      </c>
      <c r="X127" s="147">
        <v>0</v>
      </c>
      <c r="Y127" s="147">
        <f>X127*K127</f>
        <v>0</v>
      </c>
      <c r="Z127" s="147">
        <v>0</v>
      </c>
      <c r="AA127" s="148">
        <f>Z127*K127</f>
        <v>0</v>
      </c>
      <c r="AR127" s="21" t="s">
        <v>838</v>
      </c>
      <c r="AT127" s="21" t="s">
        <v>139</v>
      </c>
      <c r="AU127" s="21" t="s">
        <v>108</v>
      </c>
      <c r="AY127" s="21" t="s">
        <v>138</v>
      </c>
      <c r="BE127" s="149">
        <f>IF(U127="základní",N127,0)</f>
        <v>0</v>
      </c>
      <c r="BF127" s="149">
        <f>IF(U127="snížená",N127,0)</f>
        <v>0</v>
      </c>
      <c r="BG127" s="149">
        <f>IF(U127="zákl. přenesená",N127,0)</f>
        <v>0</v>
      </c>
      <c r="BH127" s="149">
        <f>IF(U127="sníž. přenesená",N127,0)</f>
        <v>0</v>
      </c>
      <c r="BI127" s="149">
        <f>IF(U127="nulová",N127,0)</f>
        <v>0</v>
      </c>
      <c r="BJ127" s="21" t="s">
        <v>77</v>
      </c>
      <c r="BK127" s="149">
        <f>ROUND(L127*K127,2)</f>
        <v>0</v>
      </c>
      <c r="BL127" s="21" t="s">
        <v>838</v>
      </c>
      <c r="BM127" s="21" t="s">
        <v>863</v>
      </c>
    </row>
    <row r="128" spans="2:65" s="9" customFormat="1" ht="29.85" customHeight="1">
      <c r="B128" s="129"/>
      <c r="C128" s="130"/>
      <c r="D128" s="139" t="s">
        <v>834</v>
      </c>
      <c r="E128" s="139"/>
      <c r="F128" s="139"/>
      <c r="G128" s="139"/>
      <c r="H128" s="139"/>
      <c r="I128" s="139"/>
      <c r="J128" s="139"/>
      <c r="K128" s="139"/>
      <c r="L128" s="139"/>
      <c r="M128" s="139"/>
      <c r="N128" s="232">
        <f>BK128</f>
        <v>0</v>
      </c>
      <c r="O128" s="233"/>
      <c r="P128" s="233"/>
      <c r="Q128" s="233"/>
      <c r="R128" s="132"/>
      <c r="T128" s="133"/>
      <c r="U128" s="130"/>
      <c r="V128" s="130"/>
      <c r="W128" s="134">
        <f>SUM(W129:W131)</f>
        <v>0</v>
      </c>
      <c r="X128" s="130"/>
      <c r="Y128" s="134">
        <f>SUM(Y129:Y131)</f>
        <v>0</v>
      </c>
      <c r="Z128" s="130"/>
      <c r="AA128" s="135">
        <f>SUM(AA129:AA131)</f>
        <v>0</v>
      </c>
      <c r="AR128" s="136" t="s">
        <v>157</v>
      </c>
      <c r="AT128" s="137" t="s">
        <v>70</v>
      </c>
      <c r="AU128" s="137" t="s">
        <v>77</v>
      </c>
      <c r="AY128" s="136" t="s">
        <v>138</v>
      </c>
      <c r="BK128" s="138">
        <f>SUM(BK129:BK131)</f>
        <v>0</v>
      </c>
    </row>
    <row r="129" spans="2:65" s="1" customFormat="1" ht="16.5" customHeight="1">
      <c r="B129" s="140"/>
      <c r="C129" s="141" t="s">
        <v>171</v>
      </c>
      <c r="D129" s="141" t="s">
        <v>139</v>
      </c>
      <c r="E129" s="142" t="s">
        <v>864</v>
      </c>
      <c r="F129" s="224" t="s">
        <v>865</v>
      </c>
      <c r="G129" s="224"/>
      <c r="H129" s="224"/>
      <c r="I129" s="224"/>
      <c r="J129" s="143" t="s">
        <v>837</v>
      </c>
      <c r="K129" s="144">
        <v>1</v>
      </c>
      <c r="L129" s="225"/>
      <c r="M129" s="225"/>
      <c r="N129" s="225">
        <f>ROUND(L129*K129,2)</f>
        <v>0</v>
      </c>
      <c r="O129" s="225"/>
      <c r="P129" s="225"/>
      <c r="Q129" s="225"/>
      <c r="R129" s="145"/>
      <c r="T129" s="146" t="s">
        <v>5</v>
      </c>
      <c r="U129" s="43" t="s">
        <v>36</v>
      </c>
      <c r="V129" s="147">
        <v>0</v>
      </c>
      <c r="W129" s="147">
        <f>V129*K129</f>
        <v>0</v>
      </c>
      <c r="X129" s="147">
        <v>0</v>
      </c>
      <c r="Y129" s="147">
        <f>X129*K129</f>
        <v>0</v>
      </c>
      <c r="Z129" s="147">
        <v>0</v>
      </c>
      <c r="AA129" s="148">
        <f>Z129*K129</f>
        <v>0</v>
      </c>
      <c r="AR129" s="21" t="s">
        <v>838</v>
      </c>
      <c r="AT129" s="21" t="s">
        <v>139</v>
      </c>
      <c r="AU129" s="21" t="s">
        <v>108</v>
      </c>
      <c r="AY129" s="21" t="s">
        <v>138</v>
      </c>
      <c r="BE129" s="149">
        <f>IF(U129="základní",N129,0)</f>
        <v>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1" t="s">
        <v>77</v>
      </c>
      <c r="BK129" s="149">
        <f>ROUND(L129*K129,2)</f>
        <v>0</v>
      </c>
      <c r="BL129" s="21" t="s">
        <v>838</v>
      </c>
      <c r="BM129" s="21" t="s">
        <v>866</v>
      </c>
    </row>
    <row r="130" spans="2:65" s="1" customFormat="1" ht="16.5" customHeight="1">
      <c r="B130" s="140"/>
      <c r="C130" s="141" t="s">
        <v>172</v>
      </c>
      <c r="D130" s="141" t="s">
        <v>139</v>
      </c>
      <c r="E130" s="142" t="s">
        <v>867</v>
      </c>
      <c r="F130" s="224" t="s">
        <v>868</v>
      </c>
      <c r="G130" s="224"/>
      <c r="H130" s="224"/>
      <c r="I130" s="224"/>
      <c r="J130" s="143" t="s">
        <v>837</v>
      </c>
      <c r="K130" s="144">
        <v>1</v>
      </c>
      <c r="L130" s="225"/>
      <c r="M130" s="225"/>
      <c r="N130" s="225">
        <f>ROUND(L130*K130,2)</f>
        <v>0</v>
      </c>
      <c r="O130" s="225"/>
      <c r="P130" s="225"/>
      <c r="Q130" s="225"/>
      <c r="R130" s="145"/>
      <c r="T130" s="146" t="s">
        <v>5</v>
      </c>
      <c r="U130" s="43" t="s">
        <v>36</v>
      </c>
      <c r="V130" s="147">
        <v>0</v>
      </c>
      <c r="W130" s="147">
        <f>V130*K130</f>
        <v>0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1" t="s">
        <v>838</v>
      </c>
      <c r="AT130" s="21" t="s">
        <v>139</v>
      </c>
      <c r="AU130" s="21" t="s">
        <v>108</v>
      </c>
      <c r="AY130" s="21" t="s">
        <v>138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77</v>
      </c>
      <c r="BK130" s="149">
        <f>ROUND(L130*K130,2)</f>
        <v>0</v>
      </c>
      <c r="BL130" s="21" t="s">
        <v>838</v>
      </c>
      <c r="BM130" s="21" t="s">
        <v>869</v>
      </c>
    </row>
    <row r="131" spans="2:65" s="1" customFormat="1" ht="16.5" customHeight="1">
      <c r="B131" s="140"/>
      <c r="C131" s="141" t="s">
        <v>173</v>
      </c>
      <c r="D131" s="141" t="s">
        <v>139</v>
      </c>
      <c r="E131" s="142" t="s">
        <v>870</v>
      </c>
      <c r="F131" s="224" t="s">
        <v>871</v>
      </c>
      <c r="G131" s="224"/>
      <c r="H131" s="224"/>
      <c r="I131" s="224"/>
      <c r="J131" s="143" t="s">
        <v>837</v>
      </c>
      <c r="K131" s="144">
        <v>1</v>
      </c>
      <c r="L131" s="225"/>
      <c r="M131" s="225"/>
      <c r="N131" s="225">
        <f>ROUND(L131*K131,2)</f>
        <v>0</v>
      </c>
      <c r="O131" s="225"/>
      <c r="P131" s="225"/>
      <c r="Q131" s="225"/>
      <c r="R131" s="145"/>
      <c r="T131" s="146" t="s">
        <v>5</v>
      </c>
      <c r="U131" s="178" t="s">
        <v>36</v>
      </c>
      <c r="V131" s="179">
        <v>0</v>
      </c>
      <c r="W131" s="179">
        <f>V131*K131</f>
        <v>0</v>
      </c>
      <c r="X131" s="179">
        <v>0</v>
      </c>
      <c r="Y131" s="179">
        <f>X131*K131</f>
        <v>0</v>
      </c>
      <c r="Z131" s="179">
        <v>0</v>
      </c>
      <c r="AA131" s="180">
        <f>Z131*K131</f>
        <v>0</v>
      </c>
      <c r="AR131" s="21" t="s">
        <v>838</v>
      </c>
      <c r="AT131" s="21" t="s">
        <v>139</v>
      </c>
      <c r="AU131" s="21" t="s">
        <v>108</v>
      </c>
      <c r="AY131" s="21" t="s">
        <v>138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77</v>
      </c>
      <c r="BK131" s="149">
        <f>ROUND(L131*K131,2)</f>
        <v>0</v>
      </c>
      <c r="BL131" s="21" t="s">
        <v>838</v>
      </c>
      <c r="BM131" s="21" t="s">
        <v>872</v>
      </c>
    </row>
    <row r="132" spans="2:65" s="1" customFormat="1" ht="6.95" customHeight="1"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60"/>
    </row>
  </sheetData>
  <mergeCells count="9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31:I131"/>
    <mergeCell ref="L131:M131"/>
    <mergeCell ref="N131:Q131"/>
    <mergeCell ref="F127:I127"/>
    <mergeCell ref="L127:M127"/>
    <mergeCell ref="N127:Q127"/>
    <mergeCell ref="F129:I129"/>
    <mergeCell ref="L129:M129"/>
    <mergeCell ref="N129:Q129"/>
    <mergeCell ref="N128:Q128"/>
    <mergeCell ref="N123:Q123"/>
    <mergeCell ref="N125:Q125"/>
    <mergeCell ref="F130:I130"/>
    <mergeCell ref="L130:M130"/>
    <mergeCell ref="N130:Q130"/>
    <mergeCell ref="F124:I124"/>
    <mergeCell ref="L124:M124"/>
    <mergeCell ref="N124:Q124"/>
    <mergeCell ref="F126:I126"/>
    <mergeCell ref="L126:M126"/>
    <mergeCell ref="N126:Q126"/>
    <mergeCell ref="H1:K1"/>
    <mergeCell ref="S2:AC2"/>
    <mergeCell ref="N114:Q114"/>
    <mergeCell ref="N115:Q115"/>
    <mergeCell ref="N116:Q116"/>
    <mergeCell ref="M108:P108"/>
    <mergeCell ref="M110:Q110"/>
    <mergeCell ref="M111:Q111"/>
    <mergeCell ref="F113:I113"/>
    <mergeCell ref="L113:M113"/>
    <mergeCell ref="N113:Q113"/>
    <mergeCell ref="N95:Q95"/>
    <mergeCell ref="L97:Q97"/>
    <mergeCell ref="C103:Q103"/>
    <mergeCell ref="F105:P105"/>
    <mergeCell ref="F106:P106"/>
  </mergeCells>
  <hyperlinks>
    <hyperlink ref="F1:G1" location="C2" display="1) Krycí list rozpočtu" xr:uid="{00000000-0004-0000-0700-000000000000}"/>
    <hyperlink ref="H1:K1" location="C86" display="2) Rekapitulace rozpočtu" xr:uid="{00000000-0004-0000-0700-000001000000}"/>
    <hyperlink ref="L1" location="C113" display="3) Rozpočet" xr:uid="{00000000-0004-0000-0700-000002000000}"/>
    <hyperlink ref="S1:T1" location="'Rekapitulace stavby'!C2" display="Rekapitulace stavby" xr:uid="{00000000-0004-0000-07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08.3 - Prodloužení veř...</vt:lpstr>
      <vt:lpstr>SO 08.4.1 - Přípojky vodo...</vt:lpstr>
      <vt:lpstr>SO 08.4.2 - Přípojky vodo...</vt:lpstr>
      <vt:lpstr>SO 08.4.3 - Přípojky vodo...</vt:lpstr>
      <vt:lpstr>SO 08.4.4 - Přípojky vodo...</vt:lpstr>
      <vt:lpstr>SO 08.4.5 - Přípojka povr...</vt:lpstr>
      <vt:lpstr>VRN - Vedlejší rozpočtové...</vt:lpstr>
      <vt:lpstr>'Rekapitulace stavby'!Názvy_tisku</vt:lpstr>
      <vt:lpstr>'SO 08.3 - Prodloužení veř...'!Názvy_tisku</vt:lpstr>
      <vt:lpstr>'SO 08.4.1 - Přípojky vodo...'!Názvy_tisku</vt:lpstr>
      <vt:lpstr>'SO 08.4.2 - Přípojky vodo...'!Názvy_tisku</vt:lpstr>
      <vt:lpstr>'SO 08.4.3 - Přípojky vodo...'!Názvy_tisku</vt:lpstr>
      <vt:lpstr>'SO 08.4.4 - Přípojky vodo...'!Názvy_tisku</vt:lpstr>
      <vt:lpstr>'SO 08.4.5 - Přípojka povr...'!Názvy_tisku</vt:lpstr>
      <vt:lpstr>'VRN - Vedlejší rozpočtové...'!Názvy_tisku</vt:lpstr>
      <vt:lpstr>'Rekapitulace stavby'!Oblast_tisku</vt:lpstr>
      <vt:lpstr>'SO 08.3 - Prodloužení veř...'!Oblast_tisku</vt:lpstr>
      <vt:lpstr>'SO 08.4.1 - Přípojky vodo...'!Oblast_tisku</vt:lpstr>
      <vt:lpstr>'SO 08.4.2 - Přípojky vodo...'!Oblast_tisku</vt:lpstr>
      <vt:lpstr>'SO 08.4.3 - Přípojky vodo...'!Oblast_tisku</vt:lpstr>
      <vt:lpstr>'SO 08.4.4 - Přípojky vodo...'!Oblast_tisku</vt:lpstr>
      <vt:lpstr>'SO 08.4.5 - Přípojka povr...'!Oblast_tisku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zaneta.formankova</cp:lastModifiedBy>
  <dcterms:created xsi:type="dcterms:W3CDTF">2022-06-17T12:38:04Z</dcterms:created>
  <dcterms:modified xsi:type="dcterms:W3CDTF">2023-01-13T12:54:02Z</dcterms:modified>
</cp:coreProperties>
</file>