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elikmecova/Desktop/Maragro/"/>
    </mc:Choice>
  </mc:AlternateContent>
  <xr:revisionPtr revIDLastSave="0" documentId="8_{210FB377-813A-0F49-804B-9594F23C7D30}" xr6:coauthVersionLast="47" xr6:coauthVersionMax="47" xr10:uidLastSave="{00000000-0000-0000-0000-000000000000}"/>
  <bookViews>
    <workbookView xWindow="0" yWindow="500" windowWidth="28800" windowHeight="15940" xr2:uid="{00000000-000D-0000-FFFF-FFFF00000000}"/>
  </bookViews>
  <sheets>
    <sheet name="Rekapitulácia stavby" sheetId="1" r:id="rId1"/>
    <sheet name="01_01 - SO 5866 - B - Kra..." sheetId="2" r:id="rId2"/>
  </sheets>
  <definedNames>
    <definedName name="_xlnm._FilterDatabase" localSheetId="1" hidden="1">'01_01 - SO 5866 - B - Kra...'!$C$146:$K$260</definedName>
    <definedName name="_xlnm.Print_Titles" localSheetId="1">'01_01 - SO 5866 - B - Kra...'!$146:$146</definedName>
    <definedName name="_xlnm.Print_Titles" localSheetId="0">'Rekapitulácia stavby'!$92:$92</definedName>
    <definedName name="_xlnm.Print_Area" localSheetId="1">'01_01 - SO 5866 - B - Kra...'!$C$4:$J$76,'01_01 - SO 5866 - B - Kra...'!$C$82:$J$126,'01_01 - SO 5866 - B - Kra...'!$C$132:$J$260</definedName>
    <definedName name="_xlnm.Print_Area" localSheetId="0">'Rekapitulácia stavby'!$D$4:$AO$76,'Rekapitulácia stavby'!$C$82:$AQ$100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2" l="1"/>
  <c r="J40" i="2"/>
  <c r="AY96" i="1"/>
  <c r="J39" i="2"/>
  <c r="AX96" i="1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T205" i="2"/>
  <c r="R206" i="2"/>
  <c r="R205" i="2" s="1"/>
  <c r="P206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198" i="2"/>
  <c r="BH198" i="2"/>
  <c r="BG198" i="2"/>
  <c r="BE198" i="2"/>
  <c r="T198" i="2"/>
  <c r="T197" i="2" s="1"/>
  <c r="R198" i="2"/>
  <c r="R197" i="2" s="1"/>
  <c r="P198" i="2"/>
  <c r="P197" i="2" s="1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T178" i="2" s="1"/>
  <c r="R179" i="2"/>
  <c r="R178" i="2" s="1"/>
  <c r="P179" i="2"/>
  <c r="P178" i="2" s="1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J143" i="2"/>
  <c r="F143" i="2"/>
  <c r="F141" i="2"/>
  <c r="E139" i="2"/>
  <c r="J33" i="2"/>
  <c r="J93" i="2"/>
  <c r="F93" i="2"/>
  <c r="F91" i="2"/>
  <c r="E89" i="2"/>
  <c r="J26" i="2"/>
  <c r="E26" i="2"/>
  <c r="J144" i="2" s="1"/>
  <c r="J25" i="2"/>
  <c r="J20" i="2"/>
  <c r="E20" i="2"/>
  <c r="F144" i="2" s="1"/>
  <c r="J19" i="2"/>
  <c r="J14" i="2"/>
  <c r="J141" i="2"/>
  <c r="E7" i="2"/>
  <c r="E135" i="2"/>
  <c r="L90" i="1"/>
  <c r="AM90" i="1"/>
  <c r="AM89" i="1"/>
  <c r="L89" i="1"/>
  <c r="AM87" i="1"/>
  <c r="L87" i="1"/>
  <c r="L85" i="1"/>
  <c r="L84" i="1"/>
  <c r="BK260" i="2"/>
  <c r="BK258" i="2"/>
  <c r="BK256" i="2"/>
  <c r="BK253" i="2"/>
  <c r="BK251" i="2"/>
  <c r="J249" i="2"/>
  <c r="J245" i="2"/>
  <c r="BK241" i="2"/>
  <c r="J239" i="2"/>
  <c r="BK235" i="2"/>
  <c r="J232" i="2"/>
  <c r="J229" i="2"/>
  <c r="BK225" i="2"/>
  <c r="J224" i="2"/>
  <c r="J221" i="2"/>
  <c r="BK216" i="2"/>
  <c r="J214" i="2"/>
  <c r="BK211" i="2"/>
  <c r="J208" i="2"/>
  <c r="J204" i="2"/>
  <c r="BK198" i="2"/>
  <c r="J195" i="2"/>
  <c r="BK192" i="2"/>
  <c r="J189" i="2"/>
  <c r="J185" i="2"/>
  <c r="BK182" i="2"/>
  <c r="J179" i="2"/>
  <c r="BK175" i="2"/>
  <c r="BK172" i="2"/>
  <c r="J170" i="2"/>
  <c r="J167" i="2"/>
  <c r="BK164" i="2"/>
  <c r="J162" i="2"/>
  <c r="BK158" i="2"/>
  <c r="J156" i="2"/>
  <c r="J153" i="2"/>
  <c r="J150" i="2"/>
  <c r="BK259" i="2"/>
  <c r="BK257" i="2"/>
  <c r="J256" i="2"/>
  <c r="J252" i="2"/>
  <c r="BK249" i="2"/>
  <c r="J243" i="2"/>
  <c r="BK240" i="2"/>
  <c r="J238" i="2"/>
  <c r="BK236" i="2"/>
  <c r="J233" i="2"/>
  <c r="BK229" i="2"/>
  <c r="BK227" i="2"/>
  <c r="J225" i="2"/>
  <c r="BK221" i="2"/>
  <c r="J220" i="2"/>
  <c r="J217" i="2"/>
  <c r="BK214" i="2"/>
  <c r="J212" i="2"/>
  <c r="BK209" i="2"/>
  <c r="BK206" i="2"/>
  <c r="J203" i="2"/>
  <c r="BK201" i="2"/>
  <c r="J196" i="2"/>
  <c r="J194" i="2"/>
  <c r="J192" i="2"/>
  <c r="BK188" i="2"/>
  <c r="BK185" i="2"/>
  <c r="J183" i="2"/>
  <c r="J181" i="2"/>
  <c r="J177" i="2"/>
  <c r="J175" i="2"/>
  <c r="J173" i="2"/>
  <c r="J171" i="2"/>
  <c r="BK167" i="2"/>
  <c r="BK165" i="2"/>
  <c r="BK162" i="2"/>
  <c r="BK160" i="2"/>
  <c r="BK157" i="2"/>
  <c r="BK155" i="2"/>
  <c r="BK153" i="2"/>
  <c r="BK150" i="2"/>
  <c r="F41" i="2"/>
  <c r="F39" i="2"/>
  <c r="J253" i="2"/>
  <c r="BK250" i="2"/>
  <c r="J246" i="2"/>
  <c r="BK242" i="2"/>
  <c r="J240" i="2"/>
  <c r="BK237" i="2"/>
  <c r="BK233" i="2"/>
  <c r="J230" i="2"/>
  <c r="J222" i="2"/>
  <c r="J219" i="2"/>
  <c r="J216" i="2"/>
  <c r="J213" i="2"/>
  <c r="J211" i="2"/>
  <c r="J206" i="2"/>
  <c r="BK202" i="2"/>
  <c r="J198" i="2"/>
  <c r="BK194" i="2"/>
  <c r="J190" i="2"/>
  <c r="BK187" i="2"/>
  <c r="BK184" i="2"/>
  <c r="J182" i="2"/>
  <c r="BK176" i="2"/>
  <c r="J174" i="2"/>
  <c r="BK170" i="2"/>
  <c r="BK166" i="2"/>
  <c r="J164" i="2"/>
  <c r="BK161" i="2"/>
  <c r="J158" i="2"/>
  <c r="J155" i="2"/>
  <c r="BK152" i="2"/>
  <c r="J151" i="2"/>
  <c r="AS95" i="1"/>
  <c r="J260" i="2"/>
  <c r="J259" i="2"/>
  <c r="J258" i="2"/>
  <c r="J257" i="2"/>
  <c r="BK254" i="2"/>
  <c r="BK252" i="2"/>
  <c r="J250" i="2"/>
  <c r="BK245" i="2"/>
  <c r="J242" i="2"/>
  <c r="BK239" i="2"/>
  <c r="J237" i="2"/>
  <c r="J235" i="2"/>
  <c r="BK230" i="2"/>
  <c r="J228" i="2"/>
  <c r="BK224" i="2"/>
  <c r="BK220" i="2"/>
  <c r="BK217" i="2"/>
  <c r="BK215" i="2"/>
  <c r="BK213" i="2"/>
  <c r="J209" i="2"/>
  <c r="BK204" i="2"/>
  <c r="J202" i="2"/>
  <c r="BK196" i="2"/>
  <c r="BK193" i="2"/>
  <c r="BK190" i="2"/>
  <c r="J188" i="2"/>
  <c r="BK183" i="2"/>
  <c r="BK179" i="2"/>
  <c r="J176" i="2"/>
  <c r="BK173" i="2"/>
  <c r="J172" i="2"/>
  <c r="BK169" i="2"/>
  <c r="J165" i="2"/>
  <c r="J163" i="2"/>
  <c r="J160" i="2"/>
  <c r="BK156" i="2"/>
  <c r="BK154" i="2"/>
  <c r="J152" i="2"/>
  <c r="AK27" i="1"/>
  <c r="J254" i="2"/>
  <c r="J251" i="2"/>
  <c r="BK246" i="2"/>
  <c r="BK243" i="2"/>
  <c r="J241" i="2"/>
  <c r="BK238" i="2"/>
  <c r="J236" i="2"/>
  <c r="BK232" i="2"/>
  <c r="BK228" i="2"/>
  <c r="J227" i="2"/>
  <c r="BK222" i="2"/>
  <c r="BK219" i="2"/>
  <c r="J215" i="2"/>
  <c r="BK212" i="2"/>
  <c r="BK208" i="2"/>
  <c r="BK203" i="2"/>
  <c r="J201" i="2"/>
  <c r="BK195" i="2"/>
  <c r="J193" i="2"/>
  <c r="BK189" i="2"/>
  <c r="J187" i="2"/>
  <c r="J184" i="2"/>
  <c r="BK181" i="2"/>
  <c r="BK177" i="2"/>
  <c r="BK174" i="2"/>
  <c r="BK171" i="2"/>
  <c r="J169" i="2"/>
  <c r="J166" i="2"/>
  <c r="BK163" i="2"/>
  <c r="J161" i="2"/>
  <c r="J157" i="2"/>
  <c r="J154" i="2"/>
  <c r="BK151" i="2"/>
  <c r="F40" i="2"/>
  <c r="J37" i="2"/>
  <c r="BK159" i="2" l="1"/>
  <c r="J159" i="2" s="1"/>
  <c r="J101" i="2" s="1"/>
  <c r="P168" i="2"/>
  <c r="T180" i="2"/>
  <c r="T186" i="2"/>
  <c r="T200" i="2"/>
  <c r="R207" i="2"/>
  <c r="R218" i="2"/>
  <c r="P223" i="2"/>
  <c r="BK231" i="2"/>
  <c r="J231" i="2"/>
  <c r="J116" i="2" s="1"/>
  <c r="R234" i="2"/>
  <c r="BK149" i="2"/>
  <c r="J149" i="2"/>
  <c r="J100" i="2" s="1"/>
  <c r="T149" i="2"/>
  <c r="BK168" i="2"/>
  <c r="J168" i="2" s="1"/>
  <c r="J102" i="2" s="1"/>
  <c r="P186" i="2"/>
  <c r="P191" i="2"/>
  <c r="R200" i="2"/>
  <c r="P210" i="2"/>
  <c r="P218" i="2"/>
  <c r="R226" i="2"/>
  <c r="P231" i="2"/>
  <c r="BK244" i="2"/>
  <c r="J244" i="2" s="1"/>
  <c r="J118" i="2" s="1"/>
  <c r="BK226" i="2"/>
  <c r="J226" i="2" s="1"/>
  <c r="J115" i="2" s="1"/>
  <c r="BK255" i="2"/>
  <c r="J255" i="2" s="1"/>
  <c r="J121" i="2" s="1"/>
  <c r="R149" i="2"/>
  <c r="T168" i="2"/>
  <c r="P180" i="2"/>
  <c r="R186" i="2"/>
  <c r="R191" i="2"/>
  <c r="P200" i="2"/>
  <c r="P207" i="2"/>
  <c r="R210" i="2"/>
  <c r="T218" i="2"/>
  <c r="T223" i="2"/>
  <c r="T231" i="2"/>
  <c r="T234" i="2"/>
  <c r="T244" i="2"/>
  <c r="P248" i="2"/>
  <c r="P247" i="2" s="1"/>
  <c r="P255" i="2"/>
  <c r="P149" i="2"/>
  <c r="R159" i="2"/>
  <c r="T159" i="2"/>
  <c r="R180" i="2"/>
  <c r="T191" i="2"/>
  <c r="BK210" i="2"/>
  <c r="J210" i="2" s="1"/>
  <c r="J112" i="2" s="1"/>
  <c r="BK218" i="2"/>
  <c r="J218" i="2"/>
  <c r="J113" i="2" s="1"/>
  <c r="P226" i="2"/>
  <c r="R231" i="2"/>
  <c r="P234" i="2"/>
  <c r="R244" i="2"/>
  <c r="R248" i="2"/>
  <c r="R247" i="2" s="1"/>
  <c r="R255" i="2"/>
  <c r="P159" i="2"/>
  <c r="R168" i="2"/>
  <c r="BK180" i="2"/>
  <c r="J180" i="2"/>
  <c r="J104" i="2" s="1"/>
  <c r="BK186" i="2"/>
  <c r="J186" i="2" s="1"/>
  <c r="J105" i="2" s="1"/>
  <c r="BK191" i="2"/>
  <c r="J191" i="2" s="1"/>
  <c r="J106" i="2" s="1"/>
  <c r="BK200" i="2"/>
  <c r="J200" i="2" s="1"/>
  <c r="J109" i="2" s="1"/>
  <c r="BK207" i="2"/>
  <c r="J207" i="2"/>
  <c r="J111" i="2" s="1"/>
  <c r="T207" i="2"/>
  <c r="T210" i="2"/>
  <c r="BK223" i="2"/>
  <c r="J223" i="2" s="1"/>
  <c r="J114" i="2" s="1"/>
  <c r="R223" i="2"/>
  <c r="T226" i="2"/>
  <c r="BK234" i="2"/>
  <c r="J234" i="2" s="1"/>
  <c r="J117" i="2" s="1"/>
  <c r="P244" i="2"/>
  <c r="BK248" i="2"/>
  <c r="J248" i="2" s="1"/>
  <c r="J120" i="2" s="1"/>
  <c r="T248" i="2"/>
  <c r="T247" i="2" s="1"/>
  <c r="T255" i="2"/>
  <c r="BK178" i="2"/>
  <c r="J178" i="2"/>
  <c r="J103" i="2" s="1"/>
  <c r="BK197" i="2"/>
  <c r="J197" i="2" s="1"/>
  <c r="J107" i="2" s="1"/>
  <c r="BK205" i="2"/>
  <c r="J205" i="2" s="1"/>
  <c r="J110" i="2" s="1"/>
  <c r="E85" i="2"/>
  <c r="J91" i="2"/>
  <c r="F94" i="2"/>
  <c r="J94" i="2"/>
  <c r="BF150" i="2"/>
  <c r="BF151" i="2"/>
  <c r="BF152" i="2"/>
  <c r="BF153" i="2"/>
  <c r="BF154" i="2"/>
  <c r="BF155" i="2"/>
  <c r="BF156" i="2"/>
  <c r="BF157" i="2"/>
  <c r="BF158" i="2"/>
  <c r="BF160" i="2"/>
  <c r="BF161" i="2"/>
  <c r="BF162" i="2"/>
  <c r="BF163" i="2"/>
  <c r="BF164" i="2"/>
  <c r="BF165" i="2"/>
  <c r="BF166" i="2"/>
  <c r="BF167" i="2"/>
  <c r="BF169" i="2"/>
  <c r="BF170" i="2"/>
  <c r="BF171" i="2"/>
  <c r="BF172" i="2"/>
  <c r="BF173" i="2"/>
  <c r="BF174" i="2"/>
  <c r="BF175" i="2"/>
  <c r="BF176" i="2"/>
  <c r="BF177" i="2"/>
  <c r="BF179" i="2"/>
  <c r="BF181" i="2"/>
  <c r="BF182" i="2"/>
  <c r="BF183" i="2"/>
  <c r="BF184" i="2"/>
  <c r="BF185" i="2"/>
  <c r="BF187" i="2"/>
  <c r="BF188" i="2"/>
  <c r="BF189" i="2"/>
  <c r="BF190" i="2"/>
  <c r="BF192" i="2"/>
  <c r="BF193" i="2"/>
  <c r="BF194" i="2"/>
  <c r="BF195" i="2"/>
  <c r="BF196" i="2"/>
  <c r="BF198" i="2"/>
  <c r="BF201" i="2"/>
  <c r="BF202" i="2"/>
  <c r="BF203" i="2"/>
  <c r="BF204" i="2"/>
  <c r="BF206" i="2"/>
  <c r="BF208" i="2"/>
  <c r="BF209" i="2"/>
  <c r="BF211" i="2"/>
  <c r="BF212" i="2"/>
  <c r="BF213" i="2"/>
  <c r="BF214" i="2"/>
  <c r="BF215" i="2"/>
  <c r="BF216" i="2"/>
  <c r="BF217" i="2"/>
  <c r="BF219" i="2"/>
  <c r="BF220" i="2"/>
  <c r="BF221" i="2"/>
  <c r="BF222" i="2"/>
  <c r="BF224" i="2"/>
  <c r="BF225" i="2"/>
  <c r="BF227" i="2"/>
  <c r="BF228" i="2"/>
  <c r="BF229" i="2"/>
  <c r="BF230" i="2"/>
  <c r="BF232" i="2"/>
  <c r="BF233" i="2"/>
  <c r="BF235" i="2"/>
  <c r="BF236" i="2"/>
  <c r="BF237" i="2"/>
  <c r="BF238" i="2"/>
  <c r="BF239" i="2"/>
  <c r="BF240" i="2"/>
  <c r="BF241" i="2"/>
  <c r="BF242" i="2"/>
  <c r="BF243" i="2"/>
  <c r="BF245" i="2"/>
  <c r="BF246" i="2"/>
  <c r="BF249" i="2"/>
  <c r="BF250" i="2"/>
  <c r="BF251" i="2"/>
  <c r="BF252" i="2"/>
  <c r="BF253" i="2"/>
  <c r="BF254" i="2"/>
  <c r="BF256" i="2"/>
  <c r="BF257" i="2"/>
  <c r="BF258" i="2"/>
  <c r="BF259" i="2"/>
  <c r="BF260" i="2"/>
  <c r="BD96" i="1"/>
  <c r="BC96" i="1"/>
  <c r="AV96" i="1"/>
  <c r="BB96" i="1"/>
  <c r="BD95" i="1"/>
  <c r="BD94" i="1" s="1"/>
  <c r="W36" i="1" s="1"/>
  <c r="F37" i="2"/>
  <c r="BC95" i="1"/>
  <c r="AY95" i="1" s="1"/>
  <c r="BB95" i="1"/>
  <c r="AX95" i="1" s="1"/>
  <c r="AS94" i="1"/>
  <c r="R199" i="2" l="1"/>
  <c r="P148" i="2"/>
  <c r="T148" i="2"/>
  <c r="P199" i="2"/>
  <c r="R148" i="2"/>
  <c r="R147" i="2"/>
  <c r="T199" i="2"/>
  <c r="AZ96" i="1"/>
  <c r="BK148" i="2"/>
  <c r="J148" i="2"/>
  <c r="J99" i="2"/>
  <c r="BK199" i="2"/>
  <c r="J199" i="2" s="1"/>
  <c r="J108" i="2" s="1"/>
  <c r="BK247" i="2"/>
  <c r="J247" i="2"/>
  <c r="J119" i="2" s="1"/>
  <c r="BC94" i="1"/>
  <c r="W35" i="1"/>
  <c r="AZ95" i="1"/>
  <c r="AV95" i="1" s="1"/>
  <c r="AT95" i="1" s="1"/>
  <c r="BB94" i="1"/>
  <c r="W34" i="1"/>
  <c r="J38" i="2"/>
  <c r="AW96" i="1" s="1"/>
  <c r="AT96" i="1" s="1"/>
  <c r="F38" i="2"/>
  <c r="BA96" i="1" s="1"/>
  <c r="BA95" i="1" s="1"/>
  <c r="AW95" i="1" s="1"/>
  <c r="T147" i="2" l="1"/>
  <c r="P147" i="2"/>
  <c r="AU96" i="1"/>
  <c r="BK147" i="2"/>
  <c r="J147" i="2" s="1"/>
  <c r="J98" i="2" s="1"/>
  <c r="J32" i="2" s="1"/>
  <c r="J34" i="2" s="1"/>
  <c r="AG96" i="1" s="1"/>
  <c r="AG95" i="1" s="1"/>
  <c r="AG94" i="1" s="1"/>
  <c r="AK26" i="1" s="1"/>
  <c r="AK29" i="1" s="1"/>
  <c r="AU95" i="1"/>
  <c r="AU94" i="1" s="1"/>
  <c r="AZ94" i="1"/>
  <c r="W32" i="1"/>
  <c r="AY94" i="1"/>
  <c r="AX94" i="1"/>
  <c r="BA94" i="1"/>
  <c r="W33" i="1"/>
  <c r="J43" i="2" l="1"/>
  <c r="AN96" i="1"/>
  <c r="AN95" i="1"/>
  <c r="AV94" i="1"/>
  <c r="AK32" i="1" s="1"/>
  <c r="AK38" i="1" s="1"/>
  <c r="AW94" i="1"/>
  <c r="AK33" i="1" s="1"/>
  <c r="J126" i="2"/>
  <c r="AG100" i="1"/>
  <c r="AT94" i="1" l="1"/>
  <c r="AN94" i="1"/>
  <c r="AN100" i="1"/>
</calcChain>
</file>

<file path=xl/sharedStrings.xml><?xml version="1.0" encoding="utf-8"?>
<sst xmlns="http://schemas.openxmlformats.org/spreadsheetml/2006/main" count="1716" uniqueCount="467">
  <si>
    <t>Export Komplet</t>
  </si>
  <si>
    <t/>
  </si>
  <si>
    <t>2.0</t>
  </si>
  <si>
    <t>False</t>
  </si>
  <si>
    <t>{73b37cec-a6ee-4909-900d-d0298e3456a2}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</si>
  <si>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</si>
  <si>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</si>
  <si>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</si>
  <si>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</si>
  <si>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</si>
  <si>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</si>
  <si>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PV518</t>
  </si>
  <si>
    <t>Stavba:</t>
  </si>
  <si>
    <t>Farma pre chov hovädzieho dobytka - rozšírenie - Dubník - Mikulášov dvor</t>
  </si>
  <si>
    <t>JKSO:</t>
  </si>
  <si>
    <t>KS:</t>
  </si>
  <si>
    <t>Miesto:</t>
  </si>
  <si>
    <t>Dubník, k.ú. Veľká Tabula</t>
  </si>
  <si>
    <t>Dátum:</t>
  </si>
  <si>
    <t>29. 6. 2022</t>
  </si>
  <si>
    <t>Objednávateľ:</t>
  </si>
  <si>
    <t>IČO:</t>
  </si>
  <si>
    <t>MARAGRO s.r.o.</t>
  </si>
  <si>
    <t>IČ DPH:</t>
  </si>
  <si>
    <t>Zhotoviteľ:</t>
  </si>
  <si>
    <t xml:space="preserve"> </t>
  </si>
  <si>
    <t>Projektant:</t>
  </si>
  <si>
    <t>Ing. Balla</t>
  </si>
  <si>
    <t>True</t>
  </si>
  <si>
    <t>0,01</t>
  </si>
  <si>
    <t>Spracovateľ:</t>
  </si>
  <si>
    <t>Poznámka:</t>
  </si>
  <si>
    <t>Jedná sa len o orientačný rozpočet spracovaný podľa poskytnuých podkladov. Všetky výmery a ceny sú len informatívne a odhadované. K  správnemu naceneniu výkazu výmer je potrebné naštudovanie PD a obhliadka  stavby. Naceniť je potrebné jestvujúci výkaz výmer podľa pokynov tendrového  zadávateľa, resp. zmluvy o dielo. Rozdiely uviesť pod čiaru._x000D_
Výkaz  výmer výberom položiek, priloženými výpočtami má napomôcť a urýchliť  dodávateľovi správne naceniť všetky práce podľa PD ku kompletnej realizácií,  skolaudovaní a užívateľnosti stav. diela._x000D_
Práce  a dodávky obsiahnuté v projektovej dokumentácii a neobsiahnuté vo výkaze  výmer je dodávateľ povinný položkovo rozšpecifikovať a naceniť pod čiaru,  mimo ponukového rozpočtu pre objektívne rozhodovanie._x000D_
Zmeny,  opravy VV a návrhy na možné zníženie stav. nákladov dodávateľ nacení rovnako  pod čiaru a priloží k ponukovému rozpočtu. _x000D_
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</si>
  <si>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</si>
  <si>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</si>
  <si>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</si>
  <si>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</si>
  <si>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</si>
  <si>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</si>
  <si>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</si>
  <si>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</si>
  <si>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</si>
  <si>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</si>
  <si>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</si>
  <si>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</si>
  <si>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</si>
  <si>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</si>
  <si>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</si>
  <si>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</si>
  <si>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</si>
  <si>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</si>
  <si>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</si>
  <si>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</si>
  <si>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</si>
  <si>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</si>
  <si>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</si>
  <si>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</si>
  <si>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</si>
  <si>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</si>
  <si>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</si>
  <si>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</si>
  <si>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</si>
  <si>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</si>
  <si>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</si>
  <si>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</si>
  <si>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</si>
  <si>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</si>
  <si>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</si>
  <si>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</si>
  <si>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</si>
  <si>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</si>
  <si>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</si>
  <si>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</si>
  <si>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</si>
  <si>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</si>
  <si>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</si>
  <si>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</si>
  <si>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</si>
  <si>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</si>
  <si>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01</t>
  </si>
  <si>
    <t>02 - Kravín pre 800 ks dojníc</t>
  </si>
  <si>
    <t>STA</t>
  </si>
  <si>
    <t>1</t>
  </si>
  <si>
    <t>{0e8e58b7-a3a2-4c75-baab-260449936ac3}</t>
  </si>
  <si>
    <t>/</t>
  </si>
  <si>
    <t>01_01</t>
  </si>
  <si>
    <t>SO 5866 - B - Kravín pre 800 ks dojníc</t>
  </si>
  <si>
    <t>Časť</t>
  </si>
  <si>
    <t>2</t>
  </si>
  <si>
    <t>{9fcc9bcc-9c69-43bd-beba-5af2be2722c0}</t>
  </si>
  <si>
    <t>2) Ostatné náklady zo súhrnného listu</t>
  </si>
  <si>
    <t>Percent. zadanie_x000D_
[% nákladov rozpočtu]</t>
  </si>
  <si>
    <t>Zaradenie nákladov</t>
  </si>
  <si>
    <t>Celkové náklady za stavbu 1) + 2)</t>
  </si>
  <si>
    <t>KRYCÍ LIST ROZPOČTU</t>
  </si>
  <si>
    <t>Objekt:</t>
  </si>
  <si>
    <t>01 - 02 - Kravín pre 800 ks dojníc</t>
  </si>
  <si>
    <t>Časť:</t>
  </si>
  <si>
    <t>01_01 - SO 5866 - B - Kravín pre 800 ks dojníc</t>
  </si>
  <si>
    <t>Jedná sa len o orientačný rozpočet spracovaný podľa poskytnuých podkladov. Všetky výmery a ceny sú len informatívne a odhadované. K  správnemu naceneniu výkazu výmer je potrebné naštudovanie PD a obhliadka  stavby. Naceniť je potrebné jestvujúci výkaz výmer podľa pokynov tendrového  zadávateľa, resp. zmluvy o dielo. Rozdiely uviesť pod čiaru. Výkaz  výmer výberom položiek, priloženými výpočtami má napomôcť a urýchliť  dodávateľovi správne naceniť všetky práce podľa PD ku kompletnej realizácií,  skolaudovaní a užívateľnosti stav. diela. Práce  a dodávky obsiahnuté v projektovej dokumentácii a neobsiahnuté vo výkaze  výmer je dodávateľ povinný položkovo rozšpecifikovať a naceniť pod čiaru,  mimo ponukového rozpočtu pre objektívne rozhodovanie. Zmeny,  opravy VV a návrhy na možné zníženie stav. nákladov dodávateľ nacení rovnako  pod čiaru a priloží k ponukovému rozpočtu.  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</si>
  <si>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</si>
  <si>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</si>
  <si>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</si>
  <si>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</si>
  <si>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</si>
  <si>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</si>
  <si>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</si>
  <si>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D1 - Práce HSV</t>
  </si>
  <si>
    <t xml:space="preserve">    D2 - ZEMNÉ PRÁCE</t>
  </si>
  <si>
    <t xml:space="preserve">    D3 - ZÁKLADY</t>
  </si>
  <si>
    <t xml:space="preserve">    D4 - ZVISLÉ KONŠTRUKCIE</t>
  </si>
  <si>
    <t xml:space="preserve">    D5 - SPEVNENÉ PLOCHY</t>
  </si>
  <si>
    <t xml:space="preserve">    D6 - POVRCHOVÉ ÚPRAVY</t>
  </si>
  <si>
    <t xml:space="preserve">    D7 - POTRUBNÉ ROZVODY</t>
  </si>
  <si>
    <t xml:space="preserve">    D8 - OSTATNÉ PRÁCE</t>
  </si>
  <si>
    <t xml:space="preserve">    D9 - PRESUNY HMÔT</t>
  </si>
  <si>
    <t>D10 - Práce PSV</t>
  </si>
  <si>
    <t xml:space="preserve">    D11 - IZOLÁCIE PROTI VODE A VLHKOSTI</t>
  </si>
  <si>
    <t xml:space="preserve">    D12 - ZTI-VNÚTORNA KANALIZÁCIA</t>
  </si>
  <si>
    <t xml:space="preserve">    D13 - ZTI-VNÚTORNÝ VODOVOD</t>
  </si>
  <si>
    <t xml:space="preserve">    D14 - ZTI-STROJNÉ VYBAVENIE</t>
  </si>
  <si>
    <t xml:space="preserve">    D15 - KONŠTRUKCIE TESÁRSKE</t>
  </si>
  <si>
    <t xml:space="preserve">    D16 - DREVOSTAVBY</t>
  </si>
  <si>
    <t xml:space="preserve">    D17 - KONŠTRUKCIE KLAMPIARSKE</t>
  </si>
  <si>
    <t xml:space="preserve">    D18 - KRYTINY TVRDÉ</t>
  </si>
  <si>
    <t xml:space="preserve">    D19 - KOVOVÉ DOPLNKOVÉ KONŠTRUKCIE</t>
  </si>
  <si>
    <t xml:space="preserve">    D20 - NÁTERY</t>
  </si>
  <si>
    <t>D21 - Montážne práce</t>
  </si>
  <si>
    <t xml:space="preserve">    D22 - M-21 ELEKTROMONTÁŽE</t>
  </si>
  <si>
    <t xml:space="preserve">    D23 - M-43 MONTÁŽ OCEĽOVÝCH KONŠTRUKCIÍ</t>
  </si>
  <si>
    <t>2) Ostatné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</si>
  <si>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</si>
  <si>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</si>
  <si>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</si>
  <si>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</si>
  <si>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</si>
  <si>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</si>
  <si>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</si>
  <si>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</si>
  <si>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</si>
  <si>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</si>
  <si>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</si>
  <si>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</si>
  <si>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</si>
  <si>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>Práce HSV</t>
  </si>
  <si>
    <t>ROZPOCET</t>
  </si>
  <si>
    <t>D2</t>
  </si>
  <si>
    <t>ZEMNÉ PRÁCE</t>
  </si>
  <si>
    <t>K</t>
  </si>
  <si>
    <t>121101113</t>
  </si>
  <si>
    <t>Odstránenie ornice do 10 000 m3 s vodorovným premiestnením na hromady a so zložením na vzdialenosť do 100 m</t>
  </si>
  <si>
    <t>m3</t>
  </si>
  <si>
    <t>4</t>
  </si>
  <si>
    <t>131101102</t>
  </si>
  <si>
    <t>Hĺbenie nezapažených jám v hornine triedy 1 až 2, do 1000 m3</t>
  </si>
  <si>
    <t>132101101</t>
  </si>
  <si>
    <t>Výkop ryhy do 100 m3 o šírke do 600 mm v hornine triedy 1 a 2</t>
  </si>
  <si>
    <t>6</t>
  </si>
  <si>
    <t>132201102</t>
  </si>
  <si>
    <t>Hĺbenie rýh o šírke do 0,6 m v hornine triedy 3, nad 100 m3</t>
  </si>
  <si>
    <t>8</t>
  </si>
  <si>
    <t>133101102</t>
  </si>
  <si>
    <t>Hĺbenie zapažených šachiet v hornine triedy 1 a 2, nad 100 m3</t>
  </si>
  <si>
    <t>10</t>
  </si>
  <si>
    <t>162301101</t>
  </si>
  <si>
    <t>Vodorovné premiestnenie výkopku na vzdialenosť do 500 m v hornine triedy 1 až 4</t>
  </si>
  <si>
    <t>12</t>
  </si>
  <si>
    <t>167101101</t>
  </si>
  <si>
    <t>Nakladanie výkopku do 100 m3 v hornine triedy 1 až 4</t>
  </si>
  <si>
    <t>14</t>
  </si>
  <si>
    <t>174101003</t>
  </si>
  <si>
    <t>Zásyp sypaninou zhutnený jám, šachiet, rýh, zárezov alebo okolo objektu do 10000 m3</t>
  </si>
  <si>
    <t>16</t>
  </si>
  <si>
    <t>181101102</t>
  </si>
  <si>
    <t>Úprava pláne v zárezoch v hornine triedy 1 až 4 so zhutnením</t>
  </si>
  <si>
    <t>m2</t>
  </si>
  <si>
    <t>18</t>
  </si>
  <si>
    <t>D3</t>
  </si>
  <si>
    <t>ZÁKLADY</t>
  </si>
  <si>
    <t>273361821</t>
  </si>
  <si>
    <t>Výstuž základových dosiek oceľou triedy 10 505 /B500A/</t>
  </si>
  <si>
    <t>t</t>
  </si>
  <si>
    <t>275351217</t>
  </si>
  <si>
    <t>Debnenie základových pätiek tradičné - zhotovenie</t>
  </si>
  <si>
    <t>22</t>
  </si>
  <si>
    <t>275351218</t>
  </si>
  <si>
    <t>Debnenie základových pätiek tradičné - odstránenie</t>
  </si>
  <si>
    <t>24</t>
  </si>
  <si>
    <t>275361821</t>
  </si>
  <si>
    <t>Výstuž základových pätiek oceľou triedy 10 505 /B500A/</t>
  </si>
  <si>
    <t>26</t>
  </si>
  <si>
    <t>275326231</t>
  </si>
  <si>
    <t>Betón základových pätiek z betónu vodostavebného železového V4 T50 C20/25</t>
  </si>
  <si>
    <t>28</t>
  </si>
  <si>
    <t>273321411</t>
  </si>
  <si>
    <t>Betón základových dosiek železový triedy C25/30</t>
  </si>
  <si>
    <t>30</t>
  </si>
  <si>
    <t>2833000215</t>
  </si>
  <si>
    <t>Izol. základov proti vlhkosti, tlak.vode, radonu, hydroizolačná fólia</t>
  </si>
  <si>
    <t>32</t>
  </si>
  <si>
    <t>273322530</t>
  </si>
  <si>
    <t>Betón monolitických stien  železový (s výstužou), tr.C 25/30 - krmný stôl</t>
  </si>
  <si>
    <t>34</t>
  </si>
  <si>
    <t>D4</t>
  </si>
  <si>
    <t>ZVISLÉ KONŠTRUKCIE</t>
  </si>
  <si>
    <t>311321311</t>
  </si>
  <si>
    <t>Nadzákladové múry nosné zo železobetónu trieda C16/20</t>
  </si>
  <si>
    <t>36</t>
  </si>
  <si>
    <t>311351107</t>
  </si>
  <si>
    <t>Debnenie nadzákladových múrov nosných obojstranné tradičné - zhotovenie</t>
  </si>
  <si>
    <t>38</t>
  </si>
  <si>
    <t>311351108</t>
  </si>
  <si>
    <t>Debnenie nadzákladových múrov nosných obojstranné tradičné - odstránenie</t>
  </si>
  <si>
    <t>40</t>
  </si>
  <si>
    <t>311361321</t>
  </si>
  <si>
    <t>Výstuž nadzákladových múrov nosných, oceľ 11 373</t>
  </si>
  <si>
    <t>42</t>
  </si>
  <si>
    <t>341352041</t>
  </si>
  <si>
    <t>Montáž oceľového rámového debnenia stien Framax Xlife pre jednoduché steny - zhotovenie</t>
  </si>
  <si>
    <t>44</t>
  </si>
  <si>
    <t>341352051</t>
  </si>
  <si>
    <t>Demontáž oceľového rámového debnenia stien Framax Xlife pre jednoduché steny - odstránenie</t>
  </si>
  <si>
    <t>46</t>
  </si>
  <si>
    <t>348124005</t>
  </si>
  <si>
    <t>D+M Prefabrikát obvodový betónový sokel 7500x600x100mm</t>
  </si>
  <si>
    <t>ks</t>
  </si>
  <si>
    <t>48</t>
  </si>
  <si>
    <t>348124004</t>
  </si>
  <si>
    <t>D+M Prefabrikát betónová deliaca stena skosená 5000x1800x100mm pre HD</t>
  </si>
  <si>
    <t>50</t>
  </si>
  <si>
    <t>348124003</t>
  </si>
  <si>
    <t>D+M Prefabrikát stelivové prahy betónové 2500x230x320 mm pre HD</t>
  </si>
  <si>
    <t>52</t>
  </si>
  <si>
    <t>D5</t>
  </si>
  <si>
    <t>SPEVNENÉ PLOCHY</t>
  </si>
  <si>
    <t>581166113</t>
  </si>
  <si>
    <t>Cestný betón do poľnoh. objektu pre HD - krmná chodba</t>
  </si>
  <si>
    <t>54</t>
  </si>
  <si>
    <t>D6</t>
  </si>
  <si>
    <t>POVRCHOVÉ ÚPRAVY</t>
  </si>
  <si>
    <t>631319173</t>
  </si>
  <si>
    <t>Príplatok za stiahnutie povrchu mazaniny latou pred vložením výstuže hrúbky do 120 mm</t>
  </si>
  <si>
    <t>56</t>
  </si>
  <si>
    <t>631351101</t>
  </si>
  <si>
    <t>Zhotovenie debnenia stien, rýh a otvorov v podlahách</t>
  </si>
  <si>
    <t>58</t>
  </si>
  <si>
    <t>631351102</t>
  </si>
  <si>
    <t>Odstránenie debnenia stien, rýh a otvorov v podlahách</t>
  </si>
  <si>
    <t>60</t>
  </si>
  <si>
    <t>631501111</t>
  </si>
  <si>
    <t>Zmiešaný násyp pod podlahy z hrubého ťaženého kameniva a škváry</t>
  </si>
  <si>
    <t>62</t>
  </si>
  <si>
    <t>631315812</t>
  </si>
  <si>
    <t>Mazanina z cementobetónu tr.C 30/37 hr.od 150 do 380 mm</t>
  </si>
  <si>
    <t>64</t>
  </si>
  <si>
    <t>D7</t>
  </si>
  <si>
    <t>POTRUBNÉ ROZVODY</t>
  </si>
  <si>
    <t>871353130</t>
  </si>
  <si>
    <t>D+M Hnojovicová kanalizácia - PVC DN 200</t>
  </si>
  <si>
    <t>m</t>
  </si>
  <si>
    <t>66</t>
  </si>
  <si>
    <t>871373130</t>
  </si>
  <si>
    <t>D+M Hnojovicová kanalizácia - PVC DN 300</t>
  </si>
  <si>
    <t>68</t>
  </si>
  <si>
    <t>871383132</t>
  </si>
  <si>
    <t>Hnojovicový kanál - PVC DN 500</t>
  </si>
  <si>
    <t>70</t>
  </si>
  <si>
    <t>871212100</t>
  </si>
  <si>
    <t>D+M Vodovodnej prípojky z HDPE potrubia v nezámrznej hľbke</t>
  </si>
  <si>
    <t>72</t>
  </si>
  <si>
    <t>D8</t>
  </si>
  <si>
    <t>OSTATNÉ PRÁCE</t>
  </si>
  <si>
    <t>936173111</t>
  </si>
  <si>
    <t>Osadenie doplnkových oceľových konštrukcií na konštrukciu múrov a valov pri hmotnosti jednotlivo do 20 kg</t>
  </si>
  <si>
    <t>74</t>
  </si>
  <si>
    <t>632902220</t>
  </si>
  <si>
    <t>Ryhovanie bet. podláh - protišmyková úprava nášlapnej vrstvy</t>
  </si>
  <si>
    <t>bm</t>
  </si>
  <si>
    <t>76</t>
  </si>
  <si>
    <t>634601112</t>
  </si>
  <si>
    <t>Rezanie dilatačných špár s diamantovým kotúčom</t>
  </si>
  <si>
    <t>78</t>
  </si>
  <si>
    <t>941955004</t>
  </si>
  <si>
    <t>Lešenie ľahké pracovné pomocné s výškou podlahy do 3,5 m</t>
  </si>
  <si>
    <t>80</t>
  </si>
  <si>
    <t>952901411</t>
  </si>
  <si>
    <t>Vyčistenie ostatných objektov ľubovoľnej výšky</t>
  </si>
  <si>
    <t>82</t>
  </si>
  <si>
    <t>D9</t>
  </si>
  <si>
    <t>PRESUNY HMÔT</t>
  </si>
  <si>
    <t>998021021</t>
  </si>
  <si>
    <t>Presun hmôt pre murované haly do výšky 20 m</t>
  </si>
  <si>
    <t>84</t>
  </si>
  <si>
    <t>D10</t>
  </si>
  <si>
    <t>Práce PSV</t>
  </si>
  <si>
    <t>D11</t>
  </si>
  <si>
    <t>IZOLÁCIE PROTI VODE A VLHKOSTI</t>
  </si>
  <si>
    <t>711691172</t>
  </si>
  <si>
    <t>Zhotovenie izolácie rubovej podzemných objektov položením ochrannej vrstvy ochrannej textílie</t>
  </si>
  <si>
    <t>86</t>
  </si>
  <si>
    <t>998711101</t>
  </si>
  <si>
    <t>Presun hmôt pre izolácie proti vode v objektoch výšky do 6 m</t>
  </si>
  <si>
    <t>88</t>
  </si>
  <si>
    <t>6936651300</t>
  </si>
  <si>
    <t>Geotextília netkaná polypropylénová</t>
  </si>
  <si>
    <t>90</t>
  </si>
  <si>
    <t>711672053</t>
  </si>
  <si>
    <t>Zhotovenie izolácie medziľahlej podzemných objektov fóliou PVC – položenou voľne /zváranie/</t>
  </si>
  <si>
    <t>92</t>
  </si>
  <si>
    <t>D12</t>
  </si>
  <si>
    <t>ZTI-VNÚTORNA KANALIZÁCIA</t>
  </si>
  <si>
    <t>721171114</t>
  </si>
  <si>
    <t>Potrubie kanalizačné z PVC-U rúr hrdlových odpadových D 315/7,7</t>
  </si>
  <si>
    <t>94</t>
  </si>
  <si>
    <t>D13</t>
  </si>
  <si>
    <t>ZTI-VNÚTORNÝ VODOVOD</t>
  </si>
  <si>
    <t>871161121</t>
  </si>
  <si>
    <t>Montáž potrubia z tlakových polyetylénových rúrok DN 32</t>
  </si>
  <si>
    <t>96</t>
  </si>
  <si>
    <t>998722102</t>
  </si>
  <si>
    <t>Presun hmôt pre vnútorný vodovod v objektoch výšky do 12 m</t>
  </si>
  <si>
    <t>98</t>
  </si>
  <si>
    <t>D14</t>
  </si>
  <si>
    <t>ZTI-STROJNÉ VYBAVENIE</t>
  </si>
  <si>
    <t>449831400</t>
  </si>
  <si>
    <t>Prenosný hasiaci prístroj práškový 6 kg</t>
  </si>
  <si>
    <t>100</t>
  </si>
  <si>
    <t>642953240</t>
  </si>
  <si>
    <t>Vráta vyťahovacie na el. pohon - poľnohospodárske</t>
  </si>
  <si>
    <t>102</t>
  </si>
  <si>
    <t>642953242</t>
  </si>
  <si>
    <t>Vráta vyťahovacie mechanické ovládanie - poľnohospodárske</t>
  </si>
  <si>
    <t>104</t>
  </si>
  <si>
    <t>998724400</t>
  </si>
  <si>
    <t>D+M Splachovacie ventily na hnojovicu s ovládaním</t>
  </si>
  <si>
    <t>106</t>
  </si>
  <si>
    <t>998724600</t>
  </si>
  <si>
    <t>Systém nízkotlakových rozprašovacích dýz s príslušenstvom a ovládaním</t>
  </si>
  <si>
    <t>108</t>
  </si>
  <si>
    <t>998724700</t>
  </si>
  <si>
    <t>Napájačky s výhrevným telesom 500 W, jednoliate telo polyetylénovej konštrukcie, dĺžka 3,5 m, značka: MIRACO USA</t>
  </si>
  <si>
    <t>110</t>
  </si>
  <si>
    <t>998724800</t>
  </si>
  <si>
    <t>D+M Ventilátorov pre HD s príslušenstvom a ovládaním</t>
  </si>
  <si>
    <t>112</t>
  </si>
  <si>
    <t>D15</t>
  </si>
  <si>
    <t>KONŠTRUKCIE TESÁRSKE</t>
  </si>
  <si>
    <t>762191920</t>
  </si>
  <si>
    <t>D+M plachty protiprievanové bočné pre HD</t>
  </si>
  <si>
    <t>114</t>
  </si>
  <si>
    <t>762191921</t>
  </si>
  <si>
    <t>D+M Elektro rozvodu k el. motorom plácht</t>
  </si>
  <si>
    <t>116</t>
  </si>
  <si>
    <t>762191922</t>
  </si>
  <si>
    <t>D+M Rozvodnej skrine oplech do steny pre plachty</t>
  </si>
  <si>
    <t>118</t>
  </si>
  <si>
    <t>762191927</t>
  </si>
  <si>
    <t>D+M Meteostanice pre plachty</t>
  </si>
  <si>
    <t>120</t>
  </si>
  <si>
    <t>D16</t>
  </si>
  <si>
    <t>DREVOSTAVBY</t>
  </si>
  <si>
    <t>763794101</t>
  </si>
  <si>
    <t>Montáž ostatných dielcov vetracích kanálov, šachiet z panelov</t>
  </si>
  <si>
    <t>122</t>
  </si>
  <si>
    <t>763794201</t>
  </si>
  <si>
    <t>D+M Vetracia štrbina v hrebeni</t>
  </si>
  <si>
    <t>124</t>
  </si>
  <si>
    <t>D17</t>
  </si>
  <si>
    <t>KONŠTRUKCIE KLAMPIARSKE</t>
  </si>
  <si>
    <t>764321230</t>
  </si>
  <si>
    <t>Oplechovanie z pozinkovaného PZ plechu, ríms pod nadrímsovým žľabom vrátane podkladového plechu r.š. 660 mm</t>
  </si>
  <si>
    <t>126</t>
  </si>
  <si>
    <t>764355948</t>
  </si>
  <si>
    <t>D+M atypických daždových žlabov kovových z hladkého plechu</t>
  </si>
  <si>
    <t>128</t>
  </si>
  <si>
    <t>998764203</t>
  </si>
  <si>
    <t>Presun hmôt pre konštrukcie klampiarske v objektoch výšky nad 12 do 24 m</t>
  </si>
  <si>
    <t>%</t>
  </si>
  <si>
    <t>130</t>
  </si>
  <si>
    <t>764359223</t>
  </si>
  <si>
    <t>Kotlík kónický atyp pre rúry s priemerom do 300 mm</t>
  </si>
  <si>
    <t>132</t>
  </si>
  <si>
    <t>D18</t>
  </si>
  <si>
    <t>KRYTINY TVRDÉ</t>
  </si>
  <si>
    <t>430333115</t>
  </si>
  <si>
    <t>Dodávka strešného PUR panela hr. 50 mm</t>
  </si>
  <si>
    <t>134</t>
  </si>
  <si>
    <t>430333125</t>
  </si>
  <si>
    <t>Montáž strešného panelu PUR hr. 50 mm</t>
  </si>
  <si>
    <t>136</t>
  </si>
  <si>
    <t>D19</t>
  </si>
  <si>
    <t>KOVOVÉ DOPLNKOVÉ KONŠTRUKCIE</t>
  </si>
  <si>
    <t>767222152</t>
  </si>
  <si>
    <t>D+M atypických ocelových rúrových brán pz. pre HD</t>
  </si>
  <si>
    <t>138</t>
  </si>
  <si>
    <t>767137512</t>
  </si>
  <si>
    <t>Obloženie plechom skrutkovaním</t>
  </si>
  <si>
    <t>140</t>
  </si>
  <si>
    <t>430811400</t>
  </si>
  <si>
    <t>D+M Splachovacieho systému na čistenie priestorov v maštali</t>
  </si>
  <si>
    <t>kg</t>
  </si>
  <si>
    <t>142</t>
  </si>
  <si>
    <t>430931100</t>
  </si>
  <si>
    <t>Ležiskové zábrany pre dojnice - žiarovozinkované</t>
  </si>
  <si>
    <t>144</t>
  </si>
  <si>
    <t>764430270</t>
  </si>
  <si>
    <t>Profilovaný plech pz – na obloženie fasády</t>
  </si>
  <si>
    <t>146</t>
  </si>
  <si>
    <t>767980010</t>
  </si>
  <si>
    <t>Oceľové prvky pre zvinovaciu plachtu</t>
  </si>
  <si>
    <t>148</t>
  </si>
  <si>
    <t>767222150</t>
  </si>
  <si>
    <t>D+M Oceľovej výdrevy z jokloviny 100x50mm</t>
  </si>
  <si>
    <t>150</t>
  </si>
  <si>
    <t>767222145</t>
  </si>
  <si>
    <t>D+M zdvíhacích brán s el. motorom /nožové / pre HD</t>
  </si>
  <si>
    <t>152</t>
  </si>
  <si>
    <t>767222140</t>
  </si>
  <si>
    <t>D+M systému fixácie dojníc „headlock“</t>
  </si>
  <si>
    <t>154</t>
  </si>
  <si>
    <t>D20</t>
  </si>
  <si>
    <t>NÁTERY</t>
  </si>
  <si>
    <t>783226100</t>
  </si>
  <si>
    <t>Nátery kov.stav.doplnk.konštr. syntetické na vzduchu schnúce základný - 35µm</t>
  </si>
  <si>
    <t>156</t>
  </si>
  <si>
    <t>783225100</t>
  </si>
  <si>
    <t>Nátery kov.stav.doplnk.konštr. syntetické na vzduchu schnúce dvojnás. 1x s emailov. - 105µm</t>
  </si>
  <si>
    <t>158</t>
  </si>
  <si>
    <t>D21</t>
  </si>
  <si>
    <t>Montážne práce</t>
  </si>
  <si>
    <t>D22</t>
  </si>
  <si>
    <t>M-21 ELEKTROMONTÁŽE</t>
  </si>
  <si>
    <t>210220020</t>
  </si>
  <si>
    <t>Uzemňovacie vedenie v zemi FeZn</t>
  </si>
  <si>
    <t>160</t>
  </si>
  <si>
    <t>210200026</t>
  </si>
  <si>
    <t>D+M vysokovýkonných svietidiel s LED technológiou</t>
  </si>
  <si>
    <t>162</t>
  </si>
  <si>
    <t>210220320</t>
  </si>
  <si>
    <t>Ochranné pospojovanie s gulatinou FeZn - v podlahách</t>
  </si>
  <si>
    <t>164</t>
  </si>
  <si>
    <t>341203100</t>
  </si>
  <si>
    <t>Kábel Cu 750V : CYKY-J 3x1,5</t>
  </si>
  <si>
    <t>166</t>
  </si>
  <si>
    <t>357016102</t>
  </si>
  <si>
    <t>El. rozvodná skriňa oceľová RH s istiacimy prvkamy</t>
  </si>
  <si>
    <t>168</t>
  </si>
  <si>
    <t>210050060</t>
  </si>
  <si>
    <t>D+M Elektrickej káblovej prípojky v zemy</t>
  </si>
  <si>
    <t>170</t>
  </si>
  <si>
    <t>D23</t>
  </si>
  <si>
    <t>M-43 MONTÁŽ OCEĽOVÝCH KONŠTRUKCIÍ</t>
  </si>
  <si>
    <t>430861003</t>
  </si>
  <si>
    <t>Montáž rôznych dielov OK - prvá cenová krivka do 750 kg vrátane</t>
  </si>
  <si>
    <t>172</t>
  </si>
  <si>
    <t>430861112</t>
  </si>
  <si>
    <t>Výroba oceľovej konštrukcie - skelet</t>
  </si>
  <si>
    <t>174</t>
  </si>
  <si>
    <t>430861115</t>
  </si>
  <si>
    <t>Oceľové väznice pre montáž PUR panelov</t>
  </si>
  <si>
    <t>176</t>
  </si>
  <si>
    <t>430861200</t>
  </si>
  <si>
    <t>Presun hmôt pre oceľové konštrukcie</t>
  </si>
  <si>
    <t>178</t>
  </si>
  <si>
    <t>430861210</t>
  </si>
  <si>
    <t>Spojovací materiál pevnostnej triedy M 8,8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</si>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</sst>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4" fontId="22" fillId="4" borderId="0" xfId="0" applyNumberFormat="1" applyFont="1" applyFill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167" fontId="22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167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49" fontId="20" fillId="0" borderId="23" xfId="0" applyNumberFormat="1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167" fontId="20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4" fontId="22" fillId="4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workbookViewId="0"/>
  </sheetViews>
  <sheetFormatPr baseColWidth="10" defaultRowHeight="16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 ht="11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>
      <c r="AR2" s="198" t="s">
        <v>5</v>
      </c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>
      <c r="B4" s="16"/>
      <c r="D4" s="17" t="s">
        <v>8</v>
      </c>
      <c r="AR4" s="16"/>
      <c r="AS4" s="18" t="s">
        <v>9</v>
      </c>
      <c r="BS4" s="13" t="s">
        <v>6</v>
      </c>
    </row>
    <row r="5" spans="1:74" ht="12" customHeight="1">
      <c r="B5" s="16"/>
      <c r="D5" s="19" t="s">
        <v>10</v>
      </c>
      <c r="K5" s="156" t="s">
        <v>11</v>
      </c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R5" s="16"/>
      <c r="BS5" s="13" t="s">
        <v>6</v>
      </c>
    </row>
    <row r="6" spans="1:74" ht="37" customHeight="1">
      <c r="B6" s="16"/>
      <c r="D6" s="21" t="s">
        <v>12</v>
      </c>
      <c r="K6" s="158" t="s">
        <v>13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R6" s="16"/>
      <c r="BS6" s="13" t="s">
        <v>6</v>
      </c>
    </row>
    <row r="7" spans="1:74" ht="12" customHeight="1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16</v>
      </c>
      <c r="K8" s="20" t="s">
        <v>17</v>
      </c>
      <c r="AK8" s="22" t="s">
        <v>18</v>
      </c>
      <c r="AN8" s="20" t="s">
        <v>19</v>
      </c>
      <c r="AR8" s="16"/>
      <c r="BS8" s="13" t="s">
        <v>6</v>
      </c>
    </row>
    <row r="9" spans="1:74" ht="14.5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5" customHeight="1">
      <c r="B11" s="16"/>
      <c r="E11" s="20" t="s">
        <v>22</v>
      </c>
      <c r="AK11" s="22" t="s">
        <v>23</v>
      </c>
      <c r="AN11" s="20" t="s">
        <v>1</v>
      </c>
      <c r="AR11" s="16"/>
      <c r="BS11" s="13" t="s">
        <v>6</v>
      </c>
    </row>
    <row r="12" spans="1:74" ht="7" customHeight="1">
      <c r="B12" s="16"/>
      <c r="AR12" s="16"/>
      <c r="BS12" s="13" t="s">
        <v>6</v>
      </c>
    </row>
    <row r="13" spans="1:74" ht="12" customHeight="1">
      <c r="B13" s="16"/>
      <c r="D13" s="22" t="s">
        <v>24</v>
      </c>
      <c r="AK13" s="22" t="s">
        <v>21</v>
      </c>
      <c r="AN13" s="20" t="s">
        <v>1</v>
      </c>
      <c r="AR13" s="16"/>
      <c r="BS13" s="13" t="s">
        <v>6</v>
      </c>
    </row>
    <row r="14" spans="1:74" ht="13">
      <c r="B14" s="16"/>
      <c r="E14" s="20" t="s">
        <v>25</v>
      </c>
      <c r="AK14" s="22" t="s">
        <v>23</v>
      </c>
      <c r="AN14" s="20" t="s">
        <v>1</v>
      </c>
      <c r="AR14" s="16"/>
      <c r="BS14" s="13" t="s">
        <v>6</v>
      </c>
    </row>
    <row r="15" spans="1:74" ht="7" customHeight="1">
      <c r="B15" s="16"/>
      <c r="AR15" s="16"/>
      <c r="BS15" s="13" t="s">
        <v>3</v>
      </c>
    </row>
    <row r="16" spans="1:74" ht="12" customHeight="1">
      <c r="B16" s="16"/>
      <c r="D16" s="22" t="s">
        <v>26</v>
      </c>
      <c r="AK16" s="22" t="s">
        <v>21</v>
      </c>
      <c r="AN16" s="20" t="s">
        <v>1</v>
      </c>
      <c r="AR16" s="16"/>
      <c r="BS16" s="13" t="s">
        <v>3</v>
      </c>
    </row>
    <row r="17" spans="2:71" ht="18.5" customHeight="1">
      <c r="B17" s="16"/>
      <c r="E17" s="20" t="s">
        <v>27</v>
      </c>
      <c r="AK17" s="22" t="s">
        <v>23</v>
      </c>
      <c r="AN17" s="20" t="s">
        <v>1</v>
      </c>
      <c r="AR17" s="16"/>
      <c r="BS17" s="13" t="s">
        <v>28</v>
      </c>
    </row>
    <row r="18" spans="2:71" ht="7" customHeight="1">
      <c r="B18" s="16"/>
      <c r="AR18" s="16"/>
      <c r="BS18" s="13" t="s">
        <v>29</v>
      </c>
    </row>
    <row r="19" spans="2:71" ht="12" customHeight="1">
      <c r="B19" s="16"/>
      <c r="D19" s="22" t="s">
        <v>30</v>
      </c>
      <c r="AK19" s="22" t="s">
        <v>21</v>
      </c>
      <c r="AN19" s="20" t="s">
        <v>1</v>
      </c>
      <c r="AR19" s="16"/>
      <c r="BS19" s="13" t="s">
        <v>29</v>
      </c>
    </row>
    <row r="20" spans="2:71" ht="18.5" customHeight="1">
      <c r="B20" s="16"/>
      <c r="E20" s="20" t="s">
        <v>25</v>
      </c>
      <c r="AK20" s="22" t="s">
        <v>23</v>
      </c>
      <c r="AN20" s="20" t="s">
        <v>1</v>
      </c>
      <c r="AR20" s="16"/>
      <c r="BS20" s="13" t="s">
        <v>28</v>
      </c>
    </row>
    <row r="21" spans="2:71" ht="7" customHeight="1">
      <c r="B21" s="16"/>
      <c r="AR21" s="16"/>
    </row>
    <row r="22" spans="2:71" ht="12" customHeight="1">
      <c r="B22" s="16"/>
      <c r="D22" s="22" t="s">
        <v>31</v>
      </c>
      <c r="AR22" s="16"/>
    </row>
    <row r="23" spans="2:71" ht="155.25" customHeight="1">
      <c r="B23" s="16"/>
      <c r="E23" s="159" t="s">
        <v>32</v>
      </c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R23" s="16"/>
    </row>
    <row r="24" spans="2:71" ht="7" customHeight="1">
      <c r="B24" s="16"/>
      <c r="AR24" s="16"/>
    </row>
    <row r="25" spans="2:71" ht="7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ht="14.5" customHeight="1">
      <c r="B26" s="16"/>
      <c r="D26" s="25" t="s">
        <v>33</v>
      </c>
      <c r="AK26" s="160">
        <f>ROUND(AG94,2)</f>
        <v>2800773.49</v>
      </c>
      <c r="AL26" s="157"/>
      <c r="AM26" s="157"/>
      <c r="AN26" s="157"/>
      <c r="AO26" s="157"/>
      <c r="AR26" s="16"/>
    </row>
    <row r="27" spans="2:71" ht="14.5" customHeight="1">
      <c r="B27" s="16"/>
      <c r="D27" s="25" t="s">
        <v>34</v>
      </c>
      <c r="AK27" s="160">
        <f>ROUND(AG98, 2)</f>
        <v>0</v>
      </c>
      <c r="AL27" s="160"/>
      <c r="AM27" s="160"/>
      <c r="AN27" s="160"/>
      <c r="AO27" s="160"/>
      <c r="AR27" s="16"/>
    </row>
    <row r="28" spans="2:71" s="1" customFormat="1" ht="7" customHeight="1">
      <c r="B28" s="27"/>
      <c r="AR28" s="27"/>
    </row>
    <row r="29" spans="2:71" s="1" customFormat="1" ht="26" customHeight="1">
      <c r="B29" s="27"/>
      <c r="D29" s="28" t="s">
        <v>35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161">
        <f>ROUND(AK26 + AK27, 2)</f>
        <v>2800773.49</v>
      </c>
      <c r="AL29" s="162"/>
      <c r="AM29" s="162"/>
      <c r="AN29" s="162"/>
      <c r="AO29" s="162"/>
      <c r="AR29" s="27"/>
    </row>
    <row r="30" spans="2:71" s="1" customFormat="1" ht="7" customHeight="1">
      <c r="B30" s="27"/>
      <c r="AR30" s="27"/>
    </row>
    <row r="31" spans="2:71" s="1" customFormat="1" ht="13">
      <c r="B31" s="27"/>
      <c r="L31" s="163" t="s">
        <v>36</v>
      </c>
      <c r="M31" s="163"/>
      <c r="N31" s="163"/>
      <c r="O31" s="163"/>
      <c r="P31" s="163"/>
      <c r="W31" s="163" t="s">
        <v>37</v>
      </c>
      <c r="X31" s="163"/>
      <c r="Y31" s="163"/>
      <c r="Z31" s="163"/>
      <c r="AA31" s="163"/>
      <c r="AB31" s="163"/>
      <c r="AC31" s="163"/>
      <c r="AD31" s="163"/>
      <c r="AE31" s="163"/>
      <c r="AK31" s="163" t="s">
        <v>38</v>
      </c>
      <c r="AL31" s="163"/>
      <c r="AM31" s="163"/>
      <c r="AN31" s="163"/>
      <c r="AO31" s="163"/>
      <c r="AR31" s="27"/>
    </row>
    <row r="32" spans="2:71" s="2" customFormat="1" ht="14.5" customHeight="1">
      <c r="B32" s="31"/>
      <c r="D32" s="22" t="s">
        <v>39</v>
      </c>
      <c r="F32" s="32" t="s">
        <v>40</v>
      </c>
      <c r="L32" s="166">
        <v>0.2</v>
      </c>
      <c r="M32" s="165"/>
      <c r="N32" s="165"/>
      <c r="O32" s="165"/>
      <c r="P32" s="165"/>
      <c r="Q32" s="33"/>
      <c r="R32" s="33"/>
      <c r="S32" s="33"/>
      <c r="T32" s="33"/>
      <c r="U32" s="33"/>
      <c r="V32" s="33"/>
      <c r="W32" s="164">
        <f>ROUND(AZ94 + SUM(CD98), 2)</f>
        <v>0</v>
      </c>
      <c r="X32" s="165"/>
      <c r="Y32" s="165"/>
      <c r="Z32" s="165"/>
      <c r="AA32" s="165"/>
      <c r="AB32" s="165"/>
      <c r="AC32" s="165"/>
      <c r="AD32" s="165"/>
      <c r="AE32" s="165"/>
      <c r="AF32" s="33"/>
      <c r="AG32" s="33"/>
      <c r="AH32" s="33"/>
      <c r="AI32" s="33"/>
      <c r="AJ32" s="33"/>
      <c r="AK32" s="164">
        <f>ROUND(AV94 + SUM(BY98), 2)</f>
        <v>0</v>
      </c>
      <c r="AL32" s="165"/>
      <c r="AM32" s="165"/>
      <c r="AN32" s="165"/>
      <c r="AO32" s="165"/>
      <c r="AP32" s="33"/>
      <c r="AQ32" s="33"/>
      <c r="AR32" s="34"/>
      <c r="AS32" s="33"/>
      <c r="AT32" s="33"/>
      <c r="AU32" s="33"/>
      <c r="AV32" s="33"/>
      <c r="AW32" s="33"/>
      <c r="AX32" s="33"/>
      <c r="AY32" s="33"/>
      <c r="AZ32" s="33"/>
    </row>
    <row r="33" spans="2:52" s="2" customFormat="1" ht="14.5" customHeight="1">
      <c r="B33" s="31"/>
      <c r="F33" s="32" t="s">
        <v>41</v>
      </c>
      <c r="L33" s="169">
        <v>0.2</v>
      </c>
      <c r="M33" s="168"/>
      <c r="N33" s="168"/>
      <c r="O33" s="168"/>
      <c r="P33" s="168"/>
      <c r="W33" s="167">
        <f>ROUND(BA94 + SUM(CE98), 2)</f>
        <v>2800773.49</v>
      </c>
      <c r="X33" s="168"/>
      <c r="Y33" s="168"/>
      <c r="Z33" s="168"/>
      <c r="AA33" s="168"/>
      <c r="AB33" s="168"/>
      <c r="AC33" s="168"/>
      <c r="AD33" s="168"/>
      <c r="AE33" s="168"/>
      <c r="AK33" s="167">
        <f>ROUND(AW94 + SUM(BZ98), 2)</f>
        <v>560154.69999999995</v>
      </c>
      <c r="AL33" s="168"/>
      <c r="AM33" s="168"/>
      <c r="AN33" s="168"/>
      <c r="AO33" s="168"/>
      <c r="AR33" s="31"/>
    </row>
    <row r="34" spans="2:52" s="2" customFormat="1" ht="14.5" hidden="1" customHeight="1">
      <c r="B34" s="31"/>
      <c r="F34" s="22" t="s">
        <v>42</v>
      </c>
      <c r="L34" s="169">
        <v>0.2</v>
      </c>
      <c r="M34" s="168"/>
      <c r="N34" s="168"/>
      <c r="O34" s="168"/>
      <c r="P34" s="168"/>
      <c r="W34" s="167">
        <f>ROUND(BB94 + SUM(CF98), 2)</f>
        <v>0</v>
      </c>
      <c r="X34" s="168"/>
      <c r="Y34" s="168"/>
      <c r="Z34" s="168"/>
      <c r="AA34" s="168"/>
      <c r="AB34" s="168"/>
      <c r="AC34" s="168"/>
      <c r="AD34" s="168"/>
      <c r="AE34" s="168"/>
      <c r="AK34" s="167">
        <v>0</v>
      </c>
      <c r="AL34" s="168"/>
      <c r="AM34" s="168"/>
      <c r="AN34" s="168"/>
      <c r="AO34" s="168"/>
      <c r="AR34" s="31"/>
    </row>
    <row r="35" spans="2:52" s="2" customFormat="1" ht="14.5" hidden="1" customHeight="1">
      <c r="B35" s="31"/>
      <c r="F35" s="22" t="s">
        <v>43</v>
      </c>
      <c r="L35" s="169">
        <v>0.2</v>
      </c>
      <c r="M35" s="168"/>
      <c r="N35" s="168"/>
      <c r="O35" s="168"/>
      <c r="P35" s="168"/>
      <c r="W35" s="167">
        <f>ROUND(BC94 + SUM(CG98), 2)</f>
        <v>0</v>
      </c>
      <c r="X35" s="168"/>
      <c r="Y35" s="168"/>
      <c r="Z35" s="168"/>
      <c r="AA35" s="168"/>
      <c r="AB35" s="168"/>
      <c r="AC35" s="168"/>
      <c r="AD35" s="168"/>
      <c r="AE35" s="168"/>
      <c r="AK35" s="167">
        <v>0</v>
      </c>
      <c r="AL35" s="168"/>
      <c r="AM35" s="168"/>
      <c r="AN35" s="168"/>
      <c r="AO35" s="168"/>
      <c r="AR35" s="31"/>
    </row>
    <row r="36" spans="2:52" s="2" customFormat="1" ht="14.5" hidden="1" customHeight="1">
      <c r="B36" s="31"/>
      <c r="F36" s="32" t="s">
        <v>44</v>
      </c>
      <c r="L36" s="166">
        <v>0</v>
      </c>
      <c r="M36" s="165"/>
      <c r="N36" s="165"/>
      <c r="O36" s="165"/>
      <c r="P36" s="165"/>
      <c r="Q36" s="33"/>
      <c r="R36" s="33"/>
      <c r="S36" s="33"/>
      <c r="T36" s="33"/>
      <c r="U36" s="33"/>
      <c r="V36" s="33"/>
      <c r="W36" s="164">
        <f>ROUND(BD94 + SUM(CH98), 2)</f>
        <v>0</v>
      </c>
      <c r="X36" s="165"/>
      <c r="Y36" s="165"/>
      <c r="Z36" s="165"/>
      <c r="AA36" s="165"/>
      <c r="AB36" s="165"/>
      <c r="AC36" s="165"/>
      <c r="AD36" s="165"/>
      <c r="AE36" s="165"/>
      <c r="AF36" s="33"/>
      <c r="AG36" s="33"/>
      <c r="AH36" s="33"/>
      <c r="AI36" s="33"/>
      <c r="AJ36" s="33"/>
      <c r="AK36" s="164">
        <v>0</v>
      </c>
      <c r="AL36" s="165"/>
      <c r="AM36" s="165"/>
      <c r="AN36" s="165"/>
      <c r="AO36" s="165"/>
      <c r="AP36" s="33"/>
      <c r="AQ36" s="33"/>
      <c r="AR36" s="34"/>
      <c r="AS36" s="33"/>
      <c r="AT36" s="33"/>
      <c r="AU36" s="33"/>
      <c r="AV36" s="33"/>
      <c r="AW36" s="33"/>
      <c r="AX36" s="33"/>
      <c r="AY36" s="33"/>
      <c r="AZ36" s="33"/>
    </row>
    <row r="37" spans="2:52" s="1" customFormat="1" ht="7" customHeight="1">
      <c r="B37" s="27"/>
      <c r="AR37" s="27"/>
    </row>
    <row r="38" spans="2:52" s="1" customFormat="1" ht="26" customHeight="1">
      <c r="B38" s="27"/>
      <c r="C38" s="35"/>
      <c r="D38" s="36" t="s">
        <v>45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 t="s">
        <v>46</v>
      </c>
      <c r="U38" s="37"/>
      <c r="V38" s="37"/>
      <c r="W38" s="37"/>
      <c r="X38" s="170" t="s">
        <v>47</v>
      </c>
      <c r="Y38" s="171"/>
      <c r="Z38" s="171"/>
      <c r="AA38" s="171"/>
      <c r="AB38" s="171"/>
      <c r="AC38" s="37"/>
      <c r="AD38" s="37"/>
      <c r="AE38" s="37"/>
      <c r="AF38" s="37"/>
      <c r="AG38" s="37"/>
      <c r="AH38" s="37"/>
      <c r="AI38" s="37"/>
      <c r="AJ38" s="37"/>
      <c r="AK38" s="172">
        <f>SUM(AK29:AK36)</f>
        <v>3360928.1900000004</v>
      </c>
      <c r="AL38" s="171"/>
      <c r="AM38" s="171"/>
      <c r="AN38" s="171"/>
      <c r="AO38" s="173"/>
      <c r="AP38" s="35"/>
      <c r="AQ38" s="35"/>
      <c r="AR38" s="27"/>
    </row>
    <row r="39" spans="2:52" s="1" customFormat="1" ht="7" customHeight="1">
      <c r="B39" s="27"/>
      <c r="AR39" s="27"/>
    </row>
    <row r="40" spans="2:52" s="1" customFormat="1" ht="14.5" customHeight="1">
      <c r="B40" s="27"/>
      <c r="AR40" s="27"/>
    </row>
    <row r="41" spans="2:52" ht="14.5" customHeight="1">
      <c r="B41" s="16"/>
      <c r="AR41" s="16"/>
    </row>
    <row r="42" spans="2:52" ht="14.5" customHeight="1">
      <c r="B42" s="16"/>
      <c r="AR42" s="16"/>
    </row>
    <row r="43" spans="2:52" ht="14.5" customHeight="1">
      <c r="B43" s="16"/>
      <c r="AR43" s="16"/>
    </row>
    <row r="44" spans="2:52" ht="14.5" customHeight="1">
      <c r="B44" s="16"/>
      <c r="AR44" s="16"/>
    </row>
    <row r="45" spans="2:52" ht="14.5" customHeight="1">
      <c r="B45" s="16"/>
      <c r="AR45" s="16"/>
    </row>
    <row r="46" spans="2:52" ht="14.5" customHeight="1">
      <c r="B46" s="16"/>
      <c r="AR46" s="16"/>
    </row>
    <row r="47" spans="2:52" ht="14.5" customHeight="1">
      <c r="B47" s="16"/>
      <c r="AR47" s="16"/>
    </row>
    <row r="48" spans="2:52" ht="14.5" customHeight="1">
      <c r="B48" s="16"/>
      <c r="AR48" s="16"/>
    </row>
    <row r="49" spans="2:44" s="1" customFormat="1" ht="14.5" customHeight="1">
      <c r="B49" s="27"/>
      <c r="D49" s="39" t="s">
        <v>48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49</v>
      </c>
      <c r="AI49" s="40"/>
      <c r="AJ49" s="40"/>
      <c r="AK49" s="40"/>
      <c r="AL49" s="40"/>
      <c r="AM49" s="40"/>
      <c r="AN49" s="40"/>
      <c r="AO49" s="40"/>
      <c r="AR49" s="27"/>
    </row>
    <row r="50" spans="2:44" ht="11">
      <c r="B50" s="16"/>
      <c r="AR50" s="16"/>
    </row>
    <row r="51" spans="2:44" ht="11">
      <c r="B51" s="16"/>
      <c r="AR51" s="16"/>
    </row>
    <row r="52" spans="2:44" ht="11">
      <c r="B52" s="16"/>
      <c r="AR52" s="16"/>
    </row>
    <row r="53" spans="2:44" ht="11">
      <c r="B53" s="16"/>
      <c r="AR53" s="16"/>
    </row>
    <row r="54" spans="2:44" ht="11">
      <c r="B54" s="16"/>
      <c r="AR54" s="16"/>
    </row>
    <row r="55" spans="2:44" ht="11">
      <c r="B55" s="16"/>
      <c r="AR55" s="16"/>
    </row>
    <row r="56" spans="2:44" ht="11">
      <c r="B56" s="16"/>
      <c r="AR56" s="16"/>
    </row>
    <row r="57" spans="2:44" ht="11">
      <c r="B57" s="16"/>
      <c r="AR57" s="16"/>
    </row>
    <row r="58" spans="2:44" ht="11">
      <c r="B58" s="16"/>
      <c r="AR58" s="16"/>
    </row>
    <row r="59" spans="2:44" ht="11">
      <c r="B59" s="16"/>
      <c r="AR59" s="16"/>
    </row>
    <row r="60" spans="2:44" s="1" customFormat="1" ht="13">
      <c r="B60" s="27"/>
      <c r="D60" s="41" t="s">
        <v>50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1" t="s">
        <v>51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1" t="s">
        <v>50</v>
      </c>
      <c r="AI60" s="29"/>
      <c r="AJ60" s="29"/>
      <c r="AK60" s="29"/>
      <c r="AL60" s="29"/>
      <c r="AM60" s="41" t="s">
        <v>51</v>
      </c>
      <c r="AN60" s="29"/>
      <c r="AO60" s="29"/>
      <c r="AR60" s="27"/>
    </row>
    <row r="61" spans="2:44" ht="11">
      <c r="B61" s="16"/>
      <c r="AR61" s="16"/>
    </row>
    <row r="62" spans="2:44" ht="11">
      <c r="B62" s="16"/>
      <c r="AR62" s="16"/>
    </row>
    <row r="63" spans="2:44" ht="11">
      <c r="B63" s="16"/>
      <c r="AR63" s="16"/>
    </row>
    <row r="64" spans="2:44" s="1" customFormat="1" ht="13">
      <c r="B64" s="27"/>
      <c r="D64" s="39" t="s">
        <v>52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53</v>
      </c>
      <c r="AI64" s="40"/>
      <c r="AJ64" s="40"/>
      <c r="AK64" s="40"/>
      <c r="AL64" s="40"/>
      <c r="AM64" s="40"/>
      <c r="AN64" s="40"/>
      <c r="AO64" s="40"/>
      <c r="AR64" s="27"/>
    </row>
    <row r="65" spans="2:44" ht="11">
      <c r="B65" s="16"/>
      <c r="AR65" s="16"/>
    </row>
    <row r="66" spans="2:44" ht="11">
      <c r="B66" s="16"/>
      <c r="AR66" s="16"/>
    </row>
    <row r="67" spans="2:44" ht="11">
      <c r="B67" s="16"/>
      <c r="AR67" s="16"/>
    </row>
    <row r="68" spans="2:44" ht="11">
      <c r="B68" s="16"/>
      <c r="AR68" s="16"/>
    </row>
    <row r="69" spans="2:44" ht="11">
      <c r="B69" s="16"/>
      <c r="AR69" s="16"/>
    </row>
    <row r="70" spans="2:44" ht="11">
      <c r="B70" s="16"/>
      <c r="AR70" s="16"/>
    </row>
    <row r="71" spans="2:44" ht="11">
      <c r="B71" s="16"/>
      <c r="AR71" s="16"/>
    </row>
    <row r="72" spans="2:44" ht="11">
      <c r="B72" s="16"/>
      <c r="AR72" s="16"/>
    </row>
    <row r="73" spans="2:44" ht="11">
      <c r="B73" s="16"/>
      <c r="AR73" s="16"/>
    </row>
    <row r="74" spans="2:44" ht="11">
      <c r="B74" s="16"/>
      <c r="AR74" s="16"/>
    </row>
    <row r="75" spans="2:44" s="1" customFormat="1" ht="13">
      <c r="B75" s="27"/>
      <c r="D75" s="41" t="s">
        <v>50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1" t="s">
        <v>51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1" t="s">
        <v>50</v>
      </c>
      <c r="AI75" s="29"/>
      <c r="AJ75" s="29"/>
      <c r="AK75" s="29"/>
      <c r="AL75" s="29"/>
      <c r="AM75" s="41" t="s">
        <v>51</v>
      </c>
      <c r="AN75" s="29"/>
      <c r="AO75" s="29"/>
      <c r="AR75" s="27"/>
    </row>
    <row r="76" spans="2:44" s="1" customFormat="1" ht="11">
      <c r="B76" s="27"/>
      <c r="AR76" s="27"/>
    </row>
    <row r="77" spans="2:44" s="1" customFormat="1" ht="7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</row>
    <row r="81" spans="1:91" s="1" customFormat="1" ht="7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</row>
    <row r="82" spans="1:91" s="1" customFormat="1" ht="25" customHeight="1">
      <c r="B82" s="27"/>
      <c r="C82" s="17" t="s">
        <v>54</v>
      </c>
      <c r="AR82" s="27"/>
    </row>
    <row r="83" spans="1:91" s="1" customFormat="1" ht="7" customHeight="1">
      <c r="B83" s="27"/>
      <c r="AR83" s="27"/>
    </row>
    <row r="84" spans="1:91" s="3" customFormat="1" ht="12" customHeight="1">
      <c r="B84" s="46"/>
      <c r="C84" s="22" t="s">
        <v>10</v>
      </c>
      <c r="L84" s="3" t="str">
        <f>K5</f>
        <v>PV518</v>
      </c>
      <c r="AR84" s="46"/>
    </row>
    <row r="85" spans="1:91" s="4" customFormat="1" ht="37" customHeight="1">
      <c r="B85" s="47"/>
      <c r="C85" s="48" t="s">
        <v>12</v>
      </c>
      <c r="L85" s="174" t="str">
        <f>K6</f>
        <v>Farma pre chov hovädzieho dobytka - rozšírenie - Dubník - Mikulášov dvor</v>
      </c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R85" s="47"/>
    </row>
    <row r="86" spans="1:91" s="1" customFormat="1" ht="7" customHeight="1">
      <c r="B86" s="27"/>
      <c r="AR86" s="27"/>
    </row>
    <row r="87" spans="1:91" s="1" customFormat="1" ht="12" customHeight="1">
      <c r="B87" s="27"/>
      <c r="C87" s="22" t="s">
        <v>16</v>
      </c>
      <c r="L87" s="49" t="str">
        <f>IF(K8="","",K8)</f>
        <v>Dubník, k.ú. Veľká Tabula</v>
      </c>
      <c r="AI87" s="22" t="s">
        <v>18</v>
      </c>
      <c r="AM87" s="176" t="str">
        <f>IF(AN8= "","",AN8)</f>
        <v>29. 6. 2022</v>
      </c>
      <c r="AN87" s="176"/>
      <c r="AR87" s="27"/>
    </row>
    <row r="88" spans="1:91" s="1" customFormat="1" ht="7" customHeight="1">
      <c r="B88" s="27"/>
      <c r="AR88" s="27"/>
    </row>
    <row r="89" spans="1:91" s="1" customFormat="1" ht="15.25" customHeight="1">
      <c r="B89" s="27"/>
      <c r="C89" s="22" t="s">
        <v>20</v>
      </c>
      <c r="L89" s="3" t="str">
        <f>IF(E11= "","",E11)</f>
        <v>MARAGRO s.r.o.</v>
      </c>
      <c r="AI89" s="22" t="s">
        <v>26</v>
      </c>
      <c r="AM89" s="177" t="str">
        <f>IF(E17="","",E17)</f>
        <v>Ing. Balla</v>
      </c>
      <c r="AN89" s="178"/>
      <c r="AO89" s="178"/>
      <c r="AP89" s="178"/>
      <c r="AR89" s="27"/>
      <c r="AS89" s="179" t="s">
        <v>55</v>
      </c>
      <c r="AT89" s="180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5" customHeight="1">
      <c r="B90" s="27"/>
      <c r="C90" s="22" t="s">
        <v>24</v>
      </c>
      <c r="L90" s="3" t="str">
        <f>IF(E14="","",E14)</f>
        <v xml:space="preserve"> </v>
      </c>
      <c r="AI90" s="22" t="s">
        <v>30</v>
      </c>
      <c r="AM90" s="177" t="str">
        <f>IF(E20="","",E20)</f>
        <v xml:space="preserve"> </v>
      </c>
      <c r="AN90" s="178"/>
      <c r="AO90" s="178"/>
      <c r="AP90" s="178"/>
      <c r="AR90" s="27"/>
      <c r="AS90" s="181"/>
      <c r="AT90" s="182"/>
      <c r="BD90" s="54"/>
    </row>
    <row r="91" spans="1:91" s="1" customFormat="1" ht="10.75" customHeight="1">
      <c r="B91" s="27"/>
      <c r="AR91" s="27"/>
      <c r="AS91" s="181"/>
      <c r="AT91" s="182"/>
      <c r="BD91" s="54"/>
    </row>
    <row r="92" spans="1:91" s="1" customFormat="1" ht="29.25" customHeight="1">
      <c r="B92" s="27"/>
      <c r="C92" s="183" t="s">
        <v>56</v>
      </c>
      <c r="D92" s="184"/>
      <c r="E92" s="184"/>
      <c r="F92" s="184"/>
      <c r="G92" s="184"/>
      <c r="H92" s="55"/>
      <c r="I92" s="185" t="s">
        <v>57</v>
      </c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6" t="s">
        <v>58</v>
      </c>
      <c r="AH92" s="184"/>
      <c r="AI92" s="184"/>
      <c r="AJ92" s="184"/>
      <c r="AK92" s="184"/>
      <c r="AL92" s="184"/>
      <c r="AM92" s="184"/>
      <c r="AN92" s="185" t="s">
        <v>59</v>
      </c>
      <c r="AO92" s="184"/>
      <c r="AP92" s="187"/>
      <c r="AQ92" s="56" t="s">
        <v>60</v>
      </c>
      <c r="AR92" s="27"/>
      <c r="AS92" s="57" t="s">
        <v>61</v>
      </c>
      <c r="AT92" s="58" t="s">
        <v>62</v>
      </c>
      <c r="AU92" s="58" t="s">
        <v>63</v>
      </c>
      <c r="AV92" s="58" t="s">
        <v>64</v>
      </c>
      <c r="AW92" s="58" t="s">
        <v>65</v>
      </c>
      <c r="AX92" s="58" t="s">
        <v>66</v>
      </c>
      <c r="AY92" s="58" t="s">
        <v>67</v>
      </c>
      <c r="AZ92" s="58" t="s">
        <v>68</v>
      </c>
      <c r="BA92" s="58" t="s">
        <v>69</v>
      </c>
      <c r="BB92" s="58" t="s">
        <v>70</v>
      </c>
      <c r="BC92" s="58" t="s">
        <v>71</v>
      </c>
      <c r="BD92" s="59" t="s">
        <v>72</v>
      </c>
    </row>
    <row r="93" spans="1:91" s="1" customFormat="1" ht="10.75" customHeight="1">
      <c r="B93" s="27"/>
      <c r="AR93" s="27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5" customHeight="1">
      <c r="B94" s="61"/>
      <c r="C94" s="62" t="s">
        <v>73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95">
        <f>ROUND(AG95,2)</f>
        <v>2800773.49</v>
      </c>
      <c r="AH94" s="195"/>
      <c r="AI94" s="195"/>
      <c r="AJ94" s="195"/>
      <c r="AK94" s="195"/>
      <c r="AL94" s="195"/>
      <c r="AM94" s="195"/>
      <c r="AN94" s="196">
        <f>SUM(AG94,AT94)</f>
        <v>3360928.1900000004</v>
      </c>
      <c r="AO94" s="196"/>
      <c r="AP94" s="196"/>
      <c r="AQ94" s="65" t="s">
        <v>1</v>
      </c>
      <c r="AR94" s="61"/>
      <c r="AS94" s="66">
        <f>ROUND(AS95,2)</f>
        <v>0</v>
      </c>
      <c r="AT94" s="67">
        <f>ROUND(SUM(AV94:AW94),2)</f>
        <v>560154.69999999995</v>
      </c>
      <c r="AU94" s="68">
        <f>ROUND(AU95,5)</f>
        <v>24789.754150000001</v>
      </c>
      <c r="AV94" s="67">
        <f>ROUND(AZ94*L32,2)</f>
        <v>0</v>
      </c>
      <c r="AW94" s="67">
        <f>ROUND(BA94*L33,2)</f>
        <v>560154.69999999995</v>
      </c>
      <c r="AX94" s="67">
        <f>ROUND(BB94*L32,2)</f>
        <v>0</v>
      </c>
      <c r="AY94" s="67">
        <f>ROUND(BC94*L33,2)</f>
        <v>0</v>
      </c>
      <c r="AZ94" s="67">
        <f t="shared" ref="AZ94:BD95" si="0">ROUND(AZ95,2)</f>
        <v>0</v>
      </c>
      <c r="BA94" s="67">
        <f t="shared" si="0"/>
        <v>2800773.49</v>
      </c>
      <c r="BB94" s="67">
        <f t="shared" si="0"/>
        <v>0</v>
      </c>
      <c r="BC94" s="67">
        <f t="shared" si="0"/>
        <v>0</v>
      </c>
      <c r="BD94" s="69">
        <f t="shared" si="0"/>
        <v>0</v>
      </c>
      <c r="BS94" s="70" t="s">
        <v>74</v>
      </c>
      <c r="BT94" s="70" t="s">
        <v>75</v>
      </c>
      <c r="BU94" s="71" t="s">
        <v>76</v>
      </c>
      <c r="BV94" s="70" t="s">
        <v>77</v>
      </c>
      <c r="BW94" s="70" t="s">
        <v>4</v>
      </c>
      <c r="BX94" s="70" t="s">
        <v>78</v>
      </c>
      <c r="CL94" s="70" t="s">
        <v>1</v>
      </c>
    </row>
    <row r="95" spans="1:91" s="6" customFormat="1" ht="16.5" customHeight="1">
      <c r="B95" s="72"/>
      <c r="C95" s="73"/>
      <c r="D95" s="191" t="s">
        <v>79</v>
      </c>
      <c r="E95" s="191"/>
      <c r="F95" s="191"/>
      <c r="G95" s="191"/>
      <c r="H95" s="191"/>
      <c r="I95" s="74"/>
      <c r="J95" s="191" t="s">
        <v>80</v>
      </c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90">
        <f>ROUND(AG96,2)</f>
        <v>2800773.49</v>
      </c>
      <c r="AH95" s="189"/>
      <c r="AI95" s="189"/>
      <c r="AJ95" s="189"/>
      <c r="AK95" s="189"/>
      <c r="AL95" s="189"/>
      <c r="AM95" s="189"/>
      <c r="AN95" s="188">
        <f>SUM(AG95,AT95)</f>
        <v>3360928.1900000004</v>
      </c>
      <c r="AO95" s="189"/>
      <c r="AP95" s="189"/>
      <c r="AQ95" s="75" t="s">
        <v>81</v>
      </c>
      <c r="AR95" s="72"/>
      <c r="AS95" s="76">
        <f>ROUND(AS96,2)</f>
        <v>0</v>
      </c>
      <c r="AT95" s="77">
        <f>ROUND(SUM(AV95:AW95),2)</f>
        <v>560154.69999999995</v>
      </c>
      <c r="AU95" s="78">
        <f>ROUND(AU96,5)</f>
        <v>24789.754150000001</v>
      </c>
      <c r="AV95" s="77">
        <f>ROUND(AZ95*L32,2)</f>
        <v>0</v>
      </c>
      <c r="AW95" s="77">
        <f>ROUND(BA95*L33,2)</f>
        <v>560154.69999999995</v>
      </c>
      <c r="AX95" s="77">
        <f>ROUND(BB95*L32,2)</f>
        <v>0</v>
      </c>
      <c r="AY95" s="77">
        <f>ROUND(BC95*L33,2)</f>
        <v>0</v>
      </c>
      <c r="AZ95" s="77">
        <f t="shared" si="0"/>
        <v>0</v>
      </c>
      <c r="BA95" s="77">
        <f t="shared" si="0"/>
        <v>2800773.49</v>
      </c>
      <c r="BB95" s="77">
        <f t="shared" si="0"/>
        <v>0</v>
      </c>
      <c r="BC95" s="77">
        <f t="shared" si="0"/>
        <v>0</v>
      </c>
      <c r="BD95" s="79">
        <f t="shared" si="0"/>
        <v>0</v>
      </c>
      <c r="BS95" s="80" t="s">
        <v>74</v>
      </c>
      <c r="BT95" s="80" t="s">
        <v>82</v>
      </c>
      <c r="BU95" s="80" t="s">
        <v>76</v>
      </c>
      <c r="BV95" s="80" t="s">
        <v>77</v>
      </c>
      <c r="BW95" s="80" t="s">
        <v>83</v>
      </c>
      <c r="BX95" s="80" t="s">
        <v>4</v>
      </c>
      <c r="CL95" s="80" t="s">
        <v>1</v>
      </c>
      <c r="CM95" s="80" t="s">
        <v>75</v>
      </c>
    </row>
    <row r="96" spans="1:91" s="3" customFormat="1" ht="23.25" customHeight="1">
      <c r="A96" s="81" t="s">
        <v>84</v>
      </c>
      <c r="B96" s="46"/>
      <c r="C96" s="9"/>
      <c r="D96" s="9"/>
      <c r="E96" s="194" t="s">
        <v>85</v>
      </c>
      <c r="F96" s="194"/>
      <c r="G96" s="194"/>
      <c r="H96" s="194"/>
      <c r="I96" s="194"/>
      <c r="J96" s="9"/>
      <c r="K96" s="194" t="s">
        <v>86</v>
      </c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2">
        <f>'01_01 - SO 5866 - B - Kra...'!J34</f>
        <v>2800773.49</v>
      </c>
      <c r="AH96" s="193"/>
      <c r="AI96" s="193"/>
      <c r="AJ96" s="193"/>
      <c r="AK96" s="193"/>
      <c r="AL96" s="193"/>
      <c r="AM96" s="193"/>
      <c r="AN96" s="192">
        <f>SUM(AG96,AT96)</f>
        <v>3360928.1900000004</v>
      </c>
      <c r="AO96" s="193"/>
      <c r="AP96" s="193"/>
      <c r="AQ96" s="82" t="s">
        <v>87</v>
      </c>
      <c r="AR96" s="46"/>
      <c r="AS96" s="83">
        <v>0</v>
      </c>
      <c r="AT96" s="84">
        <f>ROUND(SUM(AV96:AW96),2)</f>
        <v>560154.69999999995</v>
      </c>
      <c r="AU96" s="85">
        <f>'01_01 - SO 5866 - B - Kra...'!P147</f>
        <v>24789.754150469998</v>
      </c>
      <c r="AV96" s="84">
        <f>'01_01 - SO 5866 - B - Kra...'!J37</f>
        <v>0</v>
      </c>
      <c r="AW96" s="84">
        <f>'01_01 - SO 5866 - B - Kra...'!J38</f>
        <v>560154.69999999995</v>
      </c>
      <c r="AX96" s="84">
        <f>'01_01 - SO 5866 - B - Kra...'!J39</f>
        <v>0</v>
      </c>
      <c r="AY96" s="84">
        <f>'01_01 - SO 5866 - B - Kra...'!J40</f>
        <v>0</v>
      </c>
      <c r="AZ96" s="84">
        <f>'01_01 - SO 5866 - B - Kra...'!F37</f>
        <v>0</v>
      </c>
      <c r="BA96" s="84">
        <f>'01_01 - SO 5866 - B - Kra...'!F38</f>
        <v>2800773.49</v>
      </c>
      <c r="BB96" s="84">
        <f>'01_01 - SO 5866 - B - Kra...'!F39</f>
        <v>0</v>
      </c>
      <c r="BC96" s="84">
        <f>'01_01 - SO 5866 - B - Kra...'!F40</f>
        <v>0</v>
      </c>
      <c r="BD96" s="86">
        <f>'01_01 - SO 5866 - B - Kra...'!F41</f>
        <v>0</v>
      </c>
      <c r="BT96" s="20" t="s">
        <v>88</v>
      </c>
      <c r="BV96" s="20" t="s">
        <v>77</v>
      </c>
      <c r="BW96" s="20" t="s">
        <v>89</v>
      </c>
      <c r="BX96" s="20" t="s">
        <v>83</v>
      </c>
      <c r="CL96" s="20" t="s">
        <v>1</v>
      </c>
    </row>
    <row r="97" spans="2:48" ht="11">
      <c r="B97" s="16"/>
      <c r="AR97" s="16"/>
    </row>
    <row r="98" spans="2:48" s="1" customFormat="1" ht="30" customHeight="1">
      <c r="B98" s="27"/>
      <c r="C98" s="62" t="s">
        <v>90</v>
      </c>
      <c r="AG98" s="196">
        <v>0</v>
      </c>
      <c r="AH98" s="196"/>
      <c r="AI98" s="196"/>
      <c r="AJ98" s="196"/>
      <c r="AK98" s="196"/>
      <c r="AL98" s="196"/>
      <c r="AM98" s="196"/>
      <c r="AN98" s="196">
        <v>0</v>
      </c>
      <c r="AO98" s="196"/>
      <c r="AP98" s="196"/>
      <c r="AQ98" s="87"/>
      <c r="AR98" s="27"/>
      <c r="AS98" s="57" t="s">
        <v>91</v>
      </c>
      <c r="AT98" s="58" t="s">
        <v>92</v>
      </c>
      <c r="AU98" s="58" t="s">
        <v>39</v>
      </c>
      <c r="AV98" s="59" t="s">
        <v>62</v>
      </c>
    </row>
    <row r="99" spans="2:48" s="1" customFormat="1" ht="10.75" customHeight="1">
      <c r="B99" s="27"/>
      <c r="AR99" s="27"/>
    </row>
    <row r="100" spans="2:48" s="1" customFormat="1" ht="30" customHeight="1">
      <c r="B100" s="27"/>
      <c r="C100" s="88" t="s">
        <v>93</v>
      </c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197">
        <f>ROUND(AG94 + AG98, 2)</f>
        <v>2800773.49</v>
      </c>
      <c r="AH100" s="197"/>
      <c r="AI100" s="197"/>
      <c r="AJ100" s="197"/>
      <c r="AK100" s="197"/>
      <c r="AL100" s="197"/>
      <c r="AM100" s="197"/>
      <c r="AN100" s="197">
        <f>ROUND(AN94 + AN98, 2)</f>
        <v>3360928.19</v>
      </c>
      <c r="AO100" s="197"/>
      <c r="AP100" s="197"/>
      <c r="AQ100" s="89"/>
      <c r="AR100" s="27"/>
    </row>
    <row r="101" spans="2:48" s="1" customFormat="1" ht="7" customHeight="1"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27"/>
    </row>
  </sheetData>
  <mergeCells count="50">
    <mergeCell ref="AR2:BE2"/>
    <mergeCell ref="AG94:AM94"/>
    <mergeCell ref="AN94:AP94"/>
    <mergeCell ref="AG98:AM98"/>
    <mergeCell ref="AN98:AP98"/>
    <mergeCell ref="AG100:AM100"/>
    <mergeCell ref="AN100:AP100"/>
    <mergeCell ref="AN95:AP95"/>
    <mergeCell ref="AG95:AM95"/>
    <mergeCell ref="D95:H95"/>
    <mergeCell ref="J95:AF95"/>
    <mergeCell ref="AN96:AP96"/>
    <mergeCell ref="AG96:AM96"/>
    <mergeCell ref="E96:I96"/>
    <mergeCell ref="K96:AF96"/>
    <mergeCell ref="AS89:AT91"/>
    <mergeCell ref="AM90:AP90"/>
    <mergeCell ref="C92:G92"/>
    <mergeCell ref="I92:AF92"/>
    <mergeCell ref="AG92:AM92"/>
    <mergeCell ref="AN92:AP92"/>
    <mergeCell ref="X38:AB38"/>
    <mergeCell ref="AK38:AO38"/>
    <mergeCell ref="L85:AO85"/>
    <mergeCell ref="AM87:AN87"/>
    <mergeCell ref="AM89:AP89"/>
    <mergeCell ref="W35:AE35"/>
    <mergeCell ref="AK35:AO35"/>
    <mergeCell ref="L35:P35"/>
    <mergeCell ref="W36:AE36"/>
    <mergeCell ref="AK36:AO36"/>
    <mergeCell ref="L36:P36"/>
    <mergeCell ref="W33:AE33"/>
    <mergeCell ref="AK33:AO33"/>
    <mergeCell ref="L33:P33"/>
    <mergeCell ref="W34:AE34"/>
    <mergeCell ref="AK34:AO34"/>
    <mergeCell ref="L34:P34"/>
    <mergeCell ref="AK29:AO29"/>
    <mergeCell ref="L31:P31"/>
    <mergeCell ref="W31:AE31"/>
    <mergeCell ref="AK31:AO31"/>
    <mergeCell ref="W32:AE32"/>
    <mergeCell ref="AK32:AO32"/>
    <mergeCell ref="L32:P32"/>
    <mergeCell ref="K5:AO5"/>
    <mergeCell ref="K6:AO6"/>
    <mergeCell ref="E23:AN23"/>
    <mergeCell ref="AK26:AO26"/>
    <mergeCell ref="AK27:AO27"/>
  </mergeCells>
  <hyperlinks>
    <hyperlink ref="A96" location="'01_01 - SO 5866 - B - Kra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261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1" spans="2:46" ht="11"/>
    <row r="2" spans="2:46" ht="37" customHeight="1">
      <c r="L2" s="198" t="s">
        <v>5</v>
      </c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3" t="s">
        <v>89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94</v>
      </c>
      <c r="L4" s="16"/>
      <c r="M4" s="91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26.25" customHeight="1">
      <c r="B7" s="16"/>
      <c r="E7" s="199" t="str">
        <f>'Rekapitulácia stavby'!K6</f>
        <v>Farma pre chov hovädzieho dobytka - rozšírenie - Dubník - Mikulášov dvor</v>
      </c>
      <c r="F7" s="200"/>
      <c r="G7" s="200"/>
      <c r="H7" s="200"/>
      <c r="L7" s="16"/>
    </row>
    <row r="8" spans="2:46" ht="12" customHeight="1">
      <c r="B8" s="16"/>
      <c r="D8" s="22" t="s">
        <v>95</v>
      </c>
      <c r="L8" s="16"/>
    </row>
    <row r="9" spans="2:46" s="1" customFormat="1" ht="16.5" customHeight="1">
      <c r="B9" s="27"/>
      <c r="E9" s="199" t="s">
        <v>96</v>
      </c>
      <c r="F9" s="201"/>
      <c r="G9" s="201"/>
      <c r="H9" s="201"/>
      <c r="L9" s="27"/>
    </row>
    <row r="10" spans="2:46" s="1" customFormat="1" ht="12" customHeight="1">
      <c r="B10" s="27"/>
      <c r="D10" s="22" t="s">
        <v>97</v>
      </c>
      <c r="L10" s="27"/>
    </row>
    <row r="11" spans="2:46" s="1" customFormat="1" ht="16.5" customHeight="1">
      <c r="B11" s="27"/>
      <c r="E11" s="174" t="s">
        <v>98</v>
      </c>
      <c r="F11" s="201"/>
      <c r="G11" s="201"/>
      <c r="H11" s="201"/>
      <c r="L11" s="27"/>
    </row>
    <row r="12" spans="2:46" s="1" customFormat="1" ht="11">
      <c r="B12" s="27"/>
      <c r="L12" s="27"/>
    </row>
    <row r="13" spans="2:46" s="1" customFormat="1" ht="12" customHeight="1">
      <c r="B13" s="27"/>
      <c r="D13" s="22" t="s">
        <v>14</v>
      </c>
      <c r="F13" s="20" t="s">
        <v>1</v>
      </c>
      <c r="I13" s="22" t="s">
        <v>15</v>
      </c>
      <c r="J13" s="20" t="s">
        <v>1</v>
      </c>
      <c r="L13" s="27"/>
    </row>
    <row r="14" spans="2:46" s="1" customFormat="1" ht="12" customHeight="1">
      <c r="B14" s="27"/>
      <c r="D14" s="22" t="s">
        <v>16</v>
      </c>
      <c r="F14" s="20" t="s">
        <v>17</v>
      </c>
      <c r="I14" s="22" t="s">
        <v>18</v>
      </c>
      <c r="J14" s="50" t="str">
        <f>'Rekapitulácia stavby'!AN8</f>
        <v>29. 6. 2022</v>
      </c>
      <c r="L14" s="27"/>
    </row>
    <row r="15" spans="2:46" s="1" customFormat="1" ht="10.75" customHeight="1">
      <c r="B15" s="27"/>
      <c r="L15" s="27"/>
    </row>
    <row r="16" spans="2:46" s="1" customFormat="1" ht="12" customHeight="1">
      <c r="B16" s="27"/>
      <c r="D16" s="22" t="s">
        <v>20</v>
      </c>
      <c r="I16" s="22" t="s">
        <v>21</v>
      </c>
      <c r="J16" s="20" t="s">
        <v>1</v>
      </c>
      <c r="L16" s="27"/>
    </row>
    <row r="17" spans="2:12" s="1" customFormat="1" ht="18" customHeight="1">
      <c r="B17" s="27"/>
      <c r="E17" s="20" t="s">
        <v>22</v>
      </c>
      <c r="I17" s="22" t="s">
        <v>23</v>
      </c>
      <c r="J17" s="20" t="s">
        <v>1</v>
      </c>
      <c r="L17" s="27"/>
    </row>
    <row r="18" spans="2:12" s="1" customFormat="1" ht="7" customHeight="1">
      <c r="B18" s="27"/>
      <c r="L18" s="27"/>
    </row>
    <row r="19" spans="2:12" s="1" customFormat="1" ht="12" customHeight="1">
      <c r="B19" s="27"/>
      <c r="D19" s="22" t="s">
        <v>24</v>
      </c>
      <c r="I19" s="22" t="s">
        <v>21</v>
      </c>
      <c r="J19" s="20" t="str">
        <f>'Rekapitulácia stavby'!AN13</f>
        <v/>
      </c>
      <c r="L19" s="27"/>
    </row>
    <row r="20" spans="2:12" s="1" customFormat="1" ht="18" customHeight="1">
      <c r="B20" s="27"/>
      <c r="E20" s="156" t="str">
        <f>'Rekapitulácia stavby'!E14</f>
        <v xml:space="preserve"> </v>
      </c>
      <c r="F20" s="156"/>
      <c r="G20" s="156"/>
      <c r="H20" s="156"/>
      <c r="I20" s="22" t="s">
        <v>23</v>
      </c>
      <c r="J20" s="20" t="str">
        <f>'Rekapitulácia stavby'!AN14</f>
        <v/>
      </c>
      <c r="L20" s="27"/>
    </row>
    <row r="21" spans="2:12" s="1" customFormat="1" ht="7" customHeight="1">
      <c r="B21" s="27"/>
      <c r="L21" s="27"/>
    </row>
    <row r="22" spans="2:12" s="1" customFormat="1" ht="12" customHeight="1">
      <c r="B22" s="27"/>
      <c r="D22" s="22" t="s">
        <v>26</v>
      </c>
      <c r="I22" s="22" t="s">
        <v>21</v>
      </c>
      <c r="J22" s="20" t="s">
        <v>1</v>
      </c>
      <c r="L22" s="27"/>
    </row>
    <row r="23" spans="2:12" s="1" customFormat="1" ht="18" customHeight="1">
      <c r="B23" s="27"/>
      <c r="E23" s="20" t="s">
        <v>27</v>
      </c>
      <c r="I23" s="22" t="s">
        <v>23</v>
      </c>
      <c r="J23" s="20" t="s">
        <v>1</v>
      </c>
      <c r="L23" s="27"/>
    </row>
    <row r="24" spans="2:12" s="1" customFormat="1" ht="7" customHeight="1">
      <c r="B24" s="27"/>
      <c r="L24" s="27"/>
    </row>
    <row r="25" spans="2:12" s="1" customFormat="1" ht="12" customHeight="1">
      <c r="B25" s="27"/>
      <c r="D25" s="22" t="s">
        <v>30</v>
      </c>
      <c r="I25" s="22" t="s">
        <v>21</v>
      </c>
      <c r="J25" s="20" t="str">
        <f>IF('Rekapitulácia stavby'!AN19="","",'Rekapitulácia stavby'!AN19)</f>
        <v/>
      </c>
      <c r="L25" s="27"/>
    </row>
    <row r="26" spans="2:12" s="1" customFormat="1" ht="18" customHeight="1">
      <c r="B26" s="27"/>
      <c r="E26" s="20" t="str">
        <f>IF('Rekapitulácia stavby'!E20="","",'Rekapitulácia stavby'!E20)</f>
        <v xml:space="preserve"> </v>
      </c>
      <c r="I26" s="22" t="s">
        <v>23</v>
      </c>
      <c r="J26" s="20" t="str">
        <f>IF('Rekapitulácia stavby'!AN20="","",'Rekapitulácia stavby'!AN20)</f>
        <v/>
      </c>
      <c r="L26" s="27"/>
    </row>
    <row r="27" spans="2:12" s="1" customFormat="1" ht="7" customHeight="1">
      <c r="B27" s="27"/>
      <c r="L27" s="27"/>
    </row>
    <row r="28" spans="2:12" s="1" customFormat="1" ht="12" customHeight="1">
      <c r="B28" s="27"/>
      <c r="D28" s="22" t="s">
        <v>31</v>
      </c>
      <c r="L28" s="27"/>
    </row>
    <row r="29" spans="2:12" s="7" customFormat="1" ht="214.5" customHeight="1">
      <c r="B29" s="92"/>
      <c r="E29" s="159" t="s">
        <v>99</v>
      </c>
      <c r="F29" s="159"/>
      <c r="G29" s="159"/>
      <c r="H29" s="159"/>
      <c r="L29" s="92"/>
    </row>
    <row r="30" spans="2:12" s="1" customFormat="1" ht="7" customHeight="1">
      <c r="B30" s="27"/>
      <c r="L30" s="27"/>
    </row>
    <row r="31" spans="2:12" s="1" customFormat="1" ht="7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14.5" customHeight="1">
      <c r="B32" s="27"/>
      <c r="D32" s="20" t="s">
        <v>100</v>
      </c>
      <c r="J32" s="26">
        <f>J98</f>
        <v>2800773.4899999998</v>
      </c>
      <c r="L32" s="27"/>
    </row>
    <row r="33" spans="2:12" s="1" customFormat="1" ht="14.5" customHeight="1">
      <c r="B33" s="27"/>
      <c r="D33" s="25" t="s">
        <v>101</v>
      </c>
      <c r="J33" s="26">
        <f>J124</f>
        <v>0</v>
      </c>
      <c r="L33" s="27"/>
    </row>
    <row r="34" spans="2:12" s="1" customFormat="1" ht="25.5" customHeight="1">
      <c r="B34" s="27"/>
      <c r="D34" s="93" t="s">
        <v>35</v>
      </c>
      <c r="J34" s="64">
        <f>ROUND(J32 + J33, 2)</f>
        <v>2800773.49</v>
      </c>
      <c r="L34" s="27"/>
    </row>
    <row r="35" spans="2:12" s="1" customFormat="1" ht="7" customHeight="1">
      <c r="B35" s="27"/>
      <c r="D35" s="51"/>
      <c r="E35" s="51"/>
      <c r="F35" s="51"/>
      <c r="G35" s="51"/>
      <c r="H35" s="51"/>
      <c r="I35" s="51"/>
      <c r="J35" s="51"/>
      <c r="K35" s="51"/>
      <c r="L35" s="27"/>
    </row>
    <row r="36" spans="2:12" s="1" customFormat="1" ht="14.5" customHeight="1">
      <c r="B36" s="27"/>
      <c r="F36" s="30" t="s">
        <v>37</v>
      </c>
      <c r="I36" s="30" t="s">
        <v>36</v>
      </c>
      <c r="J36" s="30" t="s">
        <v>38</v>
      </c>
      <c r="L36" s="27"/>
    </row>
    <row r="37" spans="2:12" s="1" customFormat="1" ht="14.5" customHeight="1">
      <c r="B37" s="27"/>
      <c r="D37" s="53" t="s">
        <v>39</v>
      </c>
      <c r="E37" s="32" t="s">
        <v>40</v>
      </c>
      <c r="F37" s="94">
        <f>ROUND((SUM(BE124:BE125) + SUM(BE147:BE260)),  2)</f>
        <v>0</v>
      </c>
      <c r="G37" s="95"/>
      <c r="H37" s="95"/>
      <c r="I37" s="96">
        <v>0.2</v>
      </c>
      <c r="J37" s="94">
        <f>ROUND(((SUM(BE124:BE125) + SUM(BE147:BE260))*I37),  2)</f>
        <v>0</v>
      </c>
      <c r="L37" s="27"/>
    </row>
    <row r="38" spans="2:12" s="1" customFormat="1" ht="14.5" customHeight="1">
      <c r="B38" s="27"/>
      <c r="E38" s="32" t="s">
        <v>41</v>
      </c>
      <c r="F38" s="97">
        <f>ROUND((SUM(BF124:BF125) + SUM(BF147:BF260)),  2)</f>
        <v>2800773.49</v>
      </c>
      <c r="I38" s="98">
        <v>0.2</v>
      </c>
      <c r="J38" s="97">
        <f>ROUND(((SUM(BF124:BF125) + SUM(BF147:BF260))*I38),  2)</f>
        <v>560154.69999999995</v>
      </c>
      <c r="L38" s="27"/>
    </row>
    <row r="39" spans="2:12" s="1" customFormat="1" ht="14.5" hidden="1" customHeight="1">
      <c r="B39" s="27"/>
      <c r="E39" s="22" t="s">
        <v>42</v>
      </c>
      <c r="F39" s="97">
        <f>ROUND((SUM(BG124:BG125) + SUM(BG147:BG260)),  2)</f>
        <v>0</v>
      </c>
      <c r="I39" s="98">
        <v>0.2</v>
      </c>
      <c r="J39" s="97">
        <f>0</f>
        <v>0</v>
      </c>
      <c r="L39" s="27"/>
    </row>
    <row r="40" spans="2:12" s="1" customFormat="1" ht="14.5" hidden="1" customHeight="1">
      <c r="B40" s="27"/>
      <c r="E40" s="22" t="s">
        <v>43</v>
      </c>
      <c r="F40" s="97">
        <f>ROUND((SUM(BH124:BH125) + SUM(BH147:BH260)),  2)</f>
        <v>0</v>
      </c>
      <c r="I40" s="98">
        <v>0.2</v>
      </c>
      <c r="J40" s="97">
        <f>0</f>
        <v>0</v>
      </c>
      <c r="L40" s="27"/>
    </row>
    <row r="41" spans="2:12" s="1" customFormat="1" ht="14.5" hidden="1" customHeight="1">
      <c r="B41" s="27"/>
      <c r="E41" s="32" t="s">
        <v>44</v>
      </c>
      <c r="F41" s="94">
        <f>ROUND((SUM(BI124:BI125) + SUM(BI147:BI260)),  2)</f>
        <v>0</v>
      </c>
      <c r="G41" s="95"/>
      <c r="H41" s="95"/>
      <c r="I41" s="96">
        <v>0</v>
      </c>
      <c r="J41" s="94">
        <f>0</f>
        <v>0</v>
      </c>
      <c r="L41" s="27"/>
    </row>
    <row r="42" spans="2:12" s="1" customFormat="1" ht="7" customHeight="1">
      <c r="B42" s="27"/>
      <c r="L42" s="27"/>
    </row>
    <row r="43" spans="2:12" s="1" customFormat="1" ht="25.5" customHeight="1">
      <c r="B43" s="27"/>
      <c r="C43" s="89"/>
      <c r="D43" s="99" t="s">
        <v>45</v>
      </c>
      <c r="E43" s="55"/>
      <c r="F43" s="55"/>
      <c r="G43" s="100" t="s">
        <v>46</v>
      </c>
      <c r="H43" s="101" t="s">
        <v>47</v>
      </c>
      <c r="I43" s="55"/>
      <c r="J43" s="102">
        <f>SUM(J34:J41)</f>
        <v>3360928.1900000004</v>
      </c>
      <c r="K43" s="103"/>
      <c r="L43" s="27"/>
    </row>
    <row r="44" spans="2:12" s="1" customFormat="1" ht="14.5" customHeight="1">
      <c r="B44" s="27"/>
      <c r="L44" s="27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7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7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27"/>
      <c r="D61" s="41" t="s">
        <v>50</v>
      </c>
      <c r="E61" s="29"/>
      <c r="F61" s="104" t="s">
        <v>51</v>
      </c>
      <c r="G61" s="41" t="s">
        <v>50</v>
      </c>
      <c r="H61" s="29"/>
      <c r="I61" s="29"/>
      <c r="J61" s="105" t="s">
        <v>51</v>
      </c>
      <c r="K61" s="29"/>
      <c r="L61" s="27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27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7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27"/>
      <c r="D76" s="41" t="s">
        <v>50</v>
      </c>
      <c r="E76" s="29"/>
      <c r="F76" s="104" t="s">
        <v>51</v>
      </c>
      <c r="G76" s="41" t="s">
        <v>50</v>
      </c>
      <c r="H76" s="29"/>
      <c r="I76" s="29"/>
      <c r="J76" s="105" t="s">
        <v>51</v>
      </c>
      <c r="K76" s="29"/>
      <c r="L76" s="27"/>
    </row>
    <row r="77" spans="2:12" s="1" customFormat="1" ht="14.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12" s="1" customFormat="1" ht="7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5" customHeight="1">
      <c r="B82" s="27"/>
      <c r="C82" s="17" t="s">
        <v>102</v>
      </c>
      <c r="L82" s="27"/>
    </row>
    <row r="83" spans="2:12" s="1" customFormat="1" ht="7" customHeight="1">
      <c r="B83" s="27"/>
      <c r="L83" s="27"/>
    </row>
    <row r="84" spans="2:12" s="1" customFormat="1" ht="12" customHeight="1">
      <c r="B84" s="27"/>
      <c r="C84" s="22" t="s">
        <v>12</v>
      </c>
      <c r="L84" s="27"/>
    </row>
    <row r="85" spans="2:12" s="1" customFormat="1" ht="26.25" customHeight="1">
      <c r="B85" s="27"/>
      <c r="E85" s="199" t="str">
        <f>E7</f>
        <v>Farma pre chov hovädzieho dobytka - rozšírenie - Dubník - Mikulášov dvor</v>
      </c>
      <c r="F85" s="200"/>
      <c r="G85" s="200"/>
      <c r="H85" s="200"/>
      <c r="L85" s="27"/>
    </row>
    <row r="86" spans="2:12" ht="12" customHeight="1">
      <c r="B86" s="16"/>
      <c r="C86" s="22" t="s">
        <v>95</v>
      </c>
      <c r="L86" s="16"/>
    </row>
    <row r="87" spans="2:12" s="1" customFormat="1" ht="16.5" customHeight="1">
      <c r="B87" s="27"/>
      <c r="E87" s="199" t="s">
        <v>96</v>
      </c>
      <c r="F87" s="201"/>
      <c r="G87" s="201"/>
      <c r="H87" s="201"/>
      <c r="L87" s="27"/>
    </row>
    <row r="88" spans="2:12" s="1" customFormat="1" ht="12" customHeight="1">
      <c r="B88" s="27"/>
      <c r="C88" s="22" t="s">
        <v>97</v>
      </c>
      <c r="L88" s="27"/>
    </row>
    <row r="89" spans="2:12" s="1" customFormat="1" ht="16.5" customHeight="1">
      <c r="B89" s="27"/>
      <c r="E89" s="174" t="str">
        <f>E11</f>
        <v>01_01 - SO 5866 - B - Kravín pre 800 ks dojníc</v>
      </c>
      <c r="F89" s="201"/>
      <c r="G89" s="201"/>
      <c r="H89" s="201"/>
      <c r="L89" s="27"/>
    </row>
    <row r="90" spans="2:12" s="1" customFormat="1" ht="7" customHeight="1">
      <c r="B90" s="27"/>
      <c r="L90" s="27"/>
    </row>
    <row r="91" spans="2:12" s="1" customFormat="1" ht="12" customHeight="1">
      <c r="B91" s="27"/>
      <c r="C91" s="22" t="s">
        <v>16</v>
      </c>
      <c r="F91" s="20" t="str">
        <f>F14</f>
        <v>Dubník, k.ú. Veľká Tabula</v>
      </c>
      <c r="I91" s="22" t="s">
        <v>18</v>
      </c>
      <c r="J91" s="50" t="str">
        <f>IF(J14="","",J14)</f>
        <v>29. 6. 2022</v>
      </c>
      <c r="L91" s="27"/>
    </row>
    <row r="92" spans="2:12" s="1" customFormat="1" ht="7" customHeight="1">
      <c r="B92" s="27"/>
      <c r="L92" s="27"/>
    </row>
    <row r="93" spans="2:12" s="1" customFormat="1" ht="15.25" customHeight="1">
      <c r="B93" s="27"/>
      <c r="C93" s="22" t="s">
        <v>20</v>
      </c>
      <c r="F93" s="20" t="str">
        <f>E17</f>
        <v>MARAGRO s.r.o.</v>
      </c>
      <c r="I93" s="22" t="s">
        <v>26</v>
      </c>
      <c r="J93" s="23" t="str">
        <f>E23</f>
        <v>Ing. Balla</v>
      </c>
      <c r="L93" s="27"/>
    </row>
    <row r="94" spans="2:12" s="1" customFormat="1" ht="15.25" customHeight="1">
      <c r="B94" s="27"/>
      <c r="C94" s="22" t="s">
        <v>24</v>
      </c>
      <c r="F94" s="20" t="str">
        <f>IF(E20="","",E20)</f>
        <v xml:space="preserve"> </v>
      </c>
      <c r="I94" s="22" t="s">
        <v>30</v>
      </c>
      <c r="J94" s="23" t="str">
        <f>E26</f>
        <v xml:space="preserve"> </v>
      </c>
      <c r="L94" s="27"/>
    </row>
    <row r="95" spans="2:12" s="1" customFormat="1" ht="10.25" customHeight="1">
      <c r="B95" s="27"/>
      <c r="L95" s="27"/>
    </row>
    <row r="96" spans="2:12" s="1" customFormat="1" ht="29.25" customHeight="1">
      <c r="B96" s="27"/>
      <c r="C96" s="106" t="s">
        <v>103</v>
      </c>
      <c r="D96" s="89"/>
      <c r="E96" s="89"/>
      <c r="F96" s="89"/>
      <c r="G96" s="89"/>
      <c r="H96" s="89"/>
      <c r="I96" s="89"/>
      <c r="J96" s="107" t="s">
        <v>104</v>
      </c>
      <c r="K96" s="89"/>
      <c r="L96" s="27"/>
    </row>
    <row r="97" spans="2:47" s="1" customFormat="1" ht="10.25" customHeight="1">
      <c r="B97" s="27"/>
      <c r="L97" s="27"/>
    </row>
    <row r="98" spans="2:47" s="1" customFormat="1" ht="22.75" customHeight="1">
      <c r="B98" s="27"/>
      <c r="C98" s="108" t="s">
        <v>105</v>
      </c>
      <c r="J98" s="64">
        <f>J147</f>
        <v>2800773.4899999998</v>
      </c>
      <c r="L98" s="27"/>
      <c r="AU98" s="13" t="s">
        <v>106</v>
      </c>
    </row>
    <row r="99" spans="2:47" s="8" customFormat="1" ht="25" customHeight="1">
      <c r="B99" s="109"/>
      <c r="D99" s="110" t="s">
        <v>107</v>
      </c>
      <c r="E99" s="111"/>
      <c r="F99" s="111"/>
      <c r="G99" s="111"/>
      <c r="H99" s="111"/>
      <c r="I99" s="111"/>
      <c r="J99" s="112">
        <f>J148</f>
        <v>1139225.7789999999</v>
      </c>
      <c r="L99" s="109"/>
    </row>
    <row r="100" spans="2:47" s="9" customFormat="1" ht="20" customHeight="1">
      <c r="B100" s="113"/>
      <c r="D100" s="114" t="s">
        <v>108</v>
      </c>
      <c r="E100" s="115"/>
      <c r="F100" s="115"/>
      <c r="G100" s="115"/>
      <c r="H100" s="115"/>
      <c r="I100" s="115"/>
      <c r="J100" s="116">
        <f>J149</f>
        <v>44489.209999999992</v>
      </c>
      <c r="L100" s="113"/>
    </row>
    <row r="101" spans="2:47" s="9" customFormat="1" ht="20" customHeight="1">
      <c r="B101" s="113"/>
      <c r="D101" s="114" t="s">
        <v>109</v>
      </c>
      <c r="E101" s="115"/>
      <c r="F101" s="115"/>
      <c r="G101" s="115"/>
      <c r="H101" s="115"/>
      <c r="I101" s="115"/>
      <c r="J101" s="116">
        <f>J159</f>
        <v>386666.853</v>
      </c>
      <c r="L101" s="113"/>
    </row>
    <row r="102" spans="2:47" s="9" customFormat="1" ht="20" customHeight="1">
      <c r="B102" s="113"/>
      <c r="D102" s="114" t="s">
        <v>110</v>
      </c>
      <c r="E102" s="115"/>
      <c r="F102" s="115"/>
      <c r="G102" s="115"/>
      <c r="H102" s="115"/>
      <c r="I102" s="115"/>
      <c r="J102" s="116">
        <f>J168</f>
        <v>126171.397</v>
      </c>
      <c r="L102" s="113"/>
    </row>
    <row r="103" spans="2:47" s="9" customFormat="1" ht="20" customHeight="1">
      <c r="B103" s="113"/>
      <c r="D103" s="114" t="s">
        <v>111</v>
      </c>
      <c r="E103" s="115"/>
      <c r="F103" s="115"/>
      <c r="G103" s="115"/>
      <c r="H103" s="115"/>
      <c r="I103" s="115"/>
      <c r="J103" s="116">
        <f>J178</f>
        <v>73568.479999999996</v>
      </c>
      <c r="L103" s="113"/>
    </row>
    <row r="104" spans="2:47" s="9" customFormat="1" ht="20" customHeight="1">
      <c r="B104" s="113"/>
      <c r="D104" s="114" t="s">
        <v>112</v>
      </c>
      <c r="E104" s="115"/>
      <c r="F104" s="115"/>
      <c r="G104" s="115"/>
      <c r="H104" s="115"/>
      <c r="I104" s="115"/>
      <c r="J104" s="116">
        <f>J180</f>
        <v>308601.56299999997</v>
      </c>
      <c r="L104" s="113"/>
    </row>
    <row r="105" spans="2:47" s="9" customFormat="1" ht="20" customHeight="1">
      <c r="B105" s="113"/>
      <c r="D105" s="114" t="s">
        <v>113</v>
      </c>
      <c r="E105" s="115"/>
      <c r="F105" s="115"/>
      <c r="G105" s="115"/>
      <c r="H105" s="115"/>
      <c r="I105" s="115"/>
      <c r="J105" s="116">
        <f>J186</f>
        <v>60141.487999999998</v>
      </c>
      <c r="L105" s="113"/>
    </row>
    <row r="106" spans="2:47" s="9" customFormat="1" ht="20" customHeight="1">
      <c r="B106" s="113"/>
      <c r="D106" s="114" t="s">
        <v>114</v>
      </c>
      <c r="E106" s="115"/>
      <c r="F106" s="115"/>
      <c r="G106" s="115"/>
      <c r="H106" s="115"/>
      <c r="I106" s="115"/>
      <c r="J106" s="116">
        <f>J191</f>
        <v>78072.195999999996</v>
      </c>
      <c r="L106" s="113"/>
    </row>
    <row r="107" spans="2:47" s="9" customFormat="1" ht="20" customHeight="1">
      <c r="B107" s="113"/>
      <c r="D107" s="114" t="s">
        <v>115</v>
      </c>
      <c r="E107" s="115"/>
      <c r="F107" s="115"/>
      <c r="G107" s="115"/>
      <c r="H107" s="115"/>
      <c r="I107" s="115"/>
      <c r="J107" s="116">
        <f>J197</f>
        <v>61514.591999999997</v>
      </c>
      <c r="L107" s="113"/>
    </row>
    <row r="108" spans="2:47" s="8" customFormat="1" ht="25" customHeight="1">
      <c r="B108" s="109"/>
      <c r="D108" s="110" t="s">
        <v>116</v>
      </c>
      <c r="E108" s="111"/>
      <c r="F108" s="111"/>
      <c r="G108" s="111"/>
      <c r="H108" s="111"/>
      <c r="I108" s="111"/>
      <c r="J108" s="112">
        <f>J199</f>
        <v>1049166.5900000001</v>
      </c>
      <c r="L108" s="109"/>
    </row>
    <row r="109" spans="2:47" s="9" customFormat="1" ht="20" customHeight="1">
      <c r="B109" s="113"/>
      <c r="D109" s="114" t="s">
        <v>117</v>
      </c>
      <c r="E109" s="115"/>
      <c r="F109" s="115"/>
      <c r="G109" s="115"/>
      <c r="H109" s="115"/>
      <c r="I109" s="115"/>
      <c r="J109" s="116">
        <f>J200</f>
        <v>66913.953999999998</v>
      </c>
      <c r="L109" s="113"/>
    </row>
    <row r="110" spans="2:47" s="9" customFormat="1" ht="20" customHeight="1">
      <c r="B110" s="113"/>
      <c r="D110" s="114" t="s">
        <v>118</v>
      </c>
      <c r="E110" s="115"/>
      <c r="F110" s="115"/>
      <c r="G110" s="115"/>
      <c r="H110" s="115"/>
      <c r="I110" s="115"/>
      <c r="J110" s="116">
        <f>J205</f>
        <v>466.66199999999998</v>
      </c>
      <c r="L110" s="113"/>
    </row>
    <row r="111" spans="2:47" s="9" customFormat="1" ht="20" customHeight="1">
      <c r="B111" s="113"/>
      <c r="D111" s="114" t="s">
        <v>119</v>
      </c>
      <c r="E111" s="115"/>
      <c r="F111" s="115"/>
      <c r="G111" s="115"/>
      <c r="H111" s="115"/>
      <c r="I111" s="115"/>
      <c r="J111" s="116">
        <f>J207</f>
        <v>3766.59</v>
      </c>
      <c r="L111" s="113"/>
    </row>
    <row r="112" spans="2:47" s="9" customFormat="1" ht="20" customHeight="1">
      <c r="B112" s="113"/>
      <c r="D112" s="114" t="s">
        <v>120</v>
      </c>
      <c r="E112" s="115"/>
      <c r="F112" s="115"/>
      <c r="G112" s="115"/>
      <c r="H112" s="115"/>
      <c r="I112" s="115"/>
      <c r="J112" s="116">
        <f>J210</f>
        <v>214015.54500000001</v>
      </c>
      <c r="L112" s="113"/>
    </row>
    <row r="113" spans="2:14" s="9" customFormat="1" ht="20" customHeight="1">
      <c r="B113" s="113"/>
      <c r="D113" s="114" t="s">
        <v>121</v>
      </c>
      <c r="E113" s="115"/>
      <c r="F113" s="115"/>
      <c r="G113" s="115"/>
      <c r="H113" s="115"/>
      <c r="I113" s="115"/>
      <c r="J113" s="116">
        <f>J218</f>
        <v>104747.164</v>
      </c>
      <c r="L113" s="113"/>
    </row>
    <row r="114" spans="2:14" s="9" customFormat="1" ht="20" customHeight="1">
      <c r="B114" s="113"/>
      <c r="D114" s="114" t="s">
        <v>122</v>
      </c>
      <c r="E114" s="115"/>
      <c r="F114" s="115"/>
      <c r="G114" s="115"/>
      <c r="H114" s="115"/>
      <c r="I114" s="115"/>
      <c r="J114" s="116">
        <f>J223</f>
        <v>10593.557999999999</v>
      </c>
      <c r="L114" s="113"/>
    </row>
    <row r="115" spans="2:14" s="9" customFormat="1" ht="20" customHeight="1">
      <c r="B115" s="113"/>
      <c r="D115" s="114" t="s">
        <v>123</v>
      </c>
      <c r="E115" s="115"/>
      <c r="F115" s="115"/>
      <c r="G115" s="115"/>
      <c r="H115" s="115"/>
      <c r="I115" s="115"/>
      <c r="J115" s="116">
        <f>J226</f>
        <v>17504.873000000003</v>
      </c>
      <c r="L115" s="113"/>
    </row>
    <row r="116" spans="2:14" s="9" customFormat="1" ht="20" customHeight="1">
      <c r="B116" s="113"/>
      <c r="D116" s="114" t="s">
        <v>124</v>
      </c>
      <c r="E116" s="115"/>
      <c r="F116" s="115"/>
      <c r="G116" s="115"/>
      <c r="H116" s="115"/>
      <c r="I116" s="115"/>
      <c r="J116" s="116">
        <f>J231</f>
        <v>342796.98300000001</v>
      </c>
      <c r="L116" s="113"/>
    </row>
    <row r="117" spans="2:14" s="9" customFormat="1" ht="20" customHeight="1">
      <c r="B117" s="113"/>
      <c r="D117" s="114" t="s">
        <v>125</v>
      </c>
      <c r="E117" s="115"/>
      <c r="F117" s="115"/>
      <c r="G117" s="115"/>
      <c r="H117" s="115"/>
      <c r="I117" s="115"/>
      <c r="J117" s="116">
        <f>J234</f>
        <v>283335.78499999997</v>
      </c>
      <c r="L117" s="113"/>
    </row>
    <row r="118" spans="2:14" s="9" customFormat="1" ht="20" customHeight="1">
      <c r="B118" s="113"/>
      <c r="D118" s="114" t="s">
        <v>126</v>
      </c>
      <c r="E118" s="115"/>
      <c r="F118" s="115"/>
      <c r="G118" s="115"/>
      <c r="H118" s="115"/>
      <c r="I118" s="115"/>
      <c r="J118" s="116">
        <f>J244</f>
        <v>5025.4759999999997</v>
      </c>
      <c r="L118" s="113"/>
    </row>
    <row r="119" spans="2:14" s="8" customFormat="1" ht="25" customHeight="1">
      <c r="B119" s="109"/>
      <c r="D119" s="110" t="s">
        <v>127</v>
      </c>
      <c r="E119" s="111"/>
      <c r="F119" s="111"/>
      <c r="G119" s="111"/>
      <c r="H119" s="111"/>
      <c r="I119" s="111"/>
      <c r="J119" s="112">
        <f>J247</f>
        <v>612381.12099999993</v>
      </c>
      <c r="L119" s="109"/>
    </row>
    <row r="120" spans="2:14" s="9" customFormat="1" ht="20" customHeight="1">
      <c r="B120" s="113"/>
      <c r="D120" s="114" t="s">
        <v>128</v>
      </c>
      <c r="E120" s="115"/>
      <c r="F120" s="115"/>
      <c r="G120" s="115"/>
      <c r="H120" s="115"/>
      <c r="I120" s="115"/>
      <c r="J120" s="116">
        <f>J248</f>
        <v>158725.02499999999</v>
      </c>
      <c r="L120" s="113"/>
    </row>
    <row r="121" spans="2:14" s="9" customFormat="1" ht="20" customHeight="1">
      <c r="B121" s="113"/>
      <c r="D121" s="114" t="s">
        <v>129</v>
      </c>
      <c r="E121" s="115"/>
      <c r="F121" s="115"/>
      <c r="G121" s="115"/>
      <c r="H121" s="115"/>
      <c r="I121" s="115"/>
      <c r="J121" s="116">
        <f>J255</f>
        <v>453656.09599999996</v>
      </c>
      <c r="L121" s="113"/>
    </row>
    <row r="122" spans="2:14" s="1" customFormat="1" ht="21.75" customHeight="1">
      <c r="B122" s="27"/>
      <c r="L122" s="27"/>
    </row>
    <row r="123" spans="2:14" s="1" customFormat="1" ht="7" customHeight="1">
      <c r="B123" s="27"/>
      <c r="L123" s="27"/>
    </row>
    <row r="124" spans="2:14" s="1" customFormat="1" ht="29.25" customHeight="1">
      <c r="B124" s="27"/>
      <c r="C124" s="108" t="s">
        <v>130</v>
      </c>
      <c r="J124" s="117">
        <v>0</v>
      </c>
      <c r="L124" s="27"/>
      <c r="N124" s="118" t="s">
        <v>39</v>
      </c>
    </row>
    <row r="125" spans="2:14" s="1" customFormat="1" ht="18" customHeight="1">
      <c r="B125" s="27"/>
      <c r="L125" s="27"/>
    </row>
    <row r="126" spans="2:14" s="1" customFormat="1" ht="29.25" customHeight="1">
      <c r="B126" s="27"/>
      <c r="C126" s="88" t="s">
        <v>93</v>
      </c>
      <c r="D126" s="89"/>
      <c r="E126" s="89"/>
      <c r="F126" s="89"/>
      <c r="G126" s="89"/>
      <c r="H126" s="89"/>
      <c r="I126" s="89"/>
      <c r="J126" s="90">
        <f>ROUND(J98+J124,2)</f>
        <v>2800773.49</v>
      </c>
      <c r="K126" s="89"/>
      <c r="L126" s="27"/>
    </row>
    <row r="127" spans="2:14" s="1" customFormat="1" ht="7" customHeight="1">
      <c r="B127" s="42"/>
      <c r="C127" s="43"/>
      <c r="D127" s="43"/>
      <c r="E127" s="43"/>
      <c r="F127" s="43"/>
      <c r="G127" s="43"/>
      <c r="H127" s="43"/>
      <c r="I127" s="43"/>
      <c r="J127" s="43"/>
      <c r="K127" s="43"/>
      <c r="L127" s="27"/>
    </row>
    <row r="131" spans="2:12" s="1" customFormat="1" ht="7" customHeight="1">
      <c r="B131" s="44"/>
      <c r="C131" s="45"/>
      <c r="D131" s="45"/>
      <c r="E131" s="45"/>
      <c r="F131" s="45"/>
      <c r="G131" s="45"/>
      <c r="H131" s="45"/>
      <c r="I131" s="45"/>
      <c r="J131" s="45"/>
      <c r="K131" s="45"/>
      <c r="L131" s="27"/>
    </row>
    <row r="132" spans="2:12" s="1" customFormat="1" ht="25" customHeight="1">
      <c r="B132" s="27"/>
      <c r="C132" s="17" t="s">
        <v>131</v>
      </c>
      <c r="L132" s="27"/>
    </row>
    <row r="133" spans="2:12" s="1" customFormat="1" ht="7" customHeight="1">
      <c r="B133" s="27"/>
      <c r="L133" s="27"/>
    </row>
    <row r="134" spans="2:12" s="1" customFormat="1" ht="12" customHeight="1">
      <c r="B134" s="27"/>
      <c r="C134" s="22" t="s">
        <v>12</v>
      </c>
      <c r="L134" s="27"/>
    </row>
    <row r="135" spans="2:12" s="1" customFormat="1" ht="26.25" customHeight="1">
      <c r="B135" s="27"/>
      <c r="E135" s="199" t="str">
        <f>E7</f>
        <v>Farma pre chov hovädzieho dobytka - rozšírenie - Dubník - Mikulášov dvor</v>
      </c>
      <c r="F135" s="200"/>
      <c r="G135" s="200"/>
      <c r="H135" s="200"/>
      <c r="L135" s="27"/>
    </row>
    <row r="136" spans="2:12" ht="12" customHeight="1">
      <c r="B136" s="16"/>
      <c r="C136" s="22" t="s">
        <v>95</v>
      </c>
      <c r="L136" s="16"/>
    </row>
    <row r="137" spans="2:12" s="1" customFormat="1" ht="16.5" customHeight="1">
      <c r="B137" s="27"/>
      <c r="E137" s="199" t="s">
        <v>96</v>
      </c>
      <c r="F137" s="201"/>
      <c r="G137" s="201"/>
      <c r="H137" s="201"/>
      <c r="L137" s="27"/>
    </row>
    <row r="138" spans="2:12" s="1" customFormat="1" ht="12" customHeight="1">
      <c r="B138" s="27"/>
      <c r="C138" s="22" t="s">
        <v>97</v>
      </c>
      <c r="L138" s="27"/>
    </row>
    <row r="139" spans="2:12" s="1" customFormat="1" ht="16.5" customHeight="1">
      <c r="B139" s="27"/>
      <c r="E139" s="174" t="str">
        <f>E11</f>
        <v>01_01 - SO 5866 - B - Kravín pre 800 ks dojníc</v>
      </c>
      <c r="F139" s="201"/>
      <c r="G139" s="201"/>
      <c r="H139" s="201"/>
      <c r="L139" s="27"/>
    </row>
    <row r="140" spans="2:12" s="1" customFormat="1" ht="7" customHeight="1">
      <c r="B140" s="27"/>
      <c r="L140" s="27"/>
    </row>
    <row r="141" spans="2:12" s="1" customFormat="1" ht="12" customHeight="1">
      <c r="B141" s="27"/>
      <c r="C141" s="22" t="s">
        <v>16</v>
      </c>
      <c r="F141" s="20" t="str">
        <f>F14</f>
        <v>Dubník, k.ú. Veľká Tabula</v>
      </c>
      <c r="I141" s="22" t="s">
        <v>18</v>
      </c>
      <c r="J141" s="50" t="str">
        <f>IF(J14="","",J14)</f>
        <v>29. 6. 2022</v>
      </c>
      <c r="L141" s="27"/>
    </row>
    <row r="142" spans="2:12" s="1" customFormat="1" ht="7" customHeight="1">
      <c r="B142" s="27"/>
      <c r="L142" s="27"/>
    </row>
    <row r="143" spans="2:12" s="1" customFormat="1" ht="15.25" customHeight="1">
      <c r="B143" s="27"/>
      <c r="C143" s="22" t="s">
        <v>20</v>
      </c>
      <c r="F143" s="20" t="str">
        <f>E17</f>
        <v>MARAGRO s.r.o.</v>
      </c>
      <c r="I143" s="22" t="s">
        <v>26</v>
      </c>
      <c r="J143" s="23" t="str">
        <f>E23</f>
        <v>Ing. Balla</v>
      </c>
      <c r="L143" s="27"/>
    </row>
    <row r="144" spans="2:12" s="1" customFormat="1" ht="15.25" customHeight="1">
      <c r="B144" s="27"/>
      <c r="C144" s="22" t="s">
        <v>24</v>
      </c>
      <c r="F144" s="20" t="str">
        <f>IF(E20="","",E20)</f>
        <v xml:space="preserve"> </v>
      </c>
      <c r="I144" s="22" t="s">
        <v>30</v>
      </c>
      <c r="J144" s="23" t="str">
        <f>E26</f>
        <v xml:space="preserve"> </v>
      </c>
      <c r="L144" s="27"/>
    </row>
    <row r="145" spans="2:65" s="1" customFormat="1" ht="10.25" customHeight="1">
      <c r="B145" s="27"/>
      <c r="L145" s="27"/>
    </row>
    <row r="146" spans="2:65" s="10" customFormat="1" ht="29.25" customHeight="1">
      <c r="B146" s="119"/>
      <c r="C146" s="120" t="s">
        <v>132</v>
      </c>
      <c r="D146" s="121" t="s">
        <v>60</v>
      </c>
      <c r="E146" s="121" t="s">
        <v>56</v>
      </c>
      <c r="F146" s="121" t="s">
        <v>57</v>
      </c>
      <c r="G146" s="121" t="s">
        <v>133</v>
      </c>
      <c r="H146" s="121" t="s">
        <v>134</v>
      </c>
      <c r="I146" s="121" t="s">
        <v>135</v>
      </c>
      <c r="J146" s="122" t="s">
        <v>104</v>
      </c>
      <c r="K146" s="123" t="s">
        <v>136</v>
      </c>
      <c r="L146" s="119"/>
      <c r="M146" s="57" t="s">
        <v>1</v>
      </c>
      <c r="N146" s="58" t="s">
        <v>39</v>
      </c>
      <c r="O146" s="58" t="s">
        <v>137</v>
      </c>
      <c r="P146" s="58" t="s">
        <v>138</v>
      </c>
      <c r="Q146" s="58" t="s">
        <v>139</v>
      </c>
      <c r="R146" s="58" t="s">
        <v>140</v>
      </c>
      <c r="S146" s="58" t="s">
        <v>141</v>
      </c>
      <c r="T146" s="59" t="s">
        <v>142</v>
      </c>
    </row>
    <row r="147" spans="2:65" s="1" customFormat="1" ht="22.75" customHeight="1">
      <c r="B147" s="27"/>
      <c r="C147" s="62" t="s">
        <v>100</v>
      </c>
      <c r="J147" s="124">
        <f>BK147</f>
        <v>2800773.4899999998</v>
      </c>
      <c r="L147" s="27"/>
      <c r="M147" s="60"/>
      <c r="N147" s="51"/>
      <c r="O147" s="51"/>
      <c r="P147" s="125">
        <f>P148+P199+P247</f>
        <v>24789.754150469998</v>
      </c>
      <c r="Q147" s="51"/>
      <c r="R147" s="125">
        <f>R148+R199+R247</f>
        <v>7497379.8050270807</v>
      </c>
      <c r="S147" s="51"/>
      <c r="T147" s="126">
        <f>T148+T199+T247</f>
        <v>0</v>
      </c>
      <c r="AT147" s="13" t="s">
        <v>74</v>
      </c>
      <c r="AU147" s="13" t="s">
        <v>106</v>
      </c>
      <c r="BK147" s="127">
        <f>BK148+BK199+BK247</f>
        <v>2800773.4899999998</v>
      </c>
    </row>
    <row r="148" spans="2:65" s="11" customFormat="1" ht="26" customHeight="1">
      <c r="B148" s="128"/>
      <c r="D148" s="129" t="s">
        <v>74</v>
      </c>
      <c r="E148" s="130" t="s">
        <v>143</v>
      </c>
      <c r="F148" s="130" t="s">
        <v>144</v>
      </c>
      <c r="J148" s="131">
        <f>BK148</f>
        <v>1139225.7789999999</v>
      </c>
      <c r="L148" s="128"/>
      <c r="M148" s="132"/>
      <c r="P148" s="133">
        <f>P149+P159+P168+P178+P180+P186+P191+P197</f>
        <v>19384.32149342</v>
      </c>
      <c r="R148" s="133">
        <f>R149+R159+R168+R178+R180+R186+R191+R197</f>
        <v>6393045.979492913</v>
      </c>
      <c r="T148" s="134">
        <f>T149+T159+T168+T178+T180+T186+T191+T197</f>
        <v>0</v>
      </c>
      <c r="AR148" s="129" t="s">
        <v>82</v>
      </c>
      <c r="AT148" s="135" t="s">
        <v>74</v>
      </c>
      <c r="AU148" s="135" t="s">
        <v>75</v>
      </c>
      <c r="AY148" s="129" t="s">
        <v>145</v>
      </c>
      <c r="BK148" s="136">
        <f>BK149+BK159+BK168+BK178+BK180+BK186+BK191+BK197</f>
        <v>1139225.7789999999</v>
      </c>
    </row>
    <row r="149" spans="2:65" s="11" customFormat="1" ht="22.75" customHeight="1">
      <c r="B149" s="128"/>
      <c r="D149" s="129" t="s">
        <v>74</v>
      </c>
      <c r="E149" s="137" t="s">
        <v>146</v>
      </c>
      <c r="F149" s="137" t="s">
        <v>147</v>
      </c>
      <c r="J149" s="138">
        <f>BK149</f>
        <v>44489.209999999992</v>
      </c>
      <c r="L149" s="128"/>
      <c r="M149" s="132"/>
      <c r="P149" s="133">
        <f>SUM(P150:P158)</f>
        <v>2513.0780935000003</v>
      </c>
      <c r="R149" s="133">
        <f>SUM(R150:R158)</f>
        <v>0</v>
      </c>
      <c r="T149" s="134">
        <f>SUM(T150:T158)</f>
        <v>0</v>
      </c>
      <c r="AR149" s="129" t="s">
        <v>82</v>
      </c>
      <c r="AT149" s="135" t="s">
        <v>74</v>
      </c>
      <c r="AU149" s="135" t="s">
        <v>82</v>
      </c>
      <c r="AY149" s="129" t="s">
        <v>145</v>
      </c>
      <c r="BK149" s="136">
        <f>SUM(BK150:BK158)</f>
        <v>44489.209999999992</v>
      </c>
    </row>
    <row r="150" spans="2:65" s="1" customFormat="1" ht="37.75" customHeight="1">
      <c r="B150" s="139"/>
      <c r="C150" s="140" t="s">
        <v>75</v>
      </c>
      <c r="D150" s="140" t="s">
        <v>148</v>
      </c>
      <c r="E150" s="141" t="s">
        <v>149</v>
      </c>
      <c r="F150" s="142" t="s">
        <v>150</v>
      </c>
      <c r="G150" s="143" t="s">
        <v>151</v>
      </c>
      <c r="H150" s="144">
        <v>2681.18</v>
      </c>
      <c r="I150" s="144">
        <v>1.026</v>
      </c>
      <c r="J150" s="144">
        <f t="shared" ref="J150:J158" si="0">ROUND(I150*H150,3)</f>
        <v>2750.8910000000001</v>
      </c>
      <c r="K150" s="145"/>
      <c r="L150" s="27"/>
      <c r="M150" s="146" t="s">
        <v>1</v>
      </c>
      <c r="N150" s="118" t="s">
        <v>41</v>
      </c>
      <c r="O150" s="147">
        <v>1.0999999999999999E-2</v>
      </c>
      <c r="P150" s="147">
        <f t="shared" ref="P150:P158" si="1">O150*H150</f>
        <v>29.492979999999996</v>
      </c>
      <c r="Q150" s="147">
        <v>0</v>
      </c>
      <c r="R150" s="147">
        <f t="shared" ref="R150:R158" si="2">Q150*H150</f>
        <v>0</v>
      </c>
      <c r="S150" s="147">
        <v>0</v>
      </c>
      <c r="T150" s="148">
        <f t="shared" ref="T150:T158" si="3">S150*H150</f>
        <v>0</v>
      </c>
      <c r="AR150" s="149" t="s">
        <v>152</v>
      </c>
      <c r="AT150" s="149" t="s">
        <v>148</v>
      </c>
      <c r="AU150" s="149" t="s">
        <v>88</v>
      </c>
      <c r="AY150" s="13" t="s">
        <v>145</v>
      </c>
      <c r="BE150" s="150">
        <f t="shared" ref="BE150:BE158" si="4">IF(N150="základná",J150,0)</f>
        <v>0</v>
      </c>
      <c r="BF150" s="150">
        <f t="shared" ref="BF150:BF158" si="5">IF(N150="znížená",J150,0)</f>
        <v>2750.8910000000001</v>
      </c>
      <c r="BG150" s="150">
        <f t="shared" ref="BG150:BG158" si="6">IF(N150="zákl. prenesená",J150,0)</f>
        <v>0</v>
      </c>
      <c r="BH150" s="150">
        <f t="shared" ref="BH150:BH158" si="7">IF(N150="zníž. prenesená",J150,0)</f>
        <v>0</v>
      </c>
      <c r="BI150" s="150">
        <f t="shared" ref="BI150:BI158" si="8">IF(N150="nulová",J150,0)</f>
        <v>0</v>
      </c>
      <c r="BJ150" s="13" t="s">
        <v>88</v>
      </c>
      <c r="BK150" s="151">
        <f t="shared" ref="BK150:BK158" si="9">ROUND(I150*H150,3)</f>
        <v>2750.8910000000001</v>
      </c>
      <c r="BL150" s="13" t="s">
        <v>152</v>
      </c>
      <c r="BM150" s="149" t="s">
        <v>88</v>
      </c>
    </row>
    <row r="151" spans="2:65" s="1" customFormat="1" ht="24.25" customHeight="1">
      <c r="B151" s="139"/>
      <c r="C151" s="140" t="s">
        <v>75</v>
      </c>
      <c r="D151" s="140" t="s">
        <v>148</v>
      </c>
      <c r="E151" s="141" t="s">
        <v>153</v>
      </c>
      <c r="F151" s="142" t="s">
        <v>154</v>
      </c>
      <c r="G151" s="143" t="s">
        <v>151</v>
      </c>
      <c r="H151" s="144">
        <v>265.30099999999999</v>
      </c>
      <c r="I151" s="144">
        <v>3.964</v>
      </c>
      <c r="J151" s="144">
        <f t="shared" si="0"/>
        <v>1051.653</v>
      </c>
      <c r="K151" s="145"/>
      <c r="L151" s="27"/>
      <c r="M151" s="146" t="s">
        <v>1</v>
      </c>
      <c r="N151" s="118" t="s">
        <v>41</v>
      </c>
      <c r="O151" s="147">
        <v>0.23699999999999999</v>
      </c>
      <c r="P151" s="147">
        <f t="shared" si="1"/>
        <v>62.876336999999992</v>
      </c>
      <c r="Q151" s="147">
        <v>0</v>
      </c>
      <c r="R151" s="147">
        <f t="shared" si="2"/>
        <v>0</v>
      </c>
      <c r="S151" s="147">
        <v>0</v>
      </c>
      <c r="T151" s="148">
        <f t="shared" si="3"/>
        <v>0</v>
      </c>
      <c r="AR151" s="149" t="s">
        <v>152</v>
      </c>
      <c r="AT151" s="149" t="s">
        <v>148</v>
      </c>
      <c r="AU151" s="149" t="s">
        <v>88</v>
      </c>
      <c r="AY151" s="13" t="s">
        <v>145</v>
      </c>
      <c r="BE151" s="150">
        <f t="shared" si="4"/>
        <v>0</v>
      </c>
      <c r="BF151" s="150">
        <f t="shared" si="5"/>
        <v>1051.653</v>
      </c>
      <c r="BG151" s="150">
        <f t="shared" si="6"/>
        <v>0</v>
      </c>
      <c r="BH151" s="150">
        <f t="shared" si="7"/>
        <v>0</v>
      </c>
      <c r="BI151" s="150">
        <f t="shared" si="8"/>
        <v>0</v>
      </c>
      <c r="BJ151" s="13" t="s">
        <v>88</v>
      </c>
      <c r="BK151" s="151">
        <f t="shared" si="9"/>
        <v>1051.653</v>
      </c>
      <c r="BL151" s="13" t="s">
        <v>152</v>
      </c>
      <c r="BM151" s="149" t="s">
        <v>152</v>
      </c>
    </row>
    <row r="152" spans="2:65" s="1" customFormat="1" ht="24.25" customHeight="1">
      <c r="B152" s="139"/>
      <c r="C152" s="140" t="s">
        <v>75</v>
      </c>
      <c r="D152" s="140" t="s">
        <v>148</v>
      </c>
      <c r="E152" s="141" t="s">
        <v>155</v>
      </c>
      <c r="F152" s="142" t="s">
        <v>156</v>
      </c>
      <c r="G152" s="143" t="s">
        <v>151</v>
      </c>
      <c r="H152" s="144">
        <v>122</v>
      </c>
      <c r="I152" s="144">
        <v>17.576000000000001</v>
      </c>
      <c r="J152" s="144">
        <f t="shared" si="0"/>
        <v>2144.2719999999999</v>
      </c>
      <c r="K152" s="145"/>
      <c r="L152" s="27"/>
      <c r="M152" s="146" t="s">
        <v>1</v>
      </c>
      <c r="N152" s="118" t="s">
        <v>41</v>
      </c>
      <c r="O152" s="147">
        <v>1.2841</v>
      </c>
      <c r="P152" s="147">
        <f t="shared" si="1"/>
        <v>156.6602</v>
      </c>
      <c r="Q152" s="147">
        <v>0</v>
      </c>
      <c r="R152" s="147">
        <f t="shared" si="2"/>
        <v>0</v>
      </c>
      <c r="S152" s="147">
        <v>0</v>
      </c>
      <c r="T152" s="148">
        <f t="shared" si="3"/>
        <v>0</v>
      </c>
      <c r="AR152" s="149" t="s">
        <v>152</v>
      </c>
      <c r="AT152" s="149" t="s">
        <v>148</v>
      </c>
      <c r="AU152" s="149" t="s">
        <v>88</v>
      </c>
      <c r="AY152" s="13" t="s">
        <v>145</v>
      </c>
      <c r="BE152" s="150">
        <f t="shared" si="4"/>
        <v>0</v>
      </c>
      <c r="BF152" s="150">
        <f t="shared" si="5"/>
        <v>2144.2719999999999</v>
      </c>
      <c r="BG152" s="150">
        <f t="shared" si="6"/>
        <v>0</v>
      </c>
      <c r="BH152" s="150">
        <f t="shared" si="7"/>
        <v>0</v>
      </c>
      <c r="BI152" s="150">
        <f t="shared" si="8"/>
        <v>0</v>
      </c>
      <c r="BJ152" s="13" t="s">
        <v>88</v>
      </c>
      <c r="BK152" s="151">
        <f t="shared" si="9"/>
        <v>2144.2719999999999</v>
      </c>
      <c r="BL152" s="13" t="s">
        <v>152</v>
      </c>
      <c r="BM152" s="149" t="s">
        <v>157</v>
      </c>
    </row>
    <row r="153" spans="2:65" s="1" customFormat="1" ht="24.25" customHeight="1">
      <c r="B153" s="139"/>
      <c r="C153" s="140" t="s">
        <v>75</v>
      </c>
      <c r="D153" s="140" t="s">
        <v>148</v>
      </c>
      <c r="E153" s="141" t="s">
        <v>158</v>
      </c>
      <c r="F153" s="142" t="s">
        <v>159</v>
      </c>
      <c r="G153" s="143" t="s">
        <v>151</v>
      </c>
      <c r="H153" s="144">
        <v>127.895</v>
      </c>
      <c r="I153" s="144">
        <v>17.945</v>
      </c>
      <c r="J153" s="144">
        <f t="shared" si="0"/>
        <v>2295.076</v>
      </c>
      <c r="K153" s="145"/>
      <c r="L153" s="27"/>
      <c r="M153" s="146" t="s">
        <v>1</v>
      </c>
      <c r="N153" s="118" t="s">
        <v>41</v>
      </c>
      <c r="O153" s="147">
        <v>1.3009999999999999</v>
      </c>
      <c r="P153" s="147">
        <f t="shared" si="1"/>
        <v>166.39139499999999</v>
      </c>
      <c r="Q153" s="147">
        <v>0</v>
      </c>
      <c r="R153" s="147">
        <f t="shared" si="2"/>
        <v>0</v>
      </c>
      <c r="S153" s="147">
        <v>0</v>
      </c>
      <c r="T153" s="148">
        <f t="shared" si="3"/>
        <v>0</v>
      </c>
      <c r="AR153" s="149" t="s">
        <v>152</v>
      </c>
      <c r="AT153" s="149" t="s">
        <v>148</v>
      </c>
      <c r="AU153" s="149" t="s">
        <v>88</v>
      </c>
      <c r="AY153" s="13" t="s">
        <v>145</v>
      </c>
      <c r="BE153" s="150">
        <f t="shared" si="4"/>
        <v>0</v>
      </c>
      <c r="BF153" s="150">
        <f t="shared" si="5"/>
        <v>2295.076</v>
      </c>
      <c r="BG153" s="150">
        <f t="shared" si="6"/>
        <v>0</v>
      </c>
      <c r="BH153" s="150">
        <f t="shared" si="7"/>
        <v>0</v>
      </c>
      <c r="BI153" s="150">
        <f t="shared" si="8"/>
        <v>0</v>
      </c>
      <c r="BJ153" s="13" t="s">
        <v>88</v>
      </c>
      <c r="BK153" s="151">
        <f t="shared" si="9"/>
        <v>2295.076</v>
      </c>
      <c r="BL153" s="13" t="s">
        <v>152</v>
      </c>
      <c r="BM153" s="149" t="s">
        <v>160</v>
      </c>
    </row>
    <row r="154" spans="2:65" s="1" customFormat="1" ht="24.25" customHeight="1">
      <c r="B154" s="139"/>
      <c r="C154" s="140" t="s">
        <v>75</v>
      </c>
      <c r="D154" s="140" t="s">
        <v>148</v>
      </c>
      <c r="E154" s="141" t="s">
        <v>161</v>
      </c>
      <c r="F154" s="142" t="s">
        <v>162</v>
      </c>
      <c r="G154" s="143" t="s">
        <v>151</v>
      </c>
      <c r="H154" s="144">
        <v>809.19</v>
      </c>
      <c r="I154" s="144">
        <v>19.939</v>
      </c>
      <c r="J154" s="144">
        <f t="shared" si="0"/>
        <v>16134.439</v>
      </c>
      <c r="K154" s="145"/>
      <c r="L154" s="27"/>
      <c r="M154" s="146" t="s">
        <v>1</v>
      </c>
      <c r="N154" s="118" t="s">
        <v>41</v>
      </c>
      <c r="O154" s="147">
        <v>1.1279999999999999</v>
      </c>
      <c r="P154" s="147">
        <f t="shared" si="1"/>
        <v>912.76631999999995</v>
      </c>
      <c r="Q154" s="147">
        <v>0</v>
      </c>
      <c r="R154" s="147">
        <f t="shared" si="2"/>
        <v>0</v>
      </c>
      <c r="S154" s="147">
        <v>0</v>
      </c>
      <c r="T154" s="148">
        <f t="shared" si="3"/>
        <v>0</v>
      </c>
      <c r="AR154" s="149" t="s">
        <v>152</v>
      </c>
      <c r="AT154" s="149" t="s">
        <v>148</v>
      </c>
      <c r="AU154" s="149" t="s">
        <v>88</v>
      </c>
      <c r="AY154" s="13" t="s">
        <v>145</v>
      </c>
      <c r="BE154" s="150">
        <f t="shared" si="4"/>
        <v>0</v>
      </c>
      <c r="BF154" s="150">
        <f t="shared" si="5"/>
        <v>16134.439</v>
      </c>
      <c r="BG154" s="150">
        <f t="shared" si="6"/>
        <v>0</v>
      </c>
      <c r="BH154" s="150">
        <f t="shared" si="7"/>
        <v>0</v>
      </c>
      <c r="BI154" s="150">
        <f t="shared" si="8"/>
        <v>0</v>
      </c>
      <c r="BJ154" s="13" t="s">
        <v>88</v>
      </c>
      <c r="BK154" s="151">
        <f t="shared" si="9"/>
        <v>16134.439</v>
      </c>
      <c r="BL154" s="13" t="s">
        <v>152</v>
      </c>
      <c r="BM154" s="149" t="s">
        <v>163</v>
      </c>
    </row>
    <row r="155" spans="2:65" s="1" customFormat="1" ht="24.25" customHeight="1">
      <c r="B155" s="139"/>
      <c r="C155" s="140" t="s">
        <v>75</v>
      </c>
      <c r="D155" s="140" t="s">
        <v>148</v>
      </c>
      <c r="E155" s="141" t="s">
        <v>164</v>
      </c>
      <c r="F155" s="142" t="s">
        <v>165</v>
      </c>
      <c r="G155" s="143" t="s">
        <v>151</v>
      </c>
      <c r="H155" s="144">
        <v>1202.385</v>
      </c>
      <c r="I155" s="144">
        <v>1.919</v>
      </c>
      <c r="J155" s="144">
        <f t="shared" si="0"/>
        <v>2307.377</v>
      </c>
      <c r="K155" s="145"/>
      <c r="L155" s="27"/>
      <c r="M155" s="146" t="s">
        <v>1</v>
      </c>
      <c r="N155" s="118" t="s">
        <v>41</v>
      </c>
      <c r="O155" s="147">
        <v>2.69E-2</v>
      </c>
      <c r="P155" s="147">
        <f t="shared" si="1"/>
        <v>32.344156499999997</v>
      </c>
      <c r="Q155" s="147">
        <v>0</v>
      </c>
      <c r="R155" s="147">
        <f t="shared" si="2"/>
        <v>0</v>
      </c>
      <c r="S155" s="147">
        <v>0</v>
      </c>
      <c r="T155" s="148">
        <f t="shared" si="3"/>
        <v>0</v>
      </c>
      <c r="AR155" s="149" t="s">
        <v>152</v>
      </c>
      <c r="AT155" s="149" t="s">
        <v>148</v>
      </c>
      <c r="AU155" s="149" t="s">
        <v>88</v>
      </c>
      <c r="AY155" s="13" t="s">
        <v>145</v>
      </c>
      <c r="BE155" s="150">
        <f t="shared" si="4"/>
        <v>0</v>
      </c>
      <c r="BF155" s="150">
        <f t="shared" si="5"/>
        <v>2307.377</v>
      </c>
      <c r="BG155" s="150">
        <f t="shared" si="6"/>
        <v>0</v>
      </c>
      <c r="BH155" s="150">
        <f t="shared" si="7"/>
        <v>0</v>
      </c>
      <c r="BI155" s="150">
        <f t="shared" si="8"/>
        <v>0</v>
      </c>
      <c r="BJ155" s="13" t="s">
        <v>88</v>
      </c>
      <c r="BK155" s="151">
        <f t="shared" si="9"/>
        <v>2307.377</v>
      </c>
      <c r="BL155" s="13" t="s">
        <v>152</v>
      </c>
      <c r="BM155" s="149" t="s">
        <v>166</v>
      </c>
    </row>
    <row r="156" spans="2:65" s="1" customFormat="1" ht="21.75" customHeight="1">
      <c r="B156" s="139"/>
      <c r="C156" s="140" t="s">
        <v>75</v>
      </c>
      <c r="D156" s="140" t="s">
        <v>148</v>
      </c>
      <c r="E156" s="141" t="s">
        <v>167</v>
      </c>
      <c r="F156" s="142" t="s">
        <v>168</v>
      </c>
      <c r="G156" s="143" t="s">
        <v>151</v>
      </c>
      <c r="H156" s="144">
        <v>1202.385</v>
      </c>
      <c r="I156" s="144">
        <v>7.931</v>
      </c>
      <c r="J156" s="144">
        <f t="shared" si="0"/>
        <v>9536.1149999999998</v>
      </c>
      <c r="K156" s="145"/>
      <c r="L156" s="27"/>
      <c r="M156" s="146" t="s">
        <v>1</v>
      </c>
      <c r="N156" s="118" t="s">
        <v>41</v>
      </c>
      <c r="O156" s="147">
        <v>0.61699999999999999</v>
      </c>
      <c r="P156" s="147">
        <f t="shared" si="1"/>
        <v>741.87154499999997</v>
      </c>
      <c r="Q156" s="147">
        <v>0</v>
      </c>
      <c r="R156" s="147">
        <f t="shared" si="2"/>
        <v>0</v>
      </c>
      <c r="S156" s="147">
        <v>0</v>
      </c>
      <c r="T156" s="148">
        <f t="shared" si="3"/>
        <v>0</v>
      </c>
      <c r="AR156" s="149" t="s">
        <v>152</v>
      </c>
      <c r="AT156" s="149" t="s">
        <v>148</v>
      </c>
      <c r="AU156" s="149" t="s">
        <v>88</v>
      </c>
      <c r="AY156" s="13" t="s">
        <v>145</v>
      </c>
      <c r="BE156" s="150">
        <f t="shared" si="4"/>
        <v>0</v>
      </c>
      <c r="BF156" s="150">
        <f t="shared" si="5"/>
        <v>9536.1149999999998</v>
      </c>
      <c r="BG156" s="150">
        <f t="shared" si="6"/>
        <v>0</v>
      </c>
      <c r="BH156" s="150">
        <f t="shared" si="7"/>
        <v>0</v>
      </c>
      <c r="BI156" s="150">
        <f t="shared" si="8"/>
        <v>0</v>
      </c>
      <c r="BJ156" s="13" t="s">
        <v>88</v>
      </c>
      <c r="BK156" s="151">
        <f t="shared" si="9"/>
        <v>9536.1149999999998</v>
      </c>
      <c r="BL156" s="13" t="s">
        <v>152</v>
      </c>
      <c r="BM156" s="149" t="s">
        <v>169</v>
      </c>
    </row>
    <row r="157" spans="2:65" s="1" customFormat="1" ht="24.25" customHeight="1">
      <c r="B157" s="139"/>
      <c r="C157" s="140" t="s">
        <v>75</v>
      </c>
      <c r="D157" s="140" t="s">
        <v>148</v>
      </c>
      <c r="E157" s="141" t="s">
        <v>170</v>
      </c>
      <c r="F157" s="142" t="s">
        <v>171</v>
      </c>
      <c r="G157" s="143" t="s">
        <v>151</v>
      </c>
      <c r="H157" s="144">
        <v>1202.385</v>
      </c>
      <c r="I157" s="144">
        <v>3.399</v>
      </c>
      <c r="J157" s="144">
        <f t="shared" si="0"/>
        <v>4086.9070000000002</v>
      </c>
      <c r="K157" s="145"/>
      <c r="L157" s="27"/>
      <c r="M157" s="146" t="s">
        <v>1</v>
      </c>
      <c r="N157" s="118" t="s">
        <v>41</v>
      </c>
      <c r="O157" s="147">
        <v>0.216</v>
      </c>
      <c r="P157" s="147">
        <f t="shared" si="1"/>
        <v>259.71515999999997</v>
      </c>
      <c r="Q157" s="147">
        <v>0</v>
      </c>
      <c r="R157" s="147">
        <f t="shared" si="2"/>
        <v>0</v>
      </c>
      <c r="S157" s="147">
        <v>0</v>
      </c>
      <c r="T157" s="148">
        <f t="shared" si="3"/>
        <v>0</v>
      </c>
      <c r="AR157" s="149" t="s">
        <v>152</v>
      </c>
      <c r="AT157" s="149" t="s">
        <v>148</v>
      </c>
      <c r="AU157" s="149" t="s">
        <v>88</v>
      </c>
      <c r="AY157" s="13" t="s">
        <v>145</v>
      </c>
      <c r="BE157" s="150">
        <f t="shared" si="4"/>
        <v>0</v>
      </c>
      <c r="BF157" s="150">
        <f t="shared" si="5"/>
        <v>4086.9070000000002</v>
      </c>
      <c r="BG157" s="150">
        <f t="shared" si="6"/>
        <v>0</v>
      </c>
      <c r="BH157" s="150">
        <f t="shared" si="7"/>
        <v>0</v>
      </c>
      <c r="BI157" s="150">
        <f t="shared" si="8"/>
        <v>0</v>
      </c>
      <c r="BJ157" s="13" t="s">
        <v>88</v>
      </c>
      <c r="BK157" s="151">
        <f t="shared" si="9"/>
        <v>4086.9070000000002</v>
      </c>
      <c r="BL157" s="13" t="s">
        <v>152</v>
      </c>
      <c r="BM157" s="149" t="s">
        <v>172</v>
      </c>
    </row>
    <row r="158" spans="2:65" s="1" customFormat="1" ht="24.25" customHeight="1">
      <c r="B158" s="139"/>
      <c r="C158" s="140" t="s">
        <v>75</v>
      </c>
      <c r="D158" s="140" t="s">
        <v>148</v>
      </c>
      <c r="E158" s="141" t="s">
        <v>173</v>
      </c>
      <c r="F158" s="142" t="s">
        <v>174</v>
      </c>
      <c r="G158" s="143" t="s">
        <v>175</v>
      </c>
      <c r="H158" s="144">
        <v>8880</v>
      </c>
      <c r="I158" s="144">
        <v>0.47099999999999997</v>
      </c>
      <c r="J158" s="144">
        <f t="shared" si="0"/>
        <v>4182.4799999999996</v>
      </c>
      <c r="K158" s="145"/>
      <c r="L158" s="27"/>
      <c r="M158" s="146" t="s">
        <v>1</v>
      </c>
      <c r="N158" s="118" t="s">
        <v>41</v>
      </c>
      <c r="O158" s="147">
        <v>1.7000000000000001E-2</v>
      </c>
      <c r="P158" s="147">
        <f t="shared" si="1"/>
        <v>150.96</v>
      </c>
      <c r="Q158" s="147">
        <v>0</v>
      </c>
      <c r="R158" s="147">
        <f t="shared" si="2"/>
        <v>0</v>
      </c>
      <c r="S158" s="147">
        <v>0</v>
      </c>
      <c r="T158" s="148">
        <f t="shared" si="3"/>
        <v>0</v>
      </c>
      <c r="AR158" s="149" t="s">
        <v>152</v>
      </c>
      <c r="AT158" s="149" t="s">
        <v>148</v>
      </c>
      <c r="AU158" s="149" t="s">
        <v>88</v>
      </c>
      <c r="AY158" s="13" t="s">
        <v>145</v>
      </c>
      <c r="BE158" s="150">
        <f t="shared" si="4"/>
        <v>0</v>
      </c>
      <c r="BF158" s="150">
        <f t="shared" si="5"/>
        <v>4182.4799999999996</v>
      </c>
      <c r="BG158" s="150">
        <f t="shared" si="6"/>
        <v>0</v>
      </c>
      <c r="BH158" s="150">
        <f t="shared" si="7"/>
        <v>0</v>
      </c>
      <c r="BI158" s="150">
        <f t="shared" si="8"/>
        <v>0</v>
      </c>
      <c r="BJ158" s="13" t="s">
        <v>88</v>
      </c>
      <c r="BK158" s="151">
        <f t="shared" si="9"/>
        <v>4182.4799999999996</v>
      </c>
      <c r="BL158" s="13" t="s">
        <v>152</v>
      </c>
      <c r="BM158" s="149" t="s">
        <v>176</v>
      </c>
    </row>
    <row r="159" spans="2:65" s="11" customFormat="1" ht="22.75" customHeight="1">
      <c r="B159" s="128"/>
      <c r="D159" s="129" t="s">
        <v>74</v>
      </c>
      <c r="E159" s="137" t="s">
        <v>177</v>
      </c>
      <c r="F159" s="137" t="s">
        <v>178</v>
      </c>
      <c r="J159" s="138">
        <f>BK159</f>
        <v>386666.853</v>
      </c>
      <c r="L159" s="128"/>
      <c r="M159" s="132"/>
      <c r="P159" s="133">
        <f>SUM(P160:P167)</f>
        <v>6225.2910970000012</v>
      </c>
      <c r="R159" s="133">
        <f>SUM(R160:R167)</f>
        <v>2346.6903303325503</v>
      </c>
      <c r="T159" s="134">
        <f>SUM(T160:T167)</f>
        <v>0</v>
      </c>
      <c r="AR159" s="129" t="s">
        <v>82</v>
      </c>
      <c r="AT159" s="135" t="s">
        <v>74</v>
      </c>
      <c r="AU159" s="135" t="s">
        <v>82</v>
      </c>
      <c r="AY159" s="129" t="s">
        <v>145</v>
      </c>
      <c r="BK159" s="136">
        <f>SUM(BK160:BK167)</f>
        <v>386666.853</v>
      </c>
    </row>
    <row r="160" spans="2:65" s="1" customFormat="1" ht="24.25" customHeight="1">
      <c r="B160" s="139"/>
      <c r="C160" s="140" t="s">
        <v>75</v>
      </c>
      <c r="D160" s="140" t="s">
        <v>148</v>
      </c>
      <c r="E160" s="141" t="s">
        <v>179</v>
      </c>
      <c r="F160" s="142" t="s">
        <v>180</v>
      </c>
      <c r="G160" s="143" t="s">
        <v>181</v>
      </c>
      <c r="H160" s="144">
        <v>25.344000000000001</v>
      </c>
      <c r="I160" s="144">
        <v>2393.0050000000001</v>
      </c>
      <c r="J160" s="144">
        <f t="shared" ref="J160:J167" si="10">ROUND(I160*H160,3)</f>
        <v>60648.319000000003</v>
      </c>
      <c r="K160" s="145"/>
      <c r="L160" s="27"/>
      <c r="M160" s="146" t="s">
        <v>1</v>
      </c>
      <c r="N160" s="118" t="s">
        <v>41</v>
      </c>
      <c r="O160" s="147">
        <v>34.372</v>
      </c>
      <c r="P160" s="147">
        <f t="shared" ref="P160:P167" si="11">O160*H160</f>
        <v>871.12396799999999</v>
      </c>
      <c r="Q160" s="147">
        <v>1.0189584970000001</v>
      </c>
      <c r="R160" s="147">
        <f t="shared" ref="R160:R167" si="12">Q160*H160</f>
        <v>25.824484147968004</v>
      </c>
      <c r="S160" s="147">
        <v>0</v>
      </c>
      <c r="T160" s="148">
        <f t="shared" ref="T160:T167" si="13">S160*H160</f>
        <v>0</v>
      </c>
      <c r="AR160" s="149" t="s">
        <v>152</v>
      </c>
      <c r="AT160" s="149" t="s">
        <v>148</v>
      </c>
      <c r="AU160" s="149" t="s">
        <v>88</v>
      </c>
      <c r="AY160" s="13" t="s">
        <v>145</v>
      </c>
      <c r="BE160" s="150">
        <f t="shared" ref="BE160:BE167" si="14">IF(N160="základná",J160,0)</f>
        <v>0</v>
      </c>
      <c r="BF160" s="150">
        <f t="shared" ref="BF160:BF167" si="15">IF(N160="znížená",J160,0)</f>
        <v>60648.319000000003</v>
      </c>
      <c r="BG160" s="150">
        <f t="shared" ref="BG160:BG167" si="16">IF(N160="zákl. prenesená",J160,0)</f>
        <v>0</v>
      </c>
      <c r="BH160" s="150">
        <f t="shared" ref="BH160:BH167" si="17">IF(N160="zníž. prenesená",J160,0)</f>
        <v>0</v>
      </c>
      <c r="BI160" s="150">
        <f t="shared" ref="BI160:BI167" si="18">IF(N160="nulová",J160,0)</f>
        <v>0</v>
      </c>
      <c r="BJ160" s="13" t="s">
        <v>88</v>
      </c>
      <c r="BK160" s="151">
        <f t="shared" ref="BK160:BK167" si="19">ROUND(I160*H160,3)</f>
        <v>60648.319000000003</v>
      </c>
      <c r="BL160" s="13" t="s">
        <v>152</v>
      </c>
      <c r="BM160" s="149" t="s">
        <v>7</v>
      </c>
    </row>
    <row r="161" spans="2:65" s="1" customFormat="1" ht="21.75" customHeight="1">
      <c r="B161" s="139"/>
      <c r="C161" s="140" t="s">
        <v>75</v>
      </c>
      <c r="D161" s="140" t="s">
        <v>148</v>
      </c>
      <c r="E161" s="141" t="s">
        <v>182</v>
      </c>
      <c r="F161" s="142" t="s">
        <v>183</v>
      </c>
      <c r="G161" s="143" t="s">
        <v>175</v>
      </c>
      <c r="H161" s="144">
        <v>1563.62</v>
      </c>
      <c r="I161" s="144">
        <v>22.201000000000001</v>
      </c>
      <c r="J161" s="144">
        <f t="shared" si="10"/>
        <v>34713.928</v>
      </c>
      <c r="K161" s="145"/>
      <c r="L161" s="27"/>
      <c r="M161" s="146" t="s">
        <v>1</v>
      </c>
      <c r="N161" s="118" t="s">
        <v>41</v>
      </c>
      <c r="O161" s="147">
        <v>1.052</v>
      </c>
      <c r="P161" s="147">
        <f t="shared" si="11"/>
        <v>1644.92824</v>
      </c>
      <c r="Q161" s="147">
        <v>3.7677600000000002E-3</v>
      </c>
      <c r="R161" s="147">
        <f t="shared" si="12"/>
        <v>5.8913448912000002</v>
      </c>
      <c r="S161" s="147">
        <v>0</v>
      </c>
      <c r="T161" s="148">
        <f t="shared" si="13"/>
        <v>0</v>
      </c>
      <c r="AR161" s="149" t="s">
        <v>152</v>
      </c>
      <c r="AT161" s="149" t="s">
        <v>148</v>
      </c>
      <c r="AU161" s="149" t="s">
        <v>88</v>
      </c>
      <c r="AY161" s="13" t="s">
        <v>145</v>
      </c>
      <c r="BE161" s="150">
        <f t="shared" si="14"/>
        <v>0</v>
      </c>
      <c r="BF161" s="150">
        <f t="shared" si="15"/>
        <v>34713.928</v>
      </c>
      <c r="BG161" s="150">
        <f t="shared" si="16"/>
        <v>0</v>
      </c>
      <c r="BH161" s="150">
        <f t="shared" si="17"/>
        <v>0</v>
      </c>
      <c r="BI161" s="150">
        <f t="shared" si="18"/>
        <v>0</v>
      </c>
      <c r="BJ161" s="13" t="s">
        <v>88</v>
      </c>
      <c r="BK161" s="151">
        <f t="shared" si="19"/>
        <v>34713.928</v>
      </c>
      <c r="BL161" s="13" t="s">
        <v>152</v>
      </c>
      <c r="BM161" s="149" t="s">
        <v>184</v>
      </c>
    </row>
    <row r="162" spans="2:65" s="1" customFormat="1" ht="21.75" customHeight="1">
      <c r="B162" s="139"/>
      <c r="C162" s="140" t="s">
        <v>75</v>
      </c>
      <c r="D162" s="140" t="s">
        <v>148</v>
      </c>
      <c r="E162" s="141" t="s">
        <v>185</v>
      </c>
      <c r="F162" s="142" t="s">
        <v>186</v>
      </c>
      <c r="G162" s="143" t="s">
        <v>175</v>
      </c>
      <c r="H162" s="144">
        <v>1563.62</v>
      </c>
      <c r="I162" s="144">
        <v>6.99</v>
      </c>
      <c r="J162" s="144">
        <f t="shared" si="10"/>
        <v>10929.704</v>
      </c>
      <c r="K162" s="145"/>
      <c r="L162" s="27"/>
      <c r="M162" s="146" t="s">
        <v>1</v>
      </c>
      <c r="N162" s="118" t="s">
        <v>41</v>
      </c>
      <c r="O162" s="147">
        <v>0.43</v>
      </c>
      <c r="P162" s="147">
        <f t="shared" si="11"/>
        <v>672.35659999999996</v>
      </c>
      <c r="Q162" s="147">
        <v>0</v>
      </c>
      <c r="R162" s="147">
        <f t="shared" si="12"/>
        <v>0</v>
      </c>
      <c r="S162" s="147">
        <v>0</v>
      </c>
      <c r="T162" s="148">
        <f t="shared" si="13"/>
        <v>0</v>
      </c>
      <c r="AR162" s="149" t="s">
        <v>152</v>
      </c>
      <c r="AT162" s="149" t="s">
        <v>148</v>
      </c>
      <c r="AU162" s="149" t="s">
        <v>88</v>
      </c>
      <c r="AY162" s="13" t="s">
        <v>145</v>
      </c>
      <c r="BE162" s="150">
        <f t="shared" si="14"/>
        <v>0</v>
      </c>
      <c r="BF162" s="150">
        <f t="shared" si="15"/>
        <v>10929.704</v>
      </c>
      <c r="BG162" s="150">
        <f t="shared" si="16"/>
        <v>0</v>
      </c>
      <c r="BH162" s="150">
        <f t="shared" si="17"/>
        <v>0</v>
      </c>
      <c r="BI162" s="150">
        <f t="shared" si="18"/>
        <v>0</v>
      </c>
      <c r="BJ162" s="13" t="s">
        <v>88</v>
      </c>
      <c r="BK162" s="151">
        <f t="shared" si="19"/>
        <v>10929.704</v>
      </c>
      <c r="BL162" s="13" t="s">
        <v>152</v>
      </c>
      <c r="BM162" s="149" t="s">
        <v>187</v>
      </c>
    </row>
    <row r="163" spans="2:65" s="1" customFormat="1" ht="21.75" customHeight="1">
      <c r="B163" s="139"/>
      <c r="C163" s="140" t="s">
        <v>75</v>
      </c>
      <c r="D163" s="140" t="s">
        <v>148</v>
      </c>
      <c r="E163" s="141" t="s">
        <v>188</v>
      </c>
      <c r="F163" s="142" t="s">
        <v>189</v>
      </c>
      <c r="G163" s="143" t="s">
        <v>181</v>
      </c>
      <c r="H163" s="144">
        <v>56.225000000000001</v>
      </c>
      <c r="I163" s="144">
        <v>2409.2049999999999</v>
      </c>
      <c r="J163" s="144">
        <f t="shared" si="10"/>
        <v>135457.55100000001</v>
      </c>
      <c r="K163" s="145"/>
      <c r="L163" s="27"/>
      <c r="M163" s="146" t="s">
        <v>1</v>
      </c>
      <c r="N163" s="118" t="s">
        <v>41</v>
      </c>
      <c r="O163" s="147">
        <v>35.362000000000002</v>
      </c>
      <c r="P163" s="147">
        <f t="shared" si="11"/>
        <v>1988.2284500000001</v>
      </c>
      <c r="Q163" s="147">
        <v>1.0189584970000001</v>
      </c>
      <c r="R163" s="147">
        <f t="shared" si="12"/>
        <v>57.290941493825002</v>
      </c>
      <c r="S163" s="147">
        <v>0</v>
      </c>
      <c r="T163" s="148">
        <f t="shared" si="13"/>
        <v>0</v>
      </c>
      <c r="AR163" s="149" t="s">
        <v>152</v>
      </c>
      <c r="AT163" s="149" t="s">
        <v>148</v>
      </c>
      <c r="AU163" s="149" t="s">
        <v>88</v>
      </c>
      <c r="AY163" s="13" t="s">
        <v>145</v>
      </c>
      <c r="BE163" s="150">
        <f t="shared" si="14"/>
        <v>0</v>
      </c>
      <c r="BF163" s="150">
        <f t="shared" si="15"/>
        <v>135457.55100000001</v>
      </c>
      <c r="BG163" s="150">
        <f t="shared" si="16"/>
        <v>0</v>
      </c>
      <c r="BH163" s="150">
        <f t="shared" si="17"/>
        <v>0</v>
      </c>
      <c r="BI163" s="150">
        <f t="shared" si="18"/>
        <v>0</v>
      </c>
      <c r="BJ163" s="13" t="s">
        <v>88</v>
      </c>
      <c r="BK163" s="151">
        <f t="shared" si="19"/>
        <v>135457.55100000001</v>
      </c>
      <c r="BL163" s="13" t="s">
        <v>152</v>
      </c>
      <c r="BM163" s="149" t="s">
        <v>190</v>
      </c>
    </row>
    <row r="164" spans="2:65" s="1" customFormat="1" ht="24.25" customHeight="1">
      <c r="B164" s="139"/>
      <c r="C164" s="140" t="s">
        <v>75</v>
      </c>
      <c r="D164" s="140" t="s">
        <v>148</v>
      </c>
      <c r="E164" s="141" t="s">
        <v>191</v>
      </c>
      <c r="F164" s="142" t="s">
        <v>192</v>
      </c>
      <c r="G164" s="143" t="s">
        <v>151</v>
      </c>
      <c r="H164" s="144">
        <v>937.08500000000004</v>
      </c>
      <c r="I164" s="144">
        <v>116.732</v>
      </c>
      <c r="J164" s="144">
        <f t="shared" si="10"/>
        <v>109387.806</v>
      </c>
      <c r="K164" s="145"/>
      <c r="L164" s="27"/>
      <c r="M164" s="146" t="s">
        <v>1</v>
      </c>
      <c r="N164" s="118" t="s">
        <v>41</v>
      </c>
      <c r="O164" s="147">
        <v>1.097</v>
      </c>
      <c r="P164" s="147">
        <f t="shared" si="11"/>
        <v>1027.9822449999999</v>
      </c>
      <c r="Q164" s="147">
        <v>2.3231601242000002</v>
      </c>
      <c r="R164" s="147">
        <f t="shared" si="12"/>
        <v>2176.9985049859574</v>
      </c>
      <c r="S164" s="147">
        <v>0</v>
      </c>
      <c r="T164" s="148">
        <f t="shared" si="13"/>
        <v>0</v>
      </c>
      <c r="AR164" s="149" t="s">
        <v>152</v>
      </c>
      <c r="AT164" s="149" t="s">
        <v>148</v>
      </c>
      <c r="AU164" s="149" t="s">
        <v>88</v>
      </c>
      <c r="AY164" s="13" t="s">
        <v>145</v>
      </c>
      <c r="BE164" s="150">
        <f t="shared" si="14"/>
        <v>0</v>
      </c>
      <c r="BF164" s="150">
        <f t="shared" si="15"/>
        <v>109387.806</v>
      </c>
      <c r="BG164" s="150">
        <f t="shared" si="16"/>
        <v>0</v>
      </c>
      <c r="BH164" s="150">
        <f t="shared" si="17"/>
        <v>0</v>
      </c>
      <c r="BI164" s="150">
        <f t="shared" si="18"/>
        <v>0</v>
      </c>
      <c r="BJ164" s="13" t="s">
        <v>88</v>
      </c>
      <c r="BK164" s="151">
        <f t="shared" si="19"/>
        <v>109387.806</v>
      </c>
      <c r="BL164" s="13" t="s">
        <v>152</v>
      </c>
      <c r="BM164" s="149" t="s">
        <v>193</v>
      </c>
    </row>
    <row r="165" spans="2:65" s="1" customFormat="1" ht="16.5" customHeight="1">
      <c r="B165" s="139"/>
      <c r="C165" s="140" t="s">
        <v>75</v>
      </c>
      <c r="D165" s="140" t="s">
        <v>148</v>
      </c>
      <c r="E165" s="141" t="s">
        <v>194</v>
      </c>
      <c r="F165" s="142" t="s">
        <v>195</v>
      </c>
      <c r="G165" s="143" t="s">
        <v>151</v>
      </c>
      <c r="H165" s="144">
        <v>33.4</v>
      </c>
      <c r="I165" s="144">
        <v>109.35899999999999</v>
      </c>
      <c r="J165" s="144">
        <f t="shared" si="10"/>
        <v>3652.5909999999999</v>
      </c>
      <c r="K165" s="145"/>
      <c r="L165" s="27"/>
      <c r="M165" s="146" t="s">
        <v>1</v>
      </c>
      <c r="N165" s="118" t="s">
        <v>41</v>
      </c>
      <c r="O165" s="147">
        <v>0.61890999999999996</v>
      </c>
      <c r="P165" s="147">
        <f t="shared" si="11"/>
        <v>20.671593999999999</v>
      </c>
      <c r="Q165" s="147">
        <v>2.4157202039999999</v>
      </c>
      <c r="R165" s="147">
        <f t="shared" si="12"/>
        <v>80.68505481359999</v>
      </c>
      <c r="S165" s="147">
        <v>0</v>
      </c>
      <c r="T165" s="148">
        <f t="shared" si="13"/>
        <v>0</v>
      </c>
      <c r="AR165" s="149" t="s">
        <v>152</v>
      </c>
      <c r="AT165" s="149" t="s">
        <v>148</v>
      </c>
      <c r="AU165" s="149" t="s">
        <v>88</v>
      </c>
      <c r="AY165" s="13" t="s">
        <v>145</v>
      </c>
      <c r="BE165" s="150">
        <f t="shared" si="14"/>
        <v>0</v>
      </c>
      <c r="BF165" s="150">
        <f t="shared" si="15"/>
        <v>3652.5909999999999</v>
      </c>
      <c r="BG165" s="150">
        <f t="shared" si="16"/>
        <v>0</v>
      </c>
      <c r="BH165" s="150">
        <f t="shared" si="17"/>
        <v>0</v>
      </c>
      <c r="BI165" s="150">
        <f t="shared" si="18"/>
        <v>0</v>
      </c>
      <c r="BJ165" s="13" t="s">
        <v>88</v>
      </c>
      <c r="BK165" s="151">
        <f t="shared" si="19"/>
        <v>3652.5909999999999</v>
      </c>
      <c r="BL165" s="13" t="s">
        <v>152</v>
      </c>
      <c r="BM165" s="149" t="s">
        <v>196</v>
      </c>
    </row>
    <row r="166" spans="2:65" s="1" customFormat="1" ht="24.25" customHeight="1">
      <c r="B166" s="139"/>
      <c r="C166" s="140" t="s">
        <v>75</v>
      </c>
      <c r="D166" s="140" t="s">
        <v>148</v>
      </c>
      <c r="E166" s="141" t="s">
        <v>197</v>
      </c>
      <c r="F166" s="142" t="s">
        <v>198</v>
      </c>
      <c r="G166" s="143" t="s">
        <v>175</v>
      </c>
      <c r="H166" s="144">
        <v>9384.1200000000008</v>
      </c>
      <c r="I166" s="144">
        <v>2.5249999999999999</v>
      </c>
      <c r="J166" s="144">
        <f t="shared" si="10"/>
        <v>23694.902999999998</v>
      </c>
      <c r="K166" s="145"/>
      <c r="L166" s="27"/>
      <c r="M166" s="146" t="s">
        <v>1</v>
      </c>
      <c r="N166" s="118" t="s">
        <v>41</v>
      </c>
      <c r="O166" s="147">
        <v>0</v>
      </c>
      <c r="P166" s="147">
        <f t="shared" si="11"/>
        <v>0</v>
      </c>
      <c r="Q166" s="147">
        <v>0</v>
      </c>
      <c r="R166" s="147">
        <f t="shared" si="12"/>
        <v>0</v>
      </c>
      <c r="S166" s="147">
        <v>0</v>
      </c>
      <c r="T166" s="148">
        <f t="shared" si="13"/>
        <v>0</v>
      </c>
      <c r="AR166" s="149" t="s">
        <v>152</v>
      </c>
      <c r="AT166" s="149" t="s">
        <v>148</v>
      </c>
      <c r="AU166" s="149" t="s">
        <v>88</v>
      </c>
      <c r="AY166" s="13" t="s">
        <v>145</v>
      </c>
      <c r="BE166" s="150">
        <f t="shared" si="14"/>
        <v>0</v>
      </c>
      <c r="BF166" s="150">
        <f t="shared" si="15"/>
        <v>23694.902999999998</v>
      </c>
      <c r="BG166" s="150">
        <f t="shared" si="16"/>
        <v>0</v>
      </c>
      <c r="BH166" s="150">
        <f t="shared" si="17"/>
        <v>0</v>
      </c>
      <c r="BI166" s="150">
        <f t="shared" si="18"/>
        <v>0</v>
      </c>
      <c r="BJ166" s="13" t="s">
        <v>88</v>
      </c>
      <c r="BK166" s="151">
        <f t="shared" si="19"/>
        <v>23694.902999999998</v>
      </c>
      <c r="BL166" s="13" t="s">
        <v>152</v>
      </c>
      <c r="BM166" s="149" t="s">
        <v>199</v>
      </c>
    </row>
    <row r="167" spans="2:65" s="1" customFormat="1" ht="24.25" customHeight="1">
      <c r="B167" s="139"/>
      <c r="C167" s="140" t="s">
        <v>75</v>
      </c>
      <c r="D167" s="140" t="s">
        <v>148</v>
      </c>
      <c r="E167" s="141" t="s">
        <v>200</v>
      </c>
      <c r="F167" s="142" t="s">
        <v>201</v>
      </c>
      <c r="G167" s="143" t="s">
        <v>151</v>
      </c>
      <c r="H167" s="144">
        <v>63.1</v>
      </c>
      <c r="I167" s="144">
        <v>129.66800000000001</v>
      </c>
      <c r="J167" s="144">
        <f t="shared" si="10"/>
        <v>8182.0510000000004</v>
      </c>
      <c r="K167" s="145"/>
      <c r="L167" s="27"/>
      <c r="M167" s="146" t="s">
        <v>1</v>
      </c>
      <c r="N167" s="118" t="s">
        <v>41</v>
      </c>
      <c r="O167" s="147">
        <v>0</v>
      </c>
      <c r="P167" s="147">
        <f t="shared" si="11"/>
        <v>0</v>
      </c>
      <c r="Q167" s="147">
        <v>0</v>
      </c>
      <c r="R167" s="147">
        <f t="shared" si="12"/>
        <v>0</v>
      </c>
      <c r="S167" s="147">
        <v>0</v>
      </c>
      <c r="T167" s="148">
        <f t="shared" si="13"/>
        <v>0</v>
      </c>
      <c r="AR167" s="149" t="s">
        <v>152</v>
      </c>
      <c r="AT167" s="149" t="s">
        <v>148</v>
      </c>
      <c r="AU167" s="149" t="s">
        <v>88</v>
      </c>
      <c r="AY167" s="13" t="s">
        <v>145</v>
      </c>
      <c r="BE167" s="150">
        <f t="shared" si="14"/>
        <v>0</v>
      </c>
      <c r="BF167" s="150">
        <f t="shared" si="15"/>
        <v>8182.0510000000004</v>
      </c>
      <c r="BG167" s="150">
        <f t="shared" si="16"/>
        <v>0</v>
      </c>
      <c r="BH167" s="150">
        <f t="shared" si="17"/>
        <v>0</v>
      </c>
      <c r="BI167" s="150">
        <f t="shared" si="18"/>
        <v>0</v>
      </c>
      <c r="BJ167" s="13" t="s">
        <v>88</v>
      </c>
      <c r="BK167" s="151">
        <f t="shared" si="19"/>
        <v>8182.0510000000004</v>
      </c>
      <c r="BL167" s="13" t="s">
        <v>152</v>
      </c>
      <c r="BM167" s="149" t="s">
        <v>202</v>
      </c>
    </row>
    <row r="168" spans="2:65" s="11" customFormat="1" ht="22.75" customHeight="1">
      <c r="B168" s="128"/>
      <c r="D168" s="129" t="s">
        <v>74</v>
      </c>
      <c r="E168" s="137" t="s">
        <v>203</v>
      </c>
      <c r="F168" s="137" t="s">
        <v>204</v>
      </c>
      <c r="J168" s="138">
        <f>BK168</f>
        <v>126171.397</v>
      </c>
      <c r="L168" s="128"/>
      <c r="M168" s="132"/>
      <c r="P168" s="133">
        <f>SUM(P169:P177)</f>
        <v>639.90528085999995</v>
      </c>
      <c r="R168" s="133">
        <f>SUM(R169:R177)</f>
        <v>138.16299158517</v>
      </c>
      <c r="T168" s="134">
        <f>SUM(T169:T177)</f>
        <v>0</v>
      </c>
      <c r="AR168" s="129" t="s">
        <v>82</v>
      </c>
      <c r="AT168" s="135" t="s">
        <v>74</v>
      </c>
      <c r="AU168" s="135" t="s">
        <v>82</v>
      </c>
      <c r="AY168" s="129" t="s">
        <v>145</v>
      </c>
      <c r="BK168" s="136">
        <f>SUM(BK169:BK177)</f>
        <v>126171.397</v>
      </c>
    </row>
    <row r="169" spans="2:65" s="1" customFormat="1" ht="24.25" customHeight="1">
      <c r="B169" s="139"/>
      <c r="C169" s="140" t="s">
        <v>75</v>
      </c>
      <c r="D169" s="140" t="s">
        <v>148</v>
      </c>
      <c r="E169" s="141" t="s">
        <v>205</v>
      </c>
      <c r="F169" s="142" t="s">
        <v>206</v>
      </c>
      <c r="G169" s="143" t="s">
        <v>151</v>
      </c>
      <c r="H169" s="144">
        <v>24.456</v>
      </c>
      <c r="I169" s="144">
        <v>102.648</v>
      </c>
      <c r="J169" s="144">
        <f t="shared" ref="J169:J177" si="20">ROUND(I169*H169,3)</f>
        <v>2510.3589999999999</v>
      </c>
      <c r="K169" s="145"/>
      <c r="L169" s="27"/>
      <c r="M169" s="146" t="s">
        <v>1</v>
      </c>
      <c r="N169" s="118" t="s">
        <v>41</v>
      </c>
      <c r="O169" s="147">
        <v>0.99683999999999995</v>
      </c>
      <c r="P169" s="147">
        <f t="shared" ref="P169:P177" si="21">O169*H169</f>
        <v>24.37871904</v>
      </c>
      <c r="Q169" s="147">
        <v>2.2009942040000001</v>
      </c>
      <c r="R169" s="147">
        <f t="shared" ref="R169:R177" si="22">Q169*H169</f>
        <v>53.827514253023999</v>
      </c>
      <c r="S169" s="147">
        <v>0</v>
      </c>
      <c r="T169" s="148">
        <f t="shared" ref="T169:T177" si="23">S169*H169</f>
        <v>0</v>
      </c>
      <c r="AR169" s="149" t="s">
        <v>152</v>
      </c>
      <c r="AT169" s="149" t="s">
        <v>148</v>
      </c>
      <c r="AU169" s="149" t="s">
        <v>88</v>
      </c>
      <c r="AY169" s="13" t="s">
        <v>145</v>
      </c>
      <c r="BE169" s="150">
        <f t="shared" ref="BE169:BE177" si="24">IF(N169="základná",J169,0)</f>
        <v>0</v>
      </c>
      <c r="BF169" s="150">
        <f t="shared" ref="BF169:BF177" si="25">IF(N169="znížená",J169,0)</f>
        <v>2510.3589999999999</v>
      </c>
      <c r="BG169" s="150">
        <f t="shared" ref="BG169:BG177" si="26">IF(N169="zákl. prenesená",J169,0)</f>
        <v>0</v>
      </c>
      <c r="BH169" s="150">
        <f t="shared" ref="BH169:BH177" si="27">IF(N169="zníž. prenesená",J169,0)</f>
        <v>0</v>
      </c>
      <c r="BI169" s="150">
        <f t="shared" ref="BI169:BI177" si="28">IF(N169="nulová",J169,0)</f>
        <v>0</v>
      </c>
      <c r="BJ169" s="13" t="s">
        <v>88</v>
      </c>
      <c r="BK169" s="151">
        <f t="shared" ref="BK169:BK177" si="29">ROUND(I169*H169,3)</f>
        <v>2510.3589999999999</v>
      </c>
      <c r="BL169" s="13" t="s">
        <v>152</v>
      </c>
      <c r="BM169" s="149" t="s">
        <v>207</v>
      </c>
    </row>
    <row r="170" spans="2:65" s="1" customFormat="1" ht="24.25" customHeight="1">
      <c r="B170" s="139"/>
      <c r="C170" s="140" t="s">
        <v>75</v>
      </c>
      <c r="D170" s="140" t="s">
        <v>148</v>
      </c>
      <c r="E170" s="141" t="s">
        <v>208</v>
      </c>
      <c r="F170" s="142" t="s">
        <v>209</v>
      </c>
      <c r="G170" s="143" t="s">
        <v>175</v>
      </c>
      <c r="H170" s="144">
        <v>244.5</v>
      </c>
      <c r="I170" s="144">
        <v>17.916</v>
      </c>
      <c r="J170" s="144">
        <f t="shared" si="20"/>
        <v>4380.4620000000004</v>
      </c>
      <c r="K170" s="145"/>
      <c r="L170" s="27"/>
      <c r="M170" s="146" t="s">
        <v>1</v>
      </c>
      <c r="N170" s="118" t="s">
        <v>41</v>
      </c>
      <c r="O170" s="147">
        <v>0.66161000000000003</v>
      </c>
      <c r="P170" s="147">
        <f t="shared" si="21"/>
        <v>161.763645</v>
      </c>
      <c r="Q170" s="147">
        <v>5.6190869999999997E-2</v>
      </c>
      <c r="R170" s="147">
        <f t="shared" si="22"/>
        <v>13.738667715</v>
      </c>
      <c r="S170" s="147">
        <v>0</v>
      </c>
      <c r="T170" s="148">
        <f t="shared" si="23"/>
        <v>0</v>
      </c>
      <c r="AR170" s="149" t="s">
        <v>152</v>
      </c>
      <c r="AT170" s="149" t="s">
        <v>148</v>
      </c>
      <c r="AU170" s="149" t="s">
        <v>88</v>
      </c>
      <c r="AY170" s="13" t="s">
        <v>145</v>
      </c>
      <c r="BE170" s="150">
        <f t="shared" si="24"/>
        <v>0</v>
      </c>
      <c r="BF170" s="150">
        <f t="shared" si="25"/>
        <v>4380.4620000000004</v>
      </c>
      <c r="BG170" s="150">
        <f t="shared" si="26"/>
        <v>0</v>
      </c>
      <c r="BH170" s="150">
        <f t="shared" si="27"/>
        <v>0</v>
      </c>
      <c r="BI170" s="150">
        <f t="shared" si="28"/>
        <v>0</v>
      </c>
      <c r="BJ170" s="13" t="s">
        <v>88</v>
      </c>
      <c r="BK170" s="151">
        <f t="shared" si="29"/>
        <v>4380.4620000000004</v>
      </c>
      <c r="BL170" s="13" t="s">
        <v>152</v>
      </c>
      <c r="BM170" s="149" t="s">
        <v>210</v>
      </c>
    </row>
    <row r="171" spans="2:65" s="1" customFormat="1" ht="24.25" customHeight="1">
      <c r="B171" s="139"/>
      <c r="C171" s="140" t="s">
        <v>75</v>
      </c>
      <c r="D171" s="140" t="s">
        <v>148</v>
      </c>
      <c r="E171" s="141" t="s">
        <v>211</v>
      </c>
      <c r="F171" s="142" t="s">
        <v>212</v>
      </c>
      <c r="G171" s="143" t="s">
        <v>175</v>
      </c>
      <c r="H171" s="144">
        <v>244.5</v>
      </c>
      <c r="I171" s="144">
        <v>1.7629999999999999</v>
      </c>
      <c r="J171" s="144">
        <f t="shared" si="20"/>
        <v>431.05399999999997</v>
      </c>
      <c r="K171" s="145"/>
      <c r="L171" s="27"/>
      <c r="M171" s="146" t="s">
        <v>1</v>
      </c>
      <c r="N171" s="118" t="s">
        <v>41</v>
      </c>
      <c r="O171" s="147">
        <v>0.128</v>
      </c>
      <c r="P171" s="147">
        <f t="shared" si="21"/>
        <v>31.295999999999999</v>
      </c>
      <c r="Q171" s="147">
        <v>0</v>
      </c>
      <c r="R171" s="147">
        <f t="shared" si="22"/>
        <v>0</v>
      </c>
      <c r="S171" s="147">
        <v>0</v>
      </c>
      <c r="T171" s="148">
        <f t="shared" si="23"/>
        <v>0</v>
      </c>
      <c r="AR171" s="149" t="s">
        <v>152</v>
      </c>
      <c r="AT171" s="149" t="s">
        <v>148</v>
      </c>
      <c r="AU171" s="149" t="s">
        <v>88</v>
      </c>
      <c r="AY171" s="13" t="s">
        <v>145</v>
      </c>
      <c r="BE171" s="150">
        <f t="shared" si="24"/>
        <v>0</v>
      </c>
      <c r="BF171" s="150">
        <f t="shared" si="25"/>
        <v>431.05399999999997</v>
      </c>
      <c r="BG171" s="150">
        <f t="shared" si="26"/>
        <v>0</v>
      </c>
      <c r="BH171" s="150">
        <f t="shared" si="27"/>
        <v>0</v>
      </c>
      <c r="BI171" s="150">
        <f t="shared" si="28"/>
        <v>0</v>
      </c>
      <c r="BJ171" s="13" t="s">
        <v>88</v>
      </c>
      <c r="BK171" s="151">
        <f t="shared" si="29"/>
        <v>431.05399999999997</v>
      </c>
      <c r="BL171" s="13" t="s">
        <v>152</v>
      </c>
      <c r="BM171" s="149" t="s">
        <v>213</v>
      </c>
    </row>
    <row r="172" spans="2:65" s="1" customFormat="1" ht="21.75" customHeight="1">
      <c r="B172" s="139"/>
      <c r="C172" s="140" t="s">
        <v>75</v>
      </c>
      <c r="D172" s="140" t="s">
        <v>148</v>
      </c>
      <c r="E172" s="141" t="s">
        <v>214</v>
      </c>
      <c r="F172" s="142" t="s">
        <v>215</v>
      </c>
      <c r="G172" s="143" t="s">
        <v>181</v>
      </c>
      <c r="H172" s="144">
        <v>2.0379999999999998</v>
      </c>
      <c r="I172" s="144">
        <v>2544.6959999999999</v>
      </c>
      <c r="J172" s="144">
        <f t="shared" si="20"/>
        <v>5186.09</v>
      </c>
      <c r="K172" s="145"/>
      <c r="L172" s="27"/>
      <c r="M172" s="146" t="s">
        <v>1</v>
      </c>
      <c r="N172" s="118" t="s">
        <v>41</v>
      </c>
      <c r="O172" s="147">
        <v>35.799390000000002</v>
      </c>
      <c r="P172" s="147">
        <f t="shared" si="21"/>
        <v>72.959156820000004</v>
      </c>
      <c r="Q172" s="147">
        <v>1.0140937670000001</v>
      </c>
      <c r="R172" s="147">
        <f t="shared" si="22"/>
        <v>2.0667230971459998</v>
      </c>
      <c r="S172" s="147">
        <v>0</v>
      </c>
      <c r="T172" s="148">
        <f t="shared" si="23"/>
        <v>0</v>
      </c>
      <c r="AR172" s="149" t="s">
        <v>152</v>
      </c>
      <c r="AT172" s="149" t="s">
        <v>148</v>
      </c>
      <c r="AU172" s="149" t="s">
        <v>88</v>
      </c>
      <c r="AY172" s="13" t="s">
        <v>145</v>
      </c>
      <c r="BE172" s="150">
        <f t="shared" si="24"/>
        <v>0</v>
      </c>
      <c r="BF172" s="150">
        <f t="shared" si="25"/>
        <v>5186.09</v>
      </c>
      <c r="BG172" s="150">
        <f t="shared" si="26"/>
        <v>0</v>
      </c>
      <c r="BH172" s="150">
        <f t="shared" si="27"/>
        <v>0</v>
      </c>
      <c r="BI172" s="150">
        <f t="shared" si="28"/>
        <v>0</v>
      </c>
      <c r="BJ172" s="13" t="s">
        <v>88</v>
      </c>
      <c r="BK172" s="151">
        <f t="shared" si="29"/>
        <v>5186.09</v>
      </c>
      <c r="BL172" s="13" t="s">
        <v>152</v>
      </c>
      <c r="BM172" s="149" t="s">
        <v>216</v>
      </c>
    </row>
    <row r="173" spans="2:65" s="1" customFormat="1" ht="24.25" customHeight="1">
      <c r="B173" s="139"/>
      <c r="C173" s="140" t="s">
        <v>75</v>
      </c>
      <c r="D173" s="140" t="s">
        <v>148</v>
      </c>
      <c r="E173" s="141" t="s">
        <v>217</v>
      </c>
      <c r="F173" s="142" t="s">
        <v>218</v>
      </c>
      <c r="G173" s="143" t="s">
        <v>175</v>
      </c>
      <c r="H173" s="144">
        <v>952</v>
      </c>
      <c r="I173" s="144">
        <v>4.9870000000000001</v>
      </c>
      <c r="J173" s="144">
        <f t="shared" si="20"/>
        <v>4747.6239999999998</v>
      </c>
      <c r="K173" s="145"/>
      <c r="L173" s="27"/>
      <c r="M173" s="146" t="s">
        <v>1</v>
      </c>
      <c r="N173" s="118" t="s">
        <v>41</v>
      </c>
      <c r="O173" s="147">
        <v>0.22875000000000001</v>
      </c>
      <c r="P173" s="147">
        <f t="shared" si="21"/>
        <v>217.77</v>
      </c>
      <c r="Q173" s="147">
        <v>7.1985384999999999E-2</v>
      </c>
      <c r="R173" s="147">
        <f t="shared" si="22"/>
        <v>68.530086519999998</v>
      </c>
      <c r="S173" s="147">
        <v>0</v>
      </c>
      <c r="T173" s="148">
        <f t="shared" si="23"/>
        <v>0</v>
      </c>
      <c r="AR173" s="149" t="s">
        <v>152</v>
      </c>
      <c r="AT173" s="149" t="s">
        <v>148</v>
      </c>
      <c r="AU173" s="149" t="s">
        <v>88</v>
      </c>
      <c r="AY173" s="13" t="s">
        <v>145</v>
      </c>
      <c r="BE173" s="150">
        <f t="shared" si="24"/>
        <v>0</v>
      </c>
      <c r="BF173" s="150">
        <f t="shared" si="25"/>
        <v>4747.6239999999998</v>
      </c>
      <c r="BG173" s="150">
        <f t="shared" si="26"/>
        <v>0</v>
      </c>
      <c r="BH173" s="150">
        <f t="shared" si="27"/>
        <v>0</v>
      </c>
      <c r="BI173" s="150">
        <f t="shared" si="28"/>
        <v>0</v>
      </c>
      <c r="BJ173" s="13" t="s">
        <v>88</v>
      </c>
      <c r="BK173" s="151">
        <f t="shared" si="29"/>
        <v>4747.6239999999998</v>
      </c>
      <c r="BL173" s="13" t="s">
        <v>152</v>
      </c>
      <c r="BM173" s="149" t="s">
        <v>219</v>
      </c>
    </row>
    <row r="174" spans="2:65" s="1" customFormat="1" ht="24.25" customHeight="1">
      <c r="B174" s="139"/>
      <c r="C174" s="140" t="s">
        <v>75</v>
      </c>
      <c r="D174" s="140" t="s">
        <v>148</v>
      </c>
      <c r="E174" s="141" t="s">
        <v>220</v>
      </c>
      <c r="F174" s="142" t="s">
        <v>221</v>
      </c>
      <c r="G174" s="143" t="s">
        <v>175</v>
      </c>
      <c r="H174" s="144">
        <v>952</v>
      </c>
      <c r="I174" s="144">
        <v>3.004</v>
      </c>
      <c r="J174" s="144">
        <f t="shared" si="20"/>
        <v>2859.808</v>
      </c>
      <c r="K174" s="145"/>
      <c r="L174" s="27"/>
      <c r="M174" s="146" t="s">
        <v>1</v>
      </c>
      <c r="N174" s="118" t="s">
        <v>41</v>
      </c>
      <c r="O174" s="147">
        <v>0.13838</v>
      </c>
      <c r="P174" s="147">
        <f t="shared" si="21"/>
        <v>131.73776000000001</v>
      </c>
      <c r="Q174" s="147">
        <v>0</v>
      </c>
      <c r="R174" s="147">
        <f t="shared" si="22"/>
        <v>0</v>
      </c>
      <c r="S174" s="147">
        <v>0</v>
      </c>
      <c r="T174" s="148">
        <f t="shared" si="23"/>
        <v>0</v>
      </c>
      <c r="AR174" s="149" t="s">
        <v>152</v>
      </c>
      <c r="AT174" s="149" t="s">
        <v>148</v>
      </c>
      <c r="AU174" s="149" t="s">
        <v>88</v>
      </c>
      <c r="AY174" s="13" t="s">
        <v>145</v>
      </c>
      <c r="BE174" s="150">
        <f t="shared" si="24"/>
        <v>0</v>
      </c>
      <c r="BF174" s="150">
        <f t="shared" si="25"/>
        <v>2859.808</v>
      </c>
      <c r="BG174" s="150">
        <f t="shared" si="26"/>
        <v>0</v>
      </c>
      <c r="BH174" s="150">
        <f t="shared" si="27"/>
        <v>0</v>
      </c>
      <c r="BI174" s="150">
        <f t="shared" si="28"/>
        <v>0</v>
      </c>
      <c r="BJ174" s="13" t="s">
        <v>88</v>
      </c>
      <c r="BK174" s="151">
        <f t="shared" si="29"/>
        <v>2859.808</v>
      </c>
      <c r="BL174" s="13" t="s">
        <v>152</v>
      </c>
      <c r="BM174" s="149" t="s">
        <v>222</v>
      </c>
    </row>
    <row r="175" spans="2:65" s="1" customFormat="1" ht="24.25" customHeight="1">
      <c r="B175" s="139"/>
      <c r="C175" s="140" t="s">
        <v>75</v>
      </c>
      <c r="D175" s="140" t="s">
        <v>148</v>
      </c>
      <c r="E175" s="141" t="s">
        <v>223</v>
      </c>
      <c r="F175" s="142" t="s">
        <v>224</v>
      </c>
      <c r="G175" s="143" t="s">
        <v>225</v>
      </c>
      <c r="H175" s="144">
        <v>42</v>
      </c>
      <c r="I175" s="144">
        <v>756</v>
      </c>
      <c r="J175" s="144">
        <f t="shared" si="20"/>
        <v>31752</v>
      </c>
      <c r="K175" s="145"/>
      <c r="L175" s="27"/>
      <c r="M175" s="146" t="s">
        <v>1</v>
      </c>
      <c r="N175" s="118" t="s">
        <v>41</v>
      </c>
      <c r="O175" s="147">
        <v>0</v>
      </c>
      <c r="P175" s="147">
        <f t="shared" si="21"/>
        <v>0</v>
      </c>
      <c r="Q175" s="147">
        <v>0</v>
      </c>
      <c r="R175" s="147">
        <f t="shared" si="22"/>
        <v>0</v>
      </c>
      <c r="S175" s="147">
        <v>0</v>
      </c>
      <c r="T175" s="148">
        <f t="shared" si="23"/>
        <v>0</v>
      </c>
      <c r="AR175" s="149" t="s">
        <v>152</v>
      </c>
      <c r="AT175" s="149" t="s">
        <v>148</v>
      </c>
      <c r="AU175" s="149" t="s">
        <v>88</v>
      </c>
      <c r="AY175" s="13" t="s">
        <v>145</v>
      </c>
      <c r="BE175" s="150">
        <f t="shared" si="24"/>
        <v>0</v>
      </c>
      <c r="BF175" s="150">
        <f t="shared" si="25"/>
        <v>31752</v>
      </c>
      <c r="BG175" s="150">
        <f t="shared" si="26"/>
        <v>0</v>
      </c>
      <c r="BH175" s="150">
        <f t="shared" si="27"/>
        <v>0</v>
      </c>
      <c r="BI175" s="150">
        <f t="shared" si="28"/>
        <v>0</v>
      </c>
      <c r="BJ175" s="13" t="s">
        <v>88</v>
      </c>
      <c r="BK175" s="151">
        <f t="shared" si="29"/>
        <v>31752</v>
      </c>
      <c r="BL175" s="13" t="s">
        <v>152</v>
      </c>
      <c r="BM175" s="149" t="s">
        <v>226</v>
      </c>
    </row>
    <row r="176" spans="2:65" s="1" customFormat="1" ht="24.25" customHeight="1">
      <c r="B176" s="139"/>
      <c r="C176" s="140" t="s">
        <v>75</v>
      </c>
      <c r="D176" s="140" t="s">
        <v>148</v>
      </c>
      <c r="E176" s="141" t="s">
        <v>227</v>
      </c>
      <c r="F176" s="142" t="s">
        <v>228</v>
      </c>
      <c r="G176" s="143" t="s">
        <v>225</v>
      </c>
      <c r="H176" s="144">
        <v>32</v>
      </c>
      <c r="I176" s="144">
        <v>1046.25</v>
      </c>
      <c r="J176" s="144">
        <f t="shared" si="20"/>
        <v>33480</v>
      </c>
      <c r="K176" s="145"/>
      <c r="L176" s="27"/>
      <c r="M176" s="146" t="s">
        <v>1</v>
      </c>
      <c r="N176" s="118" t="s">
        <v>41</v>
      </c>
      <c r="O176" s="147">
        <v>0</v>
      </c>
      <c r="P176" s="147">
        <f t="shared" si="21"/>
        <v>0</v>
      </c>
      <c r="Q176" s="147">
        <v>0</v>
      </c>
      <c r="R176" s="147">
        <f t="shared" si="22"/>
        <v>0</v>
      </c>
      <c r="S176" s="147">
        <v>0</v>
      </c>
      <c r="T176" s="148">
        <f t="shared" si="23"/>
        <v>0</v>
      </c>
      <c r="AR176" s="149" t="s">
        <v>152</v>
      </c>
      <c r="AT176" s="149" t="s">
        <v>148</v>
      </c>
      <c r="AU176" s="149" t="s">
        <v>88</v>
      </c>
      <c r="AY176" s="13" t="s">
        <v>145</v>
      </c>
      <c r="BE176" s="150">
        <f t="shared" si="24"/>
        <v>0</v>
      </c>
      <c r="BF176" s="150">
        <f t="shared" si="25"/>
        <v>33480</v>
      </c>
      <c r="BG176" s="150">
        <f t="shared" si="26"/>
        <v>0</v>
      </c>
      <c r="BH176" s="150">
        <f t="shared" si="27"/>
        <v>0</v>
      </c>
      <c r="BI176" s="150">
        <f t="shared" si="28"/>
        <v>0</v>
      </c>
      <c r="BJ176" s="13" t="s">
        <v>88</v>
      </c>
      <c r="BK176" s="151">
        <f t="shared" si="29"/>
        <v>33480</v>
      </c>
      <c r="BL176" s="13" t="s">
        <v>152</v>
      </c>
      <c r="BM176" s="149" t="s">
        <v>229</v>
      </c>
    </row>
    <row r="177" spans="2:65" s="1" customFormat="1" ht="24.25" customHeight="1">
      <c r="B177" s="139"/>
      <c r="C177" s="140" t="s">
        <v>75</v>
      </c>
      <c r="D177" s="140" t="s">
        <v>148</v>
      </c>
      <c r="E177" s="141" t="s">
        <v>230</v>
      </c>
      <c r="F177" s="142" t="s">
        <v>231</v>
      </c>
      <c r="G177" s="143" t="s">
        <v>225</v>
      </c>
      <c r="H177" s="144">
        <v>400</v>
      </c>
      <c r="I177" s="144">
        <v>102.06</v>
      </c>
      <c r="J177" s="144">
        <f t="shared" si="20"/>
        <v>40824</v>
      </c>
      <c r="K177" s="145"/>
      <c r="L177" s="27"/>
      <c r="M177" s="146" t="s">
        <v>1</v>
      </c>
      <c r="N177" s="118" t="s">
        <v>41</v>
      </c>
      <c r="O177" s="147">
        <v>0</v>
      </c>
      <c r="P177" s="147">
        <f t="shared" si="21"/>
        <v>0</v>
      </c>
      <c r="Q177" s="147">
        <v>0</v>
      </c>
      <c r="R177" s="147">
        <f t="shared" si="22"/>
        <v>0</v>
      </c>
      <c r="S177" s="147">
        <v>0</v>
      </c>
      <c r="T177" s="148">
        <f t="shared" si="23"/>
        <v>0</v>
      </c>
      <c r="AR177" s="149" t="s">
        <v>152</v>
      </c>
      <c r="AT177" s="149" t="s">
        <v>148</v>
      </c>
      <c r="AU177" s="149" t="s">
        <v>88</v>
      </c>
      <c r="AY177" s="13" t="s">
        <v>145</v>
      </c>
      <c r="BE177" s="150">
        <f t="shared" si="24"/>
        <v>0</v>
      </c>
      <c r="BF177" s="150">
        <f t="shared" si="25"/>
        <v>40824</v>
      </c>
      <c r="BG177" s="150">
        <f t="shared" si="26"/>
        <v>0</v>
      </c>
      <c r="BH177" s="150">
        <f t="shared" si="27"/>
        <v>0</v>
      </c>
      <c r="BI177" s="150">
        <f t="shared" si="28"/>
        <v>0</v>
      </c>
      <c r="BJ177" s="13" t="s">
        <v>88</v>
      </c>
      <c r="BK177" s="151">
        <f t="shared" si="29"/>
        <v>40824</v>
      </c>
      <c r="BL177" s="13" t="s">
        <v>152</v>
      </c>
      <c r="BM177" s="149" t="s">
        <v>232</v>
      </c>
    </row>
    <row r="178" spans="2:65" s="11" customFormat="1" ht="22.75" customHeight="1">
      <c r="B178" s="128"/>
      <c r="D178" s="129" t="s">
        <v>74</v>
      </c>
      <c r="E178" s="137" t="s">
        <v>233</v>
      </c>
      <c r="F178" s="137" t="s">
        <v>234</v>
      </c>
      <c r="J178" s="138">
        <f>BK178</f>
        <v>73568.479999999996</v>
      </c>
      <c r="L178" s="128"/>
      <c r="M178" s="132"/>
      <c r="P178" s="133">
        <f>P179</f>
        <v>0</v>
      </c>
      <c r="R178" s="133">
        <f>R179</f>
        <v>2783691.2010050002</v>
      </c>
      <c r="T178" s="134">
        <f>T179</f>
        <v>0</v>
      </c>
      <c r="AR178" s="129" t="s">
        <v>82</v>
      </c>
      <c r="AT178" s="135" t="s">
        <v>74</v>
      </c>
      <c r="AU178" s="135" t="s">
        <v>82</v>
      </c>
      <c r="AY178" s="129" t="s">
        <v>145</v>
      </c>
      <c r="BK178" s="136">
        <f>BK179</f>
        <v>73568.479999999996</v>
      </c>
    </row>
    <row r="179" spans="2:65" s="1" customFormat="1" ht="24.25" customHeight="1">
      <c r="B179" s="139"/>
      <c r="C179" s="140" t="s">
        <v>75</v>
      </c>
      <c r="D179" s="140" t="s">
        <v>148</v>
      </c>
      <c r="E179" s="141" t="s">
        <v>235</v>
      </c>
      <c r="F179" s="142" t="s">
        <v>236</v>
      </c>
      <c r="G179" s="143" t="s">
        <v>175</v>
      </c>
      <c r="H179" s="144">
        <v>1778.5630000000001</v>
      </c>
      <c r="I179" s="144">
        <v>41.363999999999997</v>
      </c>
      <c r="J179" s="144">
        <f>ROUND(I179*H179,3)</f>
        <v>73568.479999999996</v>
      </c>
      <c r="K179" s="145"/>
      <c r="L179" s="27"/>
      <c r="M179" s="146" t="s">
        <v>1</v>
      </c>
      <c r="N179" s="118" t="s">
        <v>41</v>
      </c>
      <c r="O179" s="147">
        <v>0</v>
      </c>
      <c r="P179" s="147">
        <f>O179*H179</f>
        <v>0</v>
      </c>
      <c r="Q179" s="147">
        <v>1565.135</v>
      </c>
      <c r="R179" s="147">
        <f>Q179*H179</f>
        <v>2783691.2010050002</v>
      </c>
      <c r="S179" s="147">
        <v>0</v>
      </c>
      <c r="T179" s="148">
        <f>S179*H179</f>
        <v>0</v>
      </c>
      <c r="AR179" s="149" t="s">
        <v>152</v>
      </c>
      <c r="AT179" s="149" t="s">
        <v>148</v>
      </c>
      <c r="AU179" s="149" t="s">
        <v>88</v>
      </c>
      <c r="AY179" s="13" t="s">
        <v>145</v>
      </c>
      <c r="BE179" s="150">
        <f>IF(N179="základná",J179,0)</f>
        <v>0</v>
      </c>
      <c r="BF179" s="150">
        <f>IF(N179="znížená",J179,0)</f>
        <v>73568.479999999996</v>
      </c>
      <c r="BG179" s="150">
        <f>IF(N179="zákl. prenesená",J179,0)</f>
        <v>0</v>
      </c>
      <c r="BH179" s="150">
        <f>IF(N179="zníž. prenesená",J179,0)</f>
        <v>0</v>
      </c>
      <c r="BI179" s="150">
        <f>IF(N179="nulová",J179,0)</f>
        <v>0</v>
      </c>
      <c r="BJ179" s="13" t="s">
        <v>88</v>
      </c>
      <c r="BK179" s="151">
        <f>ROUND(I179*H179,3)</f>
        <v>73568.479999999996</v>
      </c>
      <c r="BL179" s="13" t="s">
        <v>152</v>
      </c>
      <c r="BM179" s="149" t="s">
        <v>237</v>
      </c>
    </row>
    <row r="180" spans="2:65" s="11" customFormat="1" ht="22.75" customHeight="1">
      <c r="B180" s="128"/>
      <c r="D180" s="129" t="s">
        <v>74</v>
      </c>
      <c r="E180" s="137" t="s">
        <v>238</v>
      </c>
      <c r="F180" s="137" t="s">
        <v>239</v>
      </c>
      <c r="J180" s="138">
        <f>BK180</f>
        <v>308601.56299999997</v>
      </c>
      <c r="L180" s="128"/>
      <c r="M180" s="132"/>
      <c r="P180" s="133">
        <f>SUM(P181:P185)</f>
        <v>4960.8891580600002</v>
      </c>
      <c r="R180" s="133">
        <f>SUM(R181:R185)</f>
        <v>3606358.0395780476</v>
      </c>
      <c r="T180" s="134">
        <f>SUM(T181:T185)</f>
        <v>0</v>
      </c>
      <c r="AR180" s="129" t="s">
        <v>82</v>
      </c>
      <c r="AT180" s="135" t="s">
        <v>74</v>
      </c>
      <c r="AU180" s="135" t="s">
        <v>82</v>
      </c>
      <c r="AY180" s="129" t="s">
        <v>145</v>
      </c>
      <c r="BK180" s="136">
        <f>SUM(BK181:BK185)</f>
        <v>308601.56299999997</v>
      </c>
    </row>
    <row r="181" spans="2:65" s="1" customFormat="1" ht="24.25" customHeight="1">
      <c r="B181" s="139"/>
      <c r="C181" s="140" t="s">
        <v>75</v>
      </c>
      <c r="D181" s="140" t="s">
        <v>148</v>
      </c>
      <c r="E181" s="141" t="s">
        <v>240</v>
      </c>
      <c r="F181" s="142" t="s">
        <v>241</v>
      </c>
      <c r="G181" s="143" t="s">
        <v>151</v>
      </c>
      <c r="H181" s="144">
        <v>1251.68</v>
      </c>
      <c r="I181" s="144">
        <v>7.266</v>
      </c>
      <c r="J181" s="144">
        <f>ROUND(I181*H181,3)</f>
        <v>9094.7070000000003</v>
      </c>
      <c r="K181" s="145"/>
      <c r="L181" s="27"/>
      <c r="M181" s="146" t="s">
        <v>1</v>
      </c>
      <c r="N181" s="118" t="s">
        <v>41</v>
      </c>
      <c r="O181" s="147">
        <v>0.42199999999999999</v>
      </c>
      <c r="P181" s="147">
        <f>O181*H181</f>
        <v>528.20896000000005</v>
      </c>
      <c r="Q181" s="147">
        <v>0</v>
      </c>
      <c r="R181" s="147">
        <f>Q181*H181</f>
        <v>0</v>
      </c>
      <c r="S181" s="147">
        <v>0</v>
      </c>
      <c r="T181" s="148">
        <f>S181*H181</f>
        <v>0</v>
      </c>
      <c r="AR181" s="149" t="s">
        <v>152</v>
      </c>
      <c r="AT181" s="149" t="s">
        <v>148</v>
      </c>
      <c r="AU181" s="149" t="s">
        <v>88</v>
      </c>
      <c r="AY181" s="13" t="s">
        <v>145</v>
      </c>
      <c r="BE181" s="150">
        <f>IF(N181="základná",J181,0)</f>
        <v>0</v>
      </c>
      <c r="BF181" s="150">
        <f>IF(N181="znížená",J181,0)</f>
        <v>9094.7070000000003</v>
      </c>
      <c r="BG181" s="150">
        <f>IF(N181="zákl. prenesená",J181,0)</f>
        <v>0</v>
      </c>
      <c r="BH181" s="150">
        <f>IF(N181="zníž. prenesená",J181,0)</f>
        <v>0</v>
      </c>
      <c r="BI181" s="150">
        <f>IF(N181="nulová",J181,0)</f>
        <v>0</v>
      </c>
      <c r="BJ181" s="13" t="s">
        <v>88</v>
      </c>
      <c r="BK181" s="151">
        <f>ROUND(I181*H181,3)</f>
        <v>9094.7070000000003</v>
      </c>
      <c r="BL181" s="13" t="s">
        <v>152</v>
      </c>
      <c r="BM181" s="149" t="s">
        <v>242</v>
      </c>
    </row>
    <row r="182" spans="2:65" s="1" customFormat="1" ht="21.75" customHeight="1">
      <c r="B182" s="139"/>
      <c r="C182" s="140" t="s">
        <v>75</v>
      </c>
      <c r="D182" s="140" t="s">
        <v>148</v>
      </c>
      <c r="E182" s="141" t="s">
        <v>243</v>
      </c>
      <c r="F182" s="142" t="s">
        <v>244</v>
      </c>
      <c r="G182" s="143" t="s">
        <v>175</v>
      </c>
      <c r="H182" s="144">
        <v>584.90599999999995</v>
      </c>
      <c r="I182" s="144">
        <v>14.574</v>
      </c>
      <c r="J182" s="144">
        <f>ROUND(I182*H182,3)</f>
        <v>8524.42</v>
      </c>
      <c r="K182" s="145"/>
      <c r="L182" s="27"/>
      <c r="M182" s="146" t="s">
        <v>1</v>
      </c>
      <c r="N182" s="118" t="s">
        <v>41</v>
      </c>
      <c r="O182" s="147">
        <v>0.40850999999999998</v>
      </c>
      <c r="P182" s="147">
        <f>O182*H182</f>
        <v>238.93995005999997</v>
      </c>
      <c r="Q182" s="147">
        <v>4.5362260000000001E-2</v>
      </c>
      <c r="R182" s="147">
        <f>Q182*H182</f>
        <v>26.532658047559998</v>
      </c>
      <c r="S182" s="147">
        <v>0</v>
      </c>
      <c r="T182" s="148">
        <f>S182*H182</f>
        <v>0</v>
      </c>
      <c r="AR182" s="149" t="s">
        <v>152</v>
      </c>
      <c r="AT182" s="149" t="s">
        <v>148</v>
      </c>
      <c r="AU182" s="149" t="s">
        <v>88</v>
      </c>
      <c r="AY182" s="13" t="s">
        <v>145</v>
      </c>
      <c r="BE182" s="150">
        <f>IF(N182="základná",J182,0)</f>
        <v>0</v>
      </c>
      <c r="BF182" s="150">
        <f>IF(N182="znížená",J182,0)</f>
        <v>8524.42</v>
      </c>
      <c r="BG182" s="150">
        <f>IF(N182="zákl. prenesená",J182,0)</f>
        <v>0</v>
      </c>
      <c r="BH182" s="150">
        <f>IF(N182="zníž. prenesená",J182,0)</f>
        <v>0</v>
      </c>
      <c r="BI182" s="150">
        <f>IF(N182="nulová",J182,0)</f>
        <v>0</v>
      </c>
      <c r="BJ182" s="13" t="s">
        <v>88</v>
      </c>
      <c r="BK182" s="151">
        <f>ROUND(I182*H182,3)</f>
        <v>8524.42</v>
      </c>
      <c r="BL182" s="13" t="s">
        <v>152</v>
      </c>
      <c r="BM182" s="149" t="s">
        <v>245</v>
      </c>
    </row>
    <row r="183" spans="2:65" s="1" customFormat="1" ht="21.75" customHeight="1">
      <c r="B183" s="139"/>
      <c r="C183" s="140" t="s">
        <v>75</v>
      </c>
      <c r="D183" s="140" t="s">
        <v>148</v>
      </c>
      <c r="E183" s="141" t="s">
        <v>246</v>
      </c>
      <c r="F183" s="142" t="s">
        <v>247</v>
      </c>
      <c r="G183" s="143" t="s">
        <v>175</v>
      </c>
      <c r="H183" s="144">
        <v>584.90599999999995</v>
      </c>
      <c r="I183" s="144">
        <v>4.2699999999999996</v>
      </c>
      <c r="J183" s="144">
        <f>ROUND(I183*H183,3)</f>
        <v>2497.549</v>
      </c>
      <c r="K183" s="145"/>
      <c r="L183" s="27"/>
      <c r="M183" s="146" t="s">
        <v>1</v>
      </c>
      <c r="N183" s="118" t="s">
        <v>41</v>
      </c>
      <c r="O183" s="147">
        <v>0.248</v>
      </c>
      <c r="P183" s="147">
        <f>O183*H183</f>
        <v>145.05668799999998</v>
      </c>
      <c r="Q183" s="147">
        <v>0</v>
      </c>
      <c r="R183" s="147">
        <f>Q183*H183</f>
        <v>0</v>
      </c>
      <c r="S183" s="147">
        <v>0</v>
      </c>
      <c r="T183" s="148">
        <f>S183*H183</f>
        <v>0</v>
      </c>
      <c r="AR183" s="149" t="s">
        <v>152</v>
      </c>
      <c r="AT183" s="149" t="s">
        <v>148</v>
      </c>
      <c r="AU183" s="149" t="s">
        <v>88</v>
      </c>
      <c r="AY183" s="13" t="s">
        <v>145</v>
      </c>
      <c r="BE183" s="150">
        <f>IF(N183="základná",J183,0)</f>
        <v>0</v>
      </c>
      <c r="BF183" s="150">
        <f>IF(N183="znížená",J183,0)</f>
        <v>2497.549</v>
      </c>
      <c r="BG183" s="150">
        <f>IF(N183="zákl. prenesená",J183,0)</f>
        <v>0</v>
      </c>
      <c r="BH183" s="150">
        <f>IF(N183="zníž. prenesená",J183,0)</f>
        <v>0</v>
      </c>
      <c r="BI183" s="150">
        <f>IF(N183="nulová",J183,0)</f>
        <v>0</v>
      </c>
      <c r="BJ183" s="13" t="s">
        <v>88</v>
      </c>
      <c r="BK183" s="151">
        <f>ROUND(I183*H183,3)</f>
        <v>2497.549</v>
      </c>
      <c r="BL183" s="13" t="s">
        <v>152</v>
      </c>
      <c r="BM183" s="149" t="s">
        <v>248</v>
      </c>
    </row>
    <row r="184" spans="2:65" s="1" customFormat="1" ht="24.25" customHeight="1">
      <c r="B184" s="139"/>
      <c r="C184" s="140" t="s">
        <v>75</v>
      </c>
      <c r="D184" s="140" t="s">
        <v>148</v>
      </c>
      <c r="E184" s="141" t="s">
        <v>249</v>
      </c>
      <c r="F184" s="142" t="s">
        <v>250</v>
      </c>
      <c r="G184" s="143" t="s">
        <v>151</v>
      </c>
      <c r="H184" s="144">
        <v>1702</v>
      </c>
      <c r="I184" s="144">
        <v>66.334000000000003</v>
      </c>
      <c r="J184" s="144">
        <f>ROUND(I184*H184,3)</f>
        <v>112900.46799999999</v>
      </c>
      <c r="K184" s="145"/>
      <c r="L184" s="27"/>
      <c r="M184" s="146" t="s">
        <v>1</v>
      </c>
      <c r="N184" s="118" t="s">
        <v>41</v>
      </c>
      <c r="O184" s="147">
        <v>2.3787799999999999</v>
      </c>
      <c r="P184" s="147">
        <f>O184*H184</f>
        <v>4048.6835599999999</v>
      </c>
      <c r="Q184" s="147">
        <v>1.7126999999999999</v>
      </c>
      <c r="R184" s="147">
        <f>Q184*H184</f>
        <v>2915.0153999999998</v>
      </c>
      <c r="S184" s="147">
        <v>0</v>
      </c>
      <c r="T184" s="148">
        <f>S184*H184</f>
        <v>0</v>
      </c>
      <c r="AR184" s="149" t="s">
        <v>152</v>
      </c>
      <c r="AT184" s="149" t="s">
        <v>148</v>
      </c>
      <c r="AU184" s="149" t="s">
        <v>88</v>
      </c>
      <c r="AY184" s="13" t="s">
        <v>145</v>
      </c>
      <c r="BE184" s="150">
        <f>IF(N184="základná",J184,0)</f>
        <v>0</v>
      </c>
      <c r="BF184" s="150">
        <f>IF(N184="znížená",J184,0)</f>
        <v>112900.46799999999</v>
      </c>
      <c r="BG184" s="150">
        <f>IF(N184="zákl. prenesená",J184,0)</f>
        <v>0</v>
      </c>
      <c r="BH184" s="150">
        <f>IF(N184="zníž. prenesená",J184,0)</f>
        <v>0</v>
      </c>
      <c r="BI184" s="150">
        <f>IF(N184="nulová",J184,0)</f>
        <v>0</v>
      </c>
      <c r="BJ184" s="13" t="s">
        <v>88</v>
      </c>
      <c r="BK184" s="151">
        <f>ROUND(I184*H184,3)</f>
        <v>112900.46799999999</v>
      </c>
      <c r="BL184" s="13" t="s">
        <v>152</v>
      </c>
      <c r="BM184" s="149" t="s">
        <v>251</v>
      </c>
    </row>
    <row r="185" spans="2:65" s="1" customFormat="1" ht="24.25" customHeight="1">
      <c r="B185" s="139"/>
      <c r="C185" s="140" t="s">
        <v>75</v>
      </c>
      <c r="D185" s="140" t="s">
        <v>148</v>
      </c>
      <c r="E185" s="141" t="s">
        <v>252</v>
      </c>
      <c r="F185" s="142" t="s">
        <v>253</v>
      </c>
      <c r="G185" s="143" t="s">
        <v>151</v>
      </c>
      <c r="H185" s="144">
        <v>1251.68</v>
      </c>
      <c r="I185" s="144">
        <v>140.279</v>
      </c>
      <c r="J185" s="144">
        <f>ROUND(I185*H185,3)</f>
        <v>175584.41899999999</v>
      </c>
      <c r="K185" s="145"/>
      <c r="L185" s="27"/>
      <c r="M185" s="146" t="s">
        <v>1</v>
      </c>
      <c r="N185" s="118" t="s">
        <v>41</v>
      </c>
      <c r="O185" s="147">
        <v>0</v>
      </c>
      <c r="P185" s="147">
        <f>O185*H185</f>
        <v>0</v>
      </c>
      <c r="Q185" s="147">
        <v>2878.864</v>
      </c>
      <c r="R185" s="147">
        <f>Q185*H185</f>
        <v>3603416.4915200002</v>
      </c>
      <c r="S185" s="147">
        <v>0</v>
      </c>
      <c r="T185" s="148">
        <f>S185*H185</f>
        <v>0</v>
      </c>
      <c r="AR185" s="149" t="s">
        <v>152</v>
      </c>
      <c r="AT185" s="149" t="s">
        <v>148</v>
      </c>
      <c r="AU185" s="149" t="s">
        <v>88</v>
      </c>
      <c r="AY185" s="13" t="s">
        <v>145</v>
      </c>
      <c r="BE185" s="150">
        <f>IF(N185="základná",J185,0)</f>
        <v>0</v>
      </c>
      <c r="BF185" s="150">
        <f>IF(N185="znížená",J185,0)</f>
        <v>175584.41899999999</v>
      </c>
      <c r="BG185" s="150">
        <f>IF(N185="zákl. prenesená",J185,0)</f>
        <v>0</v>
      </c>
      <c r="BH185" s="150">
        <f>IF(N185="zníž. prenesená",J185,0)</f>
        <v>0</v>
      </c>
      <c r="BI185" s="150">
        <f>IF(N185="nulová",J185,0)</f>
        <v>0</v>
      </c>
      <c r="BJ185" s="13" t="s">
        <v>88</v>
      </c>
      <c r="BK185" s="151">
        <f>ROUND(I185*H185,3)</f>
        <v>175584.41899999999</v>
      </c>
      <c r="BL185" s="13" t="s">
        <v>152</v>
      </c>
      <c r="BM185" s="149" t="s">
        <v>254</v>
      </c>
    </row>
    <row r="186" spans="2:65" s="11" customFormat="1" ht="22.75" customHeight="1">
      <c r="B186" s="128"/>
      <c r="D186" s="129" t="s">
        <v>74</v>
      </c>
      <c r="E186" s="137" t="s">
        <v>255</v>
      </c>
      <c r="F186" s="137" t="s">
        <v>256</v>
      </c>
      <c r="J186" s="138">
        <f>BK186</f>
        <v>60141.487999999998</v>
      </c>
      <c r="L186" s="128"/>
      <c r="M186" s="132"/>
      <c r="P186" s="133">
        <f>SUM(P187:P190)</f>
        <v>0</v>
      </c>
      <c r="R186" s="133">
        <f>SUM(R187:R190)</f>
        <v>325.67399999999998</v>
      </c>
      <c r="T186" s="134">
        <f>SUM(T187:T190)</f>
        <v>0</v>
      </c>
      <c r="AR186" s="129" t="s">
        <v>82</v>
      </c>
      <c r="AT186" s="135" t="s">
        <v>74</v>
      </c>
      <c r="AU186" s="135" t="s">
        <v>82</v>
      </c>
      <c r="AY186" s="129" t="s">
        <v>145</v>
      </c>
      <c r="BK186" s="136">
        <f>SUM(BK187:BK190)</f>
        <v>60141.487999999998</v>
      </c>
    </row>
    <row r="187" spans="2:65" s="1" customFormat="1" ht="16.5" customHeight="1">
      <c r="B187" s="139"/>
      <c r="C187" s="140" t="s">
        <v>75</v>
      </c>
      <c r="D187" s="140" t="s">
        <v>148</v>
      </c>
      <c r="E187" s="141" t="s">
        <v>257</v>
      </c>
      <c r="F187" s="142" t="s">
        <v>258</v>
      </c>
      <c r="G187" s="143" t="s">
        <v>259</v>
      </c>
      <c r="H187" s="144">
        <v>78.5</v>
      </c>
      <c r="I187" s="144">
        <v>133.21799999999999</v>
      </c>
      <c r="J187" s="144">
        <f>ROUND(I187*H187,3)</f>
        <v>10457.612999999999</v>
      </c>
      <c r="K187" s="145"/>
      <c r="L187" s="27"/>
      <c r="M187" s="146" t="s">
        <v>1</v>
      </c>
      <c r="N187" s="118" t="s">
        <v>41</v>
      </c>
      <c r="O187" s="147">
        <v>0</v>
      </c>
      <c r="P187" s="147">
        <f>O187*H187</f>
        <v>0</v>
      </c>
      <c r="Q187" s="147">
        <v>0.47099999999999997</v>
      </c>
      <c r="R187" s="147">
        <f>Q187*H187</f>
        <v>36.973500000000001</v>
      </c>
      <c r="S187" s="147">
        <v>0</v>
      </c>
      <c r="T187" s="148">
        <f>S187*H187</f>
        <v>0</v>
      </c>
      <c r="AR187" s="149" t="s">
        <v>152</v>
      </c>
      <c r="AT187" s="149" t="s">
        <v>148</v>
      </c>
      <c r="AU187" s="149" t="s">
        <v>88</v>
      </c>
      <c r="AY187" s="13" t="s">
        <v>145</v>
      </c>
      <c r="BE187" s="150">
        <f>IF(N187="základná",J187,0)</f>
        <v>0</v>
      </c>
      <c r="BF187" s="150">
        <f>IF(N187="znížená",J187,0)</f>
        <v>10457.612999999999</v>
      </c>
      <c r="BG187" s="150">
        <f>IF(N187="zákl. prenesená",J187,0)</f>
        <v>0</v>
      </c>
      <c r="BH187" s="150">
        <f>IF(N187="zníž. prenesená",J187,0)</f>
        <v>0</v>
      </c>
      <c r="BI187" s="150">
        <f>IF(N187="nulová",J187,0)</f>
        <v>0</v>
      </c>
      <c r="BJ187" s="13" t="s">
        <v>88</v>
      </c>
      <c r="BK187" s="151">
        <f>ROUND(I187*H187,3)</f>
        <v>10457.612999999999</v>
      </c>
      <c r="BL187" s="13" t="s">
        <v>152</v>
      </c>
      <c r="BM187" s="149" t="s">
        <v>260</v>
      </c>
    </row>
    <row r="188" spans="2:65" s="1" customFormat="1" ht="16.5" customHeight="1">
      <c r="B188" s="139"/>
      <c r="C188" s="140" t="s">
        <v>75</v>
      </c>
      <c r="D188" s="140" t="s">
        <v>148</v>
      </c>
      <c r="E188" s="141" t="s">
        <v>261</v>
      </c>
      <c r="F188" s="142" t="s">
        <v>262</v>
      </c>
      <c r="G188" s="143" t="s">
        <v>259</v>
      </c>
      <c r="H188" s="144">
        <v>81</v>
      </c>
      <c r="I188" s="144">
        <v>169.43899999999999</v>
      </c>
      <c r="J188" s="144">
        <f>ROUND(I188*H188,3)</f>
        <v>13724.558999999999</v>
      </c>
      <c r="K188" s="145"/>
      <c r="L188" s="27"/>
      <c r="M188" s="146" t="s">
        <v>1</v>
      </c>
      <c r="N188" s="118" t="s">
        <v>41</v>
      </c>
      <c r="O188" s="147">
        <v>0</v>
      </c>
      <c r="P188" s="147">
        <f>O188*H188</f>
        <v>0</v>
      </c>
      <c r="Q188" s="147">
        <v>0.64800000000000002</v>
      </c>
      <c r="R188" s="147">
        <f>Q188*H188</f>
        <v>52.488</v>
      </c>
      <c r="S188" s="147">
        <v>0</v>
      </c>
      <c r="T188" s="148">
        <f>S188*H188</f>
        <v>0</v>
      </c>
      <c r="AR188" s="149" t="s">
        <v>152</v>
      </c>
      <c r="AT188" s="149" t="s">
        <v>148</v>
      </c>
      <c r="AU188" s="149" t="s">
        <v>88</v>
      </c>
      <c r="AY188" s="13" t="s">
        <v>145</v>
      </c>
      <c r="BE188" s="150">
        <f>IF(N188="základná",J188,0)</f>
        <v>0</v>
      </c>
      <c r="BF188" s="150">
        <f>IF(N188="znížená",J188,0)</f>
        <v>13724.558999999999</v>
      </c>
      <c r="BG188" s="150">
        <f>IF(N188="zákl. prenesená",J188,0)</f>
        <v>0</v>
      </c>
      <c r="BH188" s="150">
        <f>IF(N188="zníž. prenesená",J188,0)</f>
        <v>0</v>
      </c>
      <c r="BI188" s="150">
        <f>IF(N188="nulová",J188,0)</f>
        <v>0</v>
      </c>
      <c r="BJ188" s="13" t="s">
        <v>88</v>
      </c>
      <c r="BK188" s="151">
        <f>ROUND(I188*H188,3)</f>
        <v>13724.558999999999</v>
      </c>
      <c r="BL188" s="13" t="s">
        <v>152</v>
      </c>
      <c r="BM188" s="149" t="s">
        <v>263</v>
      </c>
    </row>
    <row r="189" spans="2:65" s="1" customFormat="1" ht="16.5" customHeight="1">
      <c r="B189" s="139"/>
      <c r="C189" s="140" t="s">
        <v>75</v>
      </c>
      <c r="D189" s="140" t="s">
        <v>148</v>
      </c>
      <c r="E189" s="141" t="s">
        <v>264</v>
      </c>
      <c r="F189" s="142" t="s">
        <v>265</v>
      </c>
      <c r="G189" s="143" t="s">
        <v>259</v>
      </c>
      <c r="H189" s="144">
        <v>94</v>
      </c>
      <c r="I189" s="144">
        <v>215.48699999999999</v>
      </c>
      <c r="J189" s="144">
        <f>ROUND(I189*H189,3)</f>
        <v>20255.777999999998</v>
      </c>
      <c r="K189" s="145"/>
      <c r="L189" s="27"/>
      <c r="M189" s="146" t="s">
        <v>1</v>
      </c>
      <c r="N189" s="118" t="s">
        <v>41</v>
      </c>
      <c r="O189" s="147">
        <v>0</v>
      </c>
      <c r="P189" s="147">
        <f>O189*H189</f>
        <v>0</v>
      </c>
      <c r="Q189" s="147">
        <v>2.35</v>
      </c>
      <c r="R189" s="147">
        <f>Q189*H189</f>
        <v>220.9</v>
      </c>
      <c r="S189" s="147">
        <v>0</v>
      </c>
      <c r="T189" s="148">
        <f>S189*H189</f>
        <v>0</v>
      </c>
      <c r="AR189" s="149" t="s">
        <v>152</v>
      </c>
      <c r="AT189" s="149" t="s">
        <v>148</v>
      </c>
      <c r="AU189" s="149" t="s">
        <v>88</v>
      </c>
      <c r="AY189" s="13" t="s">
        <v>145</v>
      </c>
      <c r="BE189" s="150">
        <f>IF(N189="základná",J189,0)</f>
        <v>0</v>
      </c>
      <c r="BF189" s="150">
        <f>IF(N189="znížená",J189,0)</f>
        <v>20255.777999999998</v>
      </c>
      <c r="BG189" s="150">
        <f>IF(N189="zákl. prenesená",J189,0)</f>
        <v>0</v>
      </c>
      <c r="BH189" s="150">
        <f>IF(N189="zníž. prenesená",J189,0)</f>
        <v>0</v>
      </c>
      <c r="BI189" s="150">
        <f>IF(N189="nulová",J189,0)</f>
        <v>0</v>
      </c>
      <c r="BJ189" s="13" t="s">
        <v>88</v>
      </c>
      <c r="BK189" s="151">
        <f>ROUND(I189*H189,3)</f>
        <v>20255.777999999998</v>
      </c>
      <c r="BL189" s="13" t="s">
        <v>152</v>
      </c>
      <c r="BM189" s="149" t="s">
        <v>266</v>
      </c>
    </row>
    <row r="190" spans="2:65" s="1" customFormat="1" ht="24.25" customHeight="1">
      <c r="B190" s="139"/>
      <c r="C190" s="140" t="s">
        <v>75</v>
      </c>
      <c r="D190" s="140" t="s">
        <v>148</v>
      </c>
      <c r="E190" s="141" t="s">
        <v>267</v>
      </c>
      <c r="F190" s="142" t="s">
        <v>268</v>
      </c>
      <c r="G190" s="143" t="s">
        <v>259</v>
      </c>
      <c r="H190" s="144">
        <v>87.5</v>
      </c>
      <c r="I190" s="144">
        <v>179.46899999999999</v>
      </c>
      <c r="J190" s="144">
        <f>ROUND(I190*H190,3)</f>
        <v>15703.538</v>
      </c>
      <c r="K190" s="145"/>
      <c r="L190" s="27"/>
      <c r="M190" s="146" t="s">
        <v>1</v>
      </c>
      <c r="N190" s="118" t="s">
        <v>41</v>
      </c>
      <c r="O190" s="147">
        <v>0</v>
      </c>
      <c r="P190" s="147">
        <f>O190*H190</f>
        <v>0</v>
      </c>
      <c r="Q190" s="147">
        <v>0.17499999999999999</v>
      </c>
      <c r="R190" s="147">
        <f>Q190*H190</f>
        <v>15.312499999999998</v>
      </c>
      <c r="S190" s="147">
        <v>0</v>
      </c>
      <c r="T190" s="148">
        <f>S190*H190</f>
        <v>0</v>
      </c>
      <c r="AR190" s="149" t="s">
        <v>152</v>
      </c>
      <c r="AT190" s="149" t="s">
        <v>148</v>
      </c>
      <c r="AU190" s="149" t="s">
        <v>88</v>
      </c>
      <c r="AY190" s="13" t="s">
        <v>145</v>
      </c>
      <c r="BE190" s="150">
        <f>IF(N190="základná",J190,0)</f>
        <v>0</v>
      </c>
      <c r="BF190" s="150">
        <f>IF(N190="znížená",J190,0)</f>
        <v>15703.538</v>
      </c>
      <c r="BG190" s="150">
        <f>IF(N190="zákl. prenesená",J190,0)</f>
        <v>0</v>
      </c>
      <c r="BH190" s="150">
        <f>IF(N190="zníž. prenesená",J190,0)</f>
        <v>0</v>
      </c>
      <c r="BI190" s="150">
        <f>IF(N190="nulová",J190,0)</f>
        <v>0</v>
      </c>
      <c r="BJ190" s="13" t="s">
        <v>88</v>
      </c>
      <c r="BK190" s="151">
        <f>ROUND(I190*H190,3)</f>
        <v>15703.538</v>
      </c>
      <c r="BL190" s="13" t="s">
        <v>152</v>
      </c>
      <c r="BM190" s="149" t="s">
        <v>269</v>
      </c>
    </row>
    <row r="191" spans="2:65" s="11" customFormat="1" ht="22.75" customHeight="1">
      <c r="B191" s="128"/>
      <c r="D191" s="129" t="s">
        <v>74</v>
      </c>
      <c r="E191" s="137" t="s">
        <v>270</v>
      </c>
      <c r="F191" s="137" t="s">
        <v>271</v>
      </c>
      <c r="J191" s="138">
        <f>BK191</f>
        <v>78072.195999999996</v>
      </c>
      <c r="L191" s="128"/>
      <c r="M191" s="132"/>
      <c r="P191" s="133">
        <f>SUM(P192:P196)</f>
        <v>2631.1068799999998</v>
      </c>
      <c r="R191" s="133">
        <f>SUM(R192:R196)</f>
        <v>186.21158794799999</v>
      </c>
      <c r="T191" s="134">
        <f>SUM(T192:T196)</f>
        <v>0</v>
      </c>
      <c r="AR191" s="129" t="s">
        <v>82</v>
      </c>
      <c r="AT191" s="135" t="s">
        <v>74</v>
      </c>
      <c r="AU191" s="135" t="s">
        <v>82</v>
      </c>
      <c r="AY191" s="129" t="s">
        <v>145</v>
      </c>
      <c r="BK191" s="136">
        <f>SUM(BK192:BK196)</f>
        <v>78072.195999999996</v>
      </c>
    </row>
    <row r="192" spans="2:65" s="1" customFormat="1" ht="37.75" customHeight="1">
      <c r="B192" s="139"/>
      <c r="C192" s="140" t="s">
        <v>75</v>
      </c>
      <c r="D192" s="140" t="s">
        <v>148</v>
      </c>
      <c r="E192" s="141" t="s">
        <v>272</v>
      </c>
      <c r="F192" s="142" t="s">
        <v>273</v>
      </c>
      <c r="G192" s="143" t="s">
        <v>225</v>
      </c>
      <c r="H192" s="144">
        <v>736</v>
      </c>
      <c r="I192" s="144">
        <v>19.253</v>
      </c>
      <c r="J192" s="144">
        <f>ROUND(I192*H192,3)</f>
        <v>14170.208000000001</v>
      </c>
      <c r="K192" s="145"/>
      <c r="L192" s="27"/>
      <c r="M192" s="146" t="s">
        <v>1</v>
      </c>
      <c r="N192" s="118" t="s">
        <v>41</v>
      </c>
      <c r="O192" s="147">
        <v>1.0218799999999999</v>
      </c>
      <c r="P192" s="147">
        <f>O192*H192</f>
        <v>752.10367999999994</v>
      </c>
      <c r="Q192" s="147">
        <v>1.4453000000000001E-2</v>
      </c>
      <c r="R192" s="147">
        <f>Q192*H192</f>
        <v>10.637408000000001</v>
      </c>
      <c r="S192" s="147">
        <v>0</v>
      </c>
      <c r="T192" s="148">
        <f>S192*H192</f>
        <v>0</v>
      </c>
      <c r="AR192" s="149" t="s">
        <v>152</v>
      </c>
      <c r="AT192" s="149" t="s">
        <v>148</v>
      </c>
      <c r="AU192" s="149" t="s">
        <v>88</v>
      </c>
      <c r="AY192" s="13" t="s">
        <v>145</v>
      </c>
      <c r="BE192" s="150">
        <f>IF(N192="základná",J192,0)</f>
        <v>0</v>
      </c>
      <c r="BF192" s="150">
        <f>IF(N192="znížená",J192,0)</f>
        <v>14170.208000000001</v>
      </c>
      <c r="BG192" s="150">
        <f>IF(N192="zákl. prenesená",J192,0)</f>
        <v>0</v>
      </c>
      <c r="BH192" s="150">
        <f>IF(N192="zníž. prenesená",J192,0)</f>
        <v>0</v>
      </c>
      <c r="BI192" s="150">
        <f>IF(N192="nulová",J192,0)</f>
        <v>0</v>
      </c>
      <c r="BJ192" s="13" t="s">
        <v>88</v>
      </c>
      <c r="BK192" s="151">
        <f>ROUND(I192*H192,3)</f>
        <v>14170.208000000001</v>
      </c>
      <c r="BL192" s="13" t="s">
        <v>152</v>
      </c>
      <c r="BM192" s="149" t="s">
        <v>274</v>
      </c>
    </row>
    <row r="193" spans="2:65" s="1" customFormat="1" ht="24.25" customHeight="1">
      <c r="B193" s="139"/>
      <c r="C193" s="140" t="s">
        <v>75</v>
      </c>
      <c r="D193" s="140" t="s">
        <v>148</v>
      </c>
      <c r="E193" s="141" t="s">
        <v>275</v>
      </c>
      <c r="F193" s="142" t="s">
        <v>276</v>
      </c>
      <c r="G193" s="143" t="s">
        <v>277</v>
      </c>
      <c r="H193" s="144">
        <v>27097.248</v>
      </c>
      <c r="I193" s="144">
        <v>0.432</v>
      </c>
      <c r="J193" s="144">
        <f>ROUND(I193*H193,3)</f>
        <v>11706.011</v>
      </c>
      <c r="K193" s="145"/>
      <c r="L193" s="27"/>
      <c r="M193" s="146" t="s">
        <v>1</v>
      </c>
      <c r="N193" s="118" t="s">
        <v>41</v>
      </c>
      <c r="O193" s="147">
        <v>0</v>
      </c>
      <c r="P193" s="147">
        <f>O193*H193</f>
        <v>0</v>
      </c>
      <c r="Q193" s="147">
        <v>0</v>
      </c>
      <c r="R193" s="147">
        <f>Q193*H193</f>
        <v>0</v>
      </c>
      <c r="S193" s="147">
        <v>0</v>
      </c>
      <c r="T193" s="148">
        <f>S193*H193</f>
        <v>0</v>
      </c>
      <c r="AR193" s="149" t="s">
        <v>152</v>
      </c>
      <c r="AT193" s="149" t="s">
        <v>148</v>
      </c>
      <c r="AU193" s="149" t="s">
        <v>88</v>
      </c>
      <c r="AY193" s="13" t="s">
        <v>145</v>
      </c>
      <c r="BE193" s="150">
        <f>IF(N193="základná",J193,0)</f>
        <v>0</v>
      </c>
      <c r="BF193" s="150">
        <f>IF(N193="znížená",J193,0)</f>
        <v>11706.011</v>
      </c>
      <c r="BG193" s="150">
        <f>IF(N193="zákl. prenesená",J193,0)</f>
        <v>0</v>
      </c>
      <c r="BH193" s="150">
        <f>IF(N193="zníž. prenesená",J193,0)</f>
        <v>0</v>
      </c>
      <c r="BI193" s="150">
        <f>IF(N193="nulová",J193,0)</f>
        <v>0</v>
      </c>
      <c r="BJ193" s="13" t="s">
        <v>88</v>
      </c>
      <c r="BK193" s="151">
        <f>ROUND(I193*H193,3)</f>
        <v>11706.011</v>
      </c>
      <c r="BL193" s="13" t="s">
        <v>152</v>
      </c>
      <c r="BM193" s="149" t="s">
        <v>278</v>
      </c>
    </row>
    <row r="194" spans="2:65" s="1" customFormat="1" ht="21.75" customHeight="1">
      <c r="B194" s="139"/>
      <c r="C194" s="140" t="s">
        <v>75</v>
      </c>
      <c r="D194" s="140" t="s">
        <v>148</v>
      </c>
      <c r="E194" s="141" t="s">
        <v>279</v>
      </c>
      <c r="F194" s="142" t="s">
        <v>280</v>
      </c>
      <c r="G194" s="143" t="s">
        <v>259</v>
      </c>
      <c r="H194" s="144">
        <v>1472.4549999999999</v>
      </c>
      <c r="I194" s="144">
        <v>9.8010000000000002</v>
      </c>
      <c r="J194" s="144">
        <f>ROUND(I194*H194,3)</f>
        <v>14431.531000000001</v>
      </c>
      <c r="K194" s="145"/>
      <c r="L194" s="27"/>
      <c r="M194" s="146" t="s">
        <v>1</v>
      </c>
      <c r="N194" s="118" t="s">
        <v>41</v>
      </c>
      <c r="O194" s="147">
        <v>0</v>
      </c>
      <c r="P194" s="147">
        <f>O194*H194</f>
        <v>0</v>
      </c>
      <c r="Q194" s="147">
        <v>0</v>
      </c>
      <c r="R194" s="147">
        <f>Q194*H194</f>
        <v>0</v>
      </c>
      <c r="S194" s="147">
        <v>0</v>
      </c>
      <c r="T194" s="148">
        <f>S194*H194</f>
        <v>0</v>
      </c>
      <c r="AR194" s="149" t="s">
        <v>152</v>
      </c>
      <c r="AT194" s="149" t="s">
        <v>148</v>
      </c>
      <c r="AU194" s="149" t="s">
        <v>88</v>
      </c>
      <c r="AY194" s="13" t="s">
        <v>145</v>
      </c>
      <c r="BE194" s="150">
        <f>IF(N194="základná",J194,0)</f>
        <v>0</v>
      </c>
      <c r="BF194" s="150">
        <f>IF(N194="znížená",J194,0)</f>
        <v>14431.531000000001</v>
      </c>
      <c r="BG194" s="150">
        <f>IF(N194="zákl. prenesená",J194,0)</f>
        <v>0</v>
      </c>
      <c r="BH194" s="150">
        <f>IF(N194="zníž. prenesená",J194,0)</f>
        <v>0</v>
      </c>
      <c r="BI194" s="150">
        <f>IF(N194="nulová",J194,0)</f>
        <v>0</v>
      </c>
      <c r="BJ194" s="13" t="s">
        <v>88</v>
      </c>
      <c r="BK194" s="151">
        <f>ROUND(I194*H194,3)</f>
        <v>14431.531000000001</v>
      </c>
      <c r="BL194" s="13" t="s">
        <v>152</v>
      </c>
      <c r="BM194" s="149" t="s">
        <v>281</v>
      </c>
    </row>
    <row r="195" spans="2:65" s="1" customFormat="1" ht="24.25" customHeight="1">
      <c r="B195" s="139"/>
      <c r="C195" s="140" t="s">
        <v>75</v>
      </c>
      <c r="D195" s="140" t="s">
        <v>148</v>
      </c>
      <c r="E195" s="141" t="s">
        <v>282</v>
      </c>
      <c r="F195" s="142" t="s">
        <v>283</v>
      </c>
      <c r="G195" s="143" t="s">
        <v>175</v>
      </c>
      <c r="H195" s="144">
        <v>2311.6</v>
      </c>
      <c r="I195" s="144">
        <v>8.6039999999999992</v>
      </c>
      <c r="J195" s="144">
        <f>ROUND(I195*H195,3)</f>
        <v>19889.006000000001</v>
      </c>
      <c r="K195" s="145"/>
      <c r="L195" s="27"/>
      <c r="M195" s="146" t="s">
        <v>1</v>
      </c>
      <c r="N195" s="118" t="s">
        <v>41</v>
      </c>
      <c r="O195" s="147">
        <v>0.252</v>
      </c>
      <c r="P195" s="147">
        <f>O195*H195</f>
        <v>582.52319999999997</v>
      </c>
      <c r="Q195" s="147">
        <v>7.5953530000000005E-2</v>
      </c>
      <c r="R195" s="147">
        <f>Q195*H195</f>
        <v>175.57417994799999</v>
      </c>
      <c r="S195" s="147">
        <v>0</v>
      </c>
      <c r="T195" s="148">
        <f>S195*H195</f>
        <v>0</v>
      </c>
      <c r="AR195" s="149" t="s">
        <v>152</v>
      </c>
      <c r="AT195" s="149" t="s">
        <v>148</v>
      </c>
      <c r="AU195" s="149" t="s">
        <v>88</v>
      </c>
      <c r="AY195" s="13" t="s">
        <v>145</v>
      </c>
      <c r="BE195" s="150">
        <f>IF(N195="základná",J195,0)</f>
        <v>0</v>
      </c>
      <c r="BF195" s="150">
        <f>IF(N195="znížená",J195,0)</f>
        <v>19889.006000000001</v>
      </c>
      <c r="BG195" s="150">
        <f>IF(N195="zákl. prenesená",J195,0)</f>
        <v>0</v>
      </c>
      <c r="BH195" s="150">
        <f>IF(N195="zníž. prenesená",J195,0)</f>
        <v>0</v>
      </c>
      <c r="BI195" s="150">
        <f>IF(N195="nulová",J195,0)</f>
        <v>0</v>
      </c>
      <c r="BJ195" s="13" t="s">
        <v>88</v>
      </c>
      <c r="BK195" s="151">
        <f>ROUND(I195*H195,3)</f>
        <v>19889.006000000001</v>
      </c>
      <c r="BL195" s="13" t="s">
        <v>152</v>
      </c>
      <c r="BM195" s="149" t="s">
        <v>284</v>
      </c>
    </row>
    <row r="196" spans="2:65" s="1" customFormat="1" ht="16.5" customHeight="1">
      <c r="B196" s="139"/>
      <c r="C196" s="140" t="s">
        <v>75</v>
      </c>
      <c r="D196" s="140" t="s">
        <v>148</v>
      </c>
      <c r="E196" s="141" t="s">
        <v>285</v>
      </c>
      <c r="F196" s="142" t="s">
        <v>286</v>
      </c>
      <c r="G196" s="143" t="s">
        <v>175</v>
      </c>
      <c r="H196" s="144">
        <v>8880</v>
      </c>
      <c r="I196" s="144">
        <v>2.0129999999999999</v>
      </c>
      <c r="J196" s="144">
        <f>ROUND(I196*H196,3)</f>
        <v>17875.439999999999</v>
      </c>
      <c r="K196" s="145"/>
      <c r="L196" s="27"/>
      <c r="M196" s="146" t="s">
        <v>1</v>
      </c>
      <c r="N196" s="118" t="s">
        <v>41</v>
      </c>
      <c r="O196" s="147">
        <v>0.14599999999999999</v>
      </c>
      <c r="P196" s="147">
        <f>O196*H196</f>
        <v>1296.48</v>
      </c>
      <c r="Q196" s="147">
        <v>0</v>
      </c>
      <c r="R196" s="147">
        <f>Q196*H196</f>
        <v>0</v>
      </c>
      <c r="S196" s="147">
        <v>0</v>
      </c>
      <c r="T196" s="148">
        <f>S196*H196</f>
        <v>0</v>
      </c>
      <c r="AR196" s="149" t="s">
        <v>152</v>
      </c>
      <c r="AT196" s="149" t="s">
        <v>148</v>
      </c>
      <c r="AU196" s="149" t="s">
        <v>88</v>
      </c>
      <c r="AY196" s="13" t="s">
        <v>145</v>
      </c>
      <c r="BE196" s="150">
        <f>IF(N196="základná",J196,0)</f>
        <v>0</v>
      </c>
      <c r="BF196" s="150">
        <f>IF(N196="znížená",J196,0)</f>
        <v>17875.439999999999</v>
      </c>
      <c r="BG196" s="150">
        <f>IF(N196="zákl. prenesená",J196,0)</f>
        <v>0</v>
      </c>
      <c r="BH196" s="150">
        <f>IF(N196="zníž. prenesená",J196,0)</f>
        <v>0</v>
      </c>
      <c r="BI196" s="150">
        <f>IF(N196="nulová",J196,0)</f>
        <v>0</v>
      </c>
      <c r="BJ196" s="13" t="s">
        <v>88</v>
      </c>
      <c r="BK196" s="151">
        <f>ROUND(I196*H196,3)</f>
        <v>17875.439999999999</v>
      </c>
      <c r="BL196" s="13" t="s">
        <v>152</v>
      </c>
      <c r="BM196" s="149" t="s">
        <v>287</v>
      </c>
    </row>
    <row r="197" spans="2:65" s="11" customFormat="1" ht="22.75" customHeight="1">
      <c r="B197" s="128"/>
      <c r="D197" s="129" t="s">
        <v>74</v>
      </c>
      <c r="E197" s="137" t="s">
        <v>288</v>
      </c>
      <c r="F197" s="137" t="s">
        <v>289</v>
      </c>
      <c r="J197" s="138">
        <f>BK197</f>
        <v>61514.591999999997</v>
      </c>
      <c r="L197" s="128"/>
      <c r="M197" s="132"/>
      <c r="P197" s="133">
        <f>P198</f>
        <v>2414.050984</v>
      </c>
      <c r="R197" s="133">
        <f>R198</f>
        <v>0</v>
      </c>
      <c r="T197" s="134">
        <f>T198</f>
        <v>0</v>
      </c>
      <c r="AR197" s="129" t="s">
        <v>82</v>
      </c>
      <c r="AT197" s="135" t="s">
        <v>74</v>
      </c>
      <c r="AU197" s="135" t="s">
        <v>82</v>
      </c>
      <c r="AY197" s="129" t="s">
        <v>145</v>
      </c>
      <c r="BK197" s="136">
        <f>BK198</f>
        <v>61514.591999999997</v>
      </c>
    </row>
    <row r="198" spans="2:65" s="1" customFormat="1" ht="21.75" customHeight="1">
      <c r="B198" s="139"/>
      <c r="C198" s="140" t="s">
        <v>75</v>
      </c>
      <c r="D198" s="140" t="s">
        <v>148</v>
      </c>
      <c r="E198" s="141" t="s">
        <v>290</v>
      </c>
      <c r="F198" s="142" t="s">
        <v>291</v>
      </c>
      <c r="G198" s="143" t="s">
        <v>181</v>
      </c>
      <c r="H198" s="144">
        <v>6724.3760000000002</v>
      </c>
      <c r="I198" s="144">
        <v>9.1479999999999997</v>
      </c>
      <c r="J198" s="144">
        <f>ROUND(I198*H198,3)</f>
        <v>61514.591999999997</v>
      </c>
      <c r="K198" s="145"/>
      <c r="L198" s="27"/>
      <c r="M198" s="146" t="s">
        <v>1</v>
      </c>
      <c r="N198" s="118" t="s">
        <v>41</v>
      </c>
      <c r="O198" s="147">
        <v>0.35899999999999999</v>
      </c>
      <c r="P198" s="147">
        <f>O198*H198</f>
        <v>2414.050984</v>
      </c>
      <c r="Q198" s="147">
        <v>0</v>
      </c>
      <c r="R198" s="147">
        <f>Q198*H198</f>
        <v>0</v>
      </c>
      <c r="S198" s="147">
        <v>0</v>
      </c>
      <c r="T198" s="148">
        <f>S198*H198</f>
        <v>0</v>
      </c>
      <c r="AR198" s="149" t="s">
        <v>152</v>
      </c>
      <c r="AT198" s="149" t="s">
        <v>148</v>
      </c>
      <c r="AU198" s="149" t="s">
        <v>88</v>
      </c>
      <c r="AY198" s="13" t="s">
        <v>145</v>
      </c>
      <c r="BE198" s="150">
        <f>IF(N198="základná",J198,0)</f>
        <v>0</v>
      </c>
      <c r="BF198" s="150">
        <f>IF(N198="znížená",J198,0)</f>
        <v>61514.591999999997</v>
      </c>
      <c r="BG198" s="150">
        <f>IF(N198="zákl. prenesená",J198,0)</f>
        <v>0</v>
      </c>
      <c r="BH198" s="150">
        <f>IF(N198="zníž. prenesená",J198,0)</f>
        <v>0</v>
      </c>
      <c r="BI198" s="150">
        <f>IF(N198="nulová",J198,0)</f>
        <v>0</v>
      </c>
      <c r="BJ198" s="13" t="s">
        <v>88</v>
      </c>
      <c r="BK198" s="151">
        <f>ROUND(I198*H198,3)</f>
        <v>61514.591999999997</v>
      </c>
      <c r="BL198" s="13" t="s">
        <v>152</v>
      </c>
      <c r="BM198" s="149" t="s">
        <v>292</v>
      </c>
    </row>
    <row r="199" spans="2:65" s="11" customFormat="1" ht="26" customHeight="1">
      <c r="B199" s="128"/>
      <c r="D199" s="129" t="s">
        <v>74</v>
      </c>
      <c r="E199" s="130" t="s">
        <v>293</v>
      </c>
      <c r="F199" s="130" t="s">
        <v>294</v>
      </c>
      <c r="J199" s="131">
        <f>BK199</f>
        <v>1049166.5900000001</v>
      </c>
      <c r="L199" s="128"/>
      <c r="M199" s="132"/>
      <c r="P199" s="133">
        <f>P200+P205+P207+P210+P218+P223+P226+P231+P234+P244</f>
        <v>1704.7950250499998</v>
      </c>
      <c r="R199" s="133">
        <f>R200+R205+R207+R210+R218+R223+R226+R231+R234+R244</f>
        <v>1103785.4181141681</v>
      </c>
      <c r="T199" s="134">
        <f>T200+T205+T207+T210+T218+T223+T226+T231+T234+T244</f>
        <v>0</v>
      </c>
      <c r="AR199" s="129" t="s">
        <v>82</v>
      </c>
      <c r="AT199" s="135" t="s">
        <v>74</v>
      </c>
      <c r="AU199" s="135" t="s">
        <v>75</v>
      </c>
      <c r="AY199" s="129" t="s">
        <v>145</v>
      </c>
      <c r="BK199" s="136">
        <f>BK200+BK205+BK207+BK210+BK218+BK223+BK226+BK231+BK234+BK244</f>
        <v>1049166.5900000001</v>
      </c>
    </row>
    <row r="200" spans="2:65" s="11" customFormat="1" ht="22.75" customHeight="1">
      <c r="B200" s="128"/>
      <c r="D200" s="129" t="s">
        <v>74</v>
      </c>
      <c r="E200" s="137" t="s">
        <v>295</v>
      </c>
      <c r="F200" s="137" t="s">
        <v>296</v>
      </c>
      <c r="J200" s="138">
        <f>BK200</f>
        <v>66913.953999999998</v>
      </c>
      <c r="L200" s="128"/>
      <c r="M200" s="132"/>
      <c r="P200" s="133">
        <f>SUM(P201:P204)</f>
        <v>981.06125780000002</v>
      </c>
      <c r="R200" s="133">
        <f>SUM(R201:R204)</f>
        <v>35228.209911500002</v>
      </c>
      <c r="T200" s="134">
        <f>SUM(T201:T204)</f>
        <v>0</v>
      </c>
      <c r="AR200" s="129" t="s">
        <v>82</v>
      </c>
      <c r="AT200" s="135" t="s">
        <v>74</v>
      </c>
      <c r="AU200" s="135" t="s">
        <v>82</v>
      </c>
      <c r="AY200" s="129" t="s">
        <v>145</v>
      </c>
      <c r="BK200" s="136">
        <f>SUM(BK201:BK204)</f>
        <v>66913.953999999998</v>
      </c>
    </row>
    <row r="201" spans="2:65" s="1" customFormat="1" ht="24.25" customHeight="1">
      <c r="B201" s="139"/>
      <c r="C201" s="140" t="s">
        <v>75</v>
      </c>
      <c r="D201" s="140" t="s">
        <v>148</v>
      </c>
      <c r="E201" s="141" t="s">
        <v>297</v>
      </c>
      <c r="F201" s="142" t="s">
        <v>298</v>
      </c>
      <c r="G201" s="143" t="s">
        <v>175</v>
      </c>
      <c r="H201" s="144">
        <v>8937.26</v>
      </c>
      <c r="I201" s="144">
        <v>3.0350000000000001</v>
      </c>
      <c r="J201" s="144">
        <f>ROUND(I201*H201,3)</f>
        <v>27124.583999999999</v>
      </c>
      <c r="K201" s="145"/>
      <c r="L201" s="27"/>
      <c r="M201" s="146" t="s">
        <v>1</v>
      </c>
      <c r="N201" s="118" t="s">
        <v>41</v>
      </c>
      <c r="O201" s="147">
        <v>0.10903</v>
      </c>
      <c r="P201" s="147">
        <f>O201*H201</f>
        <v>974.42945780000002</v>
      </c>
      <c r="Q201" s="147">
        <v>2.5000000000000001E-5</v>
      </c>
      <c r="R201" s="147">
        <f>Q201*H201</f>
        <v>0.22343150000000001</v>
      </c>
      <c r="S201" s="147">
        <v>0</v>
      </c>
      <c r="T201" s="148">
        <f>S201*H201</f>
        <v>0</v>
      </c>
      <c r="AR201" s="149" t="s">
        <v>152</v>
      </c>
      <c r="AT201" s="149" t="s">
        <v>148</v>
      </c>
      <c r="AU201" s="149" t="s">
        <v>88</v>
      </c>
      <c r="AY201" s="13" t="s">
        <v>145</v>
      </c>
      <c r="BE201" s="150">
        <f>IF(N201="základná",J201,0)</f>
        <v>0</v>
      </c>
      <c r="BF201" s="150">
        <f>IF(N201="znížená",J201,0)</f>
        <v>27124.583999999999</v>
      </c>
      <c r="BG201" s="150">
        <f>IF(N201="zákl. prenesená",J201,0)</f>
        <v>0</v>
      </c>
      <c r="BH201" s="150">
        <f>IF(N201="zníž. prenesená",J201,0)</f>
        <v>0</v>
      </c>
      <c r="BI201" s="150">
        <f>IF(N201="nulová",J201,0)</f>
        <v>0</v>
      </c>
      <c r="BJ201" s="13" t="s">
        <v>88</v>
      </c>
      <c r="BK201" s="151">
        <f>ROUND(I201*H201,3)</f>
        <v>27124.583999999999</v>
      </c>
      <c r="BL201" s="13" t="s">
        <v>152</v>
      </c>
      <c r="BM201" s="149" t="s">
        <v>299</v>
      </c>
    </row>
    <row r="202" spans="2:65" s="1" customFormat="1" ht="24.25" customHeight="1">
      <c r="B202" s="139"/>
      <c r="C202" s="140" t="s">
        <v>75</v>
      </c>
      <c r="D202" s="140" t="s">
        <v>148</v>
      </c>
      <c r="E202" s="141" t="s">
        <v>300</v>
      </c>
      <c r="F202" s="142" t="s">
        <v>301</v>
      </c>
      <c r="G202" s="143" t="s">
        <v>181</v>
      </c>
      <c r="H202" s="144">
        <v>4.2</v>
      </c>
      <c r="I202" s="144">
        <v>32.933999999999997</v>
      </c>
      <c r="J202" s="144">
        <f>ROUND(I202*H202,3)</f>
        <v>138.32300000000001</v>
      </c>
      <c r="K202" s="145"/>
      <c r="L202" s="27"/>
      <c r="M202" s="146" t="s">
        <v>1</v>
      </c>
      <c r="N202" s="118" t="s">
        <v>41</v>
      </c>
      <c r="O202" s="147">
        <v>1.579</v>
      </c>
      <c r="P202" s="147">
        <f>O202*H202</f>
        <v>6.6318000000000001</v>
      </c>
      <c r="Q202" s="147">
        <v>0</v>
      </c>
      <c r="R202" s="147">
        <f>Q202*H202</f>
        <v>0</v>
      </c>
      <c r="S202" s="147">
        <v>0</v>
      </c>
      <c r="T202" s="148">
        <f>S202*H202</f>
        <v>0</v>
      </c>
      <c r="AR202" s="149" t="s">
        <v>152</v>
      </c>
      <c r="AT202" s="149" t="s">
        <v>148</v>
      </c>
      <c r="AU202" s="149" t="s">
        <v>88</v>
      </c>
      <c r="AY202" s="13" t="s">
        <v>145</v>
      </c>
      <c r="BE202" s="150">
        <f>IF(N202="základná",J202,0)</f>
        <v>0</v>
      </c>
      <c r="BF202" s="150">
        <f>IF(N202="znížená",J202,0)</f>
        <v>138.32300000000001</v>
      </c>
      <c r="BG202" s="150">
        <f>IF(N202="zákl. prenesená",J202,0)</f>
        <v>0</v>
      </c>
      <c r="BH202" s="150">
        <f>IF(N202="zníž. prenesená",J202,0)</f>
        <v>0</v>
      </c>
      <c r="BI202" s="150">
        <f>IF(N202="nulová",J202,0)</f>
        <v>0</v>
      </c>
      <c r="BJ202" s="13" t="s">
        <v>88</v>
      </c>
      <c r="BK202" s="151">
        <f>ROUND(I202*H202,3)</f>
        <v>138.32300000000001</v>
      </c>
      <c r="BL202" s="13" t="s">
        <v>152</v>
      </c>
      <c r="BM202" s="149" t="s">
        <v>302</v>
      </c>
    </row>
    <row r="203" spans="2:65" s="1" customFormat="1" ht="16.5" customHeight="1">
      <c r="B203" s="139"/>
      <c r="C203" s="140" t="s">
        <v>75</v>
      </c>
      <c r="D203" s="140" t="s">
        <v>148</v>
      </c>
      <c r="E203" s="141" t="s">
        <v>303</v>
      </c>
      <c r="F203" s="142" t="s">
        <v>304</v>
      </c>
      <c r="G203" s="143" t="s">
        <v>175</v>
      </c>
      <c r="H203" s="144">
        <v>9384.1200000000008</v>
      </c>
      <c r="I203" s="144">
        <v>0.432</v>
      </c>
      <c r="J203" s="144">
        <f>ROUND(I203*H203,3)</f>
        <v>4053.94</v>
      </c>
      <c r="K203" s="145"/>
      <c r="L203" s="27"/>
      <c r="M203" s="146" t="s">
        <v>1</v>
      </c>
      <c r="N203" s="118" t="s">
        <v>41</v>
      </c>
      <c r="O203" s="147">
        <v>0</v>
      </c>
      <c r="P203" s="147">
        <f>O203*H203</f>
        <v>0</v>
      </c>
      <c r="Q203" s="147">
        <v>3.754</v>
      </c>
      <c r="R203" s="147">
        <f>Q203*H203</f>
        <v>35227.98648</v>
      </c>
      <c r="S203" s="147">
        <v>0</v>
      </c>
      <c r="T203" s="148">
        <f>S203*H203</f>
        <v>0</v>
      </c>
      <c r="AR203" s="149" t="s">
        <v>152</v>
      </c>
      <c r="AT203" s="149" t="s">
        <v>148</v>
      </c>
      <c r="AU203" s="149" t="s">
        <v>88</v>
      </c>
      <c r="AY203" s="13" t="s">
        <v>145</v>
      </c>
      <c r="BE203" s="150">
        <f>IF(N203="základná",J203,0)</f>
        <v>0</v>
      </c>
      <c r="BF203" s="150">
        <f>IF(N203="znížená",J203,0)</f>
        <v>4053.94</v>
      </c>
      <c r="BG203" s="150">
        <f>IF(N203="zákl. prenesená",J203,0)</f>
        <v>0</v>
      </c>
      <c r="BH203" s="150">
        <f>IF(N203="zníž. prenesená",J203,0)</f>
        <v>0</v>
      </c>
      <c r="BI203" s="150">
        <f>IF(N203="nulová",J203,0)</f>
        <v>0</v>
      </c>
      <c r="BJ203" s="13" t="s">
        <v>88</v>
      </c>
      <c r="BK203" s="151">
        <f>ROUND(I203*H203,3)</f>
        <v>4053.94</v>
      </c>
      <c r="BL203" s="13" t="s">
        <v>152</v>
      </c>
      <c r="BM203" s="149" t="s">
        <v>305</v>
      </c>
    </row>
    <row r="204" spans="2:65" s="1" customFormat="1" ht="24.25" customHeight="1">
      <c r="B204" s="139"/>
      <c r="C204" s="140" t="s">
        <v>75</v>
      </c>
      <c r="D204" s="140" t="s">
        <v>148</v>
      </c>
      <c r="E204" s="141" t="s">
        <v>306</v>
      </c>
      <c r="F204" s="142" t="s">
        <v>307</v>
      </c>
      <c r="G204" s="143" t="s">
        <v>175</v>
      </c>
      <c r="H204" s="144">
        <v>8937.26</v>
      </c>
      <c r="I204" s="144">
        <v>3.9830000000000001</v>
      </c>
      <c r="J204" s="144">
        <f>ROUND(I204*H204,3)</f>
        <v>35597.107000000004</v>
      </c>
      <c r="K204" s="145"/>
      <c r="L204" s="27"/>
      <c r="M204" s="146" t="s">
        <v>1</v>
      </c>
      <c r="N204" s="118" t="s">
        <v>41</v>
      </c>
      <c r="O204" s="147">
        <v>0</v>
      </c>
      <c r="P204" s="147">
        <f>O204*H204</f>
        <v>0</v>
      </c>
      <c r="Q204" s="147">
        <v>0</v>
      </c>
      <c r="R204" s="147">
        <f>Q204*H204</f>
        <v>0</v>
      </c>
      <c r="S204" s="147">
        <v>0</v>
      </c>
      <c r="T204" s="148">
        <f>S204*H204</f>
        <v>0</v>
      </c>
      <c r="AR204" s="149" t="s">
        <v>152</v>
      </c>
      <c r="AT204" s="149" t="s">
        <v>148</v>
      </c>
      <c r="AU204" s="149" t="s">
        <v>88</v>
      </c>
      <c r="AY204" s="13" t="s">
        <v>145</v>
      </c>
      <c r="BE204" s="150">
        <f>IF(N204="základná",J204,0)</f>
        <v>0</v>
      </c>
      <c r="BF204" s="150">
        <f>IF(N204="znížená",J204,0)</f>
        <v>35597.107000000004</v>
      </c>
      <c r="BG204" s="150">
        <f>IF(N204="zákl. prenesená",J204,0)</f>
        <v>0</v>
      </c>
      <c r="BH204" s="150">
        <f>IF(N204="zníž. prenesená",J204,0)</f>
        <v>0</v>
      </c>
      <c r="BI204" s="150">
        <f>IF(N204="nulová",J204,0)</f>
        <v>0</v>
      </c>
      <c r="BJ204" s="13" t="s">
        <v>88</v>
      </c>
      <c r="BK204" s="151">
        <f>ROUND(I204*H204,3)</f>
        <v>35597.107000000004</v>
      </c>
      <c r="BL204" s="13" t="s">
        <v>152</v>
      </c>
      <c r="BM204" s="149" t="s">
        <v>308</v>
      </c>
    </row>
    <row r="205" spans="2:65" s="11" customFormat="1" ht="22.75" customHeight="1">
      <c r="B205" s="128"/>
      <c r="D205" s="129" t="s">
        <v>74</v>
      </c>
      <c r="E205" s="137" t="s">
        <v>309</v>
      </c>
      <c r="F205" s="137" t="s">
        <v>310</v>
      </c>
      <c r="J205" s="138">
        <f>BK205</f>
        <v>466.66199999999998</v>
      </c>
      <c r="L205" s="128"/>
      <c r="M205" s="132"/>
      <c r="P205" s="133">
        <f>P206</f>
        <v>6.8523699999999996</v>
      </c>
      <c r="R205" s="133">
        <f>R206</f>
        <v>7.1147649999999993E-2</v>
      </c>
      <c r="T205" s="134">
        <f>T206</f>
        <v>0</v>
      </c>
      <c r="AR205" s="129" t="s">
        <v>82</v>
      </c>
      <c r="AT205" s="135" t="s">
        <v>74</v>
      </c>
      <c r="AU205" s="135" t="s">
        <v>82</v>
      </c>
      <c r="AY205" s="129" t="s">
        <v>145</v>
      </c>
      <c r="BK205" s="136">
        <f>BK206</f>
        <v>466.66199999999998</v>
      </c>
    </row>
    <row r="206" spans="2:65" s="1" customFormat="1" ht="24.25" customHeight="1">
      <c r="B206" s="139"/>
      <c r="C206" s="140" t="s">
        <v>75</v>
      </c>
      <c r="D206" s="140" t="s">
        <v>148</v>
      </c>
      <c r="E206" s="141" t="s">
        <v>311</v>
      </c>
      <c r="F206" s="142" t="s">
        <v>312</v>
      </c>
      <c r="G206" s="143" t="s">
        <v>259</v>
      </c>
      <c r="H206" s="144">
        <v>7</v>
      </c>
      <c r="I206" s="144">
        <v>66.665999999999997</v>
      </c>
      <c r="J206" s="144">
        <f>ROUND(I206*H206,3)</f>
        <v>466.66199999999998</v>
      </c>
      <c r="K206" s="145"/>
      <c r="L206" s="27"/>
      <c r="M206" s="146" t="s">
        <v>1</v>
      </c>
      <c r="N206" s="118" t="s">
        <v>41</v>
      </c>
      <c r="O206" s="147">
        <v>0.97890999999999995</v>
      </c>
      <c r="P206" s="147">
        <f>O206*H206</f>
        <v>6.8523699999999996</v>
      </c>
      <c r="Q206" s="147">
        <v>1.016395E-2</v>
      </c>
      <c r="R206" s="147">
        <f>Q206*H206</f>
        <v>7.1147649999999993E-2</v>
      </c>
      <c r="S206" s="147">
        <v>0</v>
      </c>
      <c r="T206" s="148">
        <f>S206*H206</f>
        <v>0</v>
      </c>
      <c r="AR206" s="149" t="s">
        <v>152</v>
      </c>
      <c r="AT206" s="149" t="s">
        <v>148</v>
      </c>
      <c r="AU206" s="149" t="s">
        <v>88</v>
      </c>
      <c r="AY206" s="13" t="s">
        <v>145</v>
      </c>
      <c r="BE206" s="150">
        <f>IF(N206="základná",J206,0)</f>
        <v>0</v>
      </c>
      <c r="BF206" s="150">
        <f>IF(N206="znížená",J206,0)</f>
        <v>466.66199999999998</v>
      </c>
      <c r="BG206" s="150">
        <f>IF(N206="zákl. prenesená",J206,0)</f>
        <v>0</v>
      </c>
      <c r="BH206" s="150">
        <f>IF(N206="zníž. prenesená",J206,0)</f>
        <v>0</v>
      </c>
      <c r="BI206" s="150">
        <f>IF(N206="nulová",J206,0)</f>
        <v>0</v>
      </c>
      <c r="BJ206" s="13" t="s">
        <v>88</v>
      </c>
      <c r="BK206" s="151">
        <f>ROUND(I206*H206,3)</f>
        <v>466.66199999999998</v>
      </c>
      <c r="BL206" s="13" t="s">
        <v>152</v>
      </c>
      <c r="BM206" s="149" t="s">
        <v>313</v>
      </c>
    </row>
    <row r="207" spans="2:65" s="11" customFormat="1" ht="22.75" customHeight="1">
      <c r="B207" s="128"/>
      <c r="D207" s="129" t="s">
        <v>74</v>
      </c>
      <c r="E207" s="137" t="s">
        <v>314</v>
      </c>
      <c r="F207" s="137" t="s">
        <v>315</v>
      </c>
      <c r="J207" s="138">
        <f>BK207</f>
        <v>3766.59</v>
      </c>
      <c r="L207" s="128"/>
      <c r="M207" s="132"/>
      <c r="P207" s="133">
        <f>SUM(P208:P209)</f>
        <v>33.382400000000004</v>
      </c>
      <c r="R207" s="133">
        <f>SUM(R208:R209)</f>
        <v>0</v>
      </c>
      <c r="T207" s="134">
        <f>SUM(T208:T209)</f>
        <v>0</v>
      </c>
      <c r="AR207" s="129" t="s">
        <v>82</v>
      </c>
      <c r="AT207" s="135" t="s">
        <v>74</v>
      </c>
      <c r="AU207" s="135" t="s">
        <v>82</v>
      </c>
      <c r="AY207" s="129" t="s">
        <v>145</v>
      </c>
      <c r="BK207" s="136">
        <f>SUM(BK208:BK209)</f>
        <v>3766.59</v>
      </c>
    </row>
    <row r="208" spans="2:65" s="1" customFormat="1" ht="24.25" customHeight="1">
      <c r="B208" s="139"/>
      <c r="C208" s="140" t="s">
        <v>75</v>
      </c>
      <c r="D208" s="140" t="s">
        <v>148</v>
      </c>
      <c r="E208" s="141" t="s">
        <v>316</v>
      </c>
      <c r="F208" s="142" t="s">
        <v>317</v>
      </c>
      <c r="G208" s="143" t="s">
        <v>259</v>
      </c>
      <c r="H208" s="144">
        <v>305</v>
      </c>
      <c r="I208" s="144">
        <v>10.327999999999999</v>
      </c>
      <c r="J208" s="144">
        <f>ROUND(I208*H208,3)</f>
        <v>3150.04</v>
      </c>
      <c r="K208" s="145"/>
      <c r="L208" s="27"/>
      <c r="M208" s="146" t="s">
        <v>1</v>
      </c>
      <c r="N208" s="118" t="s">
        <v>41</v>
      </c>
      <c r="O208" s="147">
        <v>0</v>
      </c>
      <c r="P208" s="147">
        <f>O208*H208</f>
        <v>0</v>
      </c>
      <c r="Q208" s="147">
        <v>0</v>
      </c>
      <c r="R208" s="147">
        <f>Q208*H208</f>
        <v>0</v>
      </c>
      <c r="S208" s="147">
        <v>0</v>
      </c>
      <c r="T208" s="148">
        <f>S208*H208</f>
        <v>0</v>
      </c>
      <c r="AR208" s="149" t="s">
        <v>152</v>
      </c>
      <c r="AT208" s="149" t="s">
        <v>148</v>
      </c>
      <c r="AU208" s="149" t="s">
        <v>88</v>
      </c>
      <c r="AY208" s="13" t="s">
        <v>145</v>
      </c>
      <c r="BE208" s="150">
        <f>IF(N208="základná",J208,0)</f>
        <v>0</v>
      </c>
      <c r="BF208" s="150">
        <f>IF(N208="znížená",J208,0)</f>
        <v>3150.04</v>
      </c>
      <c r="BG208" s="150">
        <f>IF(N208="zákl. prenesená",J208,0)</f>
        <v>0</v>
      </c>
      <c r="BH208" s="150">
        <f>IF(N208="zníž. prenesená",J208,0)</f>
        <v>0</v>
      </c>
      <c r="BI208" s="150">
        <f>IF(N208="nulová",J208,0)</f>
        <v>0</v>
      </c>
      <c r="BJ208" s="13" t="s">
        <v>88</v>
      </c>
      <c r="BK208" s="151">
        <f>ROUND(I208*H208,3)</f>
        <v>3150.04</v>
      </c>
      <c r="BL208" s="13" t="s">
        <v>152</v>
      </c>
      <c r="BM208" s="149" t="s">
        <v>318</v>
      </c>
    </row>
    <row r="209" spans="2:65" s="1" customFormat="1" ht="24.25" customHeight="1">
      <c r="B209" s="139"/>
      <c r="C209" s="140" t="s">
        <v>75</v>
      </c>
      <c r="D209" s="140" t="s">
        <v>148</v>
      </c>
      <c r="E209" s="141" t="s">
        <v>319</v>
      </c>
      <c r="F209" s="142" t="s">
        <v>320</v>
      </c>
      <c r="G209" s="143" t="s">
        <v>181</v>
      </c>
      <c r="H209" s="144">
        <v>25.6</v>
      </c>
      <c r="I209" s="144">
        <v>24.084</v>
      </c>
      <c r="J209" s="144">
        <f>ROUND(I209*H209,3)</f>
        <v>616.54999999999995</v>
      </c>
      <c r="K209" s="145"/>
      <c r="L209" s="27"/>
      <c r="M209" s="146" t="s">
        <v>1</v>
      </c>
      <c r="N209" s="118" t="s">
        <v>41</v>
      </c>
      <c r="O209" s="147">
        <v>1.304</v>
      </c>
      <c r="P209" s="147">
        <f>O209*H209</f>
        <v>33.382400000000004</v>
      </c>
      <c r="Q209" s="147">
        <v>0</v>
      </c>
      <c r="R209" s="147">
        <f>Q209*H209</f>
        <v>0</v>
      </c>
      <c r="S209" s="147">
        <v>0</v>
      </c>
      <c r="T209" s="148">
        <f>S209*H209</f>
        <v>0</v>
      </c>
      <c r="AR209" s="149" t="s">
        <v>152</v>
      </c>
      <c r="AT209" s="149" t="s">
        <v>148</v>
      </c>
      <c r="AU209" s="149" t="s">
        <v>88</v>
      </c>
      <c r="AY209" s="13" t="s">
        <v>145</v>
      </c>
      <c r="BE209" s="150">
        <f>IF(N209="základná",J209,0)</f>
        <v>0</v>
      </c>
      <c r="BF209" s="150">
        <f>IF(N209="znížená",J209,0)</f>
        <v>616.54999999999995</v>
      </c>
      <c r="BG209" s="150">
        <f>IF(N209="zákl. prenesená",J209,0)</f>
        <v>0</v>
      </c>
      <c r="BH209" s="150">
        <f>IF(N209="zníž. prenesená",J209,0)</f>
        <v>0</v>
      </c>
      <c r="BI209" s="150">
        <f>IF(N209="nulová",J209,0)</f>
        <v>0</v>
      </c>
      <c r="BJ209" s="13" t="s">
        <v>88</v>
      </c>
      <c r="BK209" s="151">
        <f>ROUND(I209*H209,3)</f>
        <v>616.54999999999995</v>
      </c>
      <c r="BL209" s="13" t="s">
        <v>152</v>
      </c>
      <c r="BM209" s="149" t="s">
        <v>321</v>
      </c>
    </row>
    <row r="210" spans="2:65" s="11" customFormat="1" ht="22.75" customHeight="1">
      <c r="B210" s="128"/>
      <c r="D210" s="129" t="s">
        <v>74</v>
      </c>
      <c r="E210" s="137" t="s">
        <v>322</v>
      </c>
      <c r="F210" s="137" t="s">
        <v>323</v>
      </c>
      <c r="J210" s="138">
        <f>BK210</f>
        <v>214015.54500000001</v>
      </c>
      <c r="L210" s="128"/>
      <c r="M210" s="132"/>
      <c r="P210" s="133">
        <f>SUM(P211:P217)</f>
        <v>0</v>
      </c>
      <c r="R210" s="133">
        <f>SUM(R211:R217)</f>
        <v>9.6000000000000002E-2</v>
      </c>
      <c r="T210" s="134">
        <f>SUM(T211:T217)</f>
        <v>0</v>
      </c>
      <c r="AR210" s="129" t="s">
        <v>82</v>
      </c>
      <c r="AT210" s="135" t="s">
        <v>74</v>
      </c>
      <c r="AU210" s="135" t="s">
        <v>82</v>
      </c>
      <c r="AY210" s="129" t="s">
        <v>145</v>
      </c>
      <c r="BK210" s="136">
        <f>SUM(BK211:BK217)</f>
        <v>214015.54500000001</v>
      </c>
    </row>
    <row r="211" spans="2:65" s="1" customFormat="1" ht="16.5" customHeight="1">
      <c r="B211" s="139"/>
      <c r="C211" s="140" t="s">
        <v>75</v>
      </c>
      <c r="D211" s="140" t="s">
        <v>148</v>
      </c>
      <c r="E211" s="141" t="s">
        <v>324</v>
      </c>
      <c r="F211" s="142" t="s">
        <v>325</v>
      </c>
      <c r="G211" s="143" t="s">
        <v>225</v>
      </c>
      <c r="H211" s="144">
        <v>4</v>
      </c>
      <c r="I211" s="144">
        <v>421.17</v>
      </c>
      <c r="J211" s="144">
        <f t="shared" ref="J211:J217" si="30">ROUND(I211*H211,3)</f>
        <v>1684.68</v>
      </c>
      <c r="K211" s="145"/>
      <c r="L211" s="27"/>
      <c r="M211" s="146" t="s">
        <v>1</v>
      </c>
      <c r="N211" s="118" t="s">
        <v>41</v>
      </c>
      <c r="O211" s="147">
        <v>0</v>
      </c>
      <c r="P211" s="147">
        <f t="shared" ref="P211:P217" si="31">O211*H211</f>
        <v>0</v>
      </c>
      <c r="Q211" s="147">
        <v>2.4E-2</v>
      </c>
      <c r="R211" s="147">
        <f t="shared" ref="R211:R217" si="32">Q211*H211</f>
        <v>9.6000000000000002E-2</v>
      </c>
      <c r="S211" s="147">
        <v>0</v>
      </c>
      <c r="T211" s="148">
        <f t="shared" ref="T211:T217" si="33">S211*H211</f>
        <v>0</v>
      </c>
      <c r="AR211" s="149" t="s">
        <v>152</v>
      </c>
      <c r="AT211" s="149" t="s">
        <v>148</v>
      </c>
      <c r="AU211" s="149" t="s">
        <v>88</v>
      </c>
      <c r="AY211" s="13" t="s">
        <v>145</v>
      </c>
      <c r="BE211" s="150">
        <f t="shared" ref="BE211:BE217" si="34">IF(N211="základná",J211,0)</f>
        <v>0</v>
      </c>
      <c r="BF211" s="150">
        <f t="shared" ref="BF211:BF217" si="35">IF(N211="znížená",J211,0)</f>
        <v>1684.68</v>
      </c>
      <c r="BG211" s="150">
        <f t="shared" ref="BG211:BG217" si="36">IF(N211="zákl. prenesená",J211,0)</f>
        <v>0</v>
      </c>
      <c r="BH211" s="150">
        <f t="shared" ref="BH211:BH217" si="37">IF(N211="zníž. prenesená",J211,0)</f>
        <v>0</v>
      </c>
      <c r="BI211" s="150">
        <f t="shared" ref="BI211:BI217" si="38">IF(N211="nulová",J211,0)</f>
        <v>0</v>
      </c>
      <c r="BJ211" s="13" t="s">
        <v>88</v>
      </c>
      <c r="BK211" s="151">
        <f t="shared" ref="BK211:BK217" si="39">ROUND(I211*H211,3)</f>
        <v>1684.68</v>
      </c>
      <c r="BL211" s="13" t="s">
        <v>152</v>
      </c>
      <c r="BM211" s="149" t="s">
        <v>326</v>
      </c>
    </row>
    <row r="212" spans="2:65" s="1" customFormat="1" ht="21.75" customHeight="1">
      <c r="B212" s="139"/>
      <c r="C212" s="140" t="s">
        <v>75</v>
      </c>
      <c r="D212" s="140" t="s">
        <v>148</v>
      </c>
      <c r="E212" s="141" t="s">
        <v>327</v>
      </c>
      <c r="F212" s="142" t="s">
        <v>328</v>
      </c>
      <c r="G212" s="143" t="s">
        <v>225</v>
      </c>
      <c r="H212" s="144">
        <v>3</v>
      </c>
      <c r="I212" s="144">
        <v>1534.991</v>
      </c>
      <c r="J212" s="144">
        <f t="shared" si="30"/>
        <v>4604.973</v>
      </c>
      <c r="K212" s="145"/>
      <c r="L212" s="27"/>
      <c r="M212" s="146" t="s">
        <v>1</v>
      </c>
      <c r="N212" s="118" t="s">
        <v>41</v>
      </c>
      <c r="O212" s="147">
        <v>0</v>
      </c>
      <c r="P212" s="147">
        <f t="shared" si="31"/>
        <v>0</v>
      </c>
      <c r="Q212" s="147">
        <v>0</v>
      </c>
      <c r="R212" s="147">
        <f t="shared" si="32"/>
        <v>0</v>
      </c>
      <c r="S212" s="147">
        <v>0</v>
      </c>
      <c r="T212" s="148">
        <f t="shared" si="33"/>
        <v>0</v>
      </c>
      <c r="AR212" s="149" t="s">
        <v>152</v>
      </c>
      <c r="AT212" s="149" t="s">
        <v>148</v>
      </c>
      <c r="AU212" s="149" t="s">
        <v>88</v>
      </c>
      <c r="AY212" s="13" t="s">
        <v>145</v>
      </c>
      <c r="BE212" s="150">
        <f t="shared" si="34"/>
        <v>0</v>
      </c>
      <c r="BF212" s="150">
        <f t="shared" si="35"/>
        <v>4604.973</v>
      </c>
      <c r="BG212" s="150">
        <f t="shared" si="36"/>
        <v>0</v>
      </c>
      <c r="BH212" s="150">
        <f t="shared" si="37"/>
        <v>0</v>
      </c>
      <c r="BI212" s="150">
        <f t="shared" si="38"/>
        <v>0</v>
      </c>
      <c r="BJ212" s="13" t="s">
        <v>88</v>
      </c>
      <c r="BK212" s="151">
        <f t="shared" si="39"/>
        <v>4604.973</v>
      </c>
      <c r="BL212" s="13" t="s">
        <v>152</v>
      </c>
      <c r="BM212" s="149" t="s">
        <v>329</v>
      </c>
    </row>
    <row r="213" spans="2:65" s="1" customFormat="1" ht="24.25" customHeight="1">
      <c r="B213" s="139"/>
      <c r="C213" s="140" t="s">
        <v>75</v>
      </c>
      <c r="D213" s="140" t="s">
        <v>148</v>
      </c>
      <c r="E213" s="141" t="s">
        <v>330</v>
      </c>
      <c r="F213" s="142" t="s">
        <v>331</v>
      </c>
      <c r="G213" s="143" t="s">
        <v>225</v>
      </c>
      <c r="H213" s="144">
        <v>6</v>
      </c>
      <c r="I213" s="144">
        <v>1517.279</v>
      </c>
      <c r="J213" s="144">
        <f t="shared" si="30"/>
        <v>9103.6740000000009</v>
      </c>
      <c r="K213" s="145"/>
      <c r="L213" s="27"/>
      <c r="M213" s="146" t="s">
        <v>1</v>
      </c>
      <c r="N213" s="118" t="s">
        <v>41</v>
      </c>
      <c r="O213" s="147">
        <v>0</v>
      </c>
      <c r="P213" s="147">
        <f t="shared" si="31"/>
        <v>0</v>
      </c>
      <c r="Q213" s="147">
        <v>0</v>
      </c>
      <c r="R213" s="147">
        <f t="shared" si="32"/>
        <v>0</v>
      </c>
      <c r="S213" s="147">
        <v>0</v>
      </c>
      <c r="T213" s="148">
        <f t="shared" si="33"/>
        <v>0</v>
      </c>
      <c r="AR213" s="149" t="s">
        <v>152</v>
      </c>
      <c r="AT213" s="149" t="s">
        <v>148</v>
      </c>
      <c r="AU213" s="149" t="s">
        <v>88</v>
      </c>
      <c r="AY213" s="13" t="s">
        <v>145</v>
      </c>
      <c r="BE213" s="150">
        <f t="shared" si="34"/>
        <v>0</v>
      </c>
      <c r="BF213" s="150">
        <f t="shared" si="35"/>
        <v>9103.6740000000009</v>
      </c>
      <c r="BG213" s="150">
        <f t="shared" si="36"/>
        <v>0</v>
      </c>
      <c r="BH213" s="150">
        <f t="shared" si="37"/>
        <v>0</v>
      </c>
      <c r="BI213" s="150">
        <f t="shared" si="38"/>
        <v>0</v>
      </c>
      <c r="BJ213" s="13" t="s">
        <v>88</v>
      </c>
      <c r="BK213" s="151">
        <f t="shared" si="39"/>
        <v>9103.6740000000009</v>
      </c>
      <c r="BL213" s="13" t="s">
        <v>152</v>
      </c>
      <c r="BM213" s="149" t="s">
        <v>332</v>
      </c>
    </row>
    <row r="214" spans="2:65" s="1" customFormat="1" ht="21.75" customHeight="1">
      <c r="B214" s="139"/>
      <c r="C214" s="140" t="s">
        <v>75</v>
      </c>
      <c r="D214" s="140" t="s">
        <v>148</v>
      </c>
      <c r="E214" s="141" t="s">
        <v>333</v>
      </c>
      <c r="F214" s="142" t="s">
        <v>334</v>
      </c>
      <c r="G214" s="143" t="s">
        <v>225</v>
      </c>
      <c r="H214" s="144">
        <v>6</v>
      </c>
      <c r="I214" s="144">
        <v>3463.556</v>
      </c>
      <c r="J214" s="144">
        <f t="shared" si="30"/>
        <v>20781.335999999999</v>
      </c>
      <c r="K214" s="145"/>
      <c r="L214" s="27"/>
      <c r="M214" s="146" t="s">
        <v>1</v>
      </c>
      <c r="N214" s="118" t="s">
        <v>41</v>
      </c>
      <c r="O214" s="147">
        <v>0</v>
      </c>
      <c r="P214" s="147">
        <f t="shared" si="31"/>
        <v>0</v>
      </c>
      <c r="Q214" s="147">
        <v>0</v>
      </c>
      <c r="R214" s="147">
        <f t="shared" si="32"/>
        <v>0</v>
      </c>
      <c r="S214" s="147">
        <v>0</v>
      </c>
      <c r="T214" s="148">
        <f t="shared" si="33"/>
        <v>0</v>
      </c>
      <c r="AR214" s="149" t="s">
        <v>152</v>
      </c>
      <c r="AT214" s="149" t="s">
        <v>148</v>
      </c>
      <c r="AU214" s="149" t="s">
        <v>88</v>
      </c>
      <c r="AY214" s="13" t="s">
        <v>145</v>
      </c>
      <c r="BE214" s="150">
        <f t="shared" si="34"/>
        <v>0</v>
      </c>
      <c r="BF214" s="150">
        <f t="shared" si="35"/>
        <v>20781.335999999999</v>
      </c>
      <c r="BG214" s="150">
        <f t="shared" si="36"/>
        <v>0</v>
      </c>
      <c r="BH214" s="150">
        <f t="shared" si="37"/>
        <v>0</v>
      </c>
      <c r="BI214" s="150">
        <f t="shared" si="38"/>
        <v>0</v>
      </c>
      <c r="BJ214" s="13" t="s">
        <v>88</v>
      </c>
      <c r="BK214" s="151">
        <f t="shared" si="39"/>
        <v>20781.335999999999</v>
      </c>
      <c r="BL214" s="13" t="s">
        <v>152</v>
      </c>
      <c r="BM214" s="149" t="s">
        <v>335</v>
      </c>
    </row>
    <row r="215" spans="2:65" s="1" customFormat="1" ht="24.25" customHeight="1">
      <c r="B215" s="139"/>
      <c r="C215" s="140" t="s">
        <v>75</v>
      </c>
      <c r="D215" s="140" t="s">
        <v>148</v>
      </c>
      <c r="E215" s="141" t="s">
        <v>336</v>
      </c>
      <c r="F215" s="142" t="s">
        <v>337</v>
      </c>
      <c r="G215" s="143" t="s">
        <v>225</v>
      </c>
      <c r="H215" s="144">
        <v>150</v>
      </c>
      <c r="I215" s="144">
        <v>97.531000000000006</v>
      </c>
      <c r="J215" s="144">
        <f t="shared" si="30"/>
        <v>14629.65</v>
      </c>
      <c r="K215" s="145"/>
      <c r="L215" s="27"/>
      <c r="M215" s="146" t="s">
        <v>1</v>
      </c>
      <c r="N215" s="118" t="s">
        <v>41</v>
      </c>
      <c r="O215" s="147">
        <v>0</v>
      </c>
      <c r="P215" s="147">
        <f t="shared" si="31"/>
        <v>0</v>
      </c>
      <c r="Q215" s="147">
        <v>0</v>
      </c>
      <c r="R215" s="147">
        <f t="shared" si="32"/>
        <v>0</v>
      </c>
      <c r="S215" s="147">
        <v>0</v>
      </c>
      <c r="T215" s="148">
        <f t="shared" si="33"/>
        <v>0</v>
      </c>
      <c r="AR215" s="149" t="s">
        <v>152</v>
      </c>
      <c r="AT215" s="149" t="s">
        <v>148</v>
      </c>
      <c r="AU215" s="149" t="s">
        <v>88</v>
      </c>
      <c r="AY215" s="13" t="s">
        <v>145</v>
      </c>
      <c r="BE215" s="150">
        <f t="shared" si="34"/>
        <v>0</v>
      </c>
      <c r="BF215" s="150">
        <f t="shared" si="35"/>
        <v>14629.65</v>
      </c>
      <c r="BG215" s="150">
        <f t="shared" si="36"/>
        <v>0</v>
      </c>
      <c r="BH215" s="150">
        <f t="shared" si="37"/>
        <v>0</v>
      </c>
      <c r="BI215" s="150">
        <f t="shared" si="38"/>
        <v>0</v>
      </c>
      <c r="BJ215" s="13" t="s">
        <v>88</v>
      </c>
      <c r="BK215" s="151">
        <f t="shared" si="39"/>
        <v>14629.65</v>
      </c>
      <c r="BL215" s="13" t="s">
        <v>152</v>
      </c>
      <c r="BM215" s="149" t="s">
        <v>338</v>
      </c>
    </row>
    <row r="216" spans="2:65" s="1" customFormat="1" ht="37.75" customHeight="1">
      <c r="B216" s="139"/>
      <c r="C216" s="140" t="s">
        <v>75</v>
      </c>
      <c r="D216" s="140" t="s">
        <v>148</v>
      </c>
      <c r="E216" s="141" t="s">
        <v>339</v>
      </c>
      <c r="F216" s="142" t="s">
        <v>340</v>
      </c>
      <c r="G216" s="143" t="s">
        <v>225</v>
      </c>
      <c r="H216" s="144">
        <v>24</v>
      </c>
      <c r="I216" s="144">
        <v>884.39</v>
      </c>
      <c r="J216" s="144">
        <f t="shared" si="30"/>
        <v>21225.360000000001</v>
      </c>
      <c r="K216" s="145"/>
      <c r="L216" s="27"/>
      <c r="M216" s="146" t="s">
        <v>1</v>
      </c>
      <c r="N216" s="118" t="s">
        <v>41</v>
      </c>
      <c r="O216" s="147">
        <v>0</v>
      </c>
      <c r="P216" s="147">
        <f t="shared" si="31"/>
        <v>0</v>
      </c>
      <c r="Q216" s="147">
        <v>0</v>
      </c>
      <c r="R216" s="147">
        <f t="shared" si="32"/>
        <v>0</v>
      </c>
      <c r="S216" s="147">
        <v>0</v>
      </c>
      <c r="T216" s="148">
        <f t="shared" si="33"/>
        <v>0</v>
      </c>
      <c r="AR216" s="149" t="s">
        <v>152</v>
      </c>
      <c r="AT216" s="149" t="s">
        <v>148</v>
      </c>
      <c r="AU216" s="149" t="s">
        <v>88</v>
      </c>
      <c r="AY216" s="13" t="s">
        <v>145</v>
      </c>
      <c r="BE216" s="150">
        <f t="shared" si="34"/>
        <v>0</v>
      </c>
      <c r="BF216" s="150">
        <f t="shared" si="35"/>
        <v>21225.360000000001</v>
      </c>
      <c r="BG216" s="150">
        <f t="shared" si="36"/>
        <v>0</v>
      </c>
      <c r="BH216" s="150">
        <f t="shared" si="37"/>
        <v>0</v>
      </c>
      <c r="BI216" s="150">
        <f t="shared" si="38"/>
        <v>0</v>
      </c>
      <c r="BJ216" s="13" t="s">
        <v>88</v>
      </c>
      <c r="BK216" s="151">
        <f t="shared" si="39"/>
        <v>21225.360000000001</v>
      </c>
      <c r="BL216" s="13" t="s">
        <v>152</v>
      </c>
      <c r="BM216" s="149" t="s">
        <v>341</v>
      </c>
    </row>
    <row r="217" spans="2:65" s="1" customFormat="1" ht="21.75" customHeight="1">
      <c r="B217" s="139"/>
      <c r="C217" s="140" t="s">
        <v>75</v>
      </c>
      <c r="D217" s="140" t="s">
        <v>148</v>
      </c>
      <c r="E217" s="141" t="s">
        <v>342</v>
      </c>
      <c r="F217" s="142" t="s">
        <v>343</v>
      </c>
      <c r="G217" s="143" t="s">
        <v>225</v>
      </c>
      <c r="H217" s="144">
        <v>42</v>
      </c>
      <c r="I217" s="144">
        <v>3380.616</v>
      </c>
      <c r="J217" s="144">
        <f t="shared" si="30"/>
        <v>141985.872</v>
      </c>
      <c r="K217" s="145"/>
      <c r="L217" s="27"/>
      <c r="M217" s="146" t="s">
        <v>1</v>
      </c>
      <c r="N217" s="118" t="s">
        <v>41</v>
      </c>
      <c r="O217" s="147">
        <v>0</v>
      </c>
      <c r="P217" s="147">
        <f t="shared" si="31"/>
        <v>0</v>
      </c>
      <c r="Q217" s="147">
        <v>0</v>
      </c>
      <c r="R217" s="147">
        <f t="shared" si="32"/>
        <v>0</v>
      </c>
      <c r="S217" s="147">
        <v>0</v>
      </c>
      <c r="T217" s="148">
        <f t="shared" si="33"/>
        <v>0</v>
      </c>
      <c r="AR217" s="149" t="s">
        <v>152</v>
      </c>
      <c r="AT217" s="149" t="s">
        <v>148</v>
      </c>
      <c r="AU217" s="149" t="s">
        <v>88</v>
      </c>
      <c r="AY217" s="13" t="s">
        <v>145</v>
      </c>
      <c r="BE217" s="150">
        <f t="shared" si="34"/>
        <v>0</v>
      </c>
      <c r="BF217" s="150">
        <f t="shared" si="35"/>
        <v>141985.872</v>
      </c>
      <c r="BG217" s="150">
        <f t="shared" si="36"/>
        <v>0</v>
      </c>
      <c r="BH217" s="150">
        <f t="shared" si="37"/>
        <v>0</v>
      </c>
      <c r="BI217" s="150">
        <f t="shared" si="38"/>
        <v>0</v>
      </c>
      <c r="BJ217" s="13" t="s">
        <v>88</v>
      </c>
      <c r="BK217" s="151">
        <f t="shared" si="39"/>
        <v>141985.872</v>
      </c>
      <c r="BL217" s="13" t="s">
        <v>152</v>
      </c>
      <c r="BM217" s="149" t="s">
        <v>344</v>
      </c>
    </row>
    <row r="218" spans="2:65" s="11" customFormat="1" ht="22.75" customHeight="1">
      <c r="B218" s="128"/>
      <c r="D218" s="129" t="s">
        <v>74</v>
      </c>
      <c r="E218" s="137" t="s">
        <v>345</v>
      </c>
      <c r="F218" s="137" t="s">
        <v>346</v>
      </c>
      <c r="J218" s="138">
        <f>BK218</f>
        <v>104747.164</v>
      </c>
      <c r="L218" s="128"/>
      <c r="M218" s="132"/>
      <c r="P218" s="133">
        <f>SUM(P219:P222)</f>
        <v>0</v>
      </c>
      <c r="R218" s="133">
        <f>SUM(R219:R222)</f>
        <v>0</v>
      </c>
      <c r="T218" s="134">
        <f>SUM(T219:T222)</f>
        <v>0</v>
      </c>
      <c r="AR218" s="129" t="s">
        <v>82</v>
      </c>
      <c r="AT218" s="135" t="s">
        <v>74</v>
      </c>
      <c r="AU218" s="135" t="s">
        <v>82</v>
      </c>
      <c r="AY218" s="129" t="s">
        <v>145</v>
      </c>
      <c r="BK218" s="136">
        <f>SUM(BK219:BK222)</f>
        <v>104747.164</v>
      </c>
    </row>
    <row r="219" spans="2:65" s="1" customFormat="1" ht="16.5" customHeight="1">
      <c r="B219" s="139"/>
      <c r="C219" s="140" t="s">
        <v>75</v>
      </c>
      <c r="D219" s="140" t="s">
        <v>148</v>
      </c>
      <c r="E219" s="141" t="s">
        <v>347</v>
      </c>
      <c r="F219" s="142" t="s">
        <v>348</v>
      </c>
      <c r="G219" s="143" t="s">
        <v>277</v>
      </c>
      <c r="H219" s="144">
        <v>300</v>
      </c>
      <c r="I219" s="144">
        <v>273.90199999999999</v>
      </c>
      <c r="J219" s="144">
        <f>ROUND(I219*H219,3)</f>
        <v>82170.600000000006</v>
      </c>
      <c r="K219" s="145"/>
      <c r="L219" s="27"/>
      <c r="M219" s="146" t="s">
        <v>1</v>
      </c>
      <c r="N219" s="118" t="s">
        <v>41</v>
      </c>
      <c r="O219" s="147">
        <v>0</v>
      </c>
      <c r="P219" s="147">
        <f>O219*H219</f>
        <v>0</v>
      </c>
      <c r="Q219" s="147">
        <v>0</v>
      </c>
      <c r="R219" s="147">
        <f>Q219*H219</f>
        <v>0</v>
      </c>
      <c r="S219" s="147">
        <v>0</v>
      </c>
      <c r="T219" s="148">
        <f>S219*H219</f>
        <v>0</v>
      </c>
      <c r="AR219" s="149" t="s">
        <v>152</v>
      </c>
      <c r="AT219" s="149" t="s">
        <v>148</v>
      </c>
      <c r="AU219" s="149" t="s">
        <v>88</v>
      </c>
      <c r="AY219" s="13" t="s">
        <v>145</v>
      </c>
      <c r="BE219" s="150">
        <f>IF(N219="základná",J219,0)</f>
        <v>0</v>
      </c>
      <c r="BF219" s="150">
        <f>IF(N219="znížená",J219,0)</f>
        <v>82170.600000000006</v>
      </c>
      <c r="BG219" s="150">
        <f>IF(N219="zákl. prenesená",J219,0)</f>
        <v>0</v>
      </c>
      <c r="BH219" s="150">
        <f>IF(N219="zníž. prenesená",J219,0)</f>
        <v>0</v>
      </c>
      <c r="BI219" s="150">
        <f>IF(N219="nulová",J219,0)</f>
        <v>0</v>
      </c>
      <c r="BJ219" s="13" t="s">
        <v>88</v>
      </c>
      <c r="BK219" s="151">
        <f>ROUND(I219*H219,3)</f>
        <v>82170.600000000006</v>
      </c>
      <c r="BL219" s="13" t="s">
        <v>152</v>
      </c>
      <c r="BM219" s="149" t="s">
        <v>349</v>
      </c>
    </row>
    <row r="220" spans="2:65" s="1" customFormat="1" ht="16.5" customHeight="1">
      <c r="B220" s="139"/>
      <c r="C220" s="140" t="s">
        <v>75</v>
      </c>
      <c r="D220" s="140" t="s">
        <v>148</v>
      </c>
      <c r="E220" s="141" t="s">
        <v>350</v>
      </c>
      <c r="F220" s="142" t="s">
        <v>351</v>
      </c>
      <c r="G220" s="143" t="s">
        <v>225</v>
      </c>
      <c r="H220" s="144">
        <v>4</v>
      </c>
      <c r="I220" s="144">
        <v>2261.817</v>
      </c>
      <c r="J220" s="144">
        <f>ROUND(I220*H220,3)</f>
        <v>9047.268</v>
      </c>
      <c r="K220" s="145"/>
      <c r="L220" s="27"/>
      <c r="M220" s="146" t="s">
        <v>1</v>
      </c>
      <c r="N220" s="118" t="s">
        <v>41</v>
      </c>
      <c r="O220" s="147">
        <v>0</v>
      </c>
      <c r="P220" s="147">
        <f>O220*H220</f>
        <v>0</v>
      </c>
      <c r="Q220" s="147">
        <v>0</v>
      </c>
      <c r="R220" s="147">
        <f>Q220*H220</f>
        <v>0</v>
      </c>
      <c r="S220" s="147">
        <v>0</v>
      </c>
      <c r="T220" s="148">
        <f>S220*H220</f>
        <v>0</v>
      </c>
      <c r="AR220" s="149" t="s">
        <v>152</v>
      </c>
      <c r="AT220" s="149" t="s">
        <v>148</v>
      </c>
      <c r="AU220" s="149" t="s">
        <v>88</v>
      </c>
      <c r="AY220" s="13" t="s">
        <v>145</v>
      </c>
      <c r="BE220" s="150">
        <f>IF(N220="základná",J220,0)</f>
        <v>0</v>
      </c>
      <c r="BF220" s="150">
        <f>IF(N220="znížená",J220,0)</f>
        <v>9047.268</v>
      </c>
      <c r="BG220" s="150">
        <f>IF(N220="zákl. prenesená",J220,0)</f>
        <v>0</v>
      </c>
      <c r="BH220" s="150">
        <f>IF(N220="zníž. prenesená",J220,0)</f>
        <v>0</v>
      </c>
      <c r="BI220" s="150">
        <f>IF(N220="nulová",J220,0)</f>
        <v>0</v>
      </c>
      <c r="BJ220" s="13" t="s">
        <v>88</v>
      </c>
      <c r="BK220" s="151">
        <f>ROUND(I220*H220,3)</f>
        <v>9047.268</v>
      </c>
      <c r="BL220" s="13" t="s">
        <v>152</v>
      </c>
      <c r="BM220" s="149" t="s">
        <v>352</v>
      </c>
    </row>
    <row r="221" spans="2:65" s="1" customFormat="1" ht="21.75" customHeight="1">
      <c r="B221" s="139"/>
      <c r="C221" s="140" t="s">
        <v>75</v>
      </c>
      <c r="D221" s="140" t="s">
        <v>148</v>
      </c>
      <c r="E221" s="141" t="s">
        <v>353</v>
      </c>
      <c r="F221" s="142" t="s">
        <v>354</v>
      </c>
      <c r="G221" s="143" t="s">
        <v>225</v>
      </c>
      <c r="H221" s="144">
        <v>1</v>
      </c>
      <c r="I221" s="144">
        <v>11664</v>
      </c>
      <c r="J221" s="144">
        <f>ROUND(I221*H221,3)</f>
        <v>11664</v>
      </c>
      <c r="K221" s="145"/>
      <c r="L221" s="27"/>
      <c r="M221" s="146" t="s">
        <v>1</v>
      </c>
      <c r="N221" s="118" t="s">
        <v>41</v>
      </c>
      <c r="O221" s="147">
        <v>0</v>
      </c>
      <c r="P221" s="147">
        <f>O221*H221</f>
        <v>0</v>
      </c>
      <c r="Q221" s="147">
        <v>0</v>
      </c>
      <c r="R221" s="147">
        <f>Q221*H221</f>
        <v>0</v>
      </c>
      <c r="S221" s="147">
        <v>0</v>
      </c>
      <c r="T221" s="148">
        <f>S221*H221</f>
        <v>0</v>
      </c>
      <c r="AR221" s="149" t="s">
        <v>152</v>
      </c>
      <c r="AT221" s="149" t="s">
        <v>148</v>
      </c>
      <c r="AU221" s="149" t="s">
        <v>88</v>
      </c>
      <c r="AY221" s="13" t="s">
        <v>145</v>
      </c>
      <c r="BE221" s="150">
        <f>IF(N221="základná",J221,0)</f>
        <v>0</v>
      </c>
      <c r="BF221" s="150">
        <f>IF(N221="znížená",J221,0)</f>
        <v>11664</v>
      </c>
      <c r="BG221" s="150">
        <f>IF(N221="zákl. prenesená",J221,0)</f>
        <v>0</v>
      </c>
      <c r="BH221" s="150">
        <f>IF(N221="zníž. prenesená",J221,0)</f>
        <v>0</v>
      </c>
      <c r="BI221" s="150">
        <f>IF(N221="nulová",J221,0)</f>
        <v>0</v>
      </c>
      <c r="BJ221" s="13" t="s">
        <v>88</v>
      </c>
      <c r="BK221" s="151">
        <f>ROUND(I221*H221,3)</f>
        <v>11664</v>
      </c>
      <c r="BL221" s="13" t="s">
        <v>152</v>
      </c>
      <c r="BM221" s="149" t="s">
        <v>355</v>
      </c>
    </row>
    <row r="222" spans="2:65" s="1" customFormat="1" ht="16.5" customHeight="1">
      <c r="B222" s="139"/>
      <c r="C222" s="140" t="s">
        <v>75</v>
      </c>
      <c r="D222" s="140" t="s">
        <v>148</v>
      </c>
      <c r="E222" s="141" t="s">
        <v>356</v>
      </c>
      <c r="F222" s="142" t="s">
        <v>357</v>
      </c>
      <c r="G222" s="143" t="s">
        <v>225</v>
      </c>
      <c r="H222" s="144">
        <v>2</v>
      </c>
      <c r="I222" s="144">
        <v>932.64800000000002</v>
      </c>
      <c r="J222" s="144">
        <f>ROUND(I222*H222,3)</f>
        <v>1865.296</v>
      </c>
      <c r="K222" s="145"/>
      <c r="L222" s="27"/>
      <c r="M222" s="146" t="s">
        <v>1</v>
      </c>
      <c r="N222" s="118" t="s">
        <v>41</v>
      </c>
      <c r="O222" s="147">
        <v>0</v>
      </c>
      <c r="P222" s="147">
        <f>O222*H222</f>
        <v>0</v>
      </c>
      <c r="Q222" s="147">
        <v>0</v>
      </c>
      <c r="R222" s="147">
        <f>Q222*H222</f>
        <v>0</v>
      </c>
      <c r="S222" s="147">
        <v>0</v>
      </c>
      <c r="T222" s="148">
        <f>S222*H222</f>
        <v>0</v>
      </c>
      <c r="AR222" s="149" t="s">
        <v>152</v>
      </c>
      <c r="AT222" s="149" t="s">
        <v>148</v>
      </c>
      <c r="AU222" s="149" t="s">
        <v>88</v>
      </c>
      <c r="AY222" s="13" t="s">
        <v>145</v>
      </c>
      <c r="BE222" s="150">
        <f>IF(N222="základná",J222,0)</f>
        <v>0</v>
      </c>
      <c r="BF222" s="150">
        <f>IF(N222="znížená",J222,0)</f>
        <v>1865.296</v>
      </c>
      <c r="BG222" s="150">
        <f>IF(N222="zákl. prenesená",J222,0)</f>
        <v>0</v>
      </c>
      <c r="BH222" s="150">
        <f>IF(N222="zníž. prenesená",J222,0)</f>
        <v>0</v>
      </c>
      <c r="BI222" s="150">
        <f>IF(N222="nulová",J222,0)</f>
        <v>0</v>
      </c>
      <c r="BJ222" s="13" t="s">
        <v>88</v>
      </c>
      <c r="BK222" s="151">
        <f>ROUND(I222*H222,3)</f>
        <v>1865.296</v>
      </c>
      <c r="BL222" s="13" t="s">
        <v>152</v>
      </c>
      <c r="BM222" s="149" t="s">
        <v>358</v>
      </c>
    </row>
    <row r="223" spans="2:65" s="11" customFormat="1" ht="22.75" customHeight="1">
      <c r="B223" s="128"/>
      <c r="D223" s="129" t="s">
        <v>74</v>
      </c>
      <c r="E223" s="137" t="s">
        <v>359</v>
      </c>
      <c r="F223" s="137" t="s">
        <v>360</v>
      </c>
      <c r="J223" s="138">
        <f>BK223</f>
        <v>10593.557999999999</v>
      </c>
      <c r="L223" s="128"/>
      <c r="M223" s="132"/>
      <c r="P223" s="133">
        <f>SUM(P224:P225)</f>
        <v>26.839323</v>
      </c>
      <c r="R223" s="133">
        <f>SUM(R224:R225)</f>
        <v>0</v>
      </c>
      <c r="T223" s="134">
        <f>SUM(T224:T225)</f>
        <v>0</v>
      </c>
      <c r="AR223" s="129" t="s">
        <v>82</v>
      </c>
      <c r="AT223" s="135" t="s">
        <v>74</v>
      </c>
      <c r="AU223" s="135" t="s">
        <v>82</v>
      </c>
      <c r="AY223" s="129" t="s">
        <v>145</v>
      </c>
      <c r="BK223" s="136">
        <f>SUM(BK224:BK225)</f>
        <v>10593.557999999999</v>
      </c>
    </row>
    <row r="224" spans="2:65" s="1" customFormat="1" ht="24.25" customHeight="1">
      <c r="B224" s="139"/>
      <c r="C224" s="140" t="s">
        <v>75</v>
      </c>
      <c r="D224" s="140" t="s">
        <v>148</v>
      </c>
      <c r="E224" s="141" t="s">
        <v>361</v>
      </c>
      <c r="F224" s="142" t="s">
        <v>362</v>
      </c>
      <c r="G224" s="143" t="s">
        <v>175</v>
      </c>
      <c r="H224" s="144">
        <v>142.00700000000001</v>
      </c>
      <c r="I224" s="144">
        <v>3.206</v>
      </c>
      <c r="J224" s="144">
        <f>ROUND(I224*H224,3)</f>
        <v>455.274</v>
      </c>
      <c r="K224" s="145"/>
      <c r="L224" s="27"/>
      <c r="M224" s="146" t="s">
        <v>1</v>
      </c>
      <c r="N224" s="118" t="s">
        <v>41</v>
      </c>
      <c r="O224" s="147">
        <v>0.189</v>
      </c>
      <c r="P224" s="147">
        <f>O224*H224</f>
        <v>26.839323</v>
      </c>
      <c r="Q224" s="147">
        <v>0</v>
      </c>
      <c r="R224" s="147">
        <f>Q224*H224</f>
        <v>0</v>
      </c>
      <c r="S224" s="147">
        <v>0</v>
      </c>
      <c r="T224" s="148">
        <f>S224*H224</f>
        <v>0</v>
      </c>
      <c r="AR224" s="149" t="s">
        <v>152</v>
      </c>
      <c r="AT224" s="149" t="s">
        <v>148</v>
      </c>
      <c r="AU224" s="149" t="s">
        <v>88</v>
      </c>
      <c r="AY224" s="13" t="s">
        <v>145</v>
      </c>
      <c r="BE224" s="150">
        <f>IF(N224="základná",J224,0)</f>
        <v>0</v>
      </c>
      <c r="BF224" s="150">
        <f>IF(N224="znížená",J224,0)</f>
        <v>455.274</v>
      </c>
      <c r="BG224" s="150">
        <f>IF(N224="zákl. prenesená",J224,0)</f>
        <v>0</v>
      </c>
      <c r="BH224" s="150">
        <f>IF(N224="zníž. prenesená",J224,0)</f>
        <v>0</v>
      </c>
      <c r="BI224" s="150">
        <f>IF(N224="nulová",J224,0)</f>
        <v>0</v>
      </c>
      <c r="BJ224" s="13" t="s">
        <v>88</v>
      </c>
      <c r="BK224" s="151">
        <f>ROUND(I224*H224,3)</f>
        <v>455.274</v>
      </c>
      <c r="BL224" s="13" t="s">
        <v>152</v>
      </c>
      <c r="BM224" s="149" t="s">
        <v>363</v>
      </c>
    </row>
    <row r="225" spans="2:65" s="1" customFormat="1" ht="16.5" customHeight="1">
      <c r="B225" s="139"/>
      <c r="C225" s="140" t="s">
        <v>75</v>
      </c>
      <c r="D225" s="140" t="s">
        <v>148</v>
      </c>
      <c r="E225" s="141" t="s">
        <v>364</v>
      </c>
      <c r="F225" s="142" t="s">
        <v>365</v>
      </c>
      <c r="G225" s="143" t="s">
        <v>259</v>
      </c>
      <c r="H225" s="144">
        <v>156</v>
      </c>
      <c r="I225" s="144">
        <v>64.989000000000004</v>
      </c>
      <c r="J225" s="144">
        <f>ROUND(I225*H225,3)</f>
        <v>10138.284</v>
      </c>
      <c r="K225" s="145"/>
      <c r="L225" s="27"/>
      <c r="M225" s="146" t="s">
        <v>1</v>
      </c>
      <c r="N225" s="118" t="s">
        <v>41</v>
      </c>
      <c r="O225" s="147">
        <v>0</v>
      </c>
      <c r="P225" s="147">
        <f>O225*H225</f>
        <v>0</v>
      </c>
      <c r="Q225" s="147">
        <v>0</v>
      </c>
      <c r="R225" s="147">
        <f>Q225*H225</f>
        <v>0</v>
      </c>
      <c r="S225" s="147">
        <v>0</v>
      </c>
      <c r="T225" s="148">
        <f>S225*H225</f>
        <v>0</v>
      </c>
      <c r="AR225" s="149" t="s">
        <v>152</v>
      </c>
      <c r="AT225" s="149" t="s">
        <v>148</v>
      </c>
      <c r="AU225" s="149" t="s">
        <v>88</v>
      </c>
      <c r="AY225" s="13" t="s">
        <v>145</v>
      </c>
      <c r="BE225" s="150">
        <f>IF(N225="základná",J225,0)</f>
        <v>0</v>
      </c>
      <c r="BF225" s="150">
        <f>IF(N225="znížená",J225,0)</f>
        <v>10138.284</v>
      </c>
      <c r="BG225" s="150">
        <f>IF(N225="zákl. prenesená",J225,0)</f>
        <v>0</v>
      </c>
      <c r="BH225" s="150">
        <f>IF(N225="zníž. prenesená",J225,0)</f>
        <v>0</v>
      </c>
      <c r="BI225" s="150">
        <f>IF(N225="nulová",J225,0)</f>
        <v>0</v>
      </c>
      <c r="BJ225" s="13" t="s">
        <v>88</v>
      </c>
      <c r="BK225" s="151">
        <f>ROUND(I225*H225,3)</f>
        <v>10138.284</v>
      </c>
      <c r="BL225" s="13" t="s">
        <v>152</v>
      </c>
      <c r="BM225" s="149" t="s">
        <v>366</v>
      </c>
    </row>
    <row r="226" spans="2:65" s="11" customFormat="1" ht="22.75" customHeight="1">
      <c r="B226" s="128"/>
      <c r="D226" s="129" t="s">
        <v>74</v>
      </c>
      <c r="E226" s="137" t="s">
        <v>367</v>
      </c>
      <c r="F226" s="137" t="s">
        <v>368</v>
      </c>
      <c r="J226" s="138">
        <f>BK226</f>
        <v>17504.873000000003</v>
      </c>
      <c r="L226" s="128"/>
      <c r="M226" s="132"/>
      <c r="P226" s="133">
        <f>SUM(P227:P230)</f>
        <v>301.81711999999999</v>
      </c>
      <c r="R226" s="133">
        <f>SUM(R227:R230)</f>
        <v>1.1017801360000001</v>
      </c>
      <c r="T226" s="134">
        <f>SUM(T227:T230)</f>
        <v>0</v>
      </c>
      <c r="AR226" s="129" t="s">
        <v>82</v>
      </c>
      <c r="AT226" s="135" t="s">
        <v>74</v>
      </c>
      <c r="AU226" s="135" t="s">
        <v>82</v>
      </c>
      <c r="AY226" s="129" t="s">
        <v>145</v>
      </c>
      <c r="BK226" s="136">
        <f>SUM(BK227:BK230)</f>
        <v>17504.873000000003</v>
      </c>
    </row>
    <row r="227" spans="2:65" s="1" customFormat="1" ht="37.75" customHeight="1">
      <c r="B227" s="139"/>
      <c r="C227" s="140" t="s">
        <v>75</v>
      </c>
      <c r="D227" s="140" t="s">
        <v>148</v>
      </c>
      <c r="E227" s="141" t="s">
        <v>369</v>
      </c>
      <c r="F227" s="142" t="s">
        <v>370</v>
      </c>
      <c r="G227" s="143" t="s">
        <v>259</v>
      </c>
      <c r="H227" s="144">
        <v>307.60000000000002</v>
      </c>
      <c r="I227" s="144">
        <v>26.596</v>
      </c>
      <c r="J227" s="144">
        <f>ROUND(I227*H227,3)</f>
        <v>8180.93</v>
      </c>
      <c r="K227" s="145"/>
      <c r="L227" s="27"/>
      <c r="M227" s="146" t="s">
        <v>1</v>
      </c>
      <c r="N227" s="118" t="s">
        <v>41</v>
      </c>
      <c r="O227" s="147">
        <v>0.98119999999999996</v>
      </c>
      <c r="P227" s="147">
        <f>O227*H227</f>
        <v>301.81711999999999</v>
      </c>
      <c r="Q227" s="147">
        <v>3.5818600000000001E-3</v>
      </c>
      <c r="R227" s="147">
        <f>Q227*H227</f>
        <v>1.1017801360000001</v>
      </c>
      <c r="S227" s="147">
        <v>0</v>
      </c>
      <c r="T227" s="148">
        <f>S227*H227</f>
        <v>0</v>
      </c>
      <c r="AR227" s="149" t="s">
        <v>152</v>
      </c>
      <c r="AT227" s="149" t="s">
        <v>148</v>
      </c>
      <c r="AU227" s="149" t="s">
        <v>88</v>
      </c>
      <c r="AY227" s="13" t="s">
        <v>145</v>
      </c>
      <c r="BE227" s="150">
        <f>IF(N227="základná",J227,0)</f>
        <v>0</v>
      </c>
      <c r="BF227" s="150">
        <f>IF(N227="znížená",J227,0)</f>
        <v>8180.93</v>
      </c>
      <c r="BG227" s="150">
        <f>IF(N227="zákl. prenesená",J227,0)</f>
        <v>0</v>
      </c>
      <c r="BH227" s="150">
        <f>IF(N227="zníž. prenesená",J227,0)</f>
        <v>0</v>
      </c>
      <c r="BI227" s="150">
        <f>IF(N227="nulová",J227,0)</f>
        <v>0</v>
      </c>
      <c r="BJ227" s="13" t="s">
        <v>88</v>
      </c>
      <c r="BK227" s="151">
        <f>ROUND(I227*H227,3)</f>
        <v>8180.93</v>
      </c>
      <c r="BL227" s="13" t="s">
        <v>152</v>
      </c>
      <c r="BM227" s="149" t="s">
        <v>371</v>
      </c>
    </row>
    <row r="228" spans="2:65" s="1" customFormat="1" ht="24.25" customHeight="1">
      <c r="B228" s="139"/>
      <c r="C228" s="140" t="s">
        <v>75</v>
      </c>
      <c r="D228" s="140" t="s">
        <v>148</v>
      </c>
      <c r="E228" s="141" t="s">
        <v>372</v>
      </c>
      <c r="F228" s="142" t="s">
        <v>373</v>
      </c>
      <c r="G228" s="143" t="s">
        <v>277</v>
      </c>
      <c r="H228" s="144">
        <v>312</v>
      </c>
      <c r="I228" s="144">
        <v>28.904</v>
      </c>
      <c r="J228" s="144">
        <f>ROUND(I228*H228,3)</f>
        <v>9018.0480000000007</v>
      </c>
      <c r="K228" s="145"/>
      <c r="L228" s="27"/>
      <c r="M228" s="146" t="s">
        <v>1</v>
      </c>
      <c r="N228" s="118" t="s">
        <v>41</v>
      </c>
      <c r="O228" s="147">
        <v>0</v>
      </c>
      <c r="P228" s="147">
        <f>O228*H228</f>
        <v>0</v>
      </c>
      <c r="Q228" s="147">
        <v>0</v>
      </c>
      <c r="R228" s="147">
        <f>Q228*H228</f>
        <v>0</v>
      </c>
      <c r="S228" s="147">
        <v>0</v>
      </c>
      <c r="T228" s="148">
        <f>S228*H228</f>
        <v>0</v>
      </c>
      <c r="AR228" s="149" t="s">
        <v>152</v>
      </c>
      <c r="AT228" s="149" t="s">
        <v>148</v>
      </c>
      <c r="AU228" s="149" t="s">
        <v>88</v>
      </c>
      <c r="AY228" s="13" t="s">
        <v>145</v>
      </c>
      <c r="BE228" s="150">
        <f>IF(N228="základná",J228,0)</f>
        <v>0</v>
      </c>
      <c r="BF228" s="150">
        <f>IF(N228="znížená",J228,0)</f>
        <v>9018.0480000000007</v>
      </c>
      <c r="BG228" s="150">
        <f>IF(N228="zákl. prenesená",J228,0)</f>
        <v>0</v>
      </c>
      <c r="BH228" s="150">
        <f>IF(N228="zníž. prenesená",J228,0)</f>
        <v>0</v>
      </c>
      <c r="BI228" s="150">
        <f>IF(N228="nulová",J228,0)</f>
        <v>0</v>
      </c>
      <c r="BJ228" s="13" t="s">
        <v>88</v>
      </c>
      <c r="BK228" s="151">
        <f>ROUND(I228*H228,3)</f>
        <v>9018.0480000000007</v>
      </c>
      <c r="BL228" s="13" t="s">
        <v>152</v>
      </c>
      <c r="BM228" s="149" t="s">
        <v>374</v>
      </c>
    </row>
    <row r="229" spans="2:65" s="1" customFormat="1" ht="24.25" customHeight="1">
      <c r="B229" s="139"/>
      <c r="C229" s="140" t="s">
        <v>75</v>
      </c>
      <c r="D229" s="140" t="s">
        <v>148</v>
      </c>
      <c r="E229" s="141" t="s">
        <v>375</v>
      </c>
      <c r="F229" s="142" t="s">
        <v>376</v>
      </c>
      <c r="G229" s="143" t="s">
        <v>377</v>
      </c>
      <c r="H229" s="144">
        <v>130.14599999999999</v>
      </c>
      <c r="I229" s="144">
        <v>1.95</v>
      </c>
      <c r="J229" s="144">
        <f>ROUND(I229*H229,3)</f>
        <v>253.785</v>
      </c>
      <c r="K229" s="145"/>
      <c r="L229" s="27"/>
      <c r="M229" s="146" t="s">
        <v>1</v>
      </c>
      <c r="N229" s="118" t="s">
        <v>41</v>
      </c>
      <c r="O229" s="147">
        <v>0</v>
      </c>
      <c r="P229" s="147">
        <f>O229*H229</f>
        <v>0</v>
      </c>
      <c r="Q229" s="147">
        <v>0</v>
      </c>
      <c r="R229" s="147">
        <f>Q229*H229</f>
        <v>0</v>
      </c>
      <c r="S229" s="147">
        <v>0</v>
      </c>
      <c r="T229" s="148">
        <f>S229*H229</f>
        <v>0</v>
      </c>
      <c r="AR229" s="149" t="s">
        <v>152</v>
      </c>
      <c r="AT229" s="149" t="s">
        <v>148</v>
      </c>
      <c r="AU229" s="149" t="s">
        <v>88</v>
      </c>
      <c r="AY229" s="13" t="s">
        <v>145</v>
      </c>
      <c r="BE229" s="150">
        <f>IF(N229="základná",J229,0)</f>
        <v>0</v>
      </c>
      <c r="BF229" s="150">
        <f>IF(N229="znížená",J229,0)</f>
        <v>253.785</v>
      </c>
      <c r="BG229" s="150">
        <f>IF(N229="zákl. prenesená",J229,0)</f>
        <v>0</v>
      </c>
      <c r="BH229" s="150">
        <f>IF(N229="zníž. prenesená",J229,0)</f>
        <v>0</v>
      </c>
      <c r="BI229" s="150">
        <f>IF(N229="nulová",J229,0)</f>
        <v>0</v>
      </c>
      <c r="BJ229" s="13" t="s">
        <v>88</v>
      </c>
      <c r="BK229" s="151">
        <f>ROUND(I229*H229,3)</f>
        <v>253.785</v>
      </c>
      <c r="BL229" s="13" t="s">
        <v>152</v>
      </c>
      <c r="BM229" s="149" t="s">
        <v>378</v>
      </c>
    </row>
    <row r="230" spans="2:65" s="1" customFormat="1" ht="21.75" customHeight="1">
      <c r="B230" s="139"/>
      <c r="C230" s="140" t="s">
        <v>75</v>
      </c>
      <c r="D230" s="140" t="s">
        <v>148</v>
      </c>
      <c r="E230" s="141" t="s">
        <v>379</v>
      </c>
      <c r="F230" s="142" t="s">
        <v>380</v>
      </c>
      <c r="G230" s="143" t="s">
        <v>225</v>
      </c>
      <c r="H230" s="144">
        <v>2</v>
      </c>
      <c r="I230" s="144">
        <v>26.055</v>
      </c>
      <c r="J230" s="144">
        <f>ROUND(I230*H230,3)</f>
        <v>52.11</v>
      </c>
      <c r="K230" s="145"/>
      <c r="L230" s="27"/>
      <c r="M230" s="146" t="s">
        <v>1</v>
      </c>
      <c r="N230" s="118" t="s">
        <v>41</v>
      </c>
      <c r="O230" s="147">
        <v>0</v>
      </c>
      <c r="P230" s="147">
        <f>O230*H230</f>
        <v>0</v>
      </c>
      <c r="Q230" s="147">
        <v>0</v>
      </c>
      <c r="R230" s="147">
        <f>Q230*H230</f>
        <v>0</v>
      </c>
      <c r="S230" s="147">
        <v>0</v>
      </c>
      <c r="T230" s="148">
        <f>S230*H230</f>
        <v>0</v>
      </c>
      <c r="AR230" s="149" t="s">
        <v>152</v>
      </c>
      <c r="AT230" s="149" t="s">
        <v>148</v>
      </c>
      <c r="AU230" s="149" t="s">
        <v>88</v>
      </c>
      <c r="AY230" s="13" t="s">
        <v>145</v>
      </c>
      <c r="BE230" s="150">
        <f>IF(N230="základná",J230,0)</f>
        <v>0</v>
      </c>
      <c r="BF230" s="150">
        <f>IF(N230="znížená",J230,0)</f>
        <v>52.11</v>
      </c>
      <c r="BG230" s="150">
        <f>IF(N230="zákl. prenesená",J230,0)</f>
        <v>0</v>
      </c>
      <c r="BH230" s="150">
        <f>IF(N230="zníž. prenesená",J230,0)</f>
        <v>0</v>
      </c>
      <c r="BI230" s="150">
        <f>IF(N230="nulová",J230,0)</f>
        <v>0</v>
      </c>
      <c r="BJ230" s="13" t="s">
        <v>88</v>
      </c>
      <c r="BK230" s="151">
        <f>ROUND(I230*H230,3)</f>
        <v>52.11</v>
      </c>
      <c r="BL230" s="13" t="s">
        <v>152</v>
      </c>
      <c r="BM230" s="149" t="s">
        <v>381</v>
      </c>
    </row>
    <row r="231" spans="2:65" s="11" customFormat="1" ht="22.75" customHeight="1">
      <c r="B231" s="128"/>
      <c r="D231" s="129" t="s">
        <v>74</v>
      </c>
      <c r="E231" s="137" t="s">
        <v>382</v>
      </c>
      <c r="F231" s="137" t="s">
        <v>383</v>
      </c>
      <c r="J231" s="138">
        <f>BK231</f>
        <v>342796.98300000001</v>
      </c>
      <c r="L231" s="128"/>
      <c r="M231" s="132"/>
      <c r="P231" s="133">
        <f>SUM(P232:P233)</f>
        <v>0</v>
      </c>
      <c r="R231" s="133">
        <f>SUM(R232:R233)</f>
        <v>1046545.44984</v>
      </c>
      <c r="T231" s="134">
        <f>SUM(T232:T233)</f>
        <v>0</v>
      </c>
      <c r="AR231" s="129" t="s">
        <v>82</v>
      </c>
      <c r="AT231" s="135" t="s">
        <v>74</v>
      </c>
      <c r="AU231" s="135" t="s">
        <v>82</v>
      </c>
      <c r="AY231" s="129" t="s">
        <v>145</v>
      </c>
      <c r="BK231" s="136">
        <f>SUM(BK232:BK233)</f>
        <v>342796.98300000001</v>
      </c>
    </row>
    <row r="232" spans="2:65" s="1" customFormat="1" ht="16.5" customHeight="1">
      <c r="B232" s="139"/>
      <c r="C232" s="140" t="s">
        <v>75</v>
      </c>
      <c r="D232" s="140" t="s">
        <v>148</v>
      </c>
      <c r="E232" s="141" t="s">
        <v>384</v>
      </c>
      <c r="F232" s="142" t="s">
        <v>385</v>
      </c>
      <c r="G232" s="143" t="s">
        <v>175</v>
      </c>
      <c r="H232" s="144">
        <v>9338.7360000000008</v>
      </c>
      <c r="I232" s="144">
        <v>23.126000000000001</v>
      </c>
      <c r="J232" s="144">
        <f>ROUND(I232*H232,3)</f>
        <v>215967.609</v>
      </c>
      <c r="K232" s="145"/>
      <c r="L232" s="27"/>
      <c r="M232" s="146" t="s">
        <v>1</v>
      </c>
      <c r="N232" s="118" t="s">
        <v>41</v>
      </c>
      <c r="O232" s="147">
        <v>0</v>
      </c>
      <c r="P232" s="147">
        <f>O232*H232</f>
        <v>0</v>
      </c>
      <c r="Q232" s="147">
        <v>112.065</v>
      </c>
      <c r="R232" s="147">
        <f>Q232*H232</f>
        <v>1046545.44984</v>
      </c>
      <c r="S232" s="147">
        <v>0</v>
      </c>
      <c r="T232" s="148">
        <f>S232*H232</f>
        <v>0</v>
      </c>
      <c r="AR232" s="149" t="s">
        <v>152</v>
      </c>
      <c r="AT232" s="149" t="s">
        <v>148</v>
      </c>
      <c r="AU232" s="149" t="s">
        <v>88</v>
      </c>
      <c r="AY232" s="13" t="s">
        <v>145</v>
      </c>
      <c r="BE232" s="150">
        <f>IF(N232="základná",J232,0)</f>
        <v>0</v>
      </c>
      <c r="BF232" s="150">
        <f>IF(N232="znížená",J232,0)</f>
        <v>215967.609</v>
      </c>
      <c r="BG232" s="150">
        <f>IF(N232="zákl. prenesená",J232,0)</f>
        <v>0</v>
      </c>
      <c r="BH232" s="150">
        <f>IF(N232="zníž. prenesená",J232,0)</f>
        <v>0</v>
      </c>
      <c r="BI232" s="150">
        <f>IF(N232="nulová",J232,0)</f>
        <v>0</v>
      </c>
      <c r="BJ232" s="13" t="s">
        <v>88</v>
      </c>
      <c r="BK232" s="151">
        <f>ROUND(I232*H232,3)</f>
        <v>215967.609</v>
      </c>
      <c r="BL232" s="13" t="s">
        <v>152</v>
      </c>
      <c r="BM232" s="149" t="s">
        <v>386</v>
      </c>
    </row>
    <row r="233" spans="2:65" s="1" customFormat="1" ht="16.5" customHeight="1">
      <c r="B233" s="139"/>
      <c r="C233" s="140" t="s">
        <v>75</v>
      </c>
      <c r="D233" s="140" t="s">
        <v>148</v>
      </c>
      <c r="E233" s="141" t="s">
        <v>387</v>
      </c>
      <c r="F233" s="142" t="s">
        <v>388</v>
      </c>
      <c r="G233" s="143" t="s">
        <v>175</v>
      </c>
      <c r="H233" s="144">
        <v>9338.7360000000008</v>
      </c>
      <c r="I233" s="144">
        <v>13.581</v>
      </c>
      <c r="J233" s="144">
        <f>ROUND(I233*H233,3)</f>
        <v>126829.374</v>
      </c>
      <c r="K233" s="145"/>
      <c r="L233" s="27"/>
      <c r="M233" s="146" t="s">
        <v>1</v>
      </c>
      <c r="N233" s="118" t="s">
        <v>41</v>
      </c>
      <c r="O233" s="147">
        <v>0</v>
      </c>
      <c r="P233" s="147">
        <f>O233*H233</f>
        <v>0</v>
      </c>
      <c r="Q233" s="147">
        <v>0</v>
      </c>
      <c r="R233" s="147">
        <f>Q233*H233</f>
        <v>0</v>
      </c>
      <c r="S233" s="147">
        <v>0</v>
      </c>
      <c r="T233" s="148">
        <f>S233*H233</f>
        <v>0</v>
      </c>
      <c r="AR233" s="149" t="s">
        <v>152</v>
      </c>
      <c r="AT233" s="149" t="s">
        <v>148</v>
      </c>
      <c r="AU233" s="149" t="s">
        <v>88</v>
      </c>
      <c r="AY233" s="13" t="s">
        <v>145</v>
      </c>
      <c r="BE233" s="150">
        <f>IF(N233="základná",J233,0)</f>
        <v>0</v>
      </c>
      <c r="BF233" s="150">
        <f>IF(N233="znížená",J233,0)</f>
        <v>126829.374</v>
      </c>
      <c r="BG233" s="150">
        <f>IF(N233="zákl. prenesená",J233,0)</f>
        <v>0</v>
      </c>
      <c r="BH233" s="150">
        <f>IF(N233="zníž. prenesená",J233,0)</f>
        <v>0</v>
      </c>
      <c r="BI233" s="150">
        <f>IF(N233="nulová",J233,0)</f>
        <v>0</v>
      </c>
      <c r="BJ233" s="13" t="s">
        <v>88</v>
      </c>
      <c r="BK233" s="151">
        <f>ROUND(I233*H233,3)</f>
        <v>126829.374</v>
      </c>
      <c r="BL233" s="13" t="s">
        <v>152</v>
      </c>
      <c r="BM233" s="149" t="s">
        <v>389</v>
      </c>
    </row>
    <row r="234" spans="2:65" s="11" customFormat="1" ht="22.75" customHeight="1">
      <c r="B234" s="128"/>
      <c r="D234" s="129" t="s">
        <v>74</v>
      </c>
      <c r="E234" s="137" t="s">
        <v>390</v>
      </c>
      <c r="F234" s="137" t="s">
        <v>391</v>
      </c>
      <c r="J234" s="138">
        <f>BK234</f>
        <v>283335.78499999997</v>
      </c>
      <c r="L234" s="128"/>
      <c r="M234" s="132"/>
      <c r="P234" s="133">
        <f>SUM(P235:P243)</f>
        <v>140.42685754999999</v>
      </c>
      <c r="R234" s="133">
        <f>SUM(R235:R243)</f>
        <v>22010.356551885452</v>
      </c>
      <c r="T234" s="134">
        <f>SUM(T235:T243)</f>
        <v>0</v>
      </c>
      <c r="AR234" s="129" t="s">
        <v>82</v>
      </c>
      <c r="AT234" s="135" t="s">
        <v>74</v>
      </c>
      <c r="AU234" s="135" t="s">
        <v>82</v>
      </c>
      <c r="AY234" s="129" t="s">
        <v>145</v>
      </c>
      <c r="BK234" s="136">
        <f>SUM(BK235:BK243)</f>
        <v>283335.78499999997</v>
      </c>
    </row>
    <row r="235" spans="2:65" s="1" customFormat="1" ht="21.75" customHeight="1">
      <c r="B235" s="139"/>
      <c r="C235" s="140" t="s">
        <v>75</v>
      </c>
      <c r="D235" s="140" t="s">
        <v>148</v>
      </c>
      <c r="E235" s="141" t="s">
        <v>392</v>
      </c>
      <c r="F235" s="142" t="s">
        <v>393</v>
      </c>
      <c r="G235" s="143" t="s">
        <v>225</v>
      </c>
      <c r="H235" s="144">
        <v>15</v>
      </c>
      <c r="I235" s="144">
        <v>576.45000000000005</v>
      </c>
      <c r="J235" s="144">
        <f t="shared" ref="J235:J243" si="40">ROUND(I235*H235,3)</f>
        <v>8646.75</v>
      </c>
      <c r="K235" s="145"/>
      <c r="L235" s="27"/>
      <c r="M235" s="146" t="s">
        <v>1</v>
      </c>
      <c r="N235" s="118" t="s">
        <v>41</v>
      </c>
      <c r="O235" s="147">
        <v>0</v>
      </c>
      <c r="P235" s="147">
        <f t="shared" ref="P235:P243" si="41">O235*H235</f>
        <v>0</v>
      </c>
      <c r="Q235" s="147">
        <v>0</v>
      </c>
      <c r="R235" s="147">
        <f t="shared" ref="R235:R243" si="42">Q235*H235</f>
        <v>0</v>
      </c>
      <c r="S235" s="147">
        <v>0</v>
      </c>
      <c r="T235" s="148">
        <f t="shared" ref="T235:T243" si="43">S235*H235</f>
        <v>0</v>
      </c>
      <c r="AR235" s="149" t="s">
        <v>152</v>
      </c>
      <c r="AT235" s="149" t="s">
        <v>148</v>
      </c>
      <c r="AU235" s="149" t="s">
        <v>88</v>
      </c>
      <c r="AY235" s="13" t="s">
        <v>145</v>
      </c>
      <c r="BE235" s="150">
        <f t="shared" ref="BE235:BE243" si="44">IF(N235="základná",J235,0)</f>
        <v>0</v>
      </c>
      <c r="BF235" s="150">
        <f t="shared" ref="BF235:BF243" si="45">IF(N235="znížená",J235,0)</f>
        <v>8646.75</v>
      </c>
      <c r="BG235" s="150">
        <f t="shared" ref="BG235:BG243" si="46">IF(N235="zákl. prenesená",J235,0)</f>
        <v>0</v>
      </c>
      <c r="BH235" s="150">
        <f t="shared" ref="BH235:BH243" si="47">IF(N235="zníž. prenesená",J235,0)</f>
        <v>0</v>
      </c>
      <c r="BI235" s="150">
        <f t="shared" ref="BI235:BI243" si="48">IF(N235="nulová",J235,0)</f>
        <v>0</v>
      </c>
      <c r="BJ235" s="13" t="s">
        <v>88</v>
      </c>
      <c r="BK235" s="151">
        <f t="shared" ref="BK235:BK243" si="49">ROUND(I235*H235,3)</f>
        <v>8646.75</v>
      </c>
      <c r="BL235" s="13" t="s">
        <v>152</v>
      </c>
      <c r="BM235" s="149" t="s">
        <v>394</v>
      </c>
    </row>
    <row r="236" spans="2:65" s="1" customFormat="1" ht="16.5" customHeight="1">
      <c r="B236" s="139"/>
      <c r="C236" s="140" t="s">
        <v>75</v>
      </c>
      <c r="D236" s="140" t="s">
        <v>148</v>
      </c>
      <c r="E236" s="141" t="s">
        <v>395</v>
      </c>
      <c r="F236" s="142" t="s">
        <v>396</v>
      </c>
      <c r="G236" s="143" t="s">
        <v>175</v>
      </c>
      <c r="H236" s="144">
        <v>413.66500000000002</v>
      </c>
      <c r="I236" s="144">
        <v>9.5609999999999999</v>
      </c>
      <c r="J236" s="144">
        <f t="shared" si="40"/>
        <v>3955.0509999999999</v>
      </c>
      <c r="K236" s="145"/>
      <c r="L236" s="27"/>
      <c r="M236" s="146" t="s">
        <v>1</v>
      </c>
      <c r="N236" s="118" t="s">
        <v>41</v>
      </c>
      <c r="O236" s="147">
        <v>0.33946999999999999</v>
      </c>
      <c r="P236" s="147">
        <f t="shared" si="41"/>
        <v>140.42685754999999</v>
      </c>
      <c r="Q236" s="147">
        <v>8.5473000000000005E-4</v>
      </c>
      <c r="R236" s="147">
        <f t="shared" si="42"/>
        <v>0.35357188545000001</v>
      </c>
      <c r="S236" s="147">
        <v>0</v>
      </c>
      <c r="T236" s="148">
        <f t="shared" si="43"/>
        <v>0</v>
      </c>
      <c r="AR236" s="149" t="s">
        <v>152</v>
      </c>
      <c r="AT236" s="149" t="s">
        <v>148</v>
      </c>
      <c r="AU236" s="149" t="s">
        <v>88</v>
      </c>
      <c r="AY236" s="13" t="s">
        <v>145</v>
      </c>
      <c r="BE236" s="150">
        <f t="shared" si="44"/>
        <v>0</v>
      </c>
      <c r="BF236" s="150">
        <f t="shared" si="45"/>
        <v>3955.0509999999999</v>
      </c>
      <c r="BG236" s="150">
        <f t="shared" si="46"/>
        <v>0</v>
      </c>
      <c r="BH236" s="150">
        <f t="shared" si="47"/>
        <v>0</v>
      </c>
      <c r="BI236" s="150">
        <f t="shared" si="48"/>
        <v>0</v>
      </c>
      <c r="BJ236" s="13" t="s">
        <v>88</v>
      </c>
      <c r="BK236" s="151">
        <f t="shared" si="49"/>
        <v>3955.0509999999999</v>
      </c>
      <c r="BL236" s="13" t="s">
        <v>152</v>
      </c>
      <c r="BM236" s="149" t="s">
        <v>397</v>
      </c>
    </row>
    <row r="237" spans="2:65" s="1" customFormat="1" ht="24.25" customHeight="1">
      <c r="B237" s="139"/>
      <c r="C237" s="140" t="s">
        <v>75</v>
      </c>
      <c r="D237" s="140" t="s">
        <v>148</v>
      </c>
      <c r="E237" s="141" t="s">
        <v>398</v>
      </c>
      <c r="F237" s="142" t="s">
        <v>399</v>
      </c>
      <c r="G237" s="143" t="s">
        <v>400</v>
      </c>
      <c r="H237" s="144">
        <v>1202.6869999999999</v>
      </c>
      <c r="I237" s="144">
        <v>2.38</v>
      </c>
      <c r="J237" s="144">
        <f t="shared" si="40"/>
        <v>2862.395</v>
      </c>
      <c r="K237" s="145"/>
      <c r="L237" s="27"/>
      <c r="M237" s="146" t="s">
        <v>1</v>
      </c>
      <c r="N237" s="118" t="s">
        <v>41</v>
      </c>
      <c r="O237" s="147">
        <v>0</v>
      </c>
      <c r="P237" s="147">
        <f t="shared" si="41"/>
        <v>0</v>
      </c>
      <c r="Q237" s="147">
        <v>0</v>
      </c>
      <c r="R237" s="147">
        <f t="shared" si="42"/>
        <v>0</v>
      </c>
      <c r="S237" s="147">
        <v>0</v>
      </c>
      <c r="T237" s="148">
        <f t="shared" si="43"/>
        <v>0</v>
      </c>
      <c r="AR237" s="149" t="s">
        <v>152</v>
      </c>
      <c r="AT237" s="149" t="s">
        <v>148</v>
      </c>
      <c r="AU237" s="149" t="s">
        <v>88</v>
      </c>
      <c r="AY237" s="13" t="s">
        <v>145</v>
      </c>
      <c r="BE237" s="150">
        <f t="shared" si="44"/>
        <v>0</v>
      </c>
      <c r="BF237" s="150">
        <f t="shared" si="45"/>
        <v>2862.395</v>
      </c>
      <c r="BG237" s="150">
        <f t="shared" si="46"/>
        <v>0</v>
      </c>
      <c r="BH237" s="150">
        <f t="shared" si="47"/>
        <v>0</v>
      </c>
      <c r="BI237" s="150">
        <f t="shared" si="48"/>
        <v>0</v>
      </c>
      <c r="BJ237" s="13" t="s">
        <v>88</v>
      </c>
      <c r="BK237" s="151">
        <f t="shared" si="49"/>
        <v>2862.395</v>
      </c>
      <c r="BL237" s="13" t="s">
        <v>152</v>
      </c>
      <c r="BM237" s="149" t="s">
        <v>401</v>
      </c>
    </row>
    <row r="238" spans="2:65" s="1" customFormat="1" ht="16.5" customHeight="1">
      <c r="B238" s="139"/>
      <c r="C238" s="140" t="s">
        <v>75</v>
      </c>
      <c r="D238" s="140" t="s">
        <v>148</v>
      </c>
      <c r="E238" s="141" t="s">
        <v>402</v>
      </c>
      <c r="F238" s="142" t="s">
        <v>403</v>
      </c>
      <c r="G238" s="143" t="s">
        <v>225</v>
      </c>
      <c r="H238" s="144">
        <v>736</v>
      </c>
      <c r="I238" s="144">
        <v>68.081000000000003</v>
      </c>
      <c r="J238" s="144">
        <f t="shared" si="40"/>
        <v>50107.616000000002</v>
      </c>
      <c r="K238" s="145"/>
      <c r="L238" s="27"/>
      <c r="M238" s="146" t="s">
        <v>1</v>
      </c>
      <c r="N238" s="118" t="s">
        <v>41</v>
      </c>
      <c r="O238" s="147">
        <v>0</v>
      </c>
      <c r="P238" s="147">
        <f t="shared" si="41"/>
        <v>0</v>
      </c>
      <c r="Q238" s="147">
        <v>29.44</v>
      </c>
      <c r="R238" s="147">
        <f t="shared" si="42"/>
        <v>21667.84</v>
      </c>
      <c r="S238" s="147">
        <v>0</v>
      </c>
      <c r="T238" s="148">
        <f t="shared" si="43"/>
        <v>0</v>
      </c>
      <c r="AR238" s="149" t="s">
        <v>152</v>
      </c>
      <c r="AT238" s="149" t="s">
        <v>148</v>
      </c>
      <c r="AU238" s="149" t="s">
        <v>88</v>
      </c>
      <c r="AY238" s="13" t="s">
        <v>145</v>
      </c>
      <c r="BE238" s="150">
        <f t="shared" si="44"/>
        <v>0</v>
      </c>
      <c r="BF238" s="150">
        <f t="shared" si="45"/>
        <v>50107.616000000002</v>
      </c>
      <c r="BG238" s="150">
        <f t="shared" si="46"/>
        <v>0</v>
      </c>
      <c r="BH238" s="150">
        <f t="shared" si="47"/>
        <v>0</v>
      </c>
      <c r="BI238" s="150">
        <f t="shared" si="48"/>
        <v>0</v>
      </c>
      <c r="BJ238" s="13" t="s">
        <v>88</v>
      </c>
      <c r="BK238" s="151">
        <f t="shared" si="49"/>
        <v>50107.616000000002</v>
      </c>
      <c r="BL238" s="13" t="s">
        <v>152</v>
      </c>
      <c r="BM238" s="149" t="s">
        <v>404</v>
      </c>
    </row>
    <row r="239" spans="2:65" s="1" customFormat="1" ht="16.5" customHeight="1">
      <c r="B239" s="139"/>
      <c r="C239" s="140" t="s">
        <v>75</v>
      </c>
      <c r="D239" s="140" t="s">
        <v>148</v>
      </c>
      <c r="E239" s="141" t="s">
        <v>405</v>
      </c>
      <c r="F239" s="142" t="s">
        <v>406</v>
      </c>
      <c r="G239" s="143" t="s">
        <v>175</v>
      </c>
      <c r="H239" s="144">
        <v>413.74</v>
      </c>
      <c r="I239" s="144">
        <v>16.457000000000001</v>
      </c>
      <c r="J239" s="144">
        <f t="shared" si="40"/>
        <v>6808.9189999999999</v>
      </c>
      <c r="K239" s="145"/>
      <c r="L239" s="27"/>
      <c r="M239" s="146" t="s">
        <v>1</v>
      </c>
      <c r="N239" s="118" t="s">
        <v>41</v>
      </c>
      <c r="O239" s="147">
        <v>0</v>
      </c>
      <c r="P239" s="147">
        <f t="shared" si="41"/>
        <v>0</v>
      </c>
      <c r="Q239" s="147">
        <v>0.82699999999999996</v>
      </c>
      <c r="R239" s="147">
        <f t="shared" si="42"/>
        <v>342.16298</v>
      </c>
      <c r="S239" s="147">
        <v>0</v>
      </c>
      <c r="T239" s="148">
        <f t="shared" si="43"/>
        <v>0</v>
      </c>
      <c r="AR239" s="149" t="s">
        <v>152</v>
      </c>
      <c r="AT239" s="149" t="s">
        <v>148</v>
      </c>
      <c r="AU239" s="149" t="s">
        <v>88</v>
      </c>
      <c r="AY239" s="13" t="s">
        <v>145</v>
      </c>
      <c r="BE239" s="150">
        <f t="shared" si="44"/>
        <v>0</v>
      </c>
      <c r="BF239" s="150">
        <f t="shared" si="45"/>
        <v>6808.9189999999999</v>
      </c>
      <c r="BG239" s="150">
        <f t="shared" si="46"/>
        <v>0</v>
      </c>
      <c r="BH239" s="150">
        <f t="shared" si="47"/>
        <v>0</v>
      </c>
      <c r="BI239" s="150">
        <f t="shared" si="48"/>
        <v>0</v>
      </c>
      <c r="BJ239" s="13" t="s">
        <v>88</v>
      </c>
      <c r="BK239" s="151">
        <f t="shared" si="49"/>
        <v>6808.9189999999999</v>
      </c>
      <c r="BL239" s="13" t="s">
        <v>152</v>
      </c>
      <c r="BM239" s="149" t="s">
        <v>407</v>
      </c>
    </row>
    <row r="240" spans="2:65" s="1" customFormat="1" ht="16.5" customHeight="1">
      <c r="B240" s="139"/>
      <c r="C240" s="140" t="s">
        <v>75</v>
      </c>
      <c r="D240" s="140" t="s">
        <v>148</v>
      </c>
      <c r="E240" s="141" t="s">
        <v>408</v>
      </c>
      <c r="F240" s="142" t="s">
        <v>409</v>
      </c>
      <c r="G240" s="143" t="s">
        <v>400</v>
      </c>
      <c r="H240" s="144">
        <v>198.70500000000001</v>
      </c>
      <c r="I240" s="144">
        <v>10.638</v>
      </c>
      <c r="J240" s="144">
        <f t="shared" si="40"/>
        <v>2113.8240000000001</v>
      </c>
      <c r="K240" s="145"/>
      <c r="L240" s="27"/>
      <c r="M240" s="146" t="s">
        <v>1</v>
      </c>
      <c r="N240" s="118" t="s">
        <v>41</v>
      </c>
      <c r="O240" s="147">
        <v>0</v>
      </c>
      <c r="P240" s="147">
        <f t="shared" si="41"/>
        <v>0</v>
      </c>
      <c r="Q240" s="147">
        <v>0</v>
      </c>
      <c r="R240" s="147">
        <f t="shared" si="42"/>
        <v>0</v>
      </c>
      <c r="S240" s="147">
        <v>0</v>
      </c>
      <c r="T240" s="148">
        <f t="shared" si="43"/>
        <v>0</v>
      </c>
      <c r="AR240" s="149" t="s">
        <v>152</v>
      </c>
      <c r="AT240" s="149" t="s">
        <v>148</v>
      </c>
      <c r="AU240" s="149" t="s">
        <v>88</v>
      </c>
      <c r="AY240" s="13" t="s">
        <v>145</v>
      </c>
      <c r="BE240" s="150">
        <f t="shared" si="44"/>
        <v>0</v>
      </c>
      <c r="BF240" s="150">
        <f t="shared" si="45"/>
        <v>2113.8240000000001</v>
      </c>
      <c r="BG240" s="150">
        <f t="shared" si="46"/>
        <v>0</v>
      </c>
      <c r="BH240" s="150">
        <f t="shared" si="47"/>
        <v>0</v>
      </c>
      <c r="BI240" s="150">
        <f t="shared" si="48"/>
        <v>0</v>
      </c>
      <c r="BJ240" s="13" t="s">
        <v>88</v>
      </c>
      <c r="BK240" s="151">
        <f t="shared" si="49"/>
        <v>2113.8240000000001</v>
      </c>
      <c r="BL240" s="13" t="s">
        <v>152</v>
      </c>
      <c r="BM240" s="149" t="s">
        <v>410</v>
      </c>
    </row>
    <row r="241" spans="2:65" s="1" customFormat="1" ht="16.5" customHeight="1">
      <c r="B241" s="139"/>
      <c r="C241" s="140" t="s">
        <v>75</v>
      </c>
      <c r="D241" s="140" t="s">
        <v>148</v>
      </c>
      <c r="E241" s="141" t="s">
        <v>411</v>
      </c>
      <c r="F241" s="142" t="s">
        <v>412</v>
      </c>
      <c r="G241" s="143" t="s">
        <v>277</v>
      </c>
      <c r="H241" s="144">
        <v>300</v>
      </c>
      <c r="I241" s="144">
        <v>19.832000000000001</v>
      </c>
      <c r="J241" s="144">
        <f t="shared" si="40"/>
        <v>5949.6</v>
      </c>
      <c r="K241" s="145"/>
      <c r="L241" s="27"/>
      <c r="M241" s="146" t="s">
        <v>1</v>
      </c>
      <c r="N241" s="118" t="s">
        <v>41</v>
      </c>
      <c r="O241" s="147">
        <v>0</v>
      </c>
      <c r="P241" s="147">
        <f t="shared" si="41"/>
        <v>0</v>
      </c>
      <c r="Q241" s="147">
        <v>0</v>
      </c>
      <c r="R241" s="147">
        <f t="shared" si="42"/>
        <v>0</v>
      </c>
      <c r="S241" s="147">
        <v>0</v>
      </c>
      <c r="T241" s="148">
        <f t="shared" si="43"/>
        <v>0</v>
      </c>
      <c r="AR241" s="149" t="s">
        <v>152</v>
      </c>
      <c r="AT241" s="149" t="s">
        <v>148</v>
      </c>
      <c r="AU241" s="149" t="s">
        <v>88</v>
      </c>
      <c r="AY241" s="13" t="s">
        <v>145</v>
      </c>
      <c r="BE241" s="150">
        <f t="shared" si="44"/>
        <v>0</v>
      </c>
      <c r="BF241" s="150">
        <f t="shared" si="45"/>
        <v>5949.6</v>
      </c>
      <c r="BG241" s="150">
        <f t="shared" si="46"/>
        <v>0</v>
      </c>
      <c r="BH241" s="150">
        <f t="shared" si="47"/>
        <v>0</v>
      </c>
      <c r="BI241" s="150">
        <f t="shared" si="48"/>
        <v>0</v>
      </c>
      <c r="BJ241" s="13" t="s">
        <v>88</v>
      </c>
      <c r="BK241" s="151">
        <f t="shared" si="49"/>
        <v>5949.6</v>
      </c>
      <c r="BL241" s="13" t="s">
        <v>152</v>
      </c>
      <c r="BM241" s="149" t="s">
        <v>413</v>
      </c>
    </row>
    <row r="242" spans="2:65" s="1" customFormat="1" ht="21.75" customHeight="1">
      <c r="B242" s="139"/>
      <c r="C242" s="140" t="s">
        <v>75</v>
      </c>
      <c r="D242" s="140" t="s">
        <v>148</v>
      </c>
      <c r="E242" s="141" t="s">
        <v>414</v>
      </c>
      <c r="F242" s="142" t="s">
        <v>415</v>
      </c>
      <c r="G242" s="143" t="s">
        <v>225</v>
      </c>
      <c r="H242" s="144">
        <v>6</v>
      </c>
      <c r="I242" s="144">
        <v>4565.5649999999996</v>
      </c>
      <c r="J242" s="144">
        <f t="shared" si="40"/>
        <v>27393.39</v>
      </c>
      <c r="K242" s="145"/>
      <c r="L242" s="27"/>
      <c r="M242" s="146" t="s">
        <v>1</v>
      </c>
      <c r="N242" s="118" t="s">
        <v>41</v>
      </c>
      <c r="O242" s="147">
        <v>0</v>
      </c>
      <c r="P242" s="147">
        <f t="shared" si="41"/>
        <v>0</v>
      </c>
      <c r="Q242" s="147">
        <v>0</v>
      </c>
      <c r="R242" s="147">
        <f t="shared" si="42"/>
        <v>0</v>
      </c>
      <c r="S242" s="147">
        <v>0</v>
      </c>
      <c r="T242" s="148">
        <f t="shared" si="43"/>
        <v>0</v>
      </c>
      <c r="AR242" s="149" t="s">
        <v>152</v>
      </c>
      <c r="AT242" s="149" t="s">
        <v>148</v>
      </c>
      <c r="AU242" s="149" t="s">
        <v>88</v>
      </c>
      <c r="AY242" s="13" t="s">
        <v>145</v>
      </c>
      <c r="BE242" s="150">
        <f t="shared" si="44"/>
        <v>0</v>
      </c>
      <c r="BF242" s="150">
        <f t="shared" si="45"/>
        <v>27393.39</v>
      </c>
      <c r="BG242" s="150">
        <f t="shared" si="46"/>
        <v>0</v>
      </c>
      <c r="BH242" s="150">
        <f t="shared" si="47"/>
        <v>0</v>
      </c>
      <c r="BI242" s="150">
        <f t="shared" si="48"/>
        <v>0</v>
      </c>
      <c r="BJ242" s="13" t="s">
        <v>88</v>
      </c>
      <c r="BK242" s="151">
        <f t="shared" si="49"/>
        <v>27393.39</v>
      </c>
      <c r="BL242" s="13" t="s">
        <v>152</v>
      </c>
      <c r="BM242" s="149" t="s">
        <v>416</v>
      </c>
    </row>
    <row r="243" spans="2:65" s="1" customFormat="1" ht="16.5" customHeight="1">
      <c r="B243" s="139"/>
      <c r="C243" s="140" t="s">
        <v>75</v>
      </c>
      <c r="D243" s="140" t="s">
        <v>148</v>
      </c>
      <c r="E243" s="141" t="s">
        <v>417</v>
      </c>
      <c r="F243" s="142" t="s">
        <v>418</v>
      </c>
      <c r="G243" s="143" t="s">
        <v>225</v>
      </c>
      <c r="H243" s="144">
        <v>908</v>
      </c>
      <c r="I243" s="144">
        <v>193.28</v>
      </c>
      <c r="J243" s="144">
        <f t="shared" si="40"/>
        <v>175498.23999999999</v>
      </c>
      <c r="K243" s="145"/>
      <c r="L243" s="27"/>
      <c r="M243" s="146" t="s">
        <v>1</v>
      </c>
      <c r="N243" s="118" t="s">
        <v>41</v>
      </c>
      <c r="O243" s="147">
        <v>0</v>
      </c>
      <c r="P243" s="147">
        <f t="shared" si="41"/>
        <v>0</v>
      </c>
      <c r="Q243" s="147">
        <v>0</v>
      </c>
      <c r="R243" s="147">
        <f t="shared" si="42"/>
        <v>0</v>
      </c>
      <c r="S243" s="147">
        <v>0</v>
      </c>
      <c r="T243" s="148">
        <f t="shared" si="43"/>
        <v>0</v>
      </c>
      <c r="AR243" s="149" t="s">
        <v>152</v>
      </c>
      <c r="AT243" s="149" t="s">
        <v>148</v>
      </c>
      <c r="AU243" s="149" t="s">
        <v>88</v>
      </c>
      <c r="AY243" s="13" t="s">
        <v>145</v>
      </c>
      <c r="BE243" s="150">
        <f t="shared" si="44"/>
        <v>0</v>
      </c>
      <c r="BF243" s="150">
        <f t="shared" si="45"/>
        <v>175498.23999999999</v>
      </c>
      <c r="BG243" s="150">
        <f t="shared" si="46"/>
        <v>0</v>
      </c>
      <c r="BH243" s="150">
        <f t="shared" si="47"/>
        <v>0</v>
      </c>
      <c r="BI243" s="150">
        <f t="shared" si="48"/>
        <v>0</v>
      </c>
      <c r="BJ243" s="13" t="s">
        <v>88</v>
      </c>
      <c r="BK243" s="151">
        <f t="shared" si="49"/>
        <v>175498.23999999999</v>
      </c>
      <c r="BL243" s="13" t="s">
        <v>152</v>
      </c>
      <c r="BM243" s="149" t="s">
        <v>419</v>
      </c>
    </row>
    <row r="244" spans="2:65" s="11" customFormat="1" ht="22.75" customHeight="1">
      <c r="B244" s="128"/>
      <c r="D244" s="129" t="s">
        <v>74</v>
      </c>
      <c r="E244" s="137" t="s">
        <v>420</v>
      </c>
      <c r="F244" s="137" t="s">
        <v>421</v>
      </c>
      <c r="J244" s="138">
        <f>BK244</f>
        <v>5025.4759999999997</v>
      </c>
      <c r="L244" s="128"/>
      <c r="M244" s="132"/>
      <c r="P244" s="133">
        <f>SUM(P245:P246)</f>
        <v>214.41569669999998</v>
      </c>
      <c r="R244" s="133">
        <f>SUM(R245:R246)</f>
        <v>0.1328829966</v>
      </c>
      <c r="T244" s="134">
        <f>SUM(T245:T246)</f>
        <v>0</v>
      </c>
      <c r="AR244" s="129" t="s">
        <v>82</v>
      </c>
      <c r="AT244" s="135" t="s">
        <v>74</v>
      </c>
      <c r="AU244" s="135" t="s">
        <v>82</v>
      </c>
      <c r="AY244" s="129" t="s">
        <v>145</v>
      </c>
      <c r="BK244" s="136">
        <f>SUM(BK245:BK246)</f>
        <v>5025.4759999999997</v>
      </c>
    </row>
    <row r="245" spans="2:65" s="1" customFormat="1" ht="24.25" customHeight="1">
      <c r="B245" s="139"/>
      <c r="C245" s="140" t="s">
        <v>75</v>
      </c>
      <c r="D245" s="140" t="s">
        <v>148</v>
      </c>
      <c r="E245" s="141" t="s">
        <v>422</v>
      </c>
      <c r="F245" s="142" t="s">
        <v>423</v>
      </c>
      <c r="G245" s="143" t="s">
        <v>175</v>
      </c>
      <c r="H245" s="144">
        <v>410.31</v>
      </c>
      <c r="I245" s="144">
        <v>3.2530000000000001</v>
      </c>
      <c r="J245" s="144">
        <f>ROUND(I245*H245,3)</f>
        <v>1334.7380000000001</v>
      </c>
      <c r="K245" s="145"/>
      <c r="L245" s="27"/>
      <c r="M245" s="146" t="s">
        <v>1</v>
      </c>
      <c r="N245" s="118" t="s">
        <v>41</v>
      </c>
      <c r="O245" s="147">
        <v>0.14813999999999999</v>
      </c>
      <c r="P245" s="147">
        <f>O245*H245</f>
        <v>60.7833234</v>
      </c>
      <c r="Q245" s="147">
        <v>8.1340000000000004E-5</v>
      </c>
      <c r="R245" s="147">
        <f>Q245*H245</f>
        <v>3.3374615400000002E-2</v>
      </c>
      <c r="S245" s="147">
        <v>0</v>
      </c>
      <c r="T245" s="148">
        <f>S245*H245</f>
        <v>0</v>
      </c>
      <c r="AR245" s="149" t="s">
        <v>152</v>
      </c>
      <c r="AT245" s="149" t="s">
        <v>148</v>
      </c>
      <c r="AU245" s="149" t="s">
        <v>88</v>
      </c>
      <c r="AY245" s="13" t="s">
        <v>145</v>
      </c>
      <c r="BE245" s="150">
        <f>IF(N245="základná",J245,0)</f>
        <v>0</v>
      </c>
      <c r="BF245" s="150">
        <f>IF(N245="znížená",J245,0)</f>
        <v>1334.7380000000001</v>
      </c>
      <c r="BG245" s="150">
        <f>IF(N245="zákl. prenesená",J245,0)</f>
        <v>0</v>
      </c>
      <c r="BH245" s="150">
        <f>IF(N245="zníž. prenesená",J245,0)</f>
        <v>0</v>
      </c>
      <c r="BI245" s="150">
        <f>IF(N245="nulová",J245,0)</f>
        <v>0</v>
      </c>
      <c r="BJ245" s="13" t="s">
        <v>88</v>
      </c>
      <c r="BK245" s="151">
        <f>ROUND(I245*H245,3)</f>
        <v>1334.7380000000001</v>
      </c>
      <c r="BL245" s="13" t="s">
        <v>152</v>
      </c>
      <c r="BM245" s="149" t="s">
        <v>424</v>
      </c>
    </row>
    <row r="246" spans="2:65" s="1" customFormat="1" ht="33" customHeight="1">
      <c r="B246" s="139"/>
      <c r="C246" s="140" t="s">
        <v>75</v>
      </c>
      <c r="D246" s="140" t="s">
        <v>148</v>
      </c>
      <c r="E246" s="141" t="s">
        <v>425</v>
      </c>
      <c r="F246" s="142" t="s">
        <v>426</v>
      </c>
      <c r="G246" s="143" t="s">
        <v>175</v>
      </c>
      <c r="H246" s="144">
        <v>410.31</v>
      </c>
      <c r="I246" s="144">
        <v>8.9949999999999992</v>
      </c>
      <c r="J246" s="144">
        <f>ROUND(I246*H246,3)</f>
        <v>3690.7379999999998</v>
      </c>
      <c r="K246" s="145"/>
      <c r="L246" s="27"/>
      <c r="M246" s="146" t="s">
        <v>1</v>
      </c>
      <c r="N246" s="118" t="s">
        <v>41</v>
      </c>
      <c r="O246" s="147">
        <v>0.37442999999999999</v>
      </c>
      <c r="P246" s="147">
        <f>O246*H246</f>
        <v>153.63237329999998</v>
      </c>
      <c r="Q246" s="147">
        <v>2.4252E-4</v>
      </c>
      <c r="R246" s="147">
        <f>Q246*H246</f>
        <v>9.9508381199999996E-2</v>
      </c>
      <c r="S246" s="147">
        <v>0</v>
      </c>
      <c r="T246" s="148">
        <f>S246*H246</f>
        <v>0</v>
      </c>
      <c r="AR246" s="149" t="s">
        <v>152</v>
      </c>
      <c r="AT246" s="149" t="s">
        <v>148</v>
      </c>
      <c r="AU246" s="149" t="s">
        <v>88</v>
      </c>
      <c r="AY246" s="13" t="s">
        <v>145</v>
      </c>
      <c r="BE246" s="150">
        <f>IF(N246="základná",J246,0)</f>
        <v>0</v>
      </c>
      <c r="BF246" s="150">
        <f>IF(N246="znížená",J246,0)</f>
        <v>3690.7379999999998</v>
      </c>
      <c r="BG246" s="150">
        <f>IF(N246="zákl. prenesená",J246,0)</f>
        <v>0</v>
      </c>
      <c r="BH246" s="150">
        <f>IF(N246="zníž. prenesená",J246,0)</f>
        <v>0</v>
      </c>
      <c r="BI246" s="150">
        <f>IF(N246="nulová",J246,0)</f>
        <v>0</v>
      </c>
      <c r="BJ246" s="13" t="s">
        <v>88</v>
      </c>
      <c r="BK246" s="151">
        <f>ROUND(I246*H246,3)</f>
        <v>3690.7379999999998</v>
      </c>
      <c r="BL246" s="13" t="s">
        <v>152</v>
      </c>
      <c r="BM246" s="149" t="s">
        <v>427</v>
      </c>
    </row>
    <row r="247" spans="2:65" s="11" customFormat="1" ht="26" customHeight="1">
      <c r="B247" s="128"/>
      <c r="D247" s="129" t="s">
        <v>74</v>
      </c>
      <c r="E247" s="130" t="s">
        <v>428</v>
      </c>
      <c r="F247" s="130" t="s">
        <v>429</v>
      </c>
      <c r="J247" s="131">
        <f>BK247</f>
        <v>612381.12099999993</v>
      </c>
      <c r="L247" s="128"/>
      <c r="M247" s="132"/>
      <c r="P247" s="133">
        <f>P248+P255</f>
        <v>3700.6376319999999</v>
      </c>
      <c r="R247" s="133">
        <f>R248+R255</f>
        <v>548.40742</v>
      </c>
      <c r="T247" s="134">
        <f>T248+T255</f>
        <v>0</v>
      </c>
      <c r="AR247" s="129" t="s">
        <v>82</v>
      </c>
      <c r="AT247" s="135" t="s">
        <v>74</v>
      </c>
      <c r="AU247" s="135" t="s">
        <v>75</v>
      </c>
      <c r="AY247" s="129" t="s">
        <v>145</v>
      </c>
      <c r="BK247" s="136">
        <f>BK248+BK255</f>
        <v>612381.12099999993</v>
      </c>
    </row>
    <row r="248" spans="2:65" s="11" customFormat="1" ht="22.75" customHeight="1">
      <c r="B248" s="128"/>
      <c r="D248" s="129" t="s">
        <v>74</v>
      </c>
      <c r="E248" s="137" t="s">
        <v>430</v>
      </c>
      <c r="F248" s="137" t="s">
        <v>431</v>
      </c>
      <c r="J248" s="138">
        <f>BK248</f>
        <v>158725.02499999999</v>
      </c>
      <c r="L248" s="128"/>
      <c r="M248" s="132"/>
      <c r="P248" s="133">
        <f>SUM(P249:P254)</f>
        <v>103.117132</v>
      </c>
      <c r="R248" s="133">
        <f>SUM(R249:R254)</f>
        <v>548.40742</v>
      </c>
      <c r="T248" s="134">
        <f>SUM(T249:T254)</f>
        <v>0</v>
      </c>
      <c r="AR248" s="129" t="s">
        <v>82</v>
      </c>
      <c r="AT248" s="135" t="s">
        <v>74</v>
      </c>
      <c r="AU248" s="135" t="s">
        <v>82</v>
      </c>
      <c r="AY248" s="129" t="s">
        <v>145</v>
      </c>
      <c r="BK248" s="136">
        <f>SUM(BK249:BK254)</f>
        <v>158725.02499999999</v>
      </c>
    </row>
    <row r="249" spans="2:65" s="1" customFormat="1" ht="16.5" customHeight="1">
      <c r="B249" s="139"/>
      <c r="C249" s="140" t="s">
        <v>75</v>
      </c>
      <c r="D249" s="140" t="s">
        <v>148</v>
      </c>
      <c r="E249" s="141" t="s">
        <v>432</v>
      </c>
      <c r="F249" s="142" t="s">
        <v>433</v>
      </c>
      <c r="G249" s="143" t="s">
        <v>259</v>
      </c>
      <c r="H249" s="144">
        <v>873.87400000000002</v>
      </c>
      <c r="I249" s="144">
        <v>2.0019999999999998</v>
      </c>
      <c r="J249" s="144">
        <f t="shared" ref="J249:J254" si="50">ROUND(I249*H249,3)</f>
        <v>1749.4960000000001</v>
      </c>
      <c r="K249" s="145"/>
      <c r="L249" s="27"/>
      <c r="M249" s="146" t="s">
        <v>1</v>
      </c>
      <c r="N249" s="118" t="s">
        <v>41</v>
      </c>
      <c r="O249" s="147">
        <v>0.11799999999999999</v>
      </c>
      <c r="P249" s="147">
        <f t="shared" ref="P249:P254" si="51">O249*H249</f>
        <v>103.117132</v>
      </c>
      <c r="Q249" s="147">
        <v>0</v>
      </c>
      <c r="R249" s="147">
        <f t="shared" ref="R249:R254" si="52">Q249*H249</f>
        <v>0</v>
      </c>
      <c r="S249" s="147">
        <v>0</v>
      </c>
      <c r="T249" s="148">
        <f t="shared" ref="T249:T254" si="53">S249*H249</f>
        <v>0</v>
      </c>
      <c r="AR249" s="149" t="s">
        <v>152</v>
      </c>
      <c r="AT249" s="149" t="s">
        <v>148</v>
      </c>
      <c r="AU249" s="149" t="s">
        <v>88</v>
      </c>
      <c r="AY249" s="13" t="s">
        <v>145</v>
      </c>
      <c r="BE249" s="150">
        <f t="shared" ref="BE249:BE254" si="54">IF(N249="základná",J249,0)</f>
        <v>0</v>
      </c>
      <c r="BF249" s="150">
        <f t="shared" ref="BF249:BF254" si="55">IF(N249="znížená",J249,0)</f>
        <v>1749.4960000000001</v>
      </c>
      <c r="BG249" s="150">
        <f t="shared" ref="BG249:BG254" si="56">IF(N249="zákl. prenesená",J249,0)</f>
        <v>0</v>
      </c>
      <c r="BH249" s="150">
        <f t="shared" ref="BH249:BH254" si="57">IF(N249="zníž. prenesená",J249,0)</f>
        <v>0</v>
      </c>
      <c r="BI249" s="150">
        <f t="shared" ref="BI249:BI254" si="58">IF(N249="nulová",J249,0)</f>
        <v>0</v>
      </c>
      <c r="BJ249" s="13" t="s">
        <v>88</v>
      </c>
      <c r="BK249" s="151">
        <f t="shared" ref="BK249:BK254" si="59">ROUND(I249*H249,3)</f>
        <v>1749.4960000000001</v>
      </c>
      <c r="BL249" s="13" t="s">
        <v>152</v>
      </c>
      <c r="BM249" s="149" t="s">
        <v>434</v>
      </c>
    </row>
    <row r="250" spans="2:65" s="1" customFormat="1" ht="21.75" customHeight="1">
      <c r="B250" s="139"/>
      <c r="C250" s="140" t="s">
        <v>75</v>
      </c>
      <c r="D250" s="140" t="s">
        <v>148</v>
      </c>
      <c r="E250" s="141" t="s">
        <v>435</v>
      </c>
      <c r="F250" s="142" t="s">
        <v>436</v>
      </c>
      <c r="G250" s="143" t="s">
        <v>225</v>
      </c>
      <c r="H250" s="144">
        <v>102</v>
      </c>
      <c r="I250" s="144">
        <v>1215.489</v>
      </c>
      <c r="J250" s="144">
        <f t="shared" si="50"/>
        <v>123979.878</v>
      </c>
      <c r="K250" s="145"/>
      <c r="L250" s="27"/>
      <c r="M250" s="146" t="s">
        <v>1</v>
      </c>
      <c r="N250" s="118" t="s">
        <v>41</v>
      </c>
      <c r="O250" s="147">
        <v>0</v>
      </c>
      <c r="P250" s="147">
        <f t="shared" si="51"/>
        <v>0</v>
      </c>
      <c r="Q250" s="147">
        <v>0</v>
      </c>
      <c r="R250" s="147">
        <f t="shared" si="52"/>
        <v>0</v>
      </c>
      <c r="S250" s="147">
        <v>0</v>
      </c>
      <c r="T250" s="148">
        <f t="shared" si="53"/>
        <v>0</v>
      </c>
      <c r="AR250" s="149" t="s">
        <v>152</v>
      </c>
      <c r="AT250" s="149" t="s">
        <v>148</v>
      </c>
      <c r="AU250" s="149" t="s">
        <v>88</v>
      </c>
      <c r="AY250" s="13" t="s">
        <v>145</v>
      </c>
      <c r="BE250" s="150">
        <f t="shared" si="54"/>
        <v>0</v>
      </c>
      <c r="BF250" s="150">
        <f t="shared" si="55"/>
        <v>123979.878</v>
      </c>
      <c r="BG250" s="150">
        <f t="shared" si="56"/>
        <v>0</v>
      </c>
      <c r="BH250" s="150">
        <f t="shared" si="57"/>
        <v>0</v>
      </c>
      <c r="BI250" s="150">
        <f t="shared" si="58"/>
        <v>0</v>
      </c>
      <c r="BJ250" s="13" t="s">
        <v>88</v>
      </c>
      <c r="BK250" s="151">
        <f t="shared" si="59"/>
        <v>123979.878</v>
      </c>
      <c r="BL250" s="13" t="s">
        <v>152</v>
      </c>
      <c r="BM250" s="149" t="s">
        <v>437</v>
      </c>
    </row>
    <row r="251" spans="2:65" s="1" customFormat="1" ht="24.25" customHeight="1">
      <c r="B251" s="139"/>
      <c r="C251" s="140" t="s">
        <v>75</v>
      </c>
      <c r="D251" s="140" t="s">
        <v>148</v>
      </c>
      <c r="E251" s="141" t="s">
        <v>438</v>
      </c>
      <c r="F251" s="142" t="s">
        <v>439</v>
      </c>
      <c r="G251" s="143" t="s">
        <v>259</v>
      </c>
      <c r="H251" s="144">
        <v>637.59</v>
      </c>
      <c r="I251" s="144">
        <v>4.3879999999999999</v>
      </c>
      <c r="J251" s="144">
        <f t="shared" si="50"/>
        <v>2797.7449999999999</v>
      </c>
      <c r="K251" s="145"/>
      <c r="L251" s="27"/>
      <c r="M251" s="146" t="s">
        <v>1</v>
      </c>
      <c r="N251" s="118" t="s">
        <v>41</v>
      </c>
      <c r="O251" s="147">
        <v>0</v>
      </c>
      <c r="P251" s="147">
        <f t="shared" si="51"/>
        <v>0</v>
      </c>
      <c r="Q251" s="147">
        <v>0.63800000000000001</v>
      </c>
      <c r="R251" s="147">
        <f t="shared" si="52"/>
        <v>406.78242</v>
      </c>
      <c r="S251" s="147">
        <v>0</v>
      </c>
      <c r="T251" s="148">
        <f t="shared" si="53"/>
        <v>0</v>
      </c>
      <c r="AR251" s="149" t="s">
        <v>152</v>
      </c>
      <c r="AT251" s="149" t="s">
        <v>148</v>
      </c>
      <c r="AU251" s="149" t="s">
        <v>88</v>
      </c>
      <c r="AY251" s="13" t="s">
        <v>145</v>
      </c>
      <c r="BE251" s="150">
        <f t="shared" si="54"/>
        <v>0</v>
      </c>
      <c r="BF251" s="150">
        <f t="shared" si="55"/>
        <v>2797.7449999999999</v>
      </c>
      <c r="BG251" s="150">
        <f t="shared" si="56"/>
        <v>0</v>
      </c>
      <c r="BH251" s="150">
        <f t="shared" si="57"/>
        <v>0</v>
      </c>
      <c r="BI251" s="150">
        <f t="shared" si="58"/>
        <v>0</v>
      </c>
      <c r="BJ251" s="13" t="s">
        <v>88</v>
      </c>
      <c r="BK251" s="151">
        <f t="shared" si="59"/>
        <v>2797.7449999999999</v>
      </c>
      <c r="BL251" s="13" t="s">
        <v>152</v>
      </c>
      <c r="BM251" s="149" t="s">
        <v>440</v>
      </c>
    </row>
    <row r="252" spans="2:65" s="1" customFormat="1" ht="16.5" customHeight="1">
      <c r="B252" s="139"/>
      <c r="C252" s="140" t="s">
        <v>75</v>
      </c>
      <c r="D252" s="140" t="s">
        <v>148</v>
      </c>
      <c r="E252" s="141" t="s">
        <v>441</v>
      </c>
      <c r="F252" s="142" t="s">
        <v>442</v>
      </c>
      <c r="G252" s="143" t="s">
        <v>259</v>
      </c>
      <c r="H252" s="144">
        <v>305</v>
      </c>
      <c r="I252" s="144">
        <v>2.661</v>
      </c>
      <c r="J252" s="144">
        <f t="shared" si="50"/>
        <v>811.60500000000002</v>
      </c>
      <c r="K252" s="145"/>
      <c r="L252" s="27"/>
      <c r="M252" s="146" t="s">
        <v>1</v>
      </c>
      <c r="N252" s="118" t="s">
        <v>41</v>
      </c>
      <c r="O252" s="147">
        <v>0</v>
      </c>
      <c r="P252" s="147">
        <f t="shared" si="51"/>
        <v>0</v>
      </c>
      <c r="Q252" s="147">
        <v>0.30499999999999999</v>
      </c>
      <c r="R252" s="147">
        <f t="shared" si="52"/>
        <v>93.024999999999991</v>
      </c>
      <c r="S252" s="147">
        <v>0</v>
      </c>
      <c r="T252" s="148">
        <f t="shared" si="53"/>
        <v>0</v>
      </c>
      <c r="AR252" s="149" t="s">
        <v>152</v>
      </c>
      <c r="AT252" s="149" t="s">
        <v>148</v>
      </c>
      <c r="AU252" s="149" t="s">
        <v>88</v>
      </c>
      <c r="AY252" s="13" t="s">
        <v>145</v>
      </c>
      <c r="BE252" s="150">
        <f t="shared" si="54"/>
        <v>0</v>
      </c>
      <c r="BF252" s="150">
        <f t="shared" si="55"/>
        <v>811.60500000000002</v>
      </c>
      <c r="BG252" s="150">
        <f t="shared" si="56"/>
        <v>0</v>
      </c>
      <c r="BH252" s="150">
        <f t="shared" si="57"/>
        <v>0</v>
      </c>
      <c r="BI252" s="150">
        <f t="shared" si="58"/>
        <v>0</v>
      </c>
      <c r="BJ252" s="13" t="s">
        <v>88</v>
      </c>
      <c r="BK252" s="151">
        <f t="shared" si="59"/>
        <v>811.60500000000002</v>
      </c>
      <c r="BL252" s="13" t="s">
        <v>152</v>
      </c>
      <c r="BM252" s="149" t="s">
        <v>443</v>
      </c>
    </row>
    <row r="253" spans="2:65" s="1" customFormat="1" ht="21.75" customHeight="1">
      <c r="B253" s="139"/>
      <c r="C253" s="140" t="s">
        <v>75</v>
      </c>
      <c r="D253" s="140" t="s">
        <v>148</v>
      </c>
      <c r="E253" s="141" t="s">
        <v>444</v>
      </c>
      <c r="F253" s="142" t="s">
        <v>445</v>
      </c>
      <c r="G253" s="143" t="s">
        <v>225</v>
      </c>
      <c r="H253" s="144">
        <v>1</v>
      </c>
      <c r="I253" s="144">
        <v>6218.6809999999996</v>
      </c>
      <c r="J253" s="144">
        <f t="shared" si="50"/>
        <v>6218.6809999999996</v>
      </c>
      <c r="K253" s="145"/>
      <c r="L253" s="27"/>
      <c r="M253" s="146" t="s">
        <v>1</v>
      </c>
      <c r="N253" s="118" t="s">
        <v>41</v>
      </c>
      <c r="O253" s="147">
        <v>0</v>
      </c>
      <c r="P253" s="147">
        <f t="shared" si="51"/>
        <v>0</v>
      </c>
      <c r="Q253" s="147">
        <v>0</v>
      </c>
      <c r="R253" s="147">
        <f t="shared" si="52"/>
        <v>0</v>
      </c>
      <c r="S253" s="147">
        <v>0</v>
      </c>
      <c r="T253" s="148">
        <f t="shared" si="53"/>
        <v>0</v>
      </c>
      <c r="AR253" s="149" t="s">
        <v>152</v>
      </c>
      <c r="AT253" s="149" t="s">
        <v>148</v>
      </c>
      <c r="AU253" s="149" t="s">
        <v>88</v>
      </c>
      <c r="AY253" s="13" t="s">
        <v>145</v>
      </c>
      <c r="BE253" s="150">
        <f t="shared" si="54"/>
        <v>0</v>
      </c>
      <c r="BF253" s="150">
        <f t="shared" si="55"/>
        <v>6218.6809999999996</v>
      </c>
      <c r="BG253" s="150">
        <f t="shared" si="56"/>
        <v>0</v>
      </c>
      <c r="BH253" s="150">
        <f t="shared" si="57"/>
        <v>0</v>
      </c>
      <c r="BI253" s="150">
        <f t="shared" si="58"/>
        <v>0</v>
      </c>
      <c r="BJ253" s="13" t="s">
        <v>88</v>
      </c>
      <c r="BK253" s="151">
        <f t="shared" si="59"/>
        <v>6218.6809999999996</v>
      </c>
      <c r="BL253" s="13" t="s">
        <v>152</v>
      </c>
      <c r="BM253" s="149" t="s">
        <v>446</v>
      </c>
    </row>
    <row r="254" spans="2:65" s="1" customFormat="1" ht="16.5" customHeight="1">
      <c r="B254" s="139"/>
      <c r="C254" s="140" t="s">
        <v>75</v>
      </c>
      <c r="D254" s="140" t="s">
        <v>148</v>
      </c>
      <c r="E254" s="141" t="s">
        <v>447</v>
      </c>
      <c r="F254" s="142" t="s">
        <v>448</v>
      </c>
      <c r="G254" s="143" t="s">
        <v>259</v>
      </c>
      <c r="H254" s="144">
        <v>90</v>
      </c>
      <c r="I254" s="144">
        <v>257.41800000000001</v>
      </c>
      <c r="J254" s="144">
        <f t="shared" si="50"/>
        <v>23167.62</v>
      </c>
      <c r="K254" s="145"/>
      <c r="L254" s="27"/>
      <c r="M254" s="146" t="s">
        <v>1</v>
      </c>
      <c r="N254" s="118" t="s">
        <v>41</v>
      </c>
      <c r="O254" s="147">
        <v>0</v>
      </c>
      <c r="P254" s="147">
        <f t="shared" si="51"/>
        <v>0</v>
      </c>
      <c r="Q254" s="147">
        <v>0.54</v>
      </c>
      <c r="R254" s="147">
        <f t="shared" si="52"/>
        <v>48.6</v>
      </c>
      <c r="S254" s="147">
        <v>0</v>
      </c>
      <c r="T254" s="148">
        <f t="shared" si="53"/>
        <v>0</v>
      </c>
      <c r="AR254" s="149" t="s">
        <v>152</v>
      </c>
      <c r="AT254" s="149" t="s">
        <v>148</v>
      </c>
      <c r="AU254" s="149" t="s">
        <v>88</v>
      </c>
      <c r="AY254" s="13" t="s">
        <v>145</v>
      </c>
      <c r="BE254" s="150">
        <f t="shared" si="54"/>
        <v>0</v>
      </c>
      <c r="BF254" s="150">
        <f t="shared" si="55"/>
        <v>23167.62</v>
      </c>
      <c r="BG254" s="150">
        <f t="shared" si="56"/>
        <v>0</v>
      </c>
      <c r="BH254" s="150">
        <f t="shared" si="57"/>
        <v>0</v>
      </c>
      <c r="BI254" s="150">
        <f t="shared" si="58"/>
        <v>0</v>
      </c>
      <c r="BJ254" s="13" t="s">
        <v>88</v>
      </c>
      <c r="BK254" s="151">
        <f t="shared" si="59"/>
        <v>23167.62</v>
      </c>
      <c r="BL254" s="13" t="s">
        <v>152</v>
      </c>
      <c r="BM254" s="149" t="s">
        <v>449</v>
      </c>
    </row>
    <row r="255" spans="2:65" s="11" customFormat="1" ht="22.75" customHeight="1">
      <c r="B255" s="128"/>
      <c r="D255" s="129" t="s">
        <v>74</v>
      </c>
      <c r="E255" s="137" t="s">
        <v>450</v>
      </c>
      <c r="F255" s="137" t="s">
        <v>451</v>
      </c>
      <c r="J255" s="138">
        <f>BK255</f>
        <v>453656.09599999996</v>
      </c>
      <c r="L255" s="128"/>
      <c r="M255" s="132"/>
      <c r="P255" s="133">
        <f>SUM(P256:P260)</f>
        <v>3597.5205000000001</v>
      </c>
      <c r="R255" s="133">
        <f>SUM(R256:R260)</f>
        <v>0</v>
      </c>
      <c r="T255" s="134">
        <f>SUM(T256:T260)</f>
        <v>0</v>
      </c>
      <c r="AR255" s="129" t="s">
        <v>82</v>
      </c>
      <c r="AT255" s="135" t="s">
        <v>74</v>
      </c>
      <c r="AU255" s="135" t="s">
        <v>82</v>
      </c>
      <c r="AY255" s="129" t="s">
        <v>145</v>
      </c>
      <c r="BK255" s="136">
        <f>SUM(BK256:BK260)</f>
        <v>453656.09599999996</v>
      </c>
    </row>
    <row r="256" spans="2:65" s="1" customFormat="1" ht="24.25" customHeight="1">
      <c r="B256" s="139"/>
      <c r="C256" s="140" t="s">
        <v>75</v>
      </c>
      <c r="D256" s="140" t="s">
        <v>148</v>
      </c>
      <c r="E256" s="141" t="s">
        <v>452</v>
      </c>
      <c r="F256" s="142" t="s">
        <v>453</v>
      </c>
      <c r="G256" s="143" t="s">
        <v>400</v>
      </c>
      <c r="H256" s="144">
        <v>171310.5</v>
      </c>
      <c r="I256" s="144">
        <v>0.61299999999999999</v>
      </c>
      <c r="J256" s="144">
        <f>ROUND(I256*H256,3)</f>
        <v>105013.337</v>
      </c>
      <c r="K256" s="145"/>
      <c r="L256" s="27"/>
      <c r="M256" s="146" t="s">
        <v>1</v>
      </c>
      <c r="N256" s="118" t="s">
        <v>41</v>
      </c>
      <c r="O256" s="147">
        <v>2.1000000000000001E-2</v>
      </c>
      <c r="P256" s="147">
        <f>O256*H256</f>
        <v>3597.5205000000001</v>
      </c>
      <c r="Q256" s="147">
        <v>0</v>
      </c>
      <c r="R256" s="147">
        <f>Q256*H256</f>
        <v>0</v>
      </c>
      <c r="S256" s="147">
        <v>0</v>
      </c>
      <c r="T256" s="148">
        <f>S256*H256</f>
        <v>0</v>
      </c>
      <c r="AR256" s="149" t="s">
        <v>152</v>
      </c>
      <c r="AT256" s="149" t="s">
        <v>148</v>
      </c>
      <c r="AU256" s="149" t="s">
        <v>88</v>
      </c>
      <c r="AY256" s="13" t="s">
        <v>145</v>
      </c>
      <c r="BE256" s="150">
        <f>IF(N256="základná",J256,0)</f>
        <v>0</v>
      </c>
      <c r="BF256" s="150">
        <f>IF(N256="znížená",J256,0)</f>
        <v>105013.337</v>
      </c>
      <c r="BG256" s="150">
        <f>IF(N256="zákl. prenesená",J256,0)</f>
        <v>0</v>
      </c>
      <c r="BH256" s="150">
        <f>IF(N256="zníž. prenesená",J256,0)</f>
        <v>0</v>
      </c>
      <c r="BI256" s="150">
        <f>IF(N256="nulová",J256,0)</f>
        <v>0</v>
      </c>
      <c r="BJ256" s="13" t="s">
        <v>88</v>
      </c>
      <c r="BK256" s="151">
        <f>ROUND(I256*H256,3)</f>
        <v>105013.337</v>
      </c>
      <c r="BL256" s="13" t="s">
        <v>152</v>
      </c>
      <c r="BM256" s="149" t="s">
        <v>454</v>
      </c>
    </row>
    <row r="257" spans="2:65" s="1" customFormat="1" ht="16.5" customHeight="1">
      <c r="B257" s="139"/>
      <c r="C257" s="140" t="s">
        <v>75</v>
      </c>
      <c r="D257" s="140" t="s">
        <v>148</v>
      </c>
      <c r="E257" s="141" t="s">
        <v>455</v>
      </c>
      <c r="F257" s="142" t="s">
        <v>456</v>
      </c>
      <c r="G257" s="143" t="s">
        <v>400</v>
      </c>
      <c r="H257" s="144">
        <v>171310.5</v>
      </c>
      <c r="I257" s="144">
        <v>1.89</v>
      </c>
      <c r="J257" s="144">
        <f>ROUND(I257*H257,3)</f>
        <v>323776.84499999997</v>
      </c>
      <c r="K257" s="145"/>
      <c r="L257" s="27"/>
      <c r="M257" s="146" t="s">
        <v>1</v>
      </c>
      <c r="N257" s="118" t="s">
        <v>41</v>
      </c>
      <c r="O257" s="147">
        <v>0</v>
      </c>
      <c r="P257" s="147">
        <f>O257*H257</f>
        <v>0</v>
      </c>
      <c r="Q257" s="147">
        <v>0</v>
      </c>
      <c r="R257" s="147">
        <f>Q257*H257</f>
        <v>0</v>
      </c>
      <c r="S257" s="147">
        <v>0</v>
      </c>
      <c r="T257" s="148">
        <f>S257*H257</f>
        <v>0</v>
      </c>
      <c r="AR257" s="149" t="s">
        <v>152</v>
      </c>
      <c r="AT257" s="149" t="s">
        <v>148</v>
      </c>
      <c r="AU257" s="149" t="s">
        <v>88</v>
      </c>
      <c r="AY257" s="13" t="s">
        <v>145</v>
      </c>
      <c r="BE257" s="150">
        <f>IF(N257="základná",J257,0)</f>
        <v>0</v>
      </c>
      <c r="BF257" s="150">
        <f>IF(N257="znížená",J257,0)</f>
        <v>323776.84499999997</v>
      </c>
      <c r="BG257" s="150">
        <f>IF(N257="zákl. prenesená",J257,0)</f>
        <v>0</v>
      </c>
      <c r="BH257" s="150">
        <f>IF(N257="zníž. prenesená",J257,0)</f>
        <v>0</v>
      </c>
      <c r="BI257" s="150">
        <f>IF(N257="nulová",J257,0)</f>
        <v>0</v>
      </c>
      <c r="BJ257" s="13" t="s">
        <v>88</v>
      </c>
      <c r="BK257" s="151">
        <f>ROUND(I257*H257,3)</f>
        <v>323776.84499999997</v>
      </c>
      <c r="BL257" s="13" t="s">
        <v>152</v>
      </c>
      <c r="BM257" s="149" t="s">
        <v>457</v>
      </c>
    </row>
    <row r="258" spans="2:65" s="1" customFormat="1" ht="16.5" customHeight="1">
      <c r="B258" s="139"/>
      <c r="C258" s="140" t="s">
        <v>75</v>
      </c>
      <c r="D258" s="140" t="s">
        <v>148</v>
      </c>
      <c r="E258" s="141" t="s">
        <v>458</v>
      </c>
      <c r="F258" s="142" t="s">
        <v>459</v>
      </c>
      <c r="G258" s="143" t="s">
        <v>400</v>
      </c>
      <c r="H258" s="144">
        <v>4169.3090000000002</v>
      </c>
      <c r="I258" s="144">
        <v>0.74299999999999999</v>
      </c>
      <c r="J258" s="144">
        <f>ROUND(I258*H258,3)</f>
        <v>3097.797</v>
      </c>
      <c r="K258" s="145"/>
      <c r="L258" s="27"/>
      <c r="M258" s="146" t="s">
        <v>1</v>
      </c>
      <c r="N258" s="118" t="s">
        <v>41</v>
      </c>
      <c r="O258" s="147">
        <v>0</v>
      </c>
      <c r="P258" s="147">
        <f>O258*H258</f>
        <v>0</v>
      </c>
      <c r="Q258" s="147">
        <v>0</v>
      </c>
      <c r="R258" s="147">
        <f>Q258*H258</f>
        <v>0</v>
      </c>
      <c r="S258" s="147">
        <v>0</v>
      </c>
      <c r="T258" s="148">
        <f>S258*H258</f>
        <v>0</v>
      </c>
      <c r="AR258" s="149" t="s">
        <v>152</v>
      </c>
      <c r="AT258" s="149" t="s">
        <v>148</v>
      </c>
      <c r="AU258" s="149" t="s">
        <v>88</v>
      </c>
      <c r="AY258" s="13" t="s">
        <v>145</v>
      </c>
      <c r="BE258" s="150">
        <f>IF(N258="základná",J258,0)</f>
        <v>0</v>
      </c>
      <c r="BF258" s="150">
        <f>IF(N258="znížená",J258,0)</f>
        <v>3097.797</v>
      </c>
      <c r="BG258" s="150">
        <f>IF(N258="zákl. prenesená",J258,0)</f>
        <v>0</v>
      </c>
      <c r="BH258" s="150">
        <f>IF(N258="zníž. prenesená",J258,0)</f>
        <v>0</v>
      </c>
      <c r="BI258" s="150">
        <f>IF(N258="nulová",J258,0)</f>
        <v>0</v>
      </c>
      <c r="BJ258" s="13" t="s">
        <v>88</v>
      </c>
      <c r="BK258" s="151">
        <f>ROUND(I258*H258,3)</f>
        <v>3097.797</v>
      </c>
      <c r="BL258" s="13" t="s">
        <v>152</v>
      </c>
      <c r="BM258" s="149" t="s">
        <v>460</v>
      </c>
    </row>
    <row r="259" spans="2:65" s="1" customFormat="1" ht="16.5" customHeight="1">
      <c r="B259" s="139"/>
      <c r="C259" s="140" t="s">
        <v>75</v>
      </c>
      <c r="D259" s="140" t="s">
        <v>148</v>
      </c>
      <c r="E259" s="141" t="s">
        <v>461</v>
      </c>
      <c r="F259" s="142" t="s">
        <v>462</v>
      </c>
      <c r="G259" s="143" t="s">
        <v>181</v>
      </c>
      <c r="H259" s="144">
        <v>171.303</v>
      </c>
      <c r="I259" s="144">
        <v>90.391999999999996</v>
      </c>
      <c r="J259" s="144">
        <f>ROUND(I259*H259,3)</f>
        <v>15484.421</v>
      </c>
      <c r="K259" s="145"/>
      <c r="L259" s="27"/>
      <c r="M259" s="146" t="s">
        <v>1</v>
      </c>
      <c r="N259" s="118" t="s">
        <v>41</v>
      </c>
      <c r="O259" s="147">
        <v>0</v>
      </c>
      <c r="P259" s="147">
        <f>O259*H259</f>
        <v>0</v>
      </c>
      <c r="Q259" s="147">
        <v>0</v>
      </c>
      <c r="R259" s="147">
        <f>Q259*H259</f>
        <v>0</v>
      </c>
      <c r="S259" s="147">
        <v>0</v>
      </c>
      <c r="T259" s="148">
        <f>S259*H259</f>
        <v>0</v>
      </c>
      <c r="AR259" s="149" t="s">
        <v>152</v>
      </c>
      <c r="AT259" s="149" t="s">
        <v>148</v>
      </c>
      <c r="AU259" s="149" t="s">
        <v>88</v>
      </c>
      <c r="AY259" s="13" t="s">
        <v>145</v>
      </c>
      <c r="BE259" s="150">
        <f>IF(N259="základná",J259,0)</f>
        <v>0</v>
      </c>
      <c r="BF259" s="150">
        <f>IF(N259="znížená",J259,0)</f>
        <v>15484.421</v>
      </c>
      <c r="BG259" s="150">
        <f>IF(N259="zákl. prenesená",J259,0)</f>
        <v>0</v>
      </c>
      <c r="BH259" s="150">
        <f>IF(N259="zníž. prenesená",J259,0)</f>
        <v>0</v>
      </c>
      <c r="BI259" s="150">
        <f>IF(N259="nulová",J259,0)</f>
        <v>0</v>
      </c>
      <c r="BJ259" s="13" t="s">
        <v>88</v>
      </c>
      <c r="BK259" s="151">
        <f>ROUND(I259*H259,3)</f>
        <v>15484.421</v>
      </c>
      <c r="BL259" s="13" t="s">
        <v>152</v>
      </c>
      <c r="BM259" s="149" t="s">
        <v>463</v>
      </c>
    </row>
    <row r="260" spans="2:65" s="1" customFormat="1" ht="16.5" customHeight="1">
      <c r="B260" s="139"/>
      <c r="C260" s="140" t="s">
        <v>75</v>
      </c>
      <c r="D260" s="140" t="s">
        <v>148</v>
      </c>
      <c r="E260" s="141" t="s">
        <v>464</v>
      </c>
      <c r="F260" s="142" t="s">
        <v>465</v>
      </c>
      <c r="G260" s="143" t="s">
        <v>400</v>
      </c>
      <c r="H260" s="144">
        <v>846.28899999999999</v>
      </c>
      <c r="I260" s="144">
        <v>7.4249999999999998</v>
      </c>
      <c r="J260" s="144">
        <f>ROUND(I260*H260,3)</f>
        <v>6283.6959999999999</v>
      </c>
      <c r="K260" s="145"/>
      <c r="L260" s="27"/>
      <c r="M260" s="152" t="s">
        <v>1</v>
      </c>
      <c r="N260" s="153" t="s">
        <v>41</v>
      </c>
      <c r="O260" s="154">
        <v>0</v>
      </c>
      <c r="P260" s="154">
        <f>O260*H260</f>
        <v>0</v>
      </c>
      <c r="Q260" s="154">
        <v>0</v>
      </c>
      <c r="R260" s="154">
        <f>Q260*H260</f>
        <v>0</v>
      </c>
      <c r="S260" s="154">
        <v>0</v>
      </c>
      <c r="T260" s="155">
        <f>S260*H260</f>
        <v>0</v>
      </c>
      <c r="AR260" s="149" t="s">
        <v>152</v>
      </c>
      <c r="AT260" s="149" t="s">
        <v>148</v>
      </c>
      <c r="AU260" s="149" t="s">
        <v>88</v>
      </c>
      <c r="AY260" s="13" t="s">
        <v>145</v>
      </c>
      <c r="BE260" s="150">
        <f>IF(N260="základná",J260,0)</f>
        <v>0</v>
      </c>
      <c r="BF260" s="150">
        <f>IF(N260="znížená",J260,0)</f>
        <v>6283.6959999999999</v>
      </c>
      <c r="BG260" s="150">
        <f>IF(N260="zákl. prenesená",J260,0)</f>
        <v>0</v>
      </c>
      <c r="BH260" s="150">
        <f>IF(N260="zníž. prenesená",J260,0)</f>
        <v>0</v>
      </c>
      <c r="BI260" s="150">
        <f>IF(N260="nulová",J260,0)</f>
        <v>0</v>
      </c>
      <c r="BJ260" s="13" t="s">
        <v>88</v>
      </c>
      <c r="BK260" s="151">
        <f>ROUND(I260*H260,3)</f>
        <v>6283.6959999999999</v>
      </c>
      <c r="BL260" s="13" t="s">
        <v>152</v>
      </c>
      <c r="BM260" s="149" t="s">
        <v>466</v>
      </c>
    </row>
    <row r="261" spans="2:65" s="1" customFormat="1" ht="7" customHeight="1">
      <c r="B261" s="42"/>
      <c r="C261" s="43"/>
      <c r="D261" s="43"/>
      <c r="E261" s="43"/>
      <c r="F261" s="43"/>
      <c r="G261" s="43"/>
      <c r="H261" s="43"/>
      <c r="I261" s="43"/>
      <c r="J261" s="43"/>
      <c r="K261" s="43"/>
      <c r="L261" s="27"/>
    </row>
  </sheetData>
  <autoFilter ref="C146:K260" xr:uid="{00000000-0009-0000-0000-000001000000}"/>
  <mergeCells count="12">
    <mergeCell ref="E139:H139"/>
    <mergeCell ref="L2:V2"/>
    <mergeCell ref="E85:H85"/>
    <mergeCell ref="E87:H87"/>
    <mergeCell ref="E89:H89"/>
    <mergeCell ref="E135:H135"/>
    <mergeCell ref="E137:H13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01_01 - SO 5866 - B - Kra...</vt:lpstr>
      <vt:lpstr>'01_01 - SO 5866 - B - Kra...'!Názvy_tlače</vt:lpstr>
      <vt:lpstr>'Rekapitulácia stavby'!Názvy_tlače</vt:lpstr>
      <vt:lpstr>'01_01 - SO 5866 - B - Kra...'!Oblasť_tlače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Kytka</dc:creator>
  <cp:lastModifiedBy>Microsoft Office User</cp:lastModifiedBy>
  <dcterms:created xsi:type="dcterms:W3CDTF">2022-07-05T20:58:17Z</dcterms:created>
  <dcterms:modified xsi:type="dcterms:W3CDTF">2023-05-17T09:35:03Z</dcterms:modified>
</cp:coreProperties>
</file>