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elikmecova/Desktop/Maragro/"/>
    </mc:Choice>
  </mc:AlternateContent>
  <xr:revisionPtr revIDLastSave="0" documentId="8_{F65FCE5B-AEAB-6B48-BAB6-23F9B7312BAE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Rekapitulácia stavby" sheetId="1" r:id="rId1"/>
    <sheet name="01_01 - SO 5866 - B - Kra..." sheetId="2" r:id="rId2"/>
  </sheets>
  <definedNames>
    <definedName name="_xlnm._FilterDatabase" localSheetId="1" hidden="1">'01_01 - SO 5866 - B - Kra...'!$C$152:$K$266</definedName>
    <definedName name="_xlnm.Print_Titles" localSheetId="1">'01_01 - SO 5866 - B - Kra...'!$152:$152</definedName>
    <definedName name="_xlnm.Print_Titles" localSheetId="0">'Rekapitulácia stavby'!$92:$92</definedName>
    <definedName name="_xlnm.Print_Area" localSheetId="1">'01_01 - SO 5866 - B - Kra...'!$C$4:$J$76,'01_01 - SO 5866 - B - Kra...'!$C$82:$J$132,'01_01 - SO 5866 - B - Kra...'!$C$138:$J$266</definedName>
    <definedName name="_xlnm.Print_Area" localSheetId="0">'Rekapitulácia stavby'!$D$4:$AO$76,'Rekapitulácia stavby'!$C$82:$AQ$104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J40" i="2"/>
  <c r="AY96" i="1" s="1"/>
  <c r="J39" i="2"/>
  <c r="AX96" i="1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T211" i="2" s="1"/>
  <c r="R212" i="2"/>
  <c r="R211" i="2" s="1"/>
  <c r="P212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T203" i="2" s="1"/>
  <c r="R204" i="2"/>
  <c r="R203" i="2" s="1"/>
  <c r="P204" i="2"/>
  <c r="P203" i="2" s="1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T184" i="2" s="1"/>
  <c r="R185" i="2"/>
  <c r="R184" i="2" s="1"/>
  <c r="P185" i="2"/>
  <c r="P184" i="2" s="1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J149" i="2"/>
  <c r="F149" i="2"/>
  <c r="F147" i="2"/>
  <c r="E145" i="2"/>
  <c r="BI130" i="2"/>
  <c r="BH130" i="2"/>
  <c r="BG130" i="2"/>
  <c r="BE130" i="2"/>
  <c r="BI129" i="2"/>
  <c r="BH129" i="2"/>
  <c r="BG129" i="2"/>
  <c r="BF129" i="2"/>
  <c r="BE129" i="2"/>
  <c r="BI128" i="2"/>
  <c r="BH128" i="2"/>
  <c r="BG128" i="2"/>
  <c r="BF128" i="2"/>
  <c r="BE128" i="2"/>
  <c r="BI127" i="2"/>
  <c r="BH127" i="2"/>
  <c r="BG127" i="2"/>
  <c r="BF127" i="2"/>
  <c r="BE127" i="2"/>
  <c r="BI126" i="2"/>
  <c r="BH126" i="2"/>
  <c r="BG126" i="2"/>
  <c r="BF126" i="2"/>
  <c r="BE126" i="2"/>
  <c r="BI125" i="2"/>
  <c r="BH125" i="2"/>
  <c r="BG125" i="2"/>
  <c r="BF125" i="2"/>
  <c r="BE125" i="2"/>
  <c r="J93" i="2"/>
  <c r="F93" i="2"/>
  <c r="F91" i="2"/>
  <c r="E89" i="2"/>
  <c r="J26" i="2"/>
  <c r="E26" i="2"/>
  <c r="J150" i="2"/>
  <c r="J25" i="2"/>
  <c r="J20" i="2"/>
  <c r="E20" i="2"/>
  <c r="F150" i="2"/>
  <c r="J19" i="2"/>
  <c r="J14" i="2"/>
  <c r="J91" i="2"/>
  <c r="E7" i="2"/>
  <c r="E141" i="2" s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BK266" i="2"/>
  <c r="J193" i="2"/>
  <c r="J159" i="2"/>
  <c r="BK241" i="2"/>
  <c r="BK212" i="2"/>
  <c r="BK196" i="2"/>
  <c r="BK168" i="2"/>
  <c r="BK243" i="2"/>
  <c r="J188" i="2"/>
  <c r="J252" i="2"/>
  <c r="J215" i="2"/>
  <c r="J166" i="2"/>
  <c r="BK231" i="2"/>
  <c r="BK189" i="2"/>
  <c r="J162" i="2"/>
  <c r="BK257" i="2"/>
  <c r="J209" i="2"/>
  <c r="J168" i="2"/>
  <c r="BK247" i="2"/>
  <c r="J189" i="2"/>
  <c r="BK170" i="2"/>
  <c r="J227" i="2"/>
  <c r="J167" i="2"/>
  <c r="BK255" i="2"/>
  <c r="J217" i="2"/>
  <c r="J178" i="2"/>
  <c r="BK246" i="2"/>
  <c r="J214" i="2"/>
  <c r="BK190" i="2"/>
  <c r="J158" i="2"/>
  <c r="BK239" i="2"/>
  <c r="BK195" i="2"/>
  <c r="J258" i="2"/>
  <c r="BK227" i="2"/>
  <c r="BK181" i="2"/>
  <c r="J235" i="2"/>
  <c r="J212" i="2"/>
  <c r="BK183" i="2"/>
  <c r="J156" i="2"/>
  <c r="J246" i="2"/>
  <c r="BK204" i="2"/>
  <c r="J170" i="2"/>
  <c r="BK244" i="2"/>
  <c r="J190" i="2"/>
  <c r="J169" i="2"/>
  <c r="BK230" i="2"/>
  <c r="BK179" i="2"/>
  <c r="J264" i="2"/>
  <c r="J210" i="2"/>
  <c r="BK173" i="2"/>
  <c r="J238" i="2"/>
  <c r="BK209" i="2"/>
  <c r="J183" i="2"/>
  <c r="BK223" i="2"/>
  <c r="J194" i="2"/>
  <c r="BK259" i="2"/>
  <c r="J222" i="2"/>
  <c r="BK171" i="2"/>
  <c r="J239" i="2"/>
  <c r="BK201" i="2"/>
  <c r="BK169" i="2"/>
  <c r="J265" i="2"/>
  <c r="J220" i="2"/>
  <c r="J176" i="2"/>
  <c r="BK252" i="2"/>
  <c r="J195" i="2"/>
  <c r="BK172" i="2"/>
  <c r="J161" i="2"/>
  <c r="J202" i="2"/>
  <c r="BK160" i="2"/>
  <c r="J259" i="2"/>
  <c r="J218" i="2"/>
  <c r="J177" i="2"/>
  <c r="BK236" i="2"/>
  <c r="BK199" i="2"/>
  <c r="J171" i="2"/>
  <c r="J255" i="2"/>
  <c r="J199" i="2"/>
  <c r="BK262" i="2"/>
  <c r="BK242" i="2"/>
  <c r="J173" i="2"/>
  <c r="BK238" i="2"/>
  <c r="J221" i="2"/>
  <c r="BK176" i="2"/>
  <c r="BK264" i="2"/>
  <c r="BK235" i="2"/>
  <c r="BK193" i="2"/>
  <c r="BK256" i="2"/>
  <c r="J198" i="2"/>
  <c r="J175" i="2"/>
  <c r="J231" i="2"/>
  <c r="BK180" i="2"/>
  <c r="BK248" i="2"/>
  <c r="BK198" i="2"/>
  <c r="J251" i="2"/>
  <c r="BK215" i="2"/>
  <c r="BK194" i="2"/>
  <c r="BK161" i="2"/>
  <c r="BK228" i="2"/>
  <c r="J266" i="2"/>
  <c r="BK249" i="2"/>
  <c r="BK217" i="2"/>
  <c r="BK159" i="2"/>
  <c r="J233" i="2"/>
  <c r="J208" i="2"/>
  <c r="BK177" i="2"/>
  <c r="AS95" i="1"/>
  <c r="J230" i="2"/>
  <c r="J179" i="2"/>
  <c r="J234" i="2"/>
  <c r="BK188" i="2"/>
  <c r="J163" i="2"/>
  <c r="BK218" i="2"/>
  <c r="BK157" i="2"/>
  <c r="BK234" i="2"/>
  <c r="J180" i="2"/>
  <c r="J256" i="2"/>
  <c r="J236" i="2"/>
  <c r="BK187" i="2"/>
  <c r="BK258" i="2"/>
  <c r="BK210" i="2"/>
  <c r="BK263" i="2"/>
  <c r="BK245" i="2"/>
  <c r="J201" i="2"/>
  <c r="BK158" i="2"/>
  <c r="J226" i="2"/>
  <c r="J191" i="2"/>
  <c r="BK164" i="2"/>
  <c r="BK251" i="2"/>
  <c r="J196" i="2"/>
  <c r="BK163" i="2"/>
  <c r="BK219" i="2"/>
  <c r="BK182" i="2"/>
  <c r="J228" i="2"/>
  <c r="BK178" i="2"/>
  <c r="J245" i="2"/>
  <c r="BK225" i="2"/>
  <c r="J263" i="2"/>
  <c r="J243" i="2"/>
  <c r="J223" i="2"/>
  <c r="J200" i="2"/>
  <c r="J172" i="2"/>
  <c r="J249" i="2"/>
  <c r="J207" i="2"/>
  <c r="J260" i="2"/>
  <c r="J244" i="2"/>
  <c r="J182" i="2"/>
  <c r="J241" i="2"/>
  <c r="J225" i="2"/>
  <c r="BK185" i="2"/>
  <c r="BK167" i="2"/>
  <c r="J262" i="2"/>
  <c r="J219" i="2"/>
  <c r="J164" i="2"/>
  <c r="BK220" i="2"/>
  <c r="BK191" i="2"/>
  <c r="BK166" i="2"/>
  <c r="BK207" i="2"/>
  <c r="BK162" i="2"/>
  <c r="BK226" i="2"/>
  <c r="BK202" i="2"/>
  <c r="BK260" i="2"/>
  <c r="BK233" i="2"/>
  <c r="J204" i="2"/>
  <c r="BK175" i="2"/>
  <c r="J257" i="2"/>
  <c r="BK221" i="2"/>
  <c r="BK265" i="2"/>
  <c r="J247" i="2"/>
  <c r="BK200" i="2"/>
  <c r="J242" i="2"/>
  <c r="BK222" i="2"/>
  <c r="J187" i="2"/>
  <c r="J157" i="2"/>
  <c r="J248" i="2"/>
  <c r="BK208" i="2"/>
  <c r="BK156" i="2"/>
  <c r="BK214" i="2"/>
  <c r="J185" i="2"/>
  <c r="J160" i="2"/>
  <c r="J181" i="2"/>
  <c r="P155" i="2" l="1"/>
  <c r="BK174" i="2"/>
  <c r="J174" i="2" s="1"/>
  <c r="J102" i="2" s="1"/>
  <c r="R186" i="2"/>
  <c r="R192" i="2"/>
  <c r="T197" i="2"/>
  <c r="T206" i="2"/>
  <c r="R216" i="2"/>
  <c r="R224" i="2"/>
  <c r="T229" i="2"/>
  <c r="P232" i="2"/>
  <c r="R237" i="2"/>
  <c r="R240" i="2"/>
  <c r="R250" i="2"/>
  <c r="T254" i="2"/>
  <c r="T155" i="2"/>
  <c r="T165" i="2"/>
  <c r="T224" i="2"/>
  <c r="R213" i="2"/>
  <c r="BK261" i="2"/>
  <c r="J261" i="2" s="1"/>
  <c r="J121" i="2" s="1"/>
  <c r="BK155" i="2"/>
  <c r="J155" i="2"/>
  <c r="J100" i="2" s="1"/>
  <c r="BK165" i="2"/>
  <c r="J165" i="2" s="1"/>
  <c r="J101" i="2" s="1"/>
  <c r="T174" i="2"/>
  <c r="P186" i="2"/>
  <c r="T192" i="2"/>
  <c r="R197" i="2"/>
  <c r="BK206" i="2"/>
  <c r="J206" i="2"/>
  <c r="J109" i="2" s="1"/>
  <c r="P213" i="2"/>
  <c r="P216" i="2"/>
  <c r="P224" i="2"/>
  <c r="R229" i="2"/>
  <c r="R232" i="2"/>
  <c r="P237" i="2"/>
  <c r="T240" i="2"/>
  <c r="T250" i="2"/>
  <c r="R254" i="2"/>
  <c r="P261" i="2"/>
  <c r="P165" i="2"/>
  <c r="P174" i="2"/>
  <c r="BK186" i="2"/>
  <c r="J186" i="2" s="1"/>
  <c r="J104" i="2" s="1"/>
  <c r="BK192" i="2"/>
  <c r="J192" i="2"/>
  <c r="J105" i="2" s="1"/>
  <c r="BK197" i="2"/>
  <c r="J197" i="2" s="1"/>
  <c r="J106" i="2" s="1"/>
  <c r="R206" i="2"/>
  <c r="R205" i="2"/>
  <c r="BK213" i="2"/>
  <c r="J213" i="2"/>
  <c r="J111" i="2" s="1"/>
  <c r="BK216" i="2"/>
  <c r="J216" i="2" s="1"/>
  <c r="J112" i="2" s="1"/>
  <c r="BK224" i="2"/>
  <c r="J224" i="2"/>
  <c r="J113" i="2" s="1"/>
  <c r="P229" i="2"/>
  <c r="T232" i="2"/>
  <c r="BK240" i="2"/>
  <c r="J240" i="2" s="1"/>
  <c r="J117" i="2" s="1"/>
  <c r="BK250" i="2"/>
  <c r="J250" i="2"/>
  <c r="J118" i="2" s="1"/>
  <c r="BK254" i="2"/>
  <c r="BK253" i="2" s="1"/>
  <c r="J253" i="2" s="1"/>
  <c r="J119" i="2" s="1"/>
  <c r="R261" i="2"/>
  <c r="R155" i="2"/>
  <c r="R174" i="2"/>
  <c r="T186" i="2"/>
  <c r="P192" i="2"/>
  <c r="P197" i="2"/>
  <c r="P206" i="2"/>
  <c r="P205" i="2" s="1"/>
  <c r="T213" i="2"/>
  <c r="T216" i="2"/>
  <c r="BK229" i="2"/>
  <c r="J229" i="2" s="1"/>
  <c r="J114" i="2" s="1"/>
  <c r="BK232" i="2"/>
  <c r="J232" i="2"/>
  <c r="J115" i="2" s="1"/>
  <c r="BK237" i="2"/>
  <c r="J237" i="2" s="1"/>
  <c r="J116" i="2" s="1"/>
  <c r="P240" i="2"/>
  <c r="P250" i="2"/>
  <c r="P254" i="2"/>
  <c r="P253" i="2"/>
  <c r="T261" i="2"/>
  <c r="R165" i="2"/>
  <c r="T237" i="2"/>
  <c r="BK184" i="2"/>
  <c r="J184" i="2" s="1"/>
  <c r="J103" i="2" s="1"/>
  <c r="BK211" i="2"/>
  <c r="J211" i="2"/>
  <c r="J110" i="2" s="1"/>
  <c r="BK203" i="2"/>
  <c r="J203" i="2" s="1"/>
  <c r="J107" i="2" s="1"/>
  <c r="J147" i="2"/>
  <c r="BF163" i="2"/>
  <c r="BF171" i="2"/>
  <c r="BF177" i="2"/>
  <c r="BF191" i="2"/>
  <c r="BF196" i="2"/>
  <c r="BF199" i="2"/>
  <c r="BF225" i="2"/>
  <c r="BF233" i="2"/>
  <c r="J94" i="2"/>
  <c r="BF183" i="2"/>
  <c r="BF193" i="2"/>
  <c r="BF210" i="2"/>
  <c r="BF159" i="2"/>
  <c r="BF170" i="2"/>
  <c r="BF173" i="2"/>
  <c r="BF201" i="2"/>
  <c r="BF214" i="2"/>
  <c r="BF217" i="2"/>
  <c r="BF221" i="2"/>
  <c r="BF227" i="2"/>
  <c r="BF239" i="2"/>
  <c r="BF258" i="2"/>
  <c r="BF259" i="2"/>
  <c r="BF158" i="2"/>
  <c r="BF172" i="2"/>
  <c r="BF178" i="2"/>
  <c r="BF181" i="2"/>
  <c r="BF185" i="2"/>
  <c r="BF187" i="2"/>
  <c r="BF190" i="2"/>
  <c r="BF202" i="2"/>
  <c r="BF215" i="2"/>
  <c r="BF228" i="2"/>
  <c r="BF244" i="2"/>
  <c r="BF246" i="2"/>
  <c r="BF248" i="2"/>
  <c r="BF249" i="2"/>
  <c r="BF256" i="2"/>
  <c r="BF260" i="2"/>
  <c r="BF262" i="2"/>
  <c r="BF263" i="2"/>
  <c r="BF264" i="2"/>
  <c r="E85" i="2"/>
  <c r="BF162" i="2"/>
  <c r="BF175" i="2"/>
  <c r="BF194" i="2"/>
  <c r="BF195" i="2"/>
  <c r="BF198" i="2"/>
  <c r="BF204" i="2"/>
  <c r="BF207" i="2"/>
  <c r="BF209" i="2"/>
  <c r="BF218" i="2"/>
  <c r="BF223" i="2"/>
  <c r="BF230" i="2"/>
  <c r="BF231" i="2"/>
  <c r="BF236" i="2"/>
  <c r="BF265" i="2"/>
  <c r="BF164" i="2"/>
  <c r="BF179" i="2"/>
  <c r="BF182" i="2"/>
  <c r="BF189" i="2"/>
  <c r="BF219" i="2"/>
  <c r="BF226" i="2"/>
  <c r="BF234" i="2"/>
  <c r="BF245" i="2"/>
  <c r="BF168" i="2"/>
  <c r="BF169" i="2"/>
  <c r="BF176" i="2"/>
  <c r="BF180" i="2"/>
  <c r="BF188" i="2"/>
  <c r="BF243" i="2"/>
  <c r="BF247" i="2"/>
  <c r="BF252" i="2"/>
  <c r="BF255" i="2"/>
  <c r="BF257" i="2"/>
  <c r="BF266" i="2"/>
  <c r="F94" i="2"/>
  <c r="BF156" i="2"/>
  <c r="BF157" i="2"/>
  <c r="BF160" i="2"/>
  <c r="BF161" i="2"/>
  <c r="BF166" i="2"/>
  <c r="BF167" i="2"/>
  <c r="BF200" i="2"/>
  <c r="BF208" i="2"/>
  <c r="BF212" i="2"/>
  <c r="BF220" i="2"/>
  <c r="BF222" i="2"/>
  <c r="BF235" i="2"/>
  <c r="BF238" i="2"/>
  <c r="BF241" i="2"/>
  <c r="BF242" i="2"/>
  <c r="BF251" i="2"/>
  <c r="AS94" i="1"/>
  <c r="F37" i="2"/>
  <c r="AZ96" i="1"/>
  <c r="AZ95" i="1"/>
  <c r="AV95" i="1" s="1"/>
  <c r="F39" i="2"/>
  <c r="BB96" i="1"/>
  <c r="BB95" i="1"/>
  <c r="BB94" i="1" s="1"/>
  <c r="W34" i="1" s="1"/>
  <c r="F41" i="2"/>
  <c r="BD96" i="1"/>
  <c r="BD95" i="1" s="1"/>
  <c r="BD94" i="1" s="1"/>
  <c r="W36" i="1" s="1"/>
  <c r="F40" i="2"/>
  <c r="BC96" i="1" s="1"/>
  <c r="BC95" i="1" s="1"/>
  <c r="BC94" i="1" s="1"/>
  <c r="W35" i="1" s="1"/>
  <c r="J37" i="2"/>
  <c r="AV96" i="1" s="1"/>
  <c r="T154" i="2" l="1"/>
  <c r="T253" i="2"/>
  <c r="R253" i="2"/>
  <c r="R154" i="2"/>
  <c r="R153" i="2" s="1"/>
  <c r="T205" i="2"/>
  <c r="P154" i="2"/>
  <c r="P153" i="2"/>
  <c r="AU96" i="1" s="1"/>
  <c r="AU95" i="1" s="1"/>
  <c r="AU94" i="1" s="1"/>
  <c r="BK154" i="2"/>
  <c r="J154" i="2" s="1"/>
  <c r="J99" i="2" s="1"/>
  <c r="BK205" i="2"/>
  <c r="J205" i="2"/>
  <c r="J108" i="2" s="1"/>
  <c r="J254" i="2"/>
  <c r="J120" i="2" s="1"/>
  <c r="AX95" i="1"/>
  <c r="AZ94" i="1"/>
  <c r="AV94" i="1"/>
  <c r="AY95" i="1"/>
  <c r="AX94" i="1"/>
  <c r="AY94" i="1"/>
  <c r="T153" i="2" l="1"/>
  <c r="BK153" i="2"/>
  <c r="J153" i="2" s="1"/>
  <c r="J98" i="2" s="1"/>
  <c r="J32" i="2" s="1"/>
  <c r="J34" i="2" l="1"/>
  <c r="AG96" i="1" s="1"/>
  <c r="AG95" i="1" s="1"/>
  <c r="AG94" i="1" s="1"/>
  <c r="AG102" i="1" s="1"/>
  <c r="AV102" i="1" s="1"/>
  <c r="BY102" i="1" s="1"/>
  <c r="J130" i="2"/>
  <c r="J124" i="2" s="1"/>
  <c r="J33" i="2" s="1"/>
  <c r="J132" i="2"/>
  <c r="AG99" i="1"/>
  <c r="CD99" i="1" s="1"/>
  <c r="CD102" i="1" l="1"/>
  <c r="BF130" i="2"/>
  <c r="J38" i="2" s="1"/>
  <c r="AW96" i="1" s="1"/>
  <c r="AT96" i="1" s="1"/>
  <c r="AN96" i="1" s="1"/>
  <c r="AN102" i="1"/>
  <c r="AG101" i="1"/>
  <c r="AV101" i="1" s="1"/>
  <c r="BY101" i="1" s="1"/>
  <c r="AG100" i="1"/>
  <c r="CD100" i="1" s="1"/>
  <c r="AK26" i="1"/>
  <c r="CD101" i="1"/>
  <c r="AV100" i="1"/>
  <c r="BY100" i="1"/>
  <c r="AV99" i="1"/>
  <c r="BY99" i="1" s="1"/>
  <c r="AN101" i="1"/>
  <c r="W32" i="1"/>
  <c r="AG98" i="1"/>
  <c r="AK27" i="1" s="1"/>
  <c r="AK29" i="1" s="1"/>
  <c r="F38" i="2" l="1"/>
  <c r="BA96" i="1" s="1"/>
  <c r="BA95" i="1" s="1"/>
  <c r="AW95" i="1" s="1"/>
  <c r="AT95" i="1" s="1"/>
  <c r="AN95" i="1" s="1"/>
  <c r="J43" i="2"/>
  <c r="AN100" i="1"/>
  <c r="AN99" i="1"/>
  <c r="AG104" i="1"/>
  <c r="AK32" i="1"/>
  <c r="BA94" i="1" l="1"/>
  <c r="W33" i="1" s="1"/>
  <c r="AW94" i="1"/>
  <c r="AK33" i="1" s="1"/>
  <c r="AK38" i="1" s="1"/>
  <c r="AN98" i="1"/>
  <c r="AT94" i="1" l="1"/>
  <c r="AN94" i="1" s="1"/>
  <c r="AN104" i="1" s="1"/>
</calcChain>
</file>

<file path=xl/sharedStrings.xml><?xml version="1.0" encoding="utf-8"?>
<sst xmlns="http://schemas.openxmlformats.org/spreadsheetml/2006/main" count="1758" uniqueCount="482">
  <si>
    <t>Export Komplet</t>
  </si>
  <si>
    <t/>
  </si>
  <si>
    <t>2.0</t>
  </si>
  <si>
    <t>False</t>
  </si>
  <si>
    <t>{73b37cec-a6ee-4909-900d-d0298e3456a2}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</si>
  <si>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</si>
  <si>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</si>
  <si>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</si>
  <si>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</si>
  <si>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</si>
  <si>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</si>
  <si>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</si>
  <si>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PV518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</si>
  <si>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</si>
  <si>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</si>
  <si>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Farma pre chov hovädzieho dobytka - rozšírenie - Dubník - Mikulášov dvor</t>
  </si>
  <si>
    <t>JKSO:</t>
  </si>
  <si>
    <t>KS:</t>
  </si>
  <si>
    <t>Miesto:</t>
  </si>
  <si>
    <t>Dubník, k.ú. Veľká Tabula</t>
  </si>
  <si>
    <t>Dátum:</t>
  </si>
  <si>
    <t>29. 6. 2022</t>
  </si>
  <si>
    <t>Objednávateľ:</t>
  </si>
  <si>
    <t>IČO:</t>
  </si>
  <si>
    <t>MARAGRO s.r.o.</t>
  </si>
  <si>
    <t>IČ DPH:</t>
  </si>
  <si>
    <t>Zhotoviteľ:</t>
  </si>
  <si>
    <t>Vyplň údaj</t>
  </si>
  <si>
    <t>Projektant:</t>
  </si>
  <si>
    <t>Ing. Balla</t>
  </si>
  <si>
    <t>True</t>
  </si>
  <si>
    <t>0,01</t>
  </si>
  <si>
    <t>Spracovateľ:</t>
  </si>
  <si>
    <t xml:space="preserve"> </t>
  </si>
  <si>
    <t>Poznámka: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</si>
  <si>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</si>
  <si>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</si>
  <si>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</si>
  <si>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</si>
  <si>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</si>
  <si>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</si>
  <si>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</si>
  <si>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</si>
  <si>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</si>
  <si>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</si>
  <si>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</si>
  <si>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</si>
  <si>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</si>
  <si>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</si>
  <si>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</si>
  <si>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</si>
  <si>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</si>
  <si>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</si>
  <si>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</si>
  <si>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</si>
  <si>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</si>
  <si>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</si>
  <si>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</si>
  <si>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</si>
  <si>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</si>
  <si>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</si>
  <si>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</si>
  <si>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</si>
  <si>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</si>
  <si>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</si>
  <si>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</si>
  <si>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</si>
  <si>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</si>
  <si>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</si>
  <si>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</si>
  <si>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</si>
  <si>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</si>
  <si>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</si>
  <si>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</si>
  <si>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</si>
  <si>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</si>
  <si>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</si>
  <si>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</si>
  <si>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</si>
  <si>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</si>
  <si>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</si>
  <si>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</si>
  <si>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</si>
  <si>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02 - Kravín pre 800 ks dojníc</t>
  </si>
  <si>
    <t>STA</t>
  </si>
  <si>
    <t>1</t>
  </si>
  <si>
    <t>{0e8e58b7-a3a2-4c75-baab-260449936ac3}</t>
  </si>
  <si>
    <t>/</t>
  </si>
  <si>
    <t>01_01</t>
  </si>
  <si>
    <t>SO 5866 - B - Kravín pre 800 ks dojníc</t>
  </si>
  <si>
    <t>Časť</t>
  </si>
  <si>
    <t>2</t>
  </si>
  <si>
    <t>{9fcc9bcc-9c69-43bd-beba-5af2be2722c0}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</si>
  <si>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</si>
  <si>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</si>
  <si>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</si>
  <si>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</si>
  <si>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</si>
  <si>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</si>
  <si>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</si>
  <si>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</si>
  <si>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</si>
  <si>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</si>
  <si>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</si>
  <si>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01 - 02 - Kravín pre 800 ks dojníc</t>
  </si>
  <si>
    <t>Časť:</t>
  </si>
  <si>
    <t>01_01 - SO 5866 - B - Kravín pre 800 ks dojníc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</si>
  <si>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</si>
  <si>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</si>
  <si>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</si>
  <si>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</si>
  <si>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</si>
  <si>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</si>
  <si>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</si>
  <si>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D1 - Práce HSV</t>
  </si>
  <si>
    <t xml:space="preserve">    D2 - ZEMNÉ PRÁCE</t>
  </si>
  <si>
    <t xml:space="preserve">    D3 - ZÁKLADY</t>
  </si>
  <si>
    <t xml:space="preserve">    D4 - ZVISLÉ KONŠTRUKCIE</t>
  </si>
  <si>
    <t xml:space="preserve">    D5 - SPEVNENÉ PLOCHY</t>
  </si>
  <si>
    <t xml:space="preserve">    D6 - POVRCHOVÉ ÚPRAVY</t>
  </si>
  <si>
    <t xml:space="preserve">    D7 - POTRUBNÉ ROZVODY</t>
  </si>
  <si>
    <t xml:space="preserve">    D8 - OSTATNÉ PRÁCE</t>
  </si>
  <si>
    <t xml:space="preserve">    D9 - PRESUNY HMÔT</t>
  </si>
  <si>
    <t>D10 - Práce PSV</t>
  </si>
  <si>
    <t xml:space="preserve">    D11 - IZOLÁCIE PROTI VODE A VLHKOSTI</t>
  </si>
  <si>
    <t xml:space="preserve">    D12 - ZTI-VNÚTORNA KANALIZÁCIA</t>
  </si>
  <si>
    <t xml:space="preserve">    D13 - ZTI-VNÚTORNÝ VODOVOD</t>
  </si>
  <si>
    <t xml:space="preserve">    D14 - ZTI-STROJNÉ VYBAVENIE</t>
  </si>
  <si>
    <t xml:space="preserve">    D15 - KONŠTRUKCIE TESÁRSKE</t>
  </si>
  <si>
    <t xml:space="preserve">    D16 - DREVOSTAVBY</t>
  </si>
  <si>
    <t xml:space="preserve">    D17 - KONŠTRUKCIE KLAMPIARSKE</t>
  </si>
  <si>
    <t xml:space="preserve">    D18 - KRYTINY TVRDÉ</t>
  </si>
  <si>
    <t xml:space="preserve">    D19 - KOVOVÉ DOPLNKOVÉ KONŠTRUKCIE</t>
  </si>
  <si>
    <t xml:space="preserve">    D20 - NÁTERY</t>
  </si>
  <si>
    <t>D21 - Montážne práce</t>
  </si>
  <si>
    <t xml:space="preserve">    D22 - M-21 ELEKTROMONTÁŽE</t>
  </si>
  <si>
    <t xml:space="preserve">    D23 - M-43 MONTÁŽ OCEĽOVÝCH KONŠTRUKCIÍ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</si>
  <si>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</si>
  <si>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</si>
  <si>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</si>
  <si>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</si>
  <si>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</si>
  <si>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</si>
  <si>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</si>
  <si>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</si>
  <si>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</si>
  <si>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</si>
  <si>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</si>
  <si>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</si>
  <si>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</si>
  <si>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</si>
  <si>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</si>
  <si>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</si>
  <si>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</si>
  <si>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</si>
  <si>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</si>
  <si>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</si>
  <si>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</si>
  <si>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</si>
  <si>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HSV</t>
  </si>
  <si>
    <t>ROZPOCET</t>
  </si>
  <si>
    <t>D2</t>
  </si>
  <si>
    <t>ZEMNÉ PRÁCE</t>
  </si>
  <si>
    <t>K</t>
  </si>
  <si>
    <t>121101113</t>
  </si>
  <si>
    <t>Odstránenie ornice do 10 000 m3 s vodorovným premiestnením na hromady a so zložením na vzdialenosť do 100 m</t>
  </si>
  <si>
    <t>m3</t>
  </si>
  <si>
    <t>4</t>
  </si>
  <si>
    <t>131101102</t>
  </si>
  <si>
    <t>Hĺbenie nezapažených jám v hornine triedy 1 až 2, do 1000 m3</t>
  </si>
  <si>
    <t>132101101</t>
  </si>
  <si>
    <t>Výkop ryhy do 100 m3 o šírke do 600 mm v hornine triedy 1 a 2</t>
  </si>
  <si>
    <t>6</t>
  </si>
  <si>
    <t>132201102</t>
  </si>
  <si>
    <t>Hĺbenie rýh o šírke do 0,6 m v hornine triedy 3, nad 100 m3</t>
  </si>
  <si>
    <t>8</t>
  </si>
  <si>
    <t>133101102</t>
  </si>
  <si>
    <t>Hĺbenie zapažených šachiet v hornine triedy 1 a 2, nad 100 m3</t>
  </si>
  <si>
    <t>10</t>
  </si>
  <si>
    <t>162301101</t>
  </si>
  <si>
    <t>Vodorovné premiestnenie výkopku na vzdialenosť do 500 m v hornine triedy 1 až 4</t>
  </si>
  <si>
    <t>12</t>
  </si>
  <si>
    <t>167101101</t>
  </si>
  <si>
    <t>Nakladanie výkopku do 100 m3 v hornine triedy 1 až 4</t>
  </si>
  <si>
    <t>14</t>
  </si>
  <si>
    <t>174101003</t>
  </si>
  <si>
    <t>Zásyp sypaninou zhutnený jám, šachiet, rýh, zárezov alebo okolo objektu do 10000 m3</t>
  </si>
  <si>
    <t>16</t>
  </si>
  <si>
    <t>181101102</t>
  </si>
  <si>
    <t>Úprava pláne v zárezoch v hornine triedy 1 až 4 so zhutnením</t>
  </si>
  <si>
    <t>m2</t>
  </si>
  <si>
    <t>18</t>
  </si>
  <si>
    <t>D3</t>
  </si>
  <si>
    <t>ZÁKLADY</t>
  </si>
  <si>
    <t>273361821</t>
  </si>
  <si>
    <t>Výstuž základových dosiek oceľou triedy 10 505 /B500A/</t>
  </si>
  <si>
    <t>t</t>
  </si>
  <si>
    <t>275351217</t>
  </si>
  <si>
    <t>Debnenie základových pätiek tradičné - zhotovenie</t>
  </si>
  <si>
    <t>22</t>
  </si>
  <si>
    <t>275351218</t>
  </si>
  <si>
    <t>Debnenie základových pätiek tradičné - odstránenie</t>
  </si>
  <si>
    <t>24</t>
  </si>
  <si>
    <t>275361821</t>
  </si>
  <si>
    <t>Výstuž základových pätiek oceľou triedy 10 505 /B500A/</t>
  </si>
  <si>
    <t>26</t>
  </si>
  <si>
    <t>275326231</t>
  </si>
  <si>
    <t>Betón základových pätiek z betónu vodostavebného železového V4 T50 C20/25</t>
  </si>
  <si>
    <t>28</t>
  </si>
  <si>
    <t>273321411</t>
  </si>
  <si>
    <t>Betón základových dosiek železový triedy C25/30</t>
  </si>
  <si>
    <t>30</t>
  </si>
  <si>
    <t>2833000215</t>
  </si>
  <si>
    <t>Izol. základov proti vlhkosti, tlak.vode, radonu, hydroizolačná fólia</t>
  </si>
  <si>
    <t>32</t>
  </si>
  <si>
    <t>273322530</t>
  </si>
  <si>
    <t>Betón monolitických stien  železový (s výstužou), tr.C 25/30 - krmný stôl</t>
  </si>
  <si>
    <t>34</t>
  </si>
  <si>
    <t>D4</t>
  </si>
  <si>
    <t>ZVISLÉ KONŠTRUKCIE</t>
  </si>
  <si>
    <t>311321311</t>
  </si>
  <si>
    <t>Nadzákladové múry nosné zo železobetónu trieda C16/20</t>
  </si>
  <si>
    <t>36</t>
  </si>
  <si>
    <t>311351107</t>
  </si>
  <si>
    <t>Debnenie nadzákladových múrov nosných obojstranné tradičné - zhotovenie</t>
  </si>
  <si>
    <t>38</t>
  </si>
  <si>
    <t>311351108</t>
  </si>
  <si>
    <t>Debnenie nadzákladových múrov nosných obojstranné tradičné - odstránenie</t>
  </si>
  <si>
    <t>40</t>
  </si>
  <si>
    <t>311361321</t>
  </si>
  <si>
    <t>Výstuž nadzákladových múrov nosných, oceľ 11 373</t>
  </si>
  <si>
    <t>42</t>
  </si>
  <si>
    <t>341352041</t>
  </si>
  <si>
    <t>Montáž oceľového rámového debnenia stien Framax Xlife pre jednoduché steny - zhotovenie</t>
  </si>
  <si>
    <t>44</t>
  </si>
  <si>
    <t>341352051</t>
  </si>
  <si>
    <t>Demontáž oceľového rámového debnenia stien Framax Xlife pre jednoduché steny - odstránenie</t>
  </si>
  <si>
    <t>46</t>
  </si>
  <si>
    <t>348124005</t>
  </si>
  <si>
    <t>D+M Prefabrikát obvodový betónový sokel 7500x600x100mm</t>
  </si>
  <si>
    <t>ks</t>
  </si>
  <si>
    <t>48</t>
  </si>
  <si>
    <t>348124004</t>
  </si>
  <si>
    <t>D+M Prefabrikát betónová deliaca stena skosená 5000x1800x100mm pre HD</t>
  </si>
  <si>
    <t>50</t>
  </si>
  <si>
    <t>348124003</t>
  </si>
  <si>
    <t>D+M Prefabrikát stelivové prahy betónové 2500x230x320 mm pre HD</t>
  </si>
  <si>
    <t>52</t>
  </si>
  <si>
    <t>D5</t>
  </si>
  <si>
    <t>SPEVNENÉ PLOCHY</t>
  </si>
  <si>
    <t>581166113</t>
  </si>
  <si>
    <t>Cestný betón do poľnoh. objektu pre HD - krmná chodba</t>
  </si>
  <si>
    <t>54</t>
  </si>
  <si>
    <t>D6</t>
  </si>
  <si>
    <t>POVRCHOVÉ ÚPRAVY</t>
  </si>
  <si>
    <t>631319173</t>
  </si>
  <si>
    <t>Príplatok za stiahnutie povrchu mazaniny latou pred vložením výstuže hrúbky do 120 mm</t>
  </si>
  <si>
    <t>56</t>
  </si>
  <si>
    <t>631351101</t>
  </si>
  <si>
    <t>Zhotovenie debnenia stien, rýh a otvorov v podlahách</t>
  </si>
  <si>
    <t>58</t>
  </si>
  <si>
    <t>631351102</t>
  </si>
  <si>
    <t>Odstránenie debnenia stien, rýh a otvorov v podlahách</t>
  </si>
  <si>
    <t>60</t>
  </si>
  <si>
    <t>631501111</t>
  </si>
  <si>
    <t>Zmiešaný násyp pod podlahy z hrubého ťaženého kameniva a škváry</t>
  </si>
  <si>
    <t>62</t>
  </si>
  <si>
    <t>631315812</t>
  </si>
  <si>
    <t>Mazanina z cementobetónu tr.C 30/37 hr.od 150 do 380 mm</t>
  </si>
  <si>
    <t>64</t>
  </si>
  <si>
    <t>D7</t>
  </si>
  <si>
    <t>POTRUBNÉ ROZVODY</t>
  </si>
  <si>
    <t>871353130</t>
  </si>
  <si>
    <t>D+M Hnojovicová kanalizácia - PVC DN 200</t>
  </si>
  <si>
    <t>m</t>
  </si>
  <si>
    <t>66</t>
  </si>
  <si>
    <t>871373130</t>
  </si>
  <si>
    <t>D+M Hnojovicová kanalizácia - PVC DN 300</t>
  </si>
  <si>
    <t>68</t>
  </si>
  <si>
    <t>871383132</t>
  </si>
  <si>
    <t>Hnojovicový kanál - PVC DN 500</t>
  </si>
  <si>
    <t>70</t>
  </si>
  <si>
    <t>871212100</t>
  </si>
  <si>
    <t>D+M Vodovodnej prípojky z HDPE potrubia v nezámrznej hľbke</t>
  </si>
  <si>
    <t>72</t>
  </si>
  <si>
    <t>D8</t>
  </si>
  <si>
    <t>OSTATNÉ PRÁCE</t>
  </si>
  <si>
    <t>936173111</t>
  </si>
  <si>
    <t>Osadenie doplnkových oceľových konštrukcií na konštrukciu múrov a valov pri hmotnosti jednotlivo do 20 kg</t>
  </si>
  <si>
    <t>74</t>
  </si>
  <si>
    <t>632902220</t>
  </si>
  <si>
    <t>Ryhovanie bet. podláh - protišmyková úprava nášlapnej vrstvy</t>
  </si>
  <si>
    <t>bm</t>
  </si>
  <si>
    <t>76</t>
  </si>
  <si>
    <t>634601112</t>
  </si>
  <si>
    <t>Rezanie dilatačných špár s diamantovým kotúčom</t>
  </si>
  <si>
    <t>78</t>
  </si>
  <si>
    <t>941955004</t>
  </si>
  <si>
    <t>Lešenie ľahké pracovné pomocné s výškou podlahy do 3,5 m</t>
  </si>
  <si>
    <t>80</t>
  </si>
  <si>
    <t>952901411</t>
  </si>
  <si>
    <t>Vyčistenie ostatných objektov ľubovoľnej výšky</t>
  </si>
  <si>
    <t>82</t>
  </si>
  <si>
    <t>D9</t>
  </si>
  <si>
    <t>PRESUNY HMÔT</t>
  </si>
  <si>
    <t>998021021</t>
  </si>
  <si>
    <t>Presun hmôt pre murované haly do výšky 20 m</t>
  </si>
  <si>
    <t>84</t>
  </si>
  <si>
    <t>D10</t>
  </si>
  <si>
    <t>Práce PSV</t>
  </si>
  <si>
    <t>D11</t>
  </si>
  <si>
    <t>IZOLÁCIE PROTI VODE A VLHKOSTI</t>
  </si>
  <si>
    <t>711691172</t>
  </si>
  <si>
    <t>Zhotovenie izolácie rubovej podzemných objektov položením ochrannej vrstvy ochrannej textílie</t>
  </si>
  <si>
    <t>86</t>
  </si>
  <si>
    <t>998711101</t>
  </si>
  <si>
    <t>Presun hmôt pre izolácie proti vode v objektoch výšky do 6 m</t>
  </si>
  <si>
    <t>88</t>
  </si>
  <si>
    <t>6936651300</t>
  </si>
  <si>
    <t>Geotextília netkaná polypropylénová</t>
  </si>
  <si>
    <t>90</t>
  </si>
  <si>
    <t>711672053</t>
  </si>
  <si>
    <t>Zhotovenie izolácie medziľahlej podzemných objektov fóliou PVC – položenou voľne /zváranie/</t>
  </si>
  <si>
    <t>92</t>
  </si>
  <si>
    <t>D12</t>
  </si>
  <si>
    <t>ZTI-VNÚTORNA KANALIZÁCIA</t>
  </si>
  <si>
    <t>721171114</t>
  </si>
  <si>
    <t>Potrubie kanalizačné z PVC-U rúr hrdlových odpadových D 315/7,7</t>
  </si>
  <si>
    <t>94</t>
  </si>
  <si>
    <t>D13</t>
  </si>
  <si>
    <t>ZTI-VNÚTORNÝ VODOVOD</t>
  </si>
  <si>
    <t>871161121</t>
  </si>
  <si>
    <t>Montáž potrubia z tlakových polyetylénových rúrok DN 32</t>
  </si>
  <si>
    <t>96</t>
  </si>
  <si>
    <t>998722102</t>
  </si>
  <si>
    <t>Presun hmôt pre vnútorný vodovod v objektoch výšky do 12 m</t>
  </si>
  <si>
    <t>98</t>
  </si>
  <si>
    <t>D14</t>
  </si>
  <si>
    <t>ZTI-STROJNÉ VYBAVENIE</t>
  </si>
  <si>
    <t>449831400</t>
  </si>
  <si>
    <t>Prenosný hasiaci prístroj práškový 6 kg</t>
  </si>
  <si>
    <t>100</t>
  </si>
  <si>
    <t>642953240</t>
  </si>
  <si>
    <t>Vráta vyťahovacie na el. pohon - poľnohospodárske</t>
  </si>
  <si>
    <t>102</t>
  </si>
  <si>
    <t>642953242</t>
  </si>
  <si>
    <t>Vráta vyťahovacie mechanické ovládanie - poľnohospodárske</t>
  </si>
  <si>
    <t>104</t>
  </si>
  <si>
    <t>998724400</t>
  </si>
  <si>
    <t>D+M Splachovacie ventily na hnojovicu s ovládaním</t>
  </si>
  <si>
    <t>106</t>
  </si>
  <si>
    <t>998724600</t>
  </si>
  <si>
    <t>Systém nízkotlakových rozprašovacích dýz s príslušenstvom a ovládaním</t>
  </si>
  <si>
    <t>108</t>
  </si>
  <si>
    <t>998724700</t>
  </si>
  <si>
    <t>Napájačky s výhrevným telesom 500 W, jednoliate telo polyetylénovej konštrukcie, dĺžka 3,5 m, značka: MIRACO USA</t>
  </si>
  <si>
    <t>110</t>
  </si>
  <si>
    <t>998724800</t>
  </si>
  <si>
    <t>D+M Ventilátorov pre HD s príslušenstvom a ovládaním</t>
  </si>
  <si>
    <t>112</t>
  </si>
  <si>
    <t>D15</t>
  </si>
  <si>
    <t>KONŠTRUKCIE TESÁRSKE</t>
  </si>
  <si>
    <t>762191920</t>
  </si>
  <si>
    <t>D+M plachty protiprievanové bočné pre HD</t>
  </si>
  <si>
    <t>114</t>
  </si>
  <si>
    <t>762191921</t>
  </si>
  <si>
    <t>D+M Elektro rozvodu k el. motorom plácht</t>
  </si>
  <si>
    <t>116</t>
  </si>
  <si>
    <t>762191922</t>
  </si>
  <si>
    <t>D+M Rozvodnej skrine oplech do steny pre plachty</t>
  </si>
  <si>
    <t>118</t>
  </si>
  <si>
    <t>762191927</t>
  </si>
  <si>
    <t>D+M Meteostanice pre plachty</t>
  </si>
  <si>
    <t>120</t>
  </si>
  <si>
    <t>D16</t>
  </si>
  <si>
    <t>DREVOSTAVBY</t>
  </si>
  <si>
    <t>763794101</t>
  </si>
  <si>
    <t>Montáž ostatných dielcov vetracích kanálov, šachiet z panelov</t>
  </si>
  <si>
    <t>122</t>
  </si>
  <si>
    <t>763794201</t>
  </si>
  <si>
    <t>D+M Vetracia štrbina v hrebeni</t>
  </si>
  <si>
    <t>124</t>
  </si>
  <si>
    <t>D17</t>
  </si>
  <si>
    <t>KONŠTRUKCIE KLAMPIARSKE</t>
  </si>
  <si>
    <t>764321230</t>
  </si>
  <si>
    <t>Oplechovanie z pozinkovaného PZ plechu, ríms pod nadrímsovým žľabom vrátane podkladového plechu r.š. 660 mm</t>
  </si>
  <si>
    <t>126</t>
  </si>
  <si>
    <t>764355948</t>
  </si>
  <si>
    <t>D+M atypických daždových žlabov kovových z hladkého plechu</t>
  </si>
  <si>
    <t>128</t>
  </si>
  <si>
    <t>998764203</t>
  </si>
  <si>
    <t>Presun hmôt pre konštrukcie klampiarske v objektoch výšky nad 12 do 24 m</t>
  </si>
  <si>
    <t>%</t>
  </si>
  <si>
    <t>130</t>
  </si>
  <si>
    <t>764359223</t>
  </si>
  <si>
    <t>Kotlík kónický atyp pre rúry s priemerom do 300 mm</t>
  </si>
  <si>
    <t>132</t>
  </si>
  <si>
    <t>D18</t>
  </si>
  <si>
    <t>KRYTINY TVRDÉ</t>
  </si>
  <si>
    <t>430333115</t>
  </si>
  <si>
    <t>Dodávka strešného PUR panela hr. 50 mm</t>
  </si>
  <si>
    <t>134</t>
  </si>
  <si>
    <t>430333125</t>
  </si>
  <si>
    <t>Montáž strešného panelu PUR hr. 50 mm</t>
  </si>
  <si>
    <t>136</t>
  </si>
  <si>
    <t>D19</t>
  </si>
  <si>
    <t>KOVOVÉ DOPLNKOVÉ KONŠTRUKCIE</t>
  </si>
  <si>
    <t>767222152</t>
  </si>
  <si>
    <t>D+M atypických ocelových rúrových brán pz. pre HD</t>
  </si>
  <si>
    <t>138</t>
  </si>
  <si>
    <t>767137512</t>
  </si>
  <si>
    <t>Obloženie plechom skrutkovaním</t>
  </si>
  <si>
    <t>140</t>
  </si>
  <si>
    <t>430811400</t>
  </si>
  <si>
    <t>D+M Splachovacieho systému na čistenie priestorov v maštali</t>
  </si>
  <si>
    <t>kg</t>
  </si>
  <si>
    <t>142</t>
  </si>
  <si>
    <t>430931100</t>
  </si>
  <si>
    <t>Ležiskové zábrany pre dojnice - žiarovozinkované</t>
  </si>
  <si>
    <t>144</t>
  </si>
  <si>
    <t>764430270</t>
  </si>
  <si>
    <t>Profilovaný plech pz – na obloženie fasády</t>
  </si>
  <si>
    <t>146</t>
  </si>
  <si>
    <t>767980010</t>
  </si>
  <si>
    <t>Oceľové prvky pre zvinovaciu plachtu</t>
  </si>
  <si>
    <t>148</t>
  </si>
  <si>
    <t>767222150</t>
  </si>
  <si>
    <t>D+M Oceľovej výdrevy z jokloviny 100x50mm</t>
  </si>
  <si>
    <t>150</t>
  </si>
  <si>
    <t>767222145</t>
  </si>
  <si>
    <t>D+M zdvíhacích brán s el. motorom /nožové / pre HD</t>
  </si>
  <si>
    <t>152</t>
  </si>
  <si>
    <t>767222140</t>
  </si>
  <si>
    <t>D+M systému fixácie dojníc „headlock“</t>
  </si>
  <si>
    <t>154</t>
  </si>
  <si>
    <t>D20</t>
  </si>
  <si>
    <t>NÁTERY</t>
  </si>
  <si>
    <t>783226100</t>
  </si>
  <si>
    <t>Nátery kov.stav.doplnk.konštr. syntetické na vzduchu schnúce základný - 35µm</t>
  </si>
  <si>
    <t>156</t>
  </si>
  <si>
    <t>783225100</t>
  </si>
  <si>
    <t>Nátery kov.stav.doplnk.konštr. syntetické na vzduchu schnúce dvojnás. 1x s emailov. - 105µm</t>
  </si>
  <si>
    <t>158</t>
  </si>
  <si>
    <t>D21</t>
  </si>
  <si>
    <t>Montážne práce</t>
  </si>
  <si>
    <t>D22</t>
  </si>
  <si>
    <t>M-21 ELEKTROMONTÁŽE</t>
  </si>
  <si>
    <t>210220020</t>
  </si>
  <si>
    <t>Uzemňovacie vedenie v zemi FeZn</t>
  </si>
  <si>
    <t>160</t>
  </si>
  <si>
    <t>210200026</t>
  </si>
  <si>
    <t>D+M vysokovýkonných svietidiel s LED technológiou</t>
  </si>
  <si>
    <t>162</t>
  </si>
  <si>
    <t>210220320</t>
  </si>
  <si>
    <t>Ochranné pospojovanie s gulatinou FeZn - v podlahách</t>
  </si>
  <si>
    <t>164</t>
  </si>
  <si>
    <t>341203100</t>
  </si>
  <si>
    <t>Kábel Cu 750V : CYKY-J 3x1,5</t>
  </si>
  <si>
    <t>166</t>
  </si>
  <si>
    <t>357016102</t>
  </si>
  <si>
    <t>El. rozvodná skriňa oceľová RH s istiacimy prvkamy</t>
  </si>
  <si>
    <t>168</t>
  </si>
  <si>
    <t>210050060</t>
  </si>
  <si>
    <t>D+M Elektrickej káblovej prípojky v zemy</t>
  </si>
  <si>
    <t>170</t>
  </si>
  <si>
    <t>D23</t>
  </si>
  <si>
    <t>M-43 MONTÁŽ OCEĽOVÝCH KONŠTRUKCIÍ</t>
  </si>
  <si>
    <t>430861003</t>
  </si>
  <si>
    <t>Montáž rôznych dielov OK - prvá cenová krivka do 750 kg vrátane</t>
  </si>
  <si>
    <t>172</t>
  </si>
  <si>
    <t>430861112</t>
  </si>
  <si>
    <t>Výroba oceľovej konštrukcie - skelet</t>
  </si>
  <si>
    <t>174</t>
  </si>
  <si>
    <t>430861115</t>
  </si>
  <si>
    <t>Oceľové väznice pre montáž PUR panelov</t>
  </si>
  <si>
    <t>176</t>
  </si>
  <si>
    <t>430861200</t>
  </si>
  <si>
    <t>Presun hmôt pre oceľové konštrukcie</t>
  </si>
  <si>
    <t>178</t>
  </si>
  <si>
    <t>430861210</t>
  </si>
  <si>
    <t>Spojovací materiál pevnostnej triedy M 8,8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</si>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</sst>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7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167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7" fontId="0" fillId="0" borderId="0" xfId="0" applyNumberFormat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2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203" t="s">
        <v>12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6"/>
      <c r="BE5" s="200" t="s">
        <v>13</v>
      </c>
      <c r="BS5" s="13" t="s">
        <v>6</v>
      </c>
    </row>
    <row r="6" spans="1:74" ht="37" customHeight="1">
      <c r="B6" s="16"/>
      <c r="D6" s="22" t="s">
        <v>14</v>
      </c>
      <c r="K6" s="205" t="s">
        <v>15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6"/>
      <c r="BE6" s="201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1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201"/>
      <c r="BS8" s="13" t="s">
        <v>6</v>
      </c>
    </row>
    <row r="9" spans="1:74" ht="14.5" customHeight="1">
      <c r="B9" s="16"/>
      <c r="AR9" s="16"/>
      <c r="BE9" s="201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01"/>
      <c r="BS10" s="13" t="s">
        <v>6</v>
      </c>
    </row>
    <row r="11" spans="1:74" ht="18.5" customHeight="1">
      <c r="B11" s="16"/>
      <c r="E11" s="21" t="s">
        <v>24</v>
      </c>
      <c r="AK11" s="23" t="s">
        <v>25</v>
      </c>
      <c r="AN11" s="21" t="s">
        <v>1</v>
      </c>
      <c r="AR11" s="16"/>
      <c r="BE11" s="201"/>
      <c r="BS11" s="13" t="s">
        <v>6</v>
      </c>
    </row>
    <row r="12" spans="1:74" ht="7" customHeight="1">
      <c r="B12" s="16"/>
      <c r="AR12" s="16"/>
      <c r="BE12" s="201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01"/>
      <c r="BS13" s="13" t="s">
        <v>6</v>
      </c>
    </row>
    <row r="14" spans="1:74" ht="13">
      <c r="B14" s="16"/>
      <c r="E14" s="206" t="s">
        <v>27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3" t="s">
        <v>25</v>
      </c>
      <c r="AN14" s="25" t="s">
        <v>27</v>
      </c>
      <c r="AR14" s="16"/>
      <c r="BE14" s="201"/>
      <c r="BS14" s="13" t="s">
        <v>6</v>
      </c>
    </row>
    <row r="15" spans="1:74" ht="7" customHeight="1">
      <c r="B15" s="16"/>
      <c r="AR15" s="16"/>
      <c r="BE15" s="201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01"/>
      <c r="BS16" s="13" t="s">
        <v>3</v>
      </c>
    </row>
    <row r="17" spans="2:71" ht="18.5" customHeight="1">
      <c r="B17" s="16"/>
      <c r="E17" s="21" t="s">
        <v>29</v>
      </c>
      <c r="AK17" s="23" t="s">
        <v>25</v>
      </c>
      <c r="AN17" s="21" t="s">
        <v>1</v>
      </c>
      <c r="AR17" s="16"/>
      <c r="BE17" s="201"/>
      <c r="BS17" s="13" t="s">
        <v>30</v>
      </c>
    </row>
    <row r="18" spans="2:71" ht="7" customHeight="1">
      <c r="B18" s="16"/>
      <c r="AR18" s="16"/>
      <c r="BE18" s="201"/>
      <c r="BS18" s="13" t="s">
        <v>31</v>
      </c>
    </row>
    <row r="19" spans="2:71" ht="12" customHeight="1">
      <c r="B19" s="16"/>
      <c r="D19" s="23" t="s">
        <v>32</v>
      </c>
      <c r="AK19" s="23" t="s">
        <v>23</v>
      </c>
      <c r="AN19" s="21" t="s">
        <v>1</v>
      </c>
      <c r="AR19" s="16"/>
      <c r="BE19" s="201"/>
      <c r="BS19" s="13" t="s">
        <v>31</v>
      </c>
    </row>
    <row r="20" spans="2:71" ht="18.5" customHeight="1">
      <c r="B20" s="16"/>
      <c r="E20" s="21" t="s">
        <v>33</v>
      </c>
      <c r="AK20" s="23" t="s">
        <v>25</v>
      </c>
      <c r="AN20" s="21" t="s">
        <v>1</v>
      </c>
      <c r="AR20" s="16"/>
      <c r="BE20" s="201"/>
      <c r="BS20" s="13" t="s">
        <v>30</v>
      </c>
    </row>
    <row r="21" spans="2:71" ht="7" customHeight="1">
      <c r="B21" s="16"/>
      <c r="AR21" s="16"/>
      <c r="BE21" s="201"/>
    </row>
    <row r="22" spans="2:71" ht="12" customHeight="1">
      <c r="B22" s="16"/>
      <c r="D22" s="23" t="s">
        <v>34</v>
      </c>
      <c r="AR22" s="16"/>
      <c r="BE22" s="201"/>
    </row>
    <row r="23" spans="2:71" ht="155.25" customHeight="1">
      <c r="B23" s="16"/>
      <c r="E23" s="208" t="s">
        <v>35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6"/>
      <c r="BE23" s="201"/>
    </row>
    <row r="24" spans="2:71" ht="7" customHeight="1">
      <c r="B24" s="16"/>
      <c r="AR24" s="16"/>
      <c r="BE24" s="201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1"/>
    </row>
    <row r="26" spans="2:71" ht="14.5" customHeight="1">
      <c r="B26" s="16"/>
      <c r="D26" s="28" t="s">
        <v>36</v>
      </c>
      <c r="AK26" s="209">
        <f>ROUND(AG94,2)</f>
        <v>0</v>
      </c>
      <c r="AL26" s="204"/>
      <c r="AM26" s="204"/>
      <c r="AN26" s="204"/>
      <c r="AO26" s="204"/>
      <c r="AR26" s="16"/>
      <c r="BE26" s="201"/>
    </row>
    <row r="27" spans="2:71" ht="14.5" customHeight="1">
      <c r="B27" s="16"/>
      <c r="D27" s="28" t="s">
        <v>37</v>
      </c>
      <c r="AK27" s="209">
        <f>ROUND(AG98, 2)</f>
        <v>0</v>
      </c>
      <c r="AL27" s="209"/>
      <c r="AM27" s="209"/>
      <c r="AN27" s="209"/>
      <c r="AO27" s="209"/>
      <c r="AR27" s="16"/>
      <c r="BE27" s="201"/>
    </row>
    <row r="28" spans="2:71" s="1" customFormat="1" ht="7" customHeight="1">
      <c r="B28" s="30"/>
      <c r="AR28" s="30"/>
      <c r="BE28" s="201"/>
    </row>
    <row r="29" spans="2:71" s="1" customFormat="1" ht="26" customHeight="1">
      <c r="B29" s="30"/>
      <c r="D29" s="31" t="s">
        <v>38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10">
        <f>ROUND(AK26 + AK27, 2)</f>
        <v>0</v>
      </c>
      <c r="AL29" s="211"/>
      <c r="AM29" s="211"/>
      <c r="AN29" s="211"/>
      <c r="AO29" s="211"/>
      <c r="AR29" s="30"/>
      <c r="BE29" s="201"/>
    </row>
    <row r="30" spans="2:71" s="1" customFormat="1" ht="7" customHeight="1">
      <c r="B30" s="30"/>
      <c r="AR30" s="30"/>
      <c r="BE30" s="201"/>
    </row>
    <row r="31" spans="2:71" s="1" customFormat="1" ht="13">
      <c r="B31" s="30"/>
      <c r="L31" s="212" t="s">
        <v>39</v>
      </c>
      <c r="M31" s="212"/>
      <c r="N31" s="212"/>
      <c r="O31" s="212"/>
      <c r="P31" s="212"/>
      <c r="W31" s="212" t="s">
        <v>40</v>
      </c>
      <c r="X31" s="212"/>
      <c r="Y31" s="212"/>
      <c r="Z31" s="212"/>
      <c r="AA31" s="212"/>
      <c r="AB31" s="212"/>
      <c r="AC31" s="212"/>
      <c r="AD31" s="212"/>
      <c r="AE31" s="212"/>
      <c r="AK31" s="212" t="s">
        <v>41</v>
      </c>
      <c r="AL31" s="212"/>
      <c r="AM31" s="212"/>
      <c r="AN31" s="212"/>
      <c r="AO31" s="212"/>
      <c r="AR31" s="30"/>
      <c r="BE31" s="201"/>
    </row>
    <row r="32" spans="2:71" s="2" customFormat="1" ht="14.5" customHeight="1">
      <c r="B32" s="34"/>
      <c r="D32" s="23" t="s">
        <v>42</v>
      </c>
      <c r="F32" s="35" t="s">
        <v>43</v>
      </c>
      <c r="L32" s="215">
        <v>0.2</v>
      </c>
      <c r="M32" s="214"/>
      <c r="N32" s="214"/>
      <c r="O32" s="214"/>
      <c r="P32" s="214"/>
      <c r="Q32" s="36"/>
      <c r="R32" s="36"/>
      <c r="S32" s="36"/>
      <c r="T32" s="36"/>
      <c r="U32" s="36"/>
      <c r="V32" s="36"/>
      <c r="W32" s="213">
        <f>ROUND(AZ94 + SUM(CD98:CD102), 2)</f>
        <v>0</v>
      </c>
      <c r="X32" s="214"/>
      <c r="Y32" s="214"/>
      <c r="Z32" s="214"/>
      <c r="AA32" s="214"/>
      <c r="AB32" s="214"/>
      <c r="AC32" s="214"/>
      <c r="AD32" s="214"/>
      <c r="AE32" s="214"/>
      <c r="AF32" s="36"/>
      <c r="AG32" s="36"/>
      <c r="AH32" s="36"/>
      <c r="AI32" s="36"/>
      <c r="AJ32" s="36"/>
      <c r="AK32" s="213">
        <f>ROUND(AV94 + SUM(BY98:BY102), 2)</f>
        <v>0</v>
      </c>
      <c r="AL32" s="214"/>
      <c r="AM32" s="214"/>
      <c r="AN32" s="214"/>
      <c r="AO32" s="214"/>
      <c r="AP32" s="36"/>
      <c r="AQ32" s="36"/>
      <c r="AR32" s="37"/>
      <c r="AS32" s="36"/>
      <c r="AT32" s="36"/>
      <c r="AU32" s="36"/>
      <c r="AV32" s="36"/>
      <c r="AW32" s="36"/>
      <c r="AX32" s="36"/>
      <c r="AY32" s="36"/>
      <c r="AZ32" s="36"/>
      <c r="BE32" s="202"/>
    </row>
    <row r="33" spans="2:57" s="2" customFormat="1" ht="14.5" customHeight="1">
      <c r="B33" s="34"/>
      <c r="F33" s="35" t="s">
        <v>44</v>
      </c>
      <c r="L33" s="215">
        <v>0.2</v>
      </c>
      <c r="M33" s="214"/>
      <c r="N33" s="214"/>
      <c r="O33" s="214"/>
      <c r="P33" s="214"/>
      <c r="Q33" s="36"/>
      <c r="R33" s="36"/>
      <c r="S33" s="36"/>
      <c r="T33" s="36"/>
      <c r="U33" s="36"/>
      <c r="V33" s="36"/>
      <c r="W33" s="213">
        <f>ROUND(BA94 + SUM(CE98:CE102), 2)</f>
        <v>0</v>
      </c>
      <c r="X33" s="214"/>
      <c r="Y33" s="214"/>
      <c r="Z33" s="214"/>
      <c r="AA33" s="214"/>
      <c r="AB33" s="214"/>
      <c r="AC33" s="214"/>
      <c r="AD33" s="214"/>
      <c r="AE33" s="214"/>
      <c r="AF33" s="36"/>
      <c r="AG33" s="36"/>
      <c r="AH33" s="36"/>
      <c r="AI33" s="36"/>
      <c r="AJ33" s="36"/>
      <c r="AK33" s="213">
        <f>ROUND(AW94 + SUM(BZ98:BZ102), 2)</f>
        <v>0</v>
      </c>
      <c r="AL33" s="214"/>
      <c r="AM33" s="214"/>
      <c r="AN33" s="214"/>
      <c r="AO33" s="214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2"/>
    </row>
    <row r="34" spans="2:57" s="2" customFormat="1" ht="14.5" hidden="1" customHeight="1">
      <c r="B34" s="34"/>
      <c r="F34" s="23" t="s">
        <v>45</v>
      </c>
      <c r="L34" s="218">
        <v>0.2</v>
      </c>
      <c r="M34" s="217"/>
      <c r="N34" s="217"/>
      <c r="O34" s="217"/>
      <c r="P34" s="217"/>
      <c r="W34" s="216">
        <f>ROUND(BB94 + SUM(CF98:CF102), 2)</f>
        <v>0</v>
      </c>
      <c r="X34" s="217"/>
      <c r="Y34" s="217"/>
      <c r="Z34" s="217"/>
      <c r="AA34" s="217"/>
      <c r="AB34" s="217"/>
      <c r="AC34" s="217"/>
      <c r="AD34" s="217"/>
      <c r="AE34" s="217"/>
      <c r="AK34" s="216">
        <v>0</v>
      </c>
      <c r="AL34" s="217"/>
      <c r="AM34" s="217"/>
      <c r="AN34" s="217"/>
      <c r="AO34" s="217"/>
      <c r="AR34" s="34"/>
      <c r="BE34" s="202"/>
    </row>
    <row r="35" spans="2:57" s="2" customFormat="1" ht="14.5" hidden="1" customHeight="1">
      <c r="B35" s="34"/>
      <c r="F35" s="23" t="s">
        <v>46</v>
      </c>
      <c r="L35" s="218">
        <v>0.2</v>
      </c>
      <c r="M35" s="217"/>
      <c r="N35" s="217"/>
      <c r="O35" s="217"/>
      <c r="P35" s="217"/>
      <c r="W35" s="216">
        <f>ROUND(BC94 + SUM(CG98:CG102), 2)</f>
        <v>0</v>
      </c>
      <c r="X35" s="217"/>
      <c r="Y35" s="217"/>
      <c r="Z35" s="217"/>
      <c r="AA35" s="217"/>
      <c r="AB35" s="217"/>
      <c r="AC35" s="217"/>
      <c r="AD35" s="217"/>
      <c r="AE35" s="217"/>
      <c r="AK35" s="216">
        <v>0</v>
      </c>
      <c r="AL35" s="217"/>
      <c r="AM35" s="217"/>
      <c r="AN35" s="217"/>
      <c r="AO35" s="217"/>
      <c r="AR35" s="34"/>
    </row>
    <row r="36" spans="2:57" s="2" customFormat="1" ht="14.5" hidden="1" customHeight="1">
      <c r="B36" s="34"/>
      <c r="F36" s="35" t="s">
        <v>47</v>
      </c>
      <c r="L36" s="215">
        <v>0</v>
      </c>
      <c r="M36" s="214"/>
      <c r="N36" s="214"/>
      <c r="O36" s="214"/>
      <c r="P36" s="214"/>
      <c r="Q36" s="36"/>
      <c r="R36" s="36"/>
      <c r="S36" s="36"/>
      <c r="T36" s="36"/>
      <c r="U36" s="36"/>
      <c r="V36" s="36"/>
      <c r="W36" s="213">
        <f>ROUND(BD94 + SUM(CH98:CH102), 2)</f>
        <v>0</v>
      </c>
      <c r="X36" s="214"/>
      <c r="Y36" s="214"/>
      <c r="Z36" s="214"/>
      <c r="AA36" s="214"/>
      <c r="AB36" s="214"/>
      <c r="AC36" s="214"/>
      <c r="AD36" s="214"/>
      <c r="AE36" s="214"/>
      <c r="AF36" s="36"/>
      <c r="AG36" s="36"/>
      <c r="AH36" s="36"/>
      <c r="AI36" s="36"/>
      <c r="AJ36" s="36"/>
      <c r="AK36" s="213">
        <v>0</v>
      </c>
      <c r="AL36" s="214"/>
      <c r="AM36" s="214"/>
      <c r="AN36" s="214"/>
      <c r="AO36" s="214"/>
      <c r="AP36" s="36"/>
      <c r="AQ36" s="36"/>
      <c r="AR36" s="37"/>
      <c r="AS36" s="36"/>
      <c r="AT36" s="36"/>
      <c r="AU36" s="36"/>
      <c r="AV36" s="36"/>
      <c r="AW36" s="36"/>
      <c r="AX36" s="36"/>
      <c r="AY36" s="36"/>
      <c r="AZ36" s="36"/>
    </row>
    <row r="37" spans="2:57" s="1" customFormat="1" ht="7" customHeight="1">
      <c r="B37" s="30"/>
      <c r="AR37" s="30"/>
    </row>
    <row r="38" spans="2:57" s="1" customFormat="1" ht="26" customHeight="1">
      <c r="B38" s="30"/>
      <c r="C38" s="38"/>
      <c r="D38" s="39" t="s">
        <v>48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49</v>
      </c>
      <c r="U38" s="40"/>
      <c r="V38" s="40"/>
      <c r="W38" s="40"/>
      <c r="X38" s="222" t="s">
        <v>50</v>
      </c>
      <c r="Y38" s="220"/>
      <c r="Z38" s="220"/>
      <c r="AA38" s="220"/>
      <c r="AB38" s="220"/>
      <c r="AC38" s="40"/>
      <c r="AD38" s="40"/>
      <c r="AE38" s="40"/>
      <c r="AF38" s="40"/>
      <c r="AG38" s="40"/>
      <c r="AH38" s="40"/>
      <c r="AI38" s="40"/>
      <c r="AJ38" s="40"/>
      <c r="AK38" s="219">
        <f>SUM(AK29:AK36)</f>
        <v>0</v>
      </c>
      <c r="AL38" s="220"/>
      <c r="AM38" s="220"/>
      <c r="AN38" s="220"/>
      <c r="AO38" s="221"/>
      <c r="AP38" s="38"/>
      <c r="AQ38" s="38"/>
      <c r="AR38" s="30"/>
    </row>
    <row r="39" spans="2:57" s="1" customFormat="1" ht="7" customHeight="1">
      <c r="B39" s="30"/>
      <c r="AR39" s="30"/>
    </row>
    <row r="40" spans="2:57" s="1" customFormat="1" ht="14.5" customHeight="1">
      <c r="B40" s="30"/>
      <c r="AR40" s="30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30"/>
      <c r="D49" s="42" t="s">
        <v>51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52</v>
      </c>
      <c r="AI49" s="43"/>
      <c r="AJ49" s="43"/>
      <c r="AK49" s="43"/>
      <c r="AL49" s="43"/>
      <c r="AM49" s="43"/>
      <c r="AN49" s="43"/>
      <c r="AO49" s="43"/>
      <c r="AR49" s="30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30"/>
      <c r="D60" s="44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53</v>
      </c>
      <c r="AI60" s="32"/>
      <c r="AJ60" s="32"/>
      <c r="AK60" s="32"/>
      <c r="AL60" s="32"/>
      <c r="AM60" s="44" t="s">
        <v>54</v>
      </c>
      <c r="AN60" s="32"/>
      <c r="AO60" s="32"/>
      <c r="AR60" s="30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30"/>
      <c r="D64" s="42" t="s">
        <v>55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56</v>
      </c>
      <c r="AI64" s="43"/>
      <c r="AJ64" s="43"/>
      <c r="AK64" s="43"/>
      <c r="AL64" s="43"/>
      <c r="AM64" s="43"/>
      <c r="AN64" s="43"/>
      <c r="AO64" s="43"/>
      <c r="AR64" s="30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30"/>
      <c r="D75" s="44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53</v>
      </c>
      <c r="AI75" s="32"/>
      <c r="AJ75" s="32"/>
      <c r="AK75" s="32"/>
      <c r="AL75" s="32"/>
      <c r="AM75" s="44" t="s">
        <v>54</v>
      </c>
      <c r="AN75" s="32"/>
      <c r="AO75" s="32"/>
      <c r="AR75" s="30"/>
    </row>
    <row r="76" spans="2:44" s="1" customFormat="1" ht="11">
      <c r="B76" s="30"/>
      <c r="AR76" s="30"/>
    </row>
    <row r="77" spans="2:44" s="1" customFormat="1" ht="7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7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5" customHeight="1">
      <c r="B82" s="30"/>
      <c r="C82" s="17" t="s">
        <v>57</v>
      </c>
      <c r="AR82" s="30"/>
    </row>
    <row r="83" spans="1:91" s="1" customFormat="1" ht="7" customHeight="1">
      <c r="B83" s="30"/>
      <c r="AR83" s="30"/>
    </row>
    <row r="84" spans="1:91" s="3" customFormat="1" ht="12" customHeight="1">
      <c r="B84" s="49"/>
      <c r="C84" s="23" t="s">
        <v>11</v>
      </c>
      <c r="L84" s="3" t="str">
        <f>K5</f>
        <v>PV518</v>
      </c>
      <c r="AR84" s="49"/>
    </row>
    <row r="85" spans="1:91" s="4" customFormat="1" ht="37" customHeight="1">
      <c r="B85" s="50"/>
      <c r="C85" s="51" t="s">
        <v>14</v>
      </c>
      <c r="L85" s="173" t="str">
        <f>K6</f>
        <v>Farma pre chov hovädzieho dobytka - rozšírenie - Dubník - Mikulášov dvor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50"/>
    </row>
    <row r="86" spans="1:91" s="1" customFormat="1" ht="7" customHeight="1">
      <c r="B86" s="30"/>
      <c r="AR86" s="30"/>
    </row>
    <row r="87" spans="1:91" s="1" customFormat="1" ht="12" customHeight="1">
      <c r="B87" s="30"/>
      <c r="C87" s="23" t="s">
        <v>18</v>
      </c>
      <c r="L87" s="52" t="str">
        <f>IF(K8="","",K8)</f>
        <v>Dubník, k.ú. Veľká Tabula</v>
      </c>
      <c r="AI87" s="23" t="s">
        <v>20</v>
      </c>
      <c r="AM87" s="175" t="str">
        <f>IF(AN8= "","",AN8)</f>
        <v>29. 6. 2022</v>
      </c>
      <c r="AN87" s="175"/>
      <c r="AR87" s="30"/>
    </row>
    <row r="88" spans="1:91" s="1" customFormat="1" ht="7" customHeight="1">
      <c r="B88" s="30"/>
      <c r="AR88" s="30"/>
    </row>
    <row r="89" spans="1:91" s="1" customFormat="1" ht="15.25" customHeight="1">
      <c r="B89" s="30"/>
      <c r="C89" s="23" t="s">
        <v>22</v>
      </c>
      <c r="L89" s="3" t="str">
        <f>IF(E11= "","",E11)</f>
        <v>MARAGRO s.r.o.</v>
      </c>
      <c r="AI89" s="23" t="s">
        <v>28</v>
      </c>
      <c r="AM89" s="180" t="str">
        <f>IF(E17="","",E17)</f>
        <v>Ing. Balla</v>
      </c>
      <c r="AN89" s="181"/>
      <c r="AO89" s="181"/>
      <c r="AP89" s="181"/>
      <c r="AR89" s="30"/>
      <c r="AS89" s="176" t="s">
        <v>58</v>
      </c>
      <c r="AT89" s="177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5" customHeight="1">
      <c r="B90" s="30"/>
      <c r="C90" s="23" t="s">
        <v>26</v>
      </c>
      <c r="L90" s="3" t="str">
        <f>IF(E14= "Vyplň údaj","",E14)</f>
        <v/>
      </c>
      <c r="AI90" s="23" t="s">
        <v>32</v>
      </c>
      <c r="AM90" s="180" t="str">
        <f>IF(E20="","",E20)</f>
        <v xml:space="preserve"> </v>
      </c>
      <c r="AN90" s="181"/>
      <c r="AO90" s="181"/>
      <c r="AP90" s="181"/>
      <c r="AR90" s="30"/>
      <c r="AS90" s="178"/>
      <c r="AT90" s="179"/>
      <c r="BD90" s="57"/>
    </row>
    <row r="91" spans="1:91" s="1" customFormat="1" ht="10.75" customHeight="1">
      <c r="B91" s="30"/>
      <c r="AR91" s="30"/>
      <c r="AS91" s="178"/>
      <c r="AT91" s="179"/>
      <c r="BD91" s="57"/>
    </row>
    <row r="92" spans="1:91" s="1" customFormat="1" ht="29.25" customHeight="1">
      <c r="B92" s="30"/>
      <c r="C92" s="186" t="s">
        <v>59</v>
      </c>
      <c r="D92" s="183"/>
      <c r="E92" s="183"/>
      <c r="F92" s="183"/>
      <c r="G92" s="183"/>
      <c r="H92" s="58"/>
      <c r="I92" s="184" t="s">
        <v>60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2" t="s">
        <v>61</v>
      </c>
      <c r="AH92" s="183"/>
      <c r="AI92" s="183"/>
      <c r="AJ92" s="183"/>
      <c r="AK92" s="183"/>
      <c r="AL92" s="183"/>
      <c r="AM92" s="183"/>
      <c r="AN92" s="184" t="s">
        <v>62</v>
      </c>
      <c r="AO92" s="183"/>
      <c r="AP92" s="185"/>
      <c r="AQ92" s="59" t="s">
        <v>63</v>
      </c>
      <c r="AR92" s="30"/>
      <c r="AS92" s="60" t="s">
        <v>64</v>
      </c>
      <c r="AT92" s="61" t="s">
        <v>65</v>
      </c>
      <c r="AU92" s="61" t="s">
        <v>66</v>
      </c>
      <c r="AV92" s="61" t="s">
        <v>67</v>
      </c>
      <c r="AW92" s="61" t="s">
        <v>68</v>
      </c>
      <c r="AX92" s="61" t="s">
        <v>69</v>
      </c>
      <c r="AY92" s="61" t="s">
        <v>70</v>
      </c>
      <c r="AZ92" s="61" t="s">
        <v>71</v>
      </c>
      <c r="BA92" s="61" t="s">
        <v>72</v>
      </c>
      <c r="BB92" s="61" t="s">
        <v>73</v>
      </c>
      <c r="BC92" s="61" t="s">
        <v>74</v>
      </c>
      <c r="BD92" s="62" t="s">
        <v>75</v>
      </c>
    </row>
    <row r="93" spans="1:91" s="1" customFormat="1" ht="10.75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5" customHeight="1">
      <c r="B94" s="64"/>
      <c r="C94" s="65" t="s">
        <v>76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0</v>
      </c>
      <c r="AV94" s="70">
        <f>ROUND(AZ94*L32,2)</f>
        <v>0</v>
      </c>
      <c r="AW94" s="70">
        <f>ROUND(BA94*L33,2)</f>
        <v>0</v>
      </c>
      <c r="AX94" s="70">
        <f>ROUND(BB94*L32,2)</f>
        <v>0</v>
      </c>
      <c r="AY94" s="70">
        <f>ROUND(BC94*L33,2)</f>
        <v>0</v>
      </c>
      <c r="AZ94" s="70">
        <f t="shared" ref="AZ94:BD95" si="0">ROUND(AZ95,2)</f>
        <v>0</v>
      </c>
      <c r="BA94" s="70">
        <f t="shared" si="0"/>
        <v>0</v>
      </c>
      <c r="BB94" s="70">
        <f t="shared" si="0"/>
        <v>0</v>
      </c>
      <c r="BC94" s="70">
        <f t="shared" si="0"/>
        <v>0</v>
      </c>
      <c r="BD94" s="72">
        <f t="shared" si="0"/>
        <v>0</v>
      </c>
      <c r="BS94" s="73" t="s">
        <v>77</v>
      </c>
      <c r="BT94" s="73" t="s">
        <v>78</v>
      </c>
      <c r="BU94" s="74" t="s">
        <v>79</v>
      </c>
      <c r="BV94" s="73" t="s">
        <v>80</v>
      </c>
      <c r="BW94" s="73" t="s">
        <v>4</v>
      </c>
      <c r="BX94" s="73" t="s">
        <v>81</v>
      </c>
      <c r="CL94" s="73" t="s">
        <v>1</v>
      </c>
    </row>
    <row r="95" spans="1:91" s="6" customFormat="1" ht="16.5" customHeight="1">
      <c r="B95" s="75"/>
      <c r="C95" s="76"/>
      <c r="D95" s="187" t="s">
        <v>82</v>
      </c>
      <c r="E95" s="187"/>
      <c r="F95" s="187"/>
      <c r="G95" s="187"/>
      <c r="H95" s="187"/>
      <c r="I95" s="77"/>
      <c r="J95" s="187" t="s">
        <v>83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8">
        <f>ROUND(AG96,2)</f>
        <v>0</v>
      </c>
      <c r="AH95" s="189"/>
      <c r="AI95" s="189"/>
      <c r="AJ95" s="189"/>
      <c r="AK95" s="189"/>
      <c r="AL95" s="189"/>
      <c r="AM95" s="189"/>
      <c r="AN95" s="190">
        <f>SUM(AG95,AT95)</f>
        <v>0</v>
      </c>
      <c r="AO95" s="189"/>
      <c r="AP95" s="189"/>
      <c r="AQ95" s="78" t="s">
        <v>84</v>
      </c>
      <c r="AR95" s="75"/>
      <c r="AS95" s="79">
        <f>ROUND(AS96,2)</f>
        <v>0</v>
      </c>
      <c r="AT95" s="80">
        <f>ROUND(SUM(AV95:AW95),2)</f>
        <v>0</v>
      </c>
      <c r="AU95" s="81">
        <f>ROUND(AU96,5)</f>
        <v>0</v>
      </c>
      <c r="AV95" s="80">
        <f>ROUND(AZ95*L32,2)</f>
        <v>0</v>
      </c>
      <c r="AW95" s="80">
        <f>ROUND(BA95*L33,2)</f>
        <v>0</v>
      </c>
      <c r="AX95" s="80">
        <f>ROUND(BB95*L32,2)</f>
        <v>0</v>
      </c>
      <c r="AY95" s="80">
        <f>ROUND(BC95*L33,2)</f>
        <v>0</v>
      </c>
      <c r="AZ95" s="80">
        <f t="shared" si="0"/>
        <v>0</v>
      </c>
      <c r="BA95" s="80">
        <f t="shared" si="0"/>
        <v>0</v>
      </c>
      <c r="BB95" s="80">
        <f t="shared" si="0"/>
        <v>0</v>
      </c>
      <c r="BC95" s="80">
        <f t="shared" si="0"/>
        <v>0</v>
      </c>
      <c r="BD95" s="82">
        <f t="shared" si="0"/>
        <v>0</v>
      </c>
      <c r="BS95" s="83" t="s">
        <v>77</v>
      </c>
      <c r="BT95" s="83" t="s">
        <v>85</v>
      </c>
      <c r="BU95" s="83" t="s">
        <v>79</v>
      </c>
      <c r="BV95" s="83" t="s">
        <v>80</v>
      </c>
      <c r="BW95" s="83" t="s">
        <v>86</v>
      </c>
      <c r="BX95" s="83" t="s">
        <v>4</v>
      </c>
      <c r="CL95" s="83" t="s">
        <v>1</v>
      </c>
      <c r="CM95" s="83" t="s">
        <v>78</v>
      </c>
    </row>
    <row r="96" spans="1:91" s="3" customFormat="1" ht="23.25" customHeight="1">
      <c r="A96" s="84" t="s">
        <v>87</v>
      </c>
      <c r="B96" s="49"/>
      <c r="C96" s="9"/>
      <c r="D96" s="9"/>
      <c r="E96" s="191" t="s">
        <v>88</v>
      </c>
      <c r="F96" s="191"/>
      <c r="G96" s="191"/>
      <c r="H96" s="191"/>
      <c r="I96" s="191"/>
      <c r="J96" s="9"/>
      <c r="K96" s="191" t="s">
        <v>89</v>
      </c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2">
        <f>'01_01 - SO 5866 - B - Kra...'!J34</f>
        <v>0</v>
      </c>
      <c r="AH96" s="193"/>
      <c r="AI96" s="193"/>
      <c r="AJ96" s="193"/>
      <c r="AK96" s="193"/>
      <c r="AL96" s="193"/>
      <c r="AM96" s="193"/>
      <c r="AN96" s="192">
        <f>SUM(AG96,AT96)</f>
        <v>0</v>
      </c>
      <c r="AO96" s="193"/>
      <c r="AP96" s="193"/>
      <c r="AQ96" s="85" t="s">
        <v>90</v>
      </c>
      <c r="AR96" s="49"/>
      <c r="AS96" s="86">
        <v>0</v>
      </c>
      <c r="AT96" s="87">
        <f>ROUND(SUM(AV96:AW96),2)</f>
        <v>0</v>
      </c>
      <c r="AU96" s="88">
        <f>'01_01 - SO 5866 - B - Kra...'!P153</f>
        <v>0</v>
      </c>
      <c r="AV96" s="87">
        <f>'01_01 - SO 5866 - B - Kra...'!J37</f>
        <v>0</v>
      </c>
      <c r="AW96" s="87">
        <f>'01_01 - SO 5866 - B - Kra...'!J38</f>
        <v>0</v>
      </c>
      <c r="AX96" s="87">
        <f>'01_01 - SO 5866 - B - Kra...'!J39</f>
        <v>0</v>
      </c>
      <c r="AY96" s="87">
        <f>'01_01 - SO 5866 - B - Kra...'!J40</f>
        <v>0</v>
      </c>
      <c r="AZ96" s="87">
        <f>'01_01 - SO 5866 - B - Kra...'!F37</f>
        <v>0</v>
      </c>
      <c r="BA96" s="87">
        <f>'01_01 - SO 5866 - B - Kra...'!F38</f>
        <v>0</v>
      </c>
      <c r="BB96" s="87">
        <f>'01_01 - SO 5866 - B - Kra...'!F39</f>
        <v>0</v>
      </c>
      <c r="BC96" s="87">
        <f>'01_01 - SO 5866 - B - Kra...'!F40</f>
        <v>0</v>
      </c>
      <c r="BD96" s="89">
        <f>'01_01 - SO 5866 - B - Kra...'!F41</f>
        <v>0</v>
      </c>
      <c r="BT96" s="21" t="s">
        <v>91</v>
      </c>
      <c r="BV96" s="21" t="s">
        <v>80</v>
      </c>
      <c r="BW96" s="21" t="s">
        <v>92</v>
      </c>
      <c r="BX96" s="21" t="s">
        <v>86</v>
      </c>
      <c r="CL96" s="21" t="s">
        <v>1</v>
      </c>
    </row>
    <row r="97" spans="2:89" ht="11">
      <c r="B97" s="16"/>
      <c r="AR97" s="16"/>
    </row>
    <row r="98" spans="2:89" s="1" customFormat="1" ht="30" customHeight="1">
      <c r="B98" s="30"/>
      <c r="C98" s="65" t="s">
        <v>93</v>
      </c>
      <c r="AG98" s="198">
        <f>ROUND(SUM(AG99:AG102), 2)</f>
        <v>0</v>
      </c>
      <c r="AH98" s="198"/>
      <c r="AI98" s="198"/>
      <c r="AJ98" s="198"/>
      <c r="AK98" s="198"/>
      <c r="AL98" s="198"/>
      <c r="AM98" s="198"/>
      <c r="AN98" s="198">
        <f>ROUND(SUM(AN99:AN102), 2)</f>
        <v>0</v>
      </c>
      <c r="AO98" s="198"/>
      <c r="AP98" s="198"/>
      <c r="AQ98" s="90"/>
      <c r="AR98" s="30"/>
      <c r="AS98" s="60" t="s">
        <v>94</v>
      </c>
      <c r="AT98" s="61" t="s">
        <v>95</v>
      </c>
      <c r="AU98" s="61" t="s">
        <v>42</v>
      </c>
      <c r="AV98" s="62" t="s">
        <v>65</v>
      </c>
    </row>
    <row r="99" spans="2:89" s="1" customFormat="1" ht="20" customHeight="1">
      <c r="B99" s="30"/>
      <c r="D99" s="195" t="s">
        <v>96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G99" s="194">
        <f>ROUND(AG94 * AS99, 2)</f>
        <v>0</v>
      </c>
      <c r="AH99" s="192"/>
      <c r="AI99" s="192"/>
      <c r="AJ99" s="192"/>
      <c r="AK99" s="192"/>
      <c r="AL99" s="192"/>
      <c r="AM99" s="192"/>
      <c r="AN99" s="192">
        <f>ROUND(AG99 + AV99, 2)</f>
        <v>0</v>
      </c>
      <c r="AO99" s="192"/>
      <c r="AP99" s="192"/>
      <c r="AR99" s="30"/>
      <c r="AS99" s="92">
        <v>0</v>
      </c>
      <c r="AT99" s="93" t="s">
        <v>97</v>
      </c>
      <c r="AU99" s="93" t="s">
        <v>43</v>
      </c>
      <c r="AV99" s="94">
        <f>ROUND(IF(AU99="základná",AG99*L32,IF(AU99="znížená",AG99*L33,0)), 2)</f>
        <v>0</v>
      </c>
      <c r="BV99" s="13" t="s">
        <v>98</v>
      </c>
      <c r="BY99" s="95">
        <f>IF(AU99="základná",AV99,0)</f>
        <v>0</v>
      </c>
      <c r="BZ99" s="95">
        <f>IF(AU99="znížená",AV99,0)</f>
        <v>0</v>
      </c>
      <c r="CA99" s="95">
        <v>0</v>
      </c>
      <c r="CB99" s="95">
        <v>0</v>
      </c>
      <c r="CC99" s="95">
        <v>0</v>
      </c>
      <c r="CD99" s="95">
        <f>IF(AU99="základná",AG99,0)</f>
        <v>0</v>
      </c>
      <c r="CE99" s="95">
        <f>IF(AU99="znížená",AG99,0)</f>
        <v>0</v>
      </c>
      <c r="CF99" s="95">
        <f>IF(AU99="zákl. prenesená",AG99,0)</f>
        <v>0</v>
      </c>
      <c r="CG99" s="95">
        <f>IF(AU99="zníž. prenesená",AG99,0)</f>
        <v>0</v>
      </c>
      <c r="CH99" s="95">
        <f>IF(AU99="nulová",AG99,0)</f>
        <v>0</v>
      </c>
      <c r="CI99" s="13">
        <f>IF(AU99="základná",1,IF(AU99="znížená",2,IF(AU99="zákl. prenesená",4,IF(AU99="zníž. prenesená",5,3))))</f>
        <v>1</v>
      </c>
      <c r="CJ99" s="13">
        <f>IF(AT99="stavebná časť",1,IF(AT99="investičná časť",2,3))</f>
        <v>1</v>
      </c>
      <c r="CK99" s="13" t="str">
        <f>IF(D99="Vyplň vlastné","","x")</f>
        <v>x</v>
      </c>
    </row>
    <row r="100" spans="2:89" s="1" customFormat="1" ht="20" customHeight="1">
      <c r="B100" s="30"/>
      <c r="D100" s="196" t="s">
        <v>99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G100" s="194">
        <f>ROUND(AG94 * AS100, 2)</f>
        <v>0</v>
      </c>
      <c r="AH100" s="192"/>
      <c r="AI100" s="192"/>
      <c r="AJ100" s="192"/>
      <c r="AK100" s="192"/>
      <c r="AL100" s="192"/>
      <c r="AM100" s="192"/>
      <c r="AN100" s="192">
        <f>ROUND(AG100 + AV100, 2)</f>
        <v>0</v>
      </c>
      <c r="AO100" s="192"/>
      <c r="AP100" s="192"/>
      <c r="AR100" s="30"/>
      <c r="AS100" s="92">
        <v>0</v>
      </c>
      <c r="AT100" s="93" t="s">
        <v>97</v>
      </c>
      <c r="AU100" s="93" t="s">
        <v>43</v>
      </c>
      <c r="AV100" s="94">
        <f>ROUND(IF(AU100="základná",AG100*L32,IF(AU100="znížená",AG100*L33,0)), 2)</f>
        <v>0</v>
      </c>
      <c r="BV100" s="13" t="s">
        <v>100</v>
      </c>
      <c r="BY100" s="95">
        <f>IF(AU100="základná",AV100,0)</f>
        <v>0</v>
      </c>
      <c r="BZ100" s="95">
        <f>IF(AU100="znížená",AV100,0)</f>
        <v>0</v>
      </c>
      <c r="CA100" s="95">
        <v>0</v>
      </c>
      <c r="CB100" s="95">
        <v>0</v>
      </c>
      <c r="CC100" s="95">
        <v>0</v>
      </c>
      <c r="CD100" s="95">
        <f>IF(AU100="základná",AG100,0)</f>
        <v>0</v>
      </c>
      <c r="CE100" s="95">
        <f>IF(AU100="znížená",AG100,0)</f>
        <v>0</v>
      </c>
      <c r="CF100" s="95">
        <f>IF(AU100="zákl. prenesená",AG100,0)</f>
        <v>0</v>
      </c>
      <c r="CG100" s="95">
        <f>IF(AU100="zníž. prenesená",AG100,0)</f>
        <v>0</v>
      </c>
      <c r="CH100" s="95">
        <f>IF(AU100="nulová",AG100,0)</f>
        <v>0</v>
      </c>
      <c r="CI100" s="13">
        <f>IF(AU100="základná",1,IF(AU100="znížená",2,IF(AU100="zákl. prenesená",4,IF(AU100="zníž. prenesená",5,3))))</f>
        <v>1</v>
      </c>
      <c r="CJ100" s="13">
        <f>IF(AT100="stavebná časť",1,IF(AT100="investičná časť",2,3))</f>
        <v>1</v>
      </c>
      <c r="CK100" s="13" t="str">
        <f>IF(D100="Vyplň vlastné","","x")</f>
        <v/>
      </c>
    </row>
    <row r="101" spans="2:89" s="1" customFormat="1" ht="20" customHeight="1">
      <c r="B101" s="30"/>
      <c r="D101" s="196" t="s">
        <v>99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G101" s="194">
        <f>ROUND(AG94 * AS101, 2)</f>
        <v>0</v>
      </c>
      <c r="AH101" s="192"/>
      <c r="AI101" s="192"/>
      <c r="AJ101" s="192"/>
      <c r="AK101" s="192"/>
      <c r="AL101" s="192"/>
      <c r="AM101" s="192"/>
      <c r="AN101" s="192">
        <f>ROUND(AG101 + AV101, 2)</f>
        <v>0</v>
      </c>
      <c r="AO101" s="192"/>
      <c r="AP101" s="192"/>
      <c r="AR101" s="30"/>
      <c r="AS101" s="92">
        <v>0</v>
      </c>
      <c r="AT101" s="93" t="s">
        <v>97</v>
      </c>
      <c r="AU101" s="93" t="s">
        <v>43</v>
      </c>
      <c r="AV101" s="94">
        <f>ROUND(IF(AU101="základná",AG101*L32,IF(AU101="znížená",AG101*L33,0)), 2)</f>
        <v>0</v>
      </c>
      <c r="BV101" s="13" t="s">
        <v>100</v>
      </c>
      <c r="BY101" s="95">
        <f>IF(AU101="základná",AV101,0)</f>
        <v>0</v>
      </c>
      <c r="BZ101" s="95">
        <f>IF(AU101="znížená",AV101,0)</f>
        <v>0</v>
      </c>
      <c r="CA101" s="95">
        <v>0</v>
      </c>
      <c r="CB101" s="95">
        <v>0</v>
      </c>
      <c r="CC101" s="95">
        <v>0</v>
      </c>
      <c r="CD101" s="95">
        <f>IF(AU101="základná",AG101,0)</f>
        <v>0</v>
      </c>
      <c r="CE101" s="95">
        <f>IF(AU101="znížená",AG101,0)</f>
        <v>0</v>
      </c>
      <c r="CF101" s="95">
        <f>IF(AU101="zákl. prenesená",AG101,0)</f>
        <v>0</v>
      </c>
      <c r="CG101" s="95">
        <f>IF(AU101="zníž. prenesená",AG101,0)</f>
        <v>0</v>
      </c>
      <c r="CH101" s="95">
        <f>IF(AU101="nulová",AG101,0)</f>
        <v>0</v>
      </c>
      <c r="CI101" s="13">
        <f>IF(AU101="základná",1,IF(AU101="znížená",2,IF(AU101="zákl. prenesená",4,IF(AU101="zníž. prenesená",5,3))))</f>
        <v>1</v>
      </c>
      <c r="CJ101" s="13">
        <f>IF(AT101="stavebná časť",1,IF(AT101="investičná časť",2,3))</f>
        <v>1</v>
      </c>
      <c r="CK101" s="13" t="str">
        <f>IF(D101="Vyplň vlastné","","x")</f>
        <v/>
      </c>
    </row>
    <row r="102" spans="2:89" s="1" customFormat="1" ht="20" customHeight="1">
      <c r="B102" s="30"/>
      <c r="D102" s="196" t="s">
        <v>99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G102" s="194">
        <f>ROUND(AG94 * AS102, 2)</f>
        <v>0</v>
      </c>
      <c r="AH102" s="192"/>
      <c r="AI102" s="192"/>
      <c r="AJ102" s="192"/>
      <c r="AK102" s="192"/>
      <c r="AL102" s="192"/>
      <c r="AM102" s="192"/>
      <c r="AN102" s="192">
        <f>ROUND(AG102 + AV102, 2)</f>
        <v>0</v>
      </c>
      <c r="AO102" s="192"/>
      <c r="AP102" s="192"/>
      <c r="AR102" s="30"/>
      <c r="AS102" s="96">
        <v>0</v>
      </c>
      <c r="AT102" s="97" t="s">
        <v>97</v>
      </c>
      <c r="AU102" s="97" t="s">
        <v>43</v>
      </c>
      <c r="AV102" s="89">
        <f>ROUND(IF(AU102="základná",AG102*L32,IF(AU102="znížená",AG102*L33,0)), 2)</f>
        <v>0</v>
      </c>
      <c r="BV102" s="13" t="s">
        <v>100</v>
      </c>
      <c r="BY102" s="95">
        <f>IF(AU102="základná",AV102,0)</f>
        <v>0</v>
      </c>
      <c r="BZ102" s="95">
        <f>IF(AU102="znížená",AV102,0)</f>
        <v>0</v>
      </c>
      <c r="CA102" s="95">
        <v>0</v>
      </c>
      <c r="CB102" s="95">
        <v>0</v>
      </c>
      <c r="CC102" s="95">
        <v>0</v>
      </c>
      <c r="CD102" s="95">
        <f>IF(AU102="základná",AG102,0)</f>
        <v>0</v>
      </c>
      <c r="CE102" s="95">
        <f>IF(AU102="znížená",AG102,0)</f>
        <v>0</v>
      </c>
      <c r="CF102" s="95">
        <f>IF(AU102="zákl. prenesená",AG102,0)</f>
        <v>0</v>
      </c>
      <c r="CG102" s="95">
        <f>IF(AU102="zníž. prenesená",AG102,0)</f>
        <v>0</v>
      </c>
      <c r="CH102" s="95">
        <f>IF(AU102="nulová",AG102,0)</f>
        <v>0</v>
      </c>
      <c r="CI102" s="13">
        <f>IF(AU102="základná",1,IF(AU102="znížená",2,IF(AU102="zákl. prenesená",4,IF(AU102="zníž. prenesená",5,3))))</f>
        <v>1</v>
      </c>
      <c r="CJ102" s="13">
        <f>IF(AT102="stavebná časť",1,IF(AT102="investičná časť",2,3))</f>
        <v>1</v>
      </c>
      <c r="CK102" s="13" t="str">
        <f>IF(D102="Vyplň vlastné","","x")</f>
        <v/>
      </c>
    </row>
    <row r="103" spans="2:89" s="1" customFormat="1" ht="10.75" customHeight="1">
      <c r="B103" s="30"/>
      <c r="AR103" s="30"/>
    </row>
    <row r="104" spans="2:89" s="1" customFormat="1" ht="30" customHeight="1">
      <c r="B104" s="30"/>
      <c r="C104" s="98" t="s">
        <v>101</v>
      </c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199">
        <f>ROUND(AG94 + AG98, 2)</f>
        <v>0</v>
      </c>
      <c r="AH104" s="199"/>
      <c r="AI104" s="199"/>
      <c r="AJ104" s="199"/>
      <c r="AK104" s="199"/>
      <c r="AL104" s="199"/>
      <c r="AM104" s="199"/>
      <c r="AN104" s="199">
        <f>ROUND(AN94 + AN98, 2)</f>
        <v>0</v>
      </c>
      <c r="AO104" s="199"/>
      <c r="AP104" s="199"/>
      <c r="AQ104" s="99"/>
      <c r="AR104" s="30"/>
    </row>
    <row r="105" spans="2:89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30"/>
    </row>
  </sheetData>
  <mergeCells count="64">
    <mergeCell ref="AK38:AO38"/>
    <mergeCell ref="X38:AB38"/>
    <mergeCell ref="AR2:BE2"/>
    <mergeCell ref="AK35:AO35"/>
    <mergeCell ref="W35:AE35"/>
    <mergeCell ref="L35:P35"/>
    <mergeCell ref="L36:P36"/>
    <mergeCell ref="AK36:AO36"/>
    <mergeCell ref="W36:AE36"/>
    <mergeCell ref="W33:AE33"/>
    <mergeCell ref="AK33:AO33"/>
    <mergeCell ref="L33:P33"/>
    <mergeCell ref="W34:AE34"/>
    <mergeCell ref="L34:P34"/>
    <mergeCell ref="AK34:AO34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AK31:AO31"/>
    <mergeCell ref="L31:P31"/>
    <mergeCell ref="W32:AE32"/>
    <mergeCell ref="AK32:AO32"/>
    <mergeCell ref="L32:P32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E96:I96"/>
    <mergeCell ref="K96:AF96"/>
    <mergeCell ref="AG96:AM96"/>
    <mergeCell ref="AN96:AP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AG95:AM95"/>
    <mergeCell ref="AN95:AP95"/>
    <mergeCell ref="J95:AF95"/>
    <mergeCell ref="L85:AO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é sú hodnoty základná, znížená, nulová." sqref="AU98:AU102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 xr:uid="{00000000-0002-0000-0000-000001000000}">
      <formula1>"stavebná časť, technologická časť, investičná časť"</formula1>
    </dataValidation>
  </dataValidations>
  <hyperlinks>
    <hyperlink ref="A96" location="'01_01 - SO 5866 - B - Kr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7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2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3" t="s">
        <v>92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102</v>
      </c>
      <c r="L4" s="16"/>
      <c r="M4" s="101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Farma pre chov hovädzieho dobytka - rozšírenie - Dubník - Mikulášov dvor</v>
      </c>
      <c r="F7" s="225"/>
      <c r="G7" s="225"/>
      <c r="H7" s="225"/>
      <c r="L7" s="16"/>
    </row>
    <row r="8" spans="2:46" ht="12" customHeight="1">
      <c r="B8" s="16"/>
      <c r="D8" s="23" t="s">
        <v>103</v>
      </c>
      <c r="L8" s="16"/>
    </row>
    <row r="9" spans="2:46" s="1" customFormat="1" ht="16.5" customHeight="1">
      <c r="B9" s="30"/>
      <c r="E9" s="224" t="s">
        <v>104</v>
      </c>
      <c r="F9" s="226"/>
      <c r="G9" s="226"/>
      <c r="H9" s="226"/>
      <c r="L9" s="30"/>
    </row>
    <row r="10" spans="2:46" s="1" customFormat="1" ht="12" customHeight="1">
      <c r="B10" s="30"/>
      <c r="D10" s="23" t="s">
        <v>105</v>
      </c>
      <c r="L10" s="30"/>
    </row>
    <row r="11" spans="2:46" s="1" customFormat="1" ht="16.5" customHeight="1">
      <c r="B11" s="30"/>
      <c r="E11" s="173" t="s">
        <v>106</v>
      </c>
      <c r="F11" s="226"/>
      <c r="G11" s="226"/>
      <c r="H11" s="226"/>
      <c r="L11" s="30"/>
    </row>
    <row r="12" spans="2:46" s="1" customFormat="1" ht="11">
      <c r="B12" s="30"/>
      <c r="L12" s="30"/>
    </row>
    <row r="13" spans="2:46" s="1" customFormat="1" ht="12" customHeight="1">
      <c r="B13" s="30"/>
      <c r="D13" s="23" t="s">
        <v>16</v>
      </c>
      <c r="F13" s="21" t="s">
        <v>1</v>
      </c>
      <c r="I13" s="23" t="s">
        <v>17</v>
      </c>
      <c r="J13" s="21" t="s">
        <v>1</v>
      </c>
      <c r="L13" s="30"/>
    </row>
    <row r="14" spans="2:46" s="1" customFormat="1" ht="12" customHeight="1">
      <c r="B14" s="30"/>
      <c r="D14" s="23" t="s">
        <v>18</v>
      </c>
      <c r="F14" s="21" t="s">
        <v>19</v>
      </c>
      <c r="I14" s="23" t="s">
        <v>20</v>
      </c>
      <c r="J14" s="53" t="str">
        <f>'Rekapitulácia stavby'!AN8</f>
        <v>29. 6. 2022</v>
      </c>
      <c r="L14" s="30"/>
    </row>
    <row r="15" spans="2:46" s="1" customFormat="1" ht="10.75" customHeight="1">
      <c r="B15" s="30"/>
      <c r="L15" s="30"/>
    </row>
    <row r="16" spans="2:46" s="1" customFormat="1" ht="12" customHeight="1">
      <c r="B16" s="30"/>
      <c r="D16" s="23" t="s">
        <v>22</v>
      </c>
      <c r="I16" s="23" t="s">
        <v>23</v>
      </c>
      <c r="J16" s="21" t="s">
        <v>1</v>
      </c>
      <c r="L16" s="30"/>
    </row>
    <row r="17" spans="2:12" s="1" customFormat="1" ht="18" customHeight="1">
      <c r="B17" s="30"/>
      <c r="E17" s="21" t="s">
        <v>24</v>
      </c>
      <c r="I17" s="23" t="s">
        <v>25</v>
      </c>
      <c r="J17" s="21" t="s">
        <v>1</v>
      </c>
      <c r="L17" s="30"/>
    </row>
    <row r="18" spans="2:12" s="1" customFormat="1" ht="7" customHeight="1">
      <c r="B18" s="30"/>
      <c r="L18" s="30"/>
    </row>
    <row r="19" spans="2:12" s="1" customFormat="1" ht="12" customHeight="1">
      <c r="B19" s="30"/>
      <c r="D19" s="23" t="s">
        <v>26</v>
      </c>
      <c r="I19" s="23" t="s">
        <v>23</v>
      </c>
      <c r="J19" s="24" t="str">
        <f>'Rekapitulácia stavby'!AN13</f>
        <v>Vyplň údaj</v>
      </c>
      <c r="L19" s="30"/>
    </row>
    <row r="20" spans="2:12" s="1" customFormat="1" ht="18" customHeight="1">
      <c r="B20" s="30"/>
      <c r="E20" s="227" t="str">
        <f>'Rekapitulácia stavby'!E14</f>
        <v>Vyplň údaj</v>
      </c>
      <c r="F20" s="203"/>
      <c r="G20" s="203"/>
      <c r="H20" s="203"/>
      <c r="I20" s="23" t="s">
        <v>25</v>
      </c>
      <c r="J20" s="24" t="str">
        <f>'Rekapitulácia stavby'!AN14</f>
        <v>Vyplň údaj</v>
      </c>
      <c r="L20" s="30"/>
    </row>
    <row r="21" spans="2:12" s="1" customFormat="1" ht="7" customHeight="1">
      <c r="B21" s="30"/>
      <c r="L21" s="30"/>
    </row>
    <row r="22" spans="2:12" s="1" customFormat="1" ht="12" customHeight="1">
      <c r="B22" s="30"/>
      <c r="D22" s="23" t="s">
        <v>28</v>
      </c>
      <c r="I22" s="23" t="s">
        <v>23</v>
      </c>
      <c r="J22" s="21" t="s">
        <v>1</v>
      </c>
      <c r="L22" s="30"/>
    </row>
    <row r="23" spans="2:12" s="1" customFormat="1" ht="18" customHeight="1">
      <c r="B23" s="30"/>
      <c r="E23" s="21" t="s">
        <v>29</v>
      </c>
      <c r="I23" s="23" t="s">
        <v>25</v>
      </c>
      <c r="J23" s="21" t="s">
        <v>1</v>
      </c>
      <c r="L23" s="30"/>
    </row>
    <row r="24" spans="2:12" s="1" customFormat="1" ht="7" customHeight="1">
      <c r="B24" s="30"/>
      <c r="L24" s="30"/>
    </row>
    <row r="25" spans="2:12" s="1" customFormat="1" ht="12" customHeight="1">
      <c r="B25" s="30"/>
      <c r="D25" s="23" t="s">
        <v>32</v>
      </c>
      <c r="I25" s="23" t="s">
        <v>23</v>
      </c>
      <c r="J25" s="21" t="str">
        <f>IF('Rekapitulácia stavby'!AN19="","",'Rekapitulácia stavby'!AN19)</f>
        <v/>
      </c>
      <c r="L25" s="30"/>
    </row>
    <row r="26" spans="2:12" s="1" customFormat="1" ht="18" customHeight="1">
      <c r="B26" s="30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30"/>
    </row>
    <row r="27" spans="2:12" s="1" customFormat="1" ht="7" customHeight="1">
      <c r="B27" s="30"/>
      <c r="L27" s="30"/>
    </row>
    <row r="28" spans="2:12" s="1" customFormat="1" ht="12" customHeight="1">
      <c r="B28" s="30"/>
      <c r="D28" s="23" t="s">
        <v>34</v>
      </c>
      <c r="L28" s="30"/>
    </row>
    <row r="29" spans="2:12" s="7" customFormat="1" ht="214.5" customHeight="1">
      <c r="B29" s="102"/>
      <c r="E29" s="208" t="s">
        <v>107</v>
      </c>
      <c r="F29" s="208"/>
      <c r="G29" s="208"/>
      <c r="H29" s="208"/>
      <c r="L29" s="102"/>
    </row>
    <row r="30" spans="2:12" s="1" customFormat="1" ht="7" customHeight="1">
      <c r="B30" s="30"/>
      <c r="L30" s="30"/>
    </row>
    <row r="31" spans="2:12" s="1" customFormat="1" ht="7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5" customHeight="1">
      <c r="B32" s="30"/>
      <c r="D32" s="21" t="s">
        <v>108</v>
      </c>
      <c r="J32" s="29">
        <f>J98</f>
        <v>0</v>
      </c>
      <c r="L32" s="30"/>
    </row>
    <row r="33" spans="2:12" s="1" customFormat="1" ht="14.5" customHeight="1">
      <c r="B33" s="30"/>
      <c r="D33" s="28" t="s">
        <v>96</v>
      </c>
      <c r="J33" s="29">
        <f>J124</f>
        <v>0</v>
      </c>
      <c r="L33" s="30"/>
    </row>
    <row r="34" spans="2:12" s="1" customFormat="1" ht="25.5" customHeight="1">
      <c r="B34" s="30"/>
      <c r="D34" s="103" t="s">
        <v>38</v>
      </c>
      <c r="J34" s="67">
        <f>ROUND(J32 + J33, 2)</f>
        <v>0</v>
      </c>
      <c r="L34" s="30"/>
    </row>
    <row r="35" spans="2:12" s="1" customFormat="1" ht="7" customHeight="1">
      <c r="B35" s="30"/>
      <c r="D35" s="54"/>
      <c r="E35" s="54"/>
      <c r="F35" s="54"/>
      <c r="G35" s="54"/>
      <c r="H35" s="54"/>
      <c r="I35" s="54"/>
      <c r="J35" s="54"/>
      <c r="K35" s="54"/>
      <c r="L35" s="30"/>
    </row>
    <row r="36" spans="2:12" s="1" customFormat="1" ht="14.5" customHeight="1">
      <c r="B36" s="30"/>
      <c r="F36" s="33" t="s">
        <v>40</v>
      </c>
      <c r="I36" s="33" t="s">
        <v>39</v>
      </c>
      <c r="J36" s="33" t="s">
        <v>41</v>
      </c>
      <c r="L36" s="30"/>
    </row>
    <row r="37" spans="2:12" s="1" customFormat="1" ht="14.5" customHeight="1">
      <c r="B37" s="30"/>
      <c r="D37" s="56" t="s">
        <v>42</v>
      </c>
      <c r="E37" s="35" t="s">
        <v>43</v>
      </c>
      <c r="F37" s="104">
        <f>ROUND((SUM(BE124:BE131) + SUM(BE153:BE266)),  2)</f>
        <v>0</v>
      </c>
      <c r="G37" s="105"/>
      <c r="H37" s="105"/>
      <c r="I37" s="106">
        <v>0.2</v>
      </c>
      <c r="J37" s="104">
        <f>ROUND(((SUM(BE124:BE131) + SUM(BE153:BE266))*I37),  2)</f>
        <v>0</v>
      </c>
      <c r="L37" s="30"/>
    </row>
    <row r="38" spans="2:12" s="1" customFormat="1" ht="14.5" customHeight="1">
      <c r="B38" s="30"/>
      <c r="E38" s="35" t="s">
        <v>44</v>
      </c>
      <c r="F38" s="104">
        <f>ROUND((SUM(BF124:BF131) + SUM(BF153:BF266)),  2)</f>
        <v>0</v>
      </c>
      <c r="G38" s="105"/>
      <c r="H38" s="105"/>
      <c r="I38" s="106">
        <v>0.2</v>
      </c>
      <c r="J38" s="104">
        <f>ROUND(((SUM(BF124:BF131) + SUM(BF153:BF266))*I38),  2)</f>
        <v>0</v>
      </c>
      <c r="L38" s="30"/>
    </row>
    <row r="39" spans="2:12" s="1" customFormat="1" ht="14.5" hidden="1" customHeight="1">
      <c r="B39" s="30"/>
      <c r="E39" s="23" t="s">
        <v>45</v>
      </c>
      <c r="F39" s="107">
        <f>ROUND((SUM(BG124:BG131) + SUM(BG153:BG266)),  2)</f>
        <v>0</v>
      </c>
      <c r="I39" s="108">
        <v>0.2</v>
      </c>
      <c r="J39" s="107">
        <f>0</f>
        <v>0</v>
      </c>
      <c r="L39" s="30"/>
    </row>
    <row r="40" spans="2:12" s="1" customFormat="1" ht="14.5" hidden="1" customHeight="1">
      <c r="B40" s="30"/>
      <c r="E40" s="23" t="s">
        <v>46</v>
      </c>
      <c r="F40" s="107">
        <f>ROUND((SUM(BH124:BH131) + SUM(BH153:BH266)),  2)</f>
        <v>0</v>
      </c>
      <c r="I40" s="108">
        <v>0.2</v>
      </c>
      <c r="J40" s="107">
        <f>0</f>
        <v>0</v>
      </c>
      <c r="L40" s="30"/>
    </row>
    <row r="41" spans="2:12" s="1" customFormat="1" ht="14.5" hidden="1" customHeight="1">
      <c r="B41" s="30"/>
      <c r="E41" s="35" t="s">
        <v>47</v>
      </c>
      <c r="F41" s="104">
        <f>ROUND((SUM(BI124:BI131) + SUM(BI153:BI266)),  2)</f>
        <v>0</v>
      </c>
      <c r="G41" s="105"/>
      <c r="H41" s="105"/>
      <c r="I41" s="106">
        <v>0</v>
      </c>
      <c r="J41" s="104">
        <f>0</f>
        <v>0</v>
      </c>
      <c r="L41" s="30"/>
    </row>
    <row r="42" spans="2:12" s="1" customFormat="1" ht="7" customHeight="1">
      <c r="B42" s="30"/>
      <c r="L42" s="30"/>
    </row>
    <row r="43" spans="2:12" s="1" customFormat="1" ht="25.5" customHeight="1">
      <c r="B43" s="30"/>
      <c r="C43" s="99"/>
      <c r="D43" s="109" t="s">
        <v>48</v>
      </c>
      <c r="E43" s="58"/>
      <c r="F43" s="58"/>
      <c r="G43" s="110" t="s">
        <v>49</v>
      </c>
      <c r="H43" s="111" t="s">
        <v>50</v>
      </c>
      <c r="I43" s="58"/>
      <c r="J43" s="112">
        <f>SUM(J34:J41)</f>
        <v>0</v>
      </c>
      <c r="K43" s="113"/>
      <c r="L43" s="30"/>
    </row>
    <row r="44" spans="2:12" s="1" customFormat="1" ht="14.5" customHeight="1">
      <c r="B44" s="30"/>
      <c r="L44" s="30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30"/>
      <c r="D50" s="42" t="s">
        <v>51</v>
      </c>
      <c r="E50" s="43"/>
      <c r="F50" s="43"/>
      <c r="G50" s="42" t="s">
        <v>52</v>
      </c>
      <c r="H50" s="43"/>
      <c r="I50" s="43"/>
      <c r="J50" s="43"/>
      <c r="K50" s="43"/>
      <c r="L50" s="30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30"/>
      <c r="D61" s="44" t="s">
        <v>53</v>
      </c>
      <c r="E61" s="32"/>
      <c r="F61" s="114" t="s">
        <v>54</v>
      </c>
      <c r="G61" s="44" t="s">
        <v>53</v>
      </c>
      <c r="H61" s="32"/>
      <c r="I61" s="32"/>
      <c r="J61" s="115" t="s">
        <v>54</v>
      </c>
      <c r="K61" s="32"/>
      <c r="L61" s="30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30"/>
      <c r="D65" s="42" t="s">
        <v>55</v>
      </c>
      <c r="E65" s="43"/>
      <c r="F65" s="43"/>
      <c r="G65" s="42" t="s">
        <v>56</v>
      </c>
      <c r="H65" s="43"/>
      <c r="I65" s="43"/>
      <c r="J65" s="43"/>
      <c r="K65" s="43"/>
      <c r="L65" s="30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30"/>
      <c r="D76" s="44" t="s">
        <v>53</v>
      </c>
      <c r="E76" s="32"/>
      <c r="F76" s="114" t="s">
        <v>54</v>
      </c>
      <c r="G76" s="44" t="s">
        <v>53</v>
      </c>
      <c r="H76" s="32"/>
      <c r="I76" s="32"/>
      <c r="J76" s="115" t="s">
        <v>54</v>
      </c>
      <c r="K76" s="32"/>
      <c r="L76" s="30"/>
    </row>
    <row r="77" spans="2:12" s="1" customFormat="1" ht="14.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12" s="1" customFormat="1" ht="7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12" s="1" customFormat="1" ht="25" customHeight="1">
      <c r="B82" s="30"/>
      <c r="C82" s="17" t="s">
        <v>109</v>
      </c>
      <c r="L82" s="30"/>
    </row>
    <row r="83" spans="2:12" s="1" customFormat="1" ht="7" customHeight="1">
      <c r="B83" s="30"/>
      <c r="L83" s="30"/>
    </row>
    <row r="84" spans="2:12" s="1" customFormat="1" ht="12" customHeight="1">
      <c r="B84" s="30"/>
      <c r="C84" s="23" t="s">
        <v>14</v>
      </c>
      <c r="L84" s="30"/>
    </row>
    <row r="85" spans="2:12" s="1" customFormat="1" ht="26.25" customHeight="1">
      <c r="B85" s="30"/>
      <c r="E85" s="224" t="str">
        <f>E7</f>
        <v>Farma pre chov hovädzieho dobytka - rozšírenie - Dubník - Mikulášov dvor</v>
      </c>
      <c r="F85" s="225"/>
      <c r="G85" s="225"/>
      <c r="H85" s="225"/>
      <c r="L85" s="30"/>
    </row>
    <row r="86" spans="2:12" ht="12" customHeight="1">
      <c r="B86" s="16"/>
      <c r="C86" s="23" t="s">
        <v>103</v>
      </c>
      <c r="L86" s="16"/>
    </row>
    <row r="87" spans="2:12" s="1" customFormat="1" ht="16.5" customHeight="1">
      <c r="B87" s="30"/>
      <c r="E87" s="224" t="s">
        <v>104</v>
      </c>
      <c r="F87" s="226"/>
      <c r="G87" s="226"/>
      <c r="H87" s="226"/>
      <c r="L87" s="30"/>
    </row>
    <row r="88" spans="2:12" s="1" customFormat="1" ht="12" customHeight="1">
      <c r="B88" s="30"/>
      <c r="C88" s="23" t="s">
        <v>105</v>
      </c>
      <c r="L88" s="30"/>
    </row>
    <row r="89" spans="2:12" s="1" customFormat="1" ht="16.5" customHeight="1">
      <c r="B89" s="30"/>
      <c r="E89" s="173" t="str">
        <f>E11</f>
        <v>01_01 - SO 5866 - B - Kravín pre 800 ks dojníc</v>
      </c>
      <c r="F89" s="226"/>
      <c r="G89" s="226"/>
      <c r="H89" s="226"/>
      <c r="L89" s="30"/>
    </row>
    <row r="90" spans="2:12" s="1" customFormat="1" ht="7" customHeight="1">
      <c r="B90" s="30"/>
      <c r="L90" s="30"/>
    </row>
    <row r="91" spans="2:12" s="1" customFormat="1" ht="12" customHeight="1">
      <c r="B91" s="30"/>
      <c r="C91" s="23" t="s">
        <v>18</v>
      </c>
      <c r="F91" s="21" t="str">
        <f>F14</f>
        <v>Dubník, k.ú. Veľká Tabula</v>
      </c>
      <c r="I91" s="23" t="s">
        <v>20</v>
      </c>
      <c r="J91" s="53" t="str">
        <f>IF(J14="","",J14)</f>
        <v>29. 6. 2022</v>
      </c>
      <c r="L91" s="30"/>
    </row>
    <row r="92" spans="2:12" s="1" customFormat="1" ht="7" customHeight="1">
      <c r="B92" s="30"/>
      <c r="L92" s="30"/>
    </row>
    <row r="93" spans="2:12" s="1" customFormat="1" ht="15.25" customHeight="1">
      <c r="B93" s="30"/>
      <c r="C93" s="23" t="s">
        <v>22</v>
      </c>
      <c r="F93" s="21" t="str">
        <f>E17</f>
        <v>MARAGRO s.r.o.</v>
      </c>
      <c r="I93" s="23" t="s">
        <v>28</v>
      </c>
      <c r="J93" s="26" t="str">
        <f>E23</f>
        <v>Ing. Balla</v>
      </c>
      <c r="L93" s="30"/>
    </row>
    <row r="94" spans="2:12" s="1" customFormat="1" ht="15.25" customHeight="1">
      <c r="B94" s="30"/>
      <c r="C94" s="23" t="s">
        <v>26</v>
      </c>
      <c r="F94" s="21" t="str">
        <f>IF(E20="","",E20)</f>
        <v>Vyplň údaj</v>
      </c>
      <c r="I94" s="23" t="s">
        <v>32</v>
      </c>
      <c r="J94" s="26" t="str">
        <f>E26</f>
        <v xml:space="preserve"> </v>
      </c>
      <c r="L94" s="30"/>
    </row>
    <row r="95" spans="2:12" s="1" customFormat="1" ht="10.25" customHeight="1">
      <c r="B95" s="30"/>
      <c r="L95" s="30"/>
    </row>
    <row r="96" spans="2:12" s="1" customFormat="1" ht="29.25" customHeight="1">
      <c r="B96" s="30"/>
      <c r="C96" s="116" t="s">
        <v>110</v>
      </c>
      <c r="D96" s="99"/>
      <c r="E96" s="99"/>
      <c r="F96" s="99"/>
      <c r="G96" s="99"/>
      <c r="H96" s="99"/>
      <c r="I96" s="99"/>
      <c r="J96" s="117" t="s">
        <v>111</v>
      </c>
      <c r="K96" s="99"/>
      <c r="L96" s="30"/>
    </row>
    <row r="97" spans="2:47" s="1" customFormat="1" ht="10.25" customHeight="1">
      <c r="B97" s="30"/>
      <c r="L97" s="30"/>
    </row>
    <row r="98" spans="2:47" s="1" customFormat="1" ht="22.75" customHeight="1">
      <c r="B98" s="30"/>
      <c r="C98" s="118" t="s">
        <v>112</v>
      </c>
      <c r="J98" s="67">
        <f>J153</f>
        <v>0</v>
      </c>
      <c r="L98" s="30"/>
      <c r="AU98" s="13" t="s">
        <v>113</v>
      </c>
    </row>
    <row r="99" spans="2:47" s="8" customFormat="1" ht="25" customHeight="1">
      <c r="B99" s="119"/>
      <c r="D99" s="120" t="s">
        <v>114</v>
      </c>
      <c r="E99" s="121"/>
      <c r="F99" s="121"/>
      <c r="G99" s="121"/>
      <c r="H99" s="121"/>
      <c r="I99" s="121"/>
      <c r="J99" s="122">
        <f>J154</f>
        <v>0</v>
      </c>
      <c r="L99" s="119"/>
    </row>
    <row r="100" spans="2:47" s="9" customFormat="1" ht="20" customHeight="1">
      <c r="B100" s="123"/>
      <c r="D100" s="124" t="s">
        <v>115</v>
      </c>
      <c r="E100" s="125"/>
      <c r="F100" s="125"/>
      <c r="G100" s="125"/>
      <c r="H100" s="125"/>
      <c r="I100" s="125"/>
      <c r="J100" s="126">
        <f>J155</f>
        <v>0</v>
      </c>
      <c r="L100" s="123"/>
    </row>
    <row r="101" spans="2:47" s="9" customFormat="1" ht="20" customHeight="1">
      <c r="B101" s="123"/>
      <c r="D101" s="124" t="s">
        <v>116</v>
      </c>
      <c r="E101" s="125"/>
      <c r="F101" s="125"/>
      <c r="G101" s="125"/>
      <c r="H101" s="125"/>
      <c r="I101" s="125"/>
      <c r="J101" s="126">
        <f>J165</f>
        <v>0</v>
      </c>
      <c r="L101" s="123"/>
    </row>
    <row r="102" spans="2:47" s="9" customFormat="1" ht="20" customHeight="1">
      <c r="B102" s="123"/>
      <c r="D102" s="124" t="s">
        <v>117</v>
      </c>
      <c r="E102" s="125"/>
      <c r="F102" s="125"/>
      <c r="G102" s="125"/>
      <c r="H102" s="125"/>
      <c r="I102" s="125"/>
      <c r="J102" s="126">
        <f>J174</f>
        <v>0</v>
      </c>
      <c r="L102" s="123"/>
    </row>
    <row r="103" spans="2:47" s="9" customFormat="1" ht="20" customHeight="1">
      <c r="B103" s="123"/>
      <c r="D103" s="124" t="s">
        <v>118</v>
      </c>
      <c r="E103" s="125"/>
      <c r="F103" s="125"/>
      <c r="G103" s="125"/>
      <c r="H103" s="125"/>
      <c r="I103" s="125"/>
      <c r="J103" s="126">
        <f>J184</f>
        <v>0</v>
      </c>
      <c r="L103" s="123"/>
    </row>
    <row r="104" spans="2:47" s="9" customFormat="1" ht="20" customHeight="1">
      <c r="B104" s="123"/>
      <c r="D104" s="124" t="s">
        <v>119</v>
      </c>
      <c r="E104" s="125"/>
      <c r="F104" s="125"/>
      <c r="G104" s="125"/>
      <c r="H104" s="125"/>
      <c r="I104" s="125"/>
      <c r="J104" s="126">
        <f>J186</f>
        <v>0</v>
      </c>
      <c r="L104" s="123"/>
    </row>
    <row r="105" spans="2:47" s="9" customFormat="1" ht="20" customHeight="1">
      <c r="B105" s="123"/>
      <c r="D105" s="124" t="s">
        <v>120</v>
      </c>
      <c r="E105" s="125"/>
      <c r="F105" s="125"/>
      <c r="G105" s="125"/>
      <c r="H105" s="125"/>
      <c r="I105" s="125"/>
      <c r="J105" s="126">
        <f>J192</f>
        <v>0</v>
      </c>
      <c r="L105" s="123"/>
    </row>
    <row r="106" spans="2:47" s="9" customFormat="1" ht="20" customHeight="1">
      <c r="B106" s="123"/>
      <c r="D106" s="124" t="s">
        <v>121</v>
      </c>
      <c r="E106" s="125"/>
      <c r="F106" s="125"/>
      <c r="G106" s="125"/>
      <c r="H106" s="125"/>
      <c r="I106" s="125"/>
      <c r="J106" s="126">
        <f>J197</f>
        <v>0</v>
      </c>
      <c r="L106" s="123"/>
    </row>
    <row r="107" spans="2:47" s="9" customFormat="1" ht="20" customHeight="1">
      <c r="B107" s="123"/>
      <c r="D107" s="124" t="s">
        <v>122</v>
      </c>
      <c r="E107" s="125"/>
      <c r="F107" s="125"/>
      <c r="G107" s="125"/>
      <c r="H107" s="125"/>
      <c r="I107" s="125"/>
      <c r="J107" s="126">
        <f>J203</f>
        <v>0</v>
      </c>
      <c r="L107" s="123"/>
    </row>
    <row r="108" spans="2:47" s="8" customFormat="1" ht="25" customHeight="1">
      <c r="B108" s="119"/>
      <c r="D108" s="120" t="s">
        <v>123</v>
      </c>
      <c r="E108" s="121"/>
      <c r="F108" s="121"/>
      <c r="G108" s="121"/>
      <c r="H108" s="121"/>
      <c r="I108" s="121"/>
      <c r="J108" s="122">
        <f>J205</f>
        <v>0</v>
      </c>
      <c r="L108" s="119"/>
    </row>
    <row r="109" spans="2:47" s="9" customFormat="1" ht="20" customHeight="1">
      <c r="B109" s="123"/>
      <c r="D109" s="124" t="s">
        <v>124</v>
      </c>
      <c r="E109" s="125"/>
      <c r="F109" s="125"/>
      <c r="G109" s="125"/>
      <c r="H109" s="125"/>
      <c r="I109" s="125"/>
      <c r="J109" s="126">
        <f>J206</f>
        <v>0</v>
      </c>
      <c r="L109" s="123"/>
    </row>
    <row r="110" spans="2:47" s="9" customFormat="1" ht="20" customHeight="1">
      <c r="B110" s="123"/>
      <c r="D110" s="124" t="s">
        <v>125</v>
      </c>
      <c r="E110" s="125"/>
      <c r="F110" s="125"/>
      <c r="G110" s="125"/>
      <c r="H110" s="125"/>
      <c r="I110" s="125"/>
      <c r="J110" s="126">
        <f>J211</f>
        <v>0</v>
      </c>
      <c r="L110" s="123"/>
    </row>
    <row r="111" spans="2:47" s="9" customFormat="1" ht="20" customHeight="1">
      <c r="B111" s="123"/>
      <c r="D111" s="124" t="s">
        <v>126</v>
      </c>
      <c r="E111" s="125"/>
      <c r="F111" s="125"/>
      <c r="G111" s="125"/>
      <c r="H111" s="125"/>
      <c r="I111" s="125"/>
      <c r="J111" s="126">
        <f>J213</f>
        <v>0</v>
      </c>
      <c r="L111" s="123"/>
    </row>
    <row r="112" spans="2:47" s="9" customFormat="1" ht="20" customHeight="1">
      <c r="B112" s="123"/>
      <c r="D112" s="124" t="s">
        <v>127</v>
      </c>
      <c r="E112" s="125"/>
      <c r="F112" s="125"/>
      <c r="G112" s="125"/>
      <c r="H112" s="125"/>
      <c r="I112" s="125"/>
      <c r="J112" s="126">
        <f>J216</f>
        <v>0</v>
      </c>
      <c r="L112" s="123"/>
    </row>
    <row r="113" spans="2:65" s="9" customFormat="1" ht="20" customHeight="1">
      <c r="B113" s="123"/>
      <c r="D113" s="124" t="s">
        <v>128</v>
      </c>
      <c r="E113" s="125"/>
      <c r="F113" s="125"/>
      <c r="G113" s="125"/>
      <c r="H113" s="125"/>
      <c r="I113" s="125"/>
      <c r="J113" s="126">
        <f>J224</f>
        <v>0</v>
      </c>
      <c r="L113" s="123"/>
    </row>
    <row r="114" spans="2:65" s="9" customFormat="1" ht="20" customHeight="1">
      <c r="B114" s="123"/>
      <c r="D114" s="124" t="s">
        <v>129</v>
      </c>
      <c r="E114" s="125"/>
      <c r="F114" s="125"/>
      <c r="G114" s="125"/>
      <c r="H114" s="125"/>
      <c r="I114" s="125"/>
      <c r="J114" s="126">
        <f>J229</f>
        <v>0</v>
      </c>
      <c r="L114" s="123"/>
    </row>
    <row r="115" spans="2:65" s="9" customFormat="1" ht="20" customHeight="1">
      <c r="B115" s="123"/>
      <c r="D115" s="124" t="s">
        <v>130</v>
      </c>
      <c r="E115" s="125"/>
      <c r="F115" s="125"/>
      <c r="G115" s="125"/>
      <c r="H115" s="125"/>
      <c r="I115" s="125"/>
      <c r="J115" s="126">
        <f>J232</f>
        <v>0</v>
      </c>
      <c r="L115" s="123"/>
    </row>
    <row r="116" spans="2:65" s="9" customFormat="1" ht="20" customHeight="1">
      <c r="B116" s="123"/>
      <c r="D116" s="124" t="s">
        <v>131</v>
      </c>
      <c r="E116" s="125"/>
      <c r="F116" s="125"/>
      <c r="G116" s="125"/>
      <c r="H116" s="125"/>
      <c r="I116" s="125"/>
      <c r="J116" s="126">
        <f>J237</f>
        <v>0</v>
      </c>
      <c r="L116" s="123"/>
    </row>
    <row r="117" spans="2:65" s="9" customFormat="1" ht="20" customHeight="1">
      <c r="B117" s="123"/>
      <c r="D117" s="124" t="s">
        <v>132</v>
      </c>
      <c r="E117" s="125"/>
      <c r="F117" s="125"/>
      <c r="G117" s="125"/>
      <c r="H117" s="125"/>
      <c r="I117" s="125"/>
      <c r="J117" s="126">
        <f>J240</f>
        <v>0</v>
      </c>
      <c r="L117" s="123"/>
    </row>
    <row r="118" spans="2:65" s="9" customFormat="1" ht="20" customHeight="1">
      <c r="B118" s="123"/>
      <c r="D118" s="124" t="s">
        <v>133</v>
      </c>
      <c r="E118" s="125"/>
      <c r="F118" s="125"/>
      <c r="G118" s="125"/>
      <c r="H118" s="125"/>
      <c r="I118" s="125"/>
      <c r="J118" s="126">
        <f>J250</f>
        <v>0</v>
      </c>
      <c r="L118" s="123"/>
    </row>
    <row r="119" spans="2:65" s="8" customFormat="1" ht="25" customHeight="1">
      <c r="B119" s="119"/>
      <c r="D119" s="120" t="s">
        <v>134</v>
      </c>
      <c r="E119" s="121"/>
      <c r="F119" s="121"/>
      <c r="G119" s="121"/>
      <c r="H119" s="121"/>
      <c r="I119" s="121"/>
      <c r="J119" s="122">
        <f>J253</f>
        <v>0</v>
      </c>
      <c r="L119" s="119"/>
    </row>
    <row r="120" spans="2:65" s="9" customFormat="1" ht="20" customHeight="1">
      <c r="B120" s="123"/>
      <c r="D120" s="124" t="s">
        <v>135</v>
      </c>
      <c r="E120" s="125"/>
      <c r="F120" s="125"/>
      <c r="G120" s="125"/>
      <c r="H120" s="125"/>
      <c r="I120" s="125"/>
      <c r="J120" s="126">
        <f>J254</f>
        <v>0</v>
      </c>
      <c r="L120" s="123"/>
    </row>
    <row r="121" spans="2:65" s="9" customFormat="1" ht="20" customHeight="1">
      <c r="B121" s="123"/>
      <c r="D121" s="124" t="s">
        <v>136</v>
      </c>
      <c r="E121" s="125"/>
      <c r="F121" s="125"/>
      <c r="G121" s="125"/>
      <c r="H121" s="125"/>
      <c r="I121" s="125"/>
      <c r="J121" s="126">
        <f>J261</f>
        <v>0</v>
      </c>
      <c r="L121" s="123"/>
    </row>
    <row r="122" spans="2:65" s="1" customFormat="1" ht="21.75" customHeight="1">
      <c r="B122" s="30"/>
      <c r="L122" s="30"/>
    </row>
    <row r="123" spans="2:65" s="1" customFormat="1" ht="7" customHeight="1">
      <c r="B123" s="30"/>
      <c r="L123" s="30"/>
    </row>
    <row r="124" spans="2:65" s="1" customFormat="1" ht="29.25" customHeight="1">
      <c r="B124" s="30"/>
      <c r="C124" s="118" t="s">
        <v>137</v>
      </c>
      <c r="J124" s="127">
        <f>ROUND(J125 + J126 + J127 + J128 + J129 + J130,2)</f>
        <v>0</v>
      </c>
      <c r="L124" s="30"/>
      <c r="N124" s="128" t="s">
        <v>42</v>
      </c>
    </row>
    <row r="125" spans="2:65" s="1" customFormat="1" ht="18" customHeight="1">
      <c r="B125" s="129"/>
      <c r="C125" s="130"/>
      <c r="D125" s="196" t="s">
        <v>138</v>
      </c>
      <c r="E125" s="228"/>
      <c r="F125" s="228"/>
      <c r="G125" s="130"/>
      <c r="H125" s="130"/>
      <c r="I125" s="130"/>
      <c r="J125" s="91">
        <v>0</v>
      </c>
      <c r="K125" s="130"/>
      <c r="L125" s="129"/>
      <c r="M125" s="130"/>
      <c r="N125" s="132" t="s">
        <v>44</v>
      </c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3" t="s">
        <v>139</v>
      </c>
      <c r="AZ125" s="130"/>
      <c r="BA125" s="130"/>
      <c r="BB125" s="130"/>
      <c r="BC125" s="130"/>
      <c r="BD125" s="130"/>
      <c r="BE125" s="134">
        <f t="shared" ref="BE125:BE130" si="0">IF(N125="základná",J125,0)</f>
        <v>0</v>
      </c>
      <c r="BF125" s="134">
        <f t="shared" ref="BF125:BF130" si="1">IF(N125="znížená",J125,0)</f>
        <v>0</v>
      </c>
      <c r="BG125" s="134">
        <f t="shared" ref="BG125:BG130" si="2">IF(N125="zákl. prenesená",J125,0)</f>
        <v>0</v>
      </c>
      <c r="BH125" s="134">
        <f t="shared" ref="BH125:BH130" si="3">IF(N125="zníž. prenesená",J125,0)</f>
        <v>0</v>
      </c>
      <c r="BI125" s="134">
        <f t="shared" ref="BI125:BI130" si="4">IF(N125="nulová",J125,0)</f>
        <v>0</v>
      </c>
      <c r="BJ125" s="133" t="s">
        <v>91</v>
      </c>
      <c r="BK125" s="130"/>
      <c r="BL125" s="130"/>
      <c r="BM125" s="130"/>
    </row>
    <row r="126" spans="2:65" s="1" customFormat="1" ht="18" customHeight="1">
      <c r="B126" s="129"/>
      <c r="C126" s="130"/>
      <c r="D126" s="196" t="s">
        <v>140</v>
      </c>
      <c r="E126" s="228"/>
      <c r="F126" s="228"/>
      <c r="G126" s="130"/>
      <c r="H126" s="130"/>
      <c r="I126" s="130"/>
      <c r="J126" s="91">
        <v>0</v>
      </c>
      <c r="K126" s="130"/>
      <c r="L126" s="129"/>
      <c r="M126" s="130"/>
      <c r="N126" s="132" t="s">
        <v>44</v>
      </c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3" t="s">
        <v>139</v>
      </c>
      <c r="AZ126" s="130"/>
      <c r="BA126" s="130"/>
      <c r="BB126" s="130"/>
      <c r="BC126" s="130"/>
      <c r="BD126" s="130"/>
      <c r="BE126" s="134">
        <f t="shared" si="0"/>
        <v>0</v>
      </c>
      <c r="BF126" s="134">
        <f t="shared" si="1"/>
        <v>0</v>
      </c>
      <c r="BG126" s="134">
        <f t="shared" si="2"/>
        <v>0</v>
      </c>
      <c r="BH126" s="134">
        <f t="shared" si="3"/>
        <v>0</v>
      </c>
      <c r="BI126" s="134">
        <f t="shared" si="4"/>
        <v>0</v>
      </c>
      <c r="BJ126" s="133" t="s">
        <v>91</v>
      </c>
      <c r="BK126" s="130"/>
      <c r="BL126" s="130"/>
      <c r="BM126" s="130"/>
    </row>
    <row r="127" spans="2:65" s="1" customFormat="1" ht="18" customHeight="1">
      <c r="B127" s="129"/>
      <c r="C127" s="130"/>
      <c r="D127" s="196" t="s">
        <v>141</v>
      </c>
      <c r="E127" s="228"/>
      <c r="F127" s="228"/>
      <c r="G127" s="130"/>
      <c r="H127" s="130"/>
      <c r="I127" s="130"/>
      <c r="J127" s="91">
        <v>0</v>
      </c>
      <c r="K127" s="130"/>
      <c r="L127" s="129"/>
      <c r="M127" s="130"/>
      <c r="N127" s="132" t="s">
        <v>44</v>
      </c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3" t="s">
        <v>139</v>
      </c>
      <c r="AZ127" s="130"/>
      <c r="BA127" s="130"/>
      <c r="BB127" s="130"/>
      <c r="BC127" s="130"/>
      <c r="BD127" s="130"/>
      <c r="BE127" s="134">
        <f t="shared" si="0"/>
        <v>0</v>
      </c>
      <c r="BF127" s="134">
        <f t="shared" si="1"/>
        <v>0</v>
      </c>
      <c r="BG127" s="134">
        <f t="shared" si="2"/>
        <v>0</v>
      </c>
      <c r="BH127" s="134">
        <f t="shared" si="3"/>
        <v>0</v>
      </c>
      <c r="BI127" s="134">
        <f t="shared" si="4"/>
        <v>0</v>
      </c>
      <c r="BJ127" s="133" t="s">
        <v>91</v>
      </c>
      <c r="BK127" s="130"/>
      <c r="BL127" s="130"/>
      <c r="BM127" s="130"/>
    </row>
    <row r="128" spans="2:65" s="1" customFormat="1" ht="18" customHeight="1">
      <c r="B128" s="129"/>
      <c r="C128" s="130"/>
      <c r="D128" s="196" t="s">
        <v>142</v>
      </c>
      <c r="E128" s="228"/>
      <c r="F128" s="228"/>
      <c r="G128" s="130"/>
      <c r="H128" s="130"/>
      <c r="I128" s="130"/>
      <c r="J128" s="91">
        <v>0</v>
      </c>
      <c r="K128" s="130"/>
      <c r="L128" s="129"/>
      <c r="M128" s="130"/>
      <c r="N128" s="132" t="s">
        <v>44</v>
      </c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3" t="s">
        <v>139</v>
      </c>
      <c r="AZ128" s="130"/>
      <c r="BA128" s="130"/>
      <c r="BB128" s="130"/>
      <c r="BC128" s="130"/>
      <c r="BD128" s="130"/>
      <c r="BE128" s="134">
        <f t="shared" si="0"/>
        <v>0</v>
      </c>
      <c r="BF128" s="134">
        <f t="shared" si="1"/>
        <v>0</v>
      </c>
      <c r="BG128" s="134">
        <f t="shared" si="2"/>
        <v>0</v>
      </c>
      <c r="BH128" s="134">
        <f t="shared" si="3"/>
        <v>0</v>
      </c>
      <c r="BI128" s="134">
        <f t="shared" si="4"/>
        <v>0</v>
      </c>
      <c r="BJ128" s="133" t="s">
        <v>91</v>
      </c>
      <c r="BK128" s="130"/>
      <c r="BL128" s="130"/>
      <c r="BM128" s="130"/>
    </row>
    <row r="129" spans="2:65" s="1" customFormat="1" ht="18" customHeight="1">
      <c r="B129" s="129"/>
      <c r="C129" s="130"/>
      <c r="D129" s="196" t="s">
        <v>143</v>
      </c>
      <c r="E129" s="228"/>
      <c r="F129" s="228"/>
      <c r="G129" s="130"/>
      <c r="H129" s="130"/>
      <c r="I129" s="130"/>
      <c r="J129" s="91">
        <v>0</v>
      </c>
      <c r="K129" s="130"/>
      <c r="L129" s="129"/>
      <c r="M129" s="130"/>
      <c r="N129" s="132" t="s">
        <v>44</v>
      </c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3" t="s">
        <v>139</v>
      </c>
      <c r="AZ129" s="130"/>
      <c r="BA129" s="130"/>
      <c r="BB129" s="130"/>
      <c r="BC129" s="130"/>
      <c r="BD129" s="130"/>
      <c r="BE129" s="134">
        <f t="shared" si="0"/>
        <v>0</v>
      </c>
      <c r="BF129" s="134">
        <f t="shared" si="1"/>
        <v>0</v>
      </c>
      <c r="BG129" s="134">
        <f t="shared" si="2"/>
        <v>0</v>
      </c>
      <c r="BH129" s="134">
        <f t="shared" si="3"/>
        <v>0</v>
      </c>
      <c r="BI129" s="134">
        <f t="shared" si="4"/>
        <v>0</v>
      </c>
      <c r="BJ129" s="133" t="s">
        <v>91</v>
      </c>
      <c r="BK129" s="130"/>
      <c r="BL129" s="130"/>
      <c r="BM129" s="130"/>
    </row>
    <row r="130" spans="2:65" s="1" customFormat="1" ht="18" customHeight="1">
      <c r="B130" s="129"/>
      <c r="C130" s="130"/>
      <c r="D130" s="131" t="s">
        <v>144</v>
      </c>
      <c r="E130" s="130"/>
      <c r="F130" s="130"/>
      <c r="G130" s="130"/>
      <c r="H130" s="130"/>
      <c r="I130" s="130"/>
      <c r="J130" s="91">
        <f>ROUND(J32*T130,2)</f>
        <v>0</v>
      </c>
      <c r="K130" s="130"/>
      <c r="L130" s="129"/>
      <c r="M130" s="130"/>
      <c r="N130" s="132" t="s">
        <v>44</v>
      </c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3" t="s">
        <v>145</v>
      </c>
      <c r="AZ130" s="130"/>
      <c r="BA130" s="130"/>
      <c r="BB130" s="130"/>
      <c r="BC130" s="130"/>
      <c r="BD130" s="130"/>
      <c r="BE130" s="134">
        <f t="shared" si="0"/>
        <v>0</v>
      </c>
      <c r="BF130" s="134">
        <f t="shared" si="1"/>
        <v>0</v>
      </c>
      <c r="BG130" s="134">
        <f t="shared" si="2"/>
        <v>0</v>
      </c>
      <c r="BH130" s="134">
        <f t="shared" si="3"/>
        <v>0</v>
      </c>
      <c r="BI130" s="134">
        <f t="shared" si="4"/>
        <v>0</v>
      </c>
      <c r="BJ130" s="133" t="s">
        <v>91</v>
      </c>
      <c r="BK130" s="130"/>
      <c r="BL130" s="130"/>
      <c r="BM130" s="130"/>
    </row>
    <row r="131" spans="2:65" s="1" customFormat="1" ht="11">
      <c r="B131" s="30"/>
      <c r="L131" s="30"/>
    </row>
    <row r="132" spans="2:65" s="1" customFormat="1" ht="29.25" customHeight="1">
      <c r="B132" s="30"/>
      <c r="C132" s="98" t="s">
        <v>101</v>
      </c>
      <c r="D132" s="99"/>
      <c r="E132" s="99"/>
      <c r="F132" s="99"/>
      <c r="G132" s="99"/>
      <c r="H132" s="99"/>
      <c r="I132" s="99"/>
      <c r="J132" s="100">
        <f>ROUND(J98+J124,2)</f>
        <v>0</v>
      </c>
      <c r="K132" s="99"/>
      <c r="L132" s="30"/>
    </row>
    <row r="133" spans="2:65" s="1" customFormat="1" ht="7" customHeight="1"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30"/>
    </row>
    <row r="137" spans="2:65" s="1" customFormat="1" ht="7" customHeight="1"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30"/>
    </row>
    <row r="138" spans="2:65" s="1" customFormat="1" ht="25" customHeight="1">
      <c r="B138" s="30"/>
      <c r="C138" s="17" t="s">
        <v>146</v>
      </c>
      <c r="L138" s="30"/>
    </row>
    <row r="139" spans="2:65" s="1" customFormat="1" ht="7" customHeight="1">
      <c r="B139" s="30"/>
      <c r="L139" s="30"/>
    </row>
    <row r="140" spans="2:65" s="1" customFormat="1" ht="12" customHeight="1">
      <c r="B140" s="30"/>
      <c r="C140" s="23" t="s">
        <v>14</v>
      </c>
      <c r="L140" s="30"/>
    </row>
    <row r="141" spans="2:65" s="1" customFormat="1" ht="26.25" customHeight="1">
      <c r="B141" s="30"/>
      <c r="E141" s="224" t="str">
        <f>E7</f>
        <v>Farma pre chov hovädzieho dobytka - rozšírenie - Dubník - Mikulášov dvor</v>
      </c>
      <c r="F141" s="225"/>
      <c r="G141" s="225"/>
      <c r="H141" s="225"/>
      <c r="L141" s="30"/>
    </row>
    <row r="142" spans="2:65" ht="12" customHeight="1">
      <c r="B142" s="16"/>
      <c r="C142" s="23" t="s">
        <v>103</v>
      </c>
      <c r="L142" s="16"/>
    </row>
    <row r="143" spans="2:65" s="1" customFormat="1" ht="16.5" customHeight="1">
      <c r="B143" s="30"/>
      <c r="E143" s="224" t="s">
        <v>104</v>
      </c>
      <c r="F143" s="226"/>
      <c r="G143" s="226"/>
      <c r="H143" s="226"/>
      <c r="L143" s="30"/>
    </row>
    <row r="144" spans="2:65" s="1" customFormat="1" ht="12" customHeight="1">
      <c r="B144" s="30"/>
      <c r="C144" s="23" t="s">
        <v>105</v>
      </c>
      <c r="L144" s="30"/>
    </row>
    <row r="145" spans="2:65" s="1" customFormat="1" ht="16.5" customHeight="1">
      <c r="B145" s="30"/>
      <c r="E145" s="173" t="str">
        <f>E11</f>
        <v>01_01 - SO 5866 - B - Kravín pre 800 ks dojníc</v>
      </c>
      <c r="F145" s="226"/>
      <c r="G145" s="226"/>
      <c r="H145" s="226"/>
      <c r="L145" s="30"/>
    </row>
    <row r="146" spans="2:65" s="1" customFormat="1" ht="7" customHeight="1">
      <c r="B146" s="30"/>
      <c r="L146" s="30"/>
    </row>
    <row r="147" spans="2:65" s="1" customFormat="1" ht="12" customHeight="1">
      <c r="B147" s="30"/>
      <c r="C147" s="23" t="s">
        <v>18</v>
      </c>
      <c r="F147" s="21" t="str">
        <f>F14</f>
        <v>Dubník, k.ú. Veľká Tabula</v>
      </c>
      <c r="I147" s="23" t="s">
        <v>20</v>
      </c>
      <c r="J147" s="53" t="str">
        <f>IF(J14="","",J14)</f>
        <v>29. 6. 2022</v>
      </c>
      <c r="L147" s="30"/>
    </row>
    <row r="148" spans="2:65" s="1" customFormat="1" ht="7" customHeight="1">
      <c r="B148" s="30"/>
      <c r="L148" s="30"/>
    </row>
    <row r="149" spans="2:65" s="1" customFormat="1" ht="15.25" customHeight="1">
      <c r="B149" s="30"/>
      <c r="C149" s="23" t="s">
        <v>22</v>
      </c>
      <c r="F149" s="21" t="str">
        <f>E17</f>
        <v>MARAGRO s.r.o.</v>
      </c>
      <c r="I149" s="23" t="s">
        <v>28</v>
      </c>
      <c r="J149" s="26" t="str">
        <f>E23</f>
        <v>Ing. Balla</v>
      </c>
      <c r="L149" s="30"/>
    </row>
    <row r="150" spans="2:65" s="1" customFormat="1" ht="15.25" customHeight="1">
      <c r="B150" s="30"/>
      <c r="C150" s="23" t="s">
        <v>26</v>
      </c>
      <c r="F150" s="21" t="str">
        <f>IF(E20="","",E20)</f>
        <v>Vyplň údaj</v>
      </c>
      <c r="I150" s="23" t="s">
        <v>32</v>
      </c>
      <c r="J150" s="26" t="str">
        <f>E26</f>
        <v xml:space="preserve"> </v>
      </c>
      <c r="L150" s="30"/>
    </row>
    <row r="151" spans="2:65" s="1" customFormat="1" ht="10.25" customHeight="1">
      <c r="B151" s="30"/>
      <c r="L151" s="30"/>
    </row>
    <row r="152" spans="2:65" s="10" customFormat="1" ht="29.25" customHeight="1">
      <c r="B152" s="135"/>
      <c r="C152" s="136" t="s">
        <v>147</v>
      </c>
      <c r="D152" s="137" t="s">
        <v>63</v>
      </c>
      <c r="E152" s="137" t="s">
        <v>59</v>
      </c>
      <c r="F152" s="137" t="s">
        <v>60</v>
      </c>
      <c r="G152" s="137" t="s">
        <v>148</v>
      </c>
      <c r="H152" s="137" t="s">
        <v>149</v>
      </c>
      <c r="I152" s="137" t="s">
        <v>150</v>
      </c>
      <c r="J152" s="138" t="s">
        <v>111</v>
      </c>
      <c r="K152" s="139" t="s">
        <v>151</v>
      </c>
      <c r="L152" s="135"/>
      <c r="M152" s="60" t="s">
        <v>1</v>
      </c>
      <c r="N152" s="61" t="s">
        <v>42</v>
      </c>
      <c r="O152" s="61" t="s">
        <v>152</v>
      </c>
      <c r="P152" s="61" t="s">
        <v>153</v>
      </c>
      <c r="Q152" s="61" t="s">
        <v>154</v>
      </c>
      <c r="R152" s="61" t="s">
        <v>155</v>
      </c>
      <c r="S152" s="61" t="s">
        <v>156</v>
      </c>
      <c r="T152" s="62" t="s">
        <v>157</v>
      </c>
    </row>
    <row r="153" spans="2:65" s="1" customFormat="1" ht="22.75" customHeight="1">
      <c r="B153" s="30"/>
      <c r="C153" s="65" t="s">
        <v>108</v>
      </c>
      <c r="J153" s="140">
        <f>BK153</f>
        <v>0</v>
      </c>
      <c r="L153" s="30"/>
      <c r="M153" s="63"/>
      <c r="N153" s="54"/>
      <c r="O153" s="54"/>
      <c r="P153" s="141">
        <f>P154+P205+P253</f>
        <v>0</v>
      </c>
      <c r="Q153" s="54"/>
      <c r="R153" s="141">
        <f>R154+R205+R253</f>
        <v>7497379.8050270807</v>
      </c>
      <c r="S153" s="54"/>
      <c r="T153" s="142">
        <f>T154+T205+T253</f>
        <v>0</v>
      </c>
      <c r="AT153" s="13" t="s">
        <v>77</v>
      </c>
      <c r="AU153" s="13" t="s">
        <v>113</v>
      </c>
      <c r="BK153" s="143">
        <f>BK154+BK205+BK253</f>
        <v>0</v>
      </c>
    </row>
    <row r="154" spans="2:65" s="11" customFormat="1" ht="26" customHeight="1">
      <c r="B154" s="144"/>
      <c r="D154" s="145" t="s">
        <v>77</v>
      </c>
      <c r="E154" s="146" t="s">
        <v>158</v>
      </c>
      <c r="F154" s="146" t="s">
        <v>159</v>
      </c>
      <c r="I154" s="147"/>
      <c r="J154" s="148">
        <f>BK154</f>
        <v>0</v>
      </c>
      <c r="L154" s="144"/>
      <c r="M154" s="149"/>
      <c r="P154" s="150">
        <f>P155+P165+P174+P184+P186+P192+P197+P203</f>
        <v>0</v>
      </c>
      <c r="R154" s="150">
        <f>R155+R165+R174+R184+R186+R192+R197+R203</f>
        <v>6393045.979492913</v>
      </c>
      <c r="T154" s="151">
        <f>T155+T165+T174+T184+T186+T192+T197+T203</f>
        <v>0</v>
      </c>
      <c r="AR154" s="145" t="s">
        <v>85</v>
      </c>
      <c r="AT154" s="152" t="s">
        <v>77</v>
      </c>
      <c r="AU154" s="152" t="s">
        <v>78</v>
      </c>
      <c r="AY154" s="145" t="s">
        <v>160</v>
      </c>
      <c r="BK154" s="153">
        <f>BK155+BK165+BK174+BK184+BK186+BK192+BK197+BK203</f>
        <v>0</v>
      </c>
    </row>
    <row r="155" spans="2:65" s="11" customFormat="1" ht="22.75" customHeight="1">
      <c r="B155" s="144"/>
      <c r="D155" s="145" t="s">
        <v>77</v>
      </c>
      <c r="E155" s="154" t="s">
        <v>161</v>
      </c>
      <c r="F155" s="154" t="s">
        <v>162</v>
      </c>
      <c r="I155" s="147"/>
      <c r="J155" s="155">
        <f>BK155</f>
        <v>0</v>
      </c>
      <c r="L155" s="144"/>
      <c r="M155" s="149"/>
      <c r="P155" s="150">
        <f>SUM(P156:P164)</f>
        <v>0</v>
      </c>
      <c r="R155" s="150">
        <f>SUM(R156:R164)</f>
        <v>0</v>
      </c>
      <c r="T155" s="151">
        <f>SUM(T156:T164)</f>
        <v>0</v>
      </c>
      <c r="AR155" s="145" t="s">
        <v>85</v>
      </c>
      <c r="AT155" s="152" t="s">
        <v>77</v>
      </c>
      <c r="AU155" s="152" t="s">
        <v>85</v>
      </c>
      <c r="AY155" s="145" t="s">
        <v>160</v>
      </c>
      <c r="BK155" s="153">
        <f>SUM(BK156:BK164)</f>
        <v>0</v>
      </c>
    </row>
    <row r="156" spans="2:65" s="1" customFormat="1" ht="37.75" customHeight="1">
      <c r="B156" s="129"/>
      <c r="C156" s="156" t="s">
        <v>78</v>
      </c>
      <c r="D156" s="156" t="s">
        <v>163</v>
      </c>
      <c r="E156" s="157" t="s">
        <v>164</v>
      </c>
      <c r="F156" s="158" t="s">
        <v>165</v>
      </c>
      <c r="G156" s="159" t="s">
        <v>166</v>
      </c>
      <c r="H156" s="160">
        <v>2681.18</v>
      </c>
      <c r="I156" s="161"/>
      <c r="J156" s="160">
        <f t="shared" ref="J156:J164" si="5">ROUND(I156*H156,3)</f>
        <v>0</v>
      </c>
      <c r="K156" s="162"/>
      <c r="L156" s="30"/>
      <c r="M156" s="163" t="s">
        <v>1</v>
      </c>
      <c r="N156" s="128" t="s">
        <v>44</v>
      </c>
      <c r="P156" s="164">
        <f t="shared" ref="P156:P164" si="6">O156*H156</f>
        <v>0</v>
      </c>
      <c r="Q156" s="164">
        <v>0</v>
      </c>
      <c r="R156" s="164">
        <f t="shared" ref="R156:R164" si="7">Q156*H156</f>
        <v>0</v>
      </c>
      <c r="S156" s="164">
        <v>0</v>
      </c>
      <c r="T156" s="165">
        <f t="shared" ref="T156:T164" si="8">S156*H156</f>
        <v>0</v>
      </c>
      <c r="AR156" s="166" t="s">
        <v>167</v>
      </c>
      <c r="AT156" s="166" t="s">
        <v>163</v>
      </c>
      <c r="AU156" s="166" t="s">
        <v>91</v>
      </c>
      <c r="AY156" s="13" t="s">
        <v>160</v>
      </c>
      <c r="BE156" s="95">
        <f t="shared" ref="BE156:BE164" si="9">IF(N156="základná",J156,0)</f>
        <v>0</v>
      </c>
      <c r="BF156" s="95">
        <f t="shared" ref="BF156:BF164" si="10">IF(N156="znížená",J156,0)</f>
        <v>0</v>
      </c>
      <c r="BG156" s="95">
        <f t="shared" ref="BG156:BG164" si="11">IF(N156="zákl. prenesená",J156,0)</f>
        <v>0</v>
      </c>
      <c r="BH156" s="95">
        <f t="shared" ref="BH156:BH164" si="12">IF(N156="zníž. prenesená",J156,0)</f>
        <v>0</v>
      </c>
      <c r="BI156" s="95">
        <f t="shared" ref="BI156:BI164" si="13">IF(N156="nulová",J156,0)</f>
        <v>0</v>
      </c>
      <c r="BJ156" s="13" t="s">
        <v>91</v>
      </c>
      <c r="BK156" s="167">
        <f t="shared" ref="BK156:BK164" si="14">ROUND(I156*H156,3)</f>
        <v>0</v>
      </c>
      <c r="BL156" s="13" t="s">
        <v>167</v>
      </c>
      <c r="BM156" s="166" t="s">
        <v>91</v>
      </c>
    </row>
    <row r="157" spans="2:65" s="1" customFormat="1" ht="24.25" customHeight="1">
      <c r="B157" s="129"/>
      <c r="C157" s="156" t="s">
        <v>78</v>
      </c>
      <c r="D157" s="156" t="s">
        <v>163</v>
      </c>
      <c r="E157" s="157" t="s">
        <v>168</v>
      </c>
      <c r="F157" s="158" t="s">
        <v>169</v>
      </c>
      <c r="G157" s="159" t="s">
        <v>166</v>
      </c>
      <c r="H157" s="160">
        <v>265.30099999999999</v>
      </c>
      <c r="I157" s="161"/>
      <c r="J157" s="160">
        <f t="shared" si="5"/>
        <v>0</v>
      </c>
      <c r="K157" s="162"/>
      <c r="L157" s="30"/>
      <c r="M157" s="163" t="s">
        <v>1</v>
      </c>
      <c r="N157" s="128" t="s">
        <v>44</v>
      </c>
      <c r="P157" s="164">
        <f t="shared" si="6"/>
        <v>0</v>
      </c>
      <c r="Q157" s="164">
        <v>0</v>
      </c>
      <c r="R157" s="164">
        <f t="shared" si="7"/>
        <v>0</v>
      </c>
      <c r="S157" s="164">
        <v>0</v>
      </c>
      <c r="T157" s="165">
        <f t="shared" si="8"/>
        <v>0</v>
      </c>
      <c r="AR157" s="166" t="s">
        <v>167</v>
      </c>
      <c r="AT157" s="166" t="s">
        <v>163</v>
      </c>
      <c r="AU157" s="166" t="s">
        <v>91</v>
      </c>
      <c r="AY157" s="13" t="s">
        <v>160</v>
      </c>
      <c r="BE157" s="95">
        <f t="shared" si="9"/>
        <v>0</v>
      </c>
      <c r="BF157" s="95">
        <f t="shared" si="10"/>
        <v>0</v>
      </c>
      <c r="BG157" s="95">
        <f t="shared" si="11"/>
        <v>0</v>
      </c>
      <c r="BH157" s="95">
        <f t="shared" si="12"/>
        <v>0</v>
      </c>
      <c r="BI157" s="95">
        <f t="shared" si="13"/>
        <v>0</v>
      </c>
      <c r="BJ157" s="13" t="s">
        <v>91</v>
      </c>
      <c r="BK157" s="167">
        <f t="shared" si="14"/>
        <v>0</v>
      </c>
      <c r="BL157" s="13" t="s">
        <v>167</v>
      </c>
      <c r="BM157" s="166" t="s">
        <v>167</v>
      </c>
    </row>
    <row r="158" spans="2:65" s="1" customFormat="1" ht="24.25" customHeight="1">
      <c r="B158" s="129"/>
      <c r="C158" s="156" t="s">
        <v>78</v>
      </c>
      <c r="D158" s="156" t="s">
        <v>163</v>
      </c>
      <c r="E158" s="157" t="s">
        <v>170</v>
      </c>
      <c r="F158" s="158" t="s">
        <v>171</v>
      </c>
      <c r="G158" s="159" t="s">
        <v>166</v>
      </c>
      <c r="H158" s="160">
        <v>122</v>
      </c>
      <c r="I158" s="161"/>
      <c r="J158" s="160">
        <f t="shared" si="5"/>
        <v>0</v>
      </c>
      <c r="K158" s="162"/>
      <c r="L158" s="30"/>
      <c r="M158" s="163" t="s">
        <v>1</v>
      </c>
      <c r="N158" s="128" t="s">
        <v>44</v>
      </c>
      <c r="P158" s="164">
        <f t="shared" si="6"/>
        <v>0</v>
      </c>
      <c r="Q158" s="164">
        <v>0</v>
      </c>
      <c r="R158" s="164">
        <f t="shared" si="7"/>
        <v>0</v>
      </c>
      <c r="S158" s="164">
        <v>0</v>
      </c>
      <c r="T158" s="165">
        <f t="shared" si="8"/>
        <v>0</v>
      </c>
      <c r="AR158" s="166" t="s">
        <v>167</v>
      </c>
      <c r="AT158" s="166" t="s">
        <v>163</v>
      </c>
      <c r="AU158" s="166" t="s">
        <v>91</v>
      </c>
      <c r="AY158" s="13" t="s">
        <v>160</v>
      </c>
      <c r="BE158" s="95">
        <f t="shared" si="9"/>
        <v>0</v>
      </c>
      <c r="BF158" s="95">
        <f t="shared" si="10"/>
        <v>0</v>
      </c>
      <c r="BG158" s="95">
        <f t="shared" si="11"/>
        <v>0</v>
      </c>
      <c r="BH158" s="95">
        <f t="shared" si="12"/>
        <v>0</v>
      </c>
      <c r="BI158" s="95">
        <f t="shared" si="13"/>
        <v>0</v>
      </c>
      <c r="BJ158" s="13" t="s">
        <v>91</v>
      </c>
      <c r="BK158" s="167">
        <f t="shared" si="14"/>
        <v>0</v>
      </c>
      <c r="BL158" s="13" t="s">
        <v>167</v>
      </c>
      <c r="BM158" s="166" t="s">
        <v>172</v>
      </c>
    </row>
    <row r="159" spans="2:65" s="1" customFormat="1" ht="24.25" customHeight="1">
      <c r="B159" s="129"/>
      <c r="C159" s="156" t="s">
        <v>78</v>
      </c>
      <c r="D159" s="156" t="s">
        <v>163</v>
      </c>
      <c r="E159" s="157" t="s">
        <v>173</v>
      </c>
      <c r="F159" s="158" t="s">
        <v>174</v>
      </c>
      <c r="G159" s="159" t="s">
        <v>166</v>
      </c>
      <c r="H159" s="160">
        <v>127.895</v>
      </c>
      <c r="I159" s="161"/>
      <c r="J159" s="160">
        <f t="shared" si="5"/>
        <v>0</v>
      </c>
      <c r="K159" s="162"/>
      <c r="L159" s="30"/>
      <c r="M159" s="163" t="s">
        <v>1</v>
      </c>
      <c r="N159" s="128" t="s">
        <v>44</v>
      </c>
      <c r="P159" s="164">
        <f t="shared" si="6"/>
        <v>0</v>
      </c>
      <c r="Q159" s="164">
        <v>0</v>
      </c>
      <c r="R159" s="164">
        <f t="shared" si="7"/>
        <v>0</v>
      </c>
      <c r="S159" s="164">
        <v>0</v>
      </c>
      <c r="T159" s="165">
        <f t="shared" si="8"/>
        <v>0</v>
      </c>
      <c r="AR159" s="166" t="s">
        <v>167</v>
      </c>
      <c r="AT159" s="166" t="s">
        <v>163</v>
      </c>
      <c r="AU159" s="166" t="s">
        <v>91</v>
      </c>
      <c r="AY159" s="13" t="s">
        <v>160</v>
      </c>
      <c r="BE159" s="95">
        <f t="shared" si="9"/>
        <v>0</v>
      </c>
      <c r="BF159" s="95">
        <f t="shared" si="10"/>
        <v>0</v>
      </c>
      <c r="BG159" s="95">
        <f t="shared" si="11"/>
        <v>0</v>
      </c>
      <c r="BH159" s="95">
        <f t="shared" si="12"/>
        <v>0</v>
      </c>
      <c r="BI159" s="95">
        <f t="shared" si="13"/>
        <v>0</v>
      </c>
      <c r="BJ159" s="13" t="s">
        <v>91</v>
      </c>
      <c r="BK159" s="167">
        <f t="shared" si="14"/>
        <v>0</v>
      </c>
      <c r="BL159" s="13" t="s">
        <v>167</v>
      </c>
      <c r="BM159" s="166" t="s">
        <v>175</v>
      </c>
    </row>
    <row r="160" spans="2:65" s="1" customFormat="1" ht="24.25" customHeight="1">
      <c r="B160" s="129"/>
      <c r="C160" s="156" t="s">
        <v>78</v>
      </c>
      <c r="D160" s="156" t="s">
        <v>163</v>
      </c>
      <c r="E160" s="157" t="s">
        <v>176</v>
      </c>
      <c r="F160" s="158" t="s">
        <v>177</v>
      </c>
      <c r="G160" s="159" t="s">
        <v>166</v>
      </c>
      <c r="H160" s="160">
        <v>809.19</v>
      </c>
      <c r="I160" s="161"/>
      <c r="J160" s="160">
        <f t="shared" si="5"/>
        <v>0</v>
      </c>
      <c r="K160" s="162"/>
      <c r="L160" s="30"/>
      <c r="M160" s="163" t="s">
        <v>1</v>
      </c>
      <c r="N160" s="128" t="s">
        <v>44</v>
      </c>
      <c r="P160" s="164">
        <f t="shared" si="6"/>
        <v>0</v>
      </c>
      <c r="Q160" s="164">
        <v>0</v>
      </c>
      <c r="R160" s="164">
        <f t="shared" si="7"/>
        <v>0</v>
      </c>
      <c r="S160" s="164">
        <v>0</v>
      </c>
      <c r="T160" s="165">
        <f t="shared" si="8"/>
        <v>0</v>
      </c>
      <c r="AR160" s="166" t="s">
        <v>167</v>
      </c>
      <c r="AT160" s="166" t="s">
        <v>163</v>
      </c>
      <c r="AU160" s="166" t="s">
        <v>91</v>
      </c>
      <c r="AY160" s="13" t="s">
        <v>160</v>
      </c>
      <c r="BE160" s="95">
        <f t="shared" si="9"/>
        <v>0</v>
      </c>
      <c r="BF160" s="95">
        <f t="shared" si="10"/>
        <v>0</v>
      </c>
      <c r="BG160" s="95">
        <f t="shared" si="11"/>
        <v>0</v>
      </c>
      <c r="BH160" s="95">
        <f t="shared" si="12"/>
        <v>0</v>
      </c>
      <c r="BI160" s="95">
        <f t="shared" si="13"/>
        <v>0</v>
      </c>
      <c r="BJ160" s="13" t="s">
        <v>91</v>
      </c>
      <c r="BK160" s="167">
        <f t="shared" si="14"/>
        <v>0</v>
      </c>
      <c r="BL160" s="13" t="s">
        <v>167</v>
      </c>
      <c r="BM160" s="166" t="s">
        <v>178</v>
      </c>
    </row>
    <row r="161" spans="2:65" s="1" customFormat="1" ht="24.25" customHeight="1">
      <c r="B161" s="129"/>
      <c r="C161" s="156" t="s">
        <v>78</v>
      </c>
      <c r="D161" s="156" t="s">
        <v>163</v>
      </c>
      <c r="E161" s="157" t="s">
        <v>179</v>
      </c>
      <c r="F161" s="158" t="s">
        <v>180</v>
      </c>
      <c r="G161" s="159" t="s">
        <v>166</v>
      </c>
      <c r="H161" s="160">
        <v>1202.385</v>
      </c>
      <c r="I161" s="161"/>
      <c r="J161" s="160">
        <f t="shared" si="5"/>
        <v>0</v>
      </c>
      <c r="K161" s="162"/>
      <c r="L161" s="30"/>
      <c r="M161" s="163" t="s">
        <v>1</v>
      </c>
      <c r="N161" s="128" t="s">
        <v>44</v>
      </c>
      <c r="P161" s="164">
        <f t="shared" si="6"/>
        <v>0</v>
      </c>
      <c r="Q161" s="164">
        <v>0</v>
      </c>
      <c r="R161" s="164">
        <f t="shared" si="7"/>
        <v>0</v>
      </c>
      <c r="S161" s="164">
        <v>0</v>
      </c>
      <c r="T161" s="165">
        <f t="shared" si="8"/>
        <v>0</v>
      </c>
      <c r="AR161" s="166" t="s">
        <v>167</v>
      </c>
      <c r="AT161" s="166" t="s">
        <v>163</v>
      </c>
      <c r="AU161" s="166" t="s">
        <v>91</v>
      </c>
      <c r="AY161" s="13" t="s">
        <v>160</v>
      </c>
      <c r="BE161" s="95">
        <f t="shared" si="9"/>
        <v>0</v>
      </c>
      <c r="BF161" s="95">
        <f t="shared" si="10"/>
        <v>0</v>
      </c>
      <c r="BG161" s="95">
        <f t="shared" si="11"/>
        <v>0</v>
      </c>
      <c r="BH161" s="95">
        <f t="shared" si="12"/>
        <v>0</v>
      </c>
      <c r="BI161" s="95">
        <f t="shared" si="13"/>
        <v>0</v>
      </c>
      <c r="BJ161" s="13" t="s">
        <v>91</v>
      </c>
      <c r="BK161" s="167">
        <f t="shared" si="14"/>
        <v>0</v>
      </c>
      <c r="BL161" s="13" t="s">
        <v>167</v>
      </c>
      <c r="BM161" s="166" t="s">
        <v>181</v>
      </c>
    </row>
    <row r="162" spans="2:65" s="1" customFormat="1" ht="21.75" customHeight="1">
      <c r="B162" s="129"/>
      <c r="C162" s="156" t="s">
        <v>78</v>
      </c>
      <c r="D162" s="156" t="s">
        <v>163</v>
      </c>
      <c r="E162" s="157" t="s">
        <v>182</v>
      </c>
      <c r="F162" s="158" t="s">
        <v>183</v>
      </c>
      <c r="G162" s="159" t="s">
        <v>166</v>
      </c>
      <c r="H162" s="160">
        <v>1202.385</v>
      </c>
      <c r="I162" s="161"/>
      <c r="J162" s="160">
        <f t="shared" si="5"/>
        <v>0</v>
      </c>
      <c r="K162" s="162"/>
      <c r="L162" s="30"/>
      <c r="M162" s="163" t="s">
        <v>1</v>
      </c>
      <c r="N162" s="128" t="s">
        <v>44</v>
      </c>
      <c r="P162" s="164">
        <f t="shared" si="6"/>
        <v>0</v>
      </c>
      <c r="Q162" s="164">
        <v>0</v>
      </c>
      <c r="R162" s="164">
        <f t="shared" si="7"/>
        <v>0</v>
      </c>
      <c r="S162" s="164">
        <v>0</v>
      </c>
      <c r="T162" s="165">
        <f t="shared" si="8"/>
        <v>0</v>
      </c>
      <c r="AR162" s="166" t="s">
        <v>167</v>
      </c>
      <c r="AT162" s="166" t="s">
        <v>163</v>
      </c>
      <c r="AU162" s="166" t="s">
        <v>91</v>
      </c>
      <c r="AY162" s="13" t="s">
        <v>160</v>
      </c>
      <c r="BE162" s="95">
        <f t="shared" si="9"/>
        <v>0</v>
      </c>
      <c r="BF162" s="95">
        <f t="shared" si="10"/>
        <v>0</v>
      </c>
      <c r="BG162" s="95">
        <f t="shared" si="11"/>
        <v>0</v>
      </c>
      <c r="BH162" s="95">
        <f t="shared" si="12"/>
        <v>0</v>
      </c>
      <c r="BI162" s="95">
        <f t="shared" si="13"/>
        <v>0</v>
      </c>
      <c r="BJ162" s="13" t="s">
        <v>91</v>
      </c>
      <c r="BK162" s="167">
        <f t="shared" si="14"/>
        <v>0</v>
      </c>
      <c r="BL162" s="13" t="s">
        <v>167</v>
      </c>
      <c r="BM162" s="166" t="s">
        <v>184</v>
      </c>
    </row>
    <row r="163" spans="2:65" s="1" customFormat="1" ht="24.25" customHeight="1">
      <c r="B163" s="129"/>
      <c r="C163" s="156" t="s">
        <v>78</v>
      </c>
      <c r="D163" s="156" t="s">
        <v>163</v>
      </c>
      <c r="E163" s="157" t="s">
        <v>185</v>
      </c>
      <c r="F163" s="158" t="s">
        <v>186</v>
      </c>
      <c r="G163" s="159" t="s">
        <v>166</v>
      </c>
      <c r="H163" s="160">
        <v>1202.385</v>
      </c>
      <c r="I163" s="161"/>
      <c r="J163" s="160">
        <f t="shared" si="5"/>
        <v>0</v>
      </c>
      <c r="K163" s="162"/>
      <c r="L163" s="30"/>
      <c r="M163" s="163" t="s">
        <v>1</v>
      </c>
      <c r="N163" s="128" t="s">
        <v>44</v>
      </c>
      <c r="P163" s="164">
        <f t="shared" si="6"/>
        <v>0</v>
      </c>
      <c r="Q163" s="164">
        <v>0</v>
      </c>
      <c r="R163" s="164">
        <f t="shared" si="7"/>
        <v>0</v>
      </c>
      <c r="S163" s="164">
        <v>0</v>
      </c>
      <c r="T163" s="165">
        <f t="shared" si="8"/>
        <v>0</v>
      </c>
      <c r="AR163" s="166" t="s">
        <v>167</v>
      </c>
      <c r="AT163" s="166" t="s">
        <v>163</v>
      </c>
      <c r="AU163" s="166" t="s">
        <v>91</v>
      </c>
      <c r="AY163" s="13" t="s">
        <v>160</v>
      </c>
      <c r="BE163" s="95">
        <f t="shared" si="9"/>
        <v>0</v>
      </c>
      <c r="BF163" s="95">
        <f t="shared" si="10"/>
        <v>0</v>
      </c>
      <c r="BG163" s="95">
        <f t="shared" si="11"/>
        <v>0</v>
      </c>
      <c r="BH163" s="95">
        <f t="shared" si="12"/>
        <v>0</v>
      </c>
      <c r="BI163" s="95">
        <f t="shared" si="13"/>
        <v>0</v>
      </c>
      <c r="BJ163" s="13" t="s">
        <v>91</v>
      </c>
      <c r="BK163" s="167">
        <f t="shared" si="14"/>
        <v>0</v>
      </c>
      <c r="BL163" s="13" t="s">
        <v>167</v>
      </c>
      <c r="BM163" s="166" t="s">
        <v>187</v>
      </c>
    </row>
    <row r="164" spans="2:65" s="1" customFormat="1" ht="24.25" customHeight="1">
      <c r="B164" s="129"/>
      <c r="C164" s="156" t="s">
        <v>78</v>
      </c>
      <c r="D164" s="156" t="s">
        <v>163</v>
      </c>
      <c r="E164" s="157" t="s">
        <v>188</v>
      </c>
      <c r="F164" s="158" t="s">
        <v>189</v>
      </c>
      <c r="G164" s="159" t="s">
        <v>190</v>
      </c>
      <c r="H164" s="160">
        <v>8880</v>
      </c>
      <c r="I164" s="161"/>
      <c r="J164" s="160">
        <f t="shared" si="5"/>
        <v>0</v>
      </c>
      <c r="K164" s="162"/>
      <c r="L164" s="30"/>
      <c r="M164" s="163" t="s">
        <v>1</v>
      </c>
      <c r="N164" s="128" t="s">
        <v>44</v>
      </c>
      <c r="P164" s="164">
        <f t="shared" si="6"/>
        <v>0</v>
      </c>
      <c r="Q164" s="164">
        <v>0</v>
      </c>
      <c r="R164" s="164">
        <f t="shared" si="7"/>
        <v>0</v>
      </c>
      <c r="S164" s="164">
        <v>0</v>
      </c>
      <c r="T164" s="165">
        <f t="shared" si="8"/>
        <v>0</v>
      </c>
      <c r="AR164" s="166" t="s">
        <v>167</v>
      </c>
      <c r="AT164" s="166" t="s">
        <v>163</v>
      </c>
      <c r="AU164" s="166" t="s">
        <v>91</v>
      </c>
      <c r="AY164" s="13" t="s">
        <v>160</v>
      </c>
      <c r="BE164" s="95">
        <f t="shared" si="9"/>
        <v>0</v>
      </c>
      <c r="BF164" s="95">
        <f t="shared" si="10"/>
        <v>0</v>
      </c>
      <c r="BG164" s="95">
        <f t="shared" si="11"/>
        <v>0</v>
      </c>
      <c r="BH164" s="95">
        <f t="shared" si="12"/>
        <v>0</v>
      </c>
      <c r="BI164" s="95">
        <f t="shared" si="13"/>
        <v>0</v>
      </c>
      <c r="BJ164" s="13" t="s">
        <v>91</v>
      </c>
      <c r="BK164" s="167">
        <f t="shared" si="14"/>
        <v>0</v>
      </c>
      <c r="BL164" s="13" t="s">
        <v>167</v>
      </c>
      <c r="BM164" s="166" t="s">
        <v>191</v>
      </c>
    </row>
    <row r="165" spans="2:65" s="11" customFormat="1" ht="22.75" customHeight="1">
      <c r="B165" s="144"/>
      <c r="D165" s="145" t="s">
        <v>77</v>
      </c>
      <c r="E165" s="154" t="s">
        <v>192</v>
      </c>
      <c r="F165" s="154" t="s">
        <v>193</v>
      </c>
      <c r="I165" s="147"/>
      <c r="J165" s="155">
        <f>BK165</f>
        <v>0</v>
      </c>
      <c r="L165" s="144"/>
      <c r="M165" s="149"/>
      <c r="P165" s="150">
        <f>SUM(P166:P173)</f>
        <v>0</v>
      </c>
      <c r="R165" s="150">
        <f>SUM(R166:R173)</f>
        <v>2346.6903303325503</v>
      </c>
      <c r="T165" s="151">
        <f>SUM(T166:T173)</f>
        <v>0</v>
      </c>
      <c r="AR165" s="145" t="s">
        <v>85</v>
      </c>
      <c r="AT165" s="152" t="s">
        <v>77</v>
      </c>
      <c r="AU165" s="152" t="s">
        <v>85</v>
      </c>
      <c r="AY165" s="145" t="s">
        <v>160</v>
      </c>
      <c r="BK165" s="153">
        <f>SUM(BK166:BK173)</f>
        <v>0</v>
      </c>
    </row>
    <row r="166" spans="2:65" s="1" customFormat="1" ht="24.25" customHeight="1">
      <c r="B166" s="129"/>
      <c r="C166" s="156" t="s">
        <v>78</v>
      </c>
      <c r="D166" s="156" t="s">
        <v>163</v>
      </c>
      <c r="E166" s="157" t="s">
        <v>194</v>
      </c>
      <c r="F166" s="158" t="s">
        <v>195</v>
      </c>
      <c r="G166" s="159" t="s">
        <v>196</v>
      </c>
      <c r="H166" s="160">
        <v>25.344000000000001</v>
      </c>
      <c r="I166" s="161"/>
      <c r="J166" s="160">
        <f t="shared" ref="J166:J173" si="15">ROUND(I166*H166,3)</f>
        <v>0</v>
      </c>
      <c r="K166" s="162"/>
      <c r="L166" s="30"/>
      <c r="M166" s="163" t="s">
        <v>1</v>
      </c>
      <c r="N166" s="128" t="s">
        <v>44</v>
      </c>
      <c r="P166" s="164">
        <f t="shared" ref="P166:P173" si="16">O166*H166</f>
        <v>0</v>
      </c>
      <c r="Q166" s="164">
        <v>1.0189584970000001</v>
      </c>
      <c r="R166" s="164">
        <f t="shared" ref="R166:R173" si="17">Q166*H166</f>
        <v>25.824484147968004</v>
      </c>
      <c r="S166" s="164">
        <v>0</v>
      </c>
      <c r="T166" s="165">
        <f t="shared" ref="T166:T173" si="18">S166*H166</f>
        <v>0</v>
      </c>
      <c r="AR166" s="166" t="s">
        <v>167</v>
      </c>
      <c r="AT166" s="166" t="s">
        <v>163</v>
      </c>
      <c r="AU166" s="166" t="s">
        <v>91</v>
      </c>
      <c r="AY166" s="13" t="s">
        <v>160</v>
      </c>
      <c r="BE166" s="95">
        <f t="shared" ref="BE166:BE173" si="19">IF(N166="základná",J166,0)</f>
        <v>0</v>
      </c>
      <c r="BF166" s="95">
        <f t="shared" ref="BF166:BF173" si="20">IF(N166="znížená",J166,0)</f>
        <v>0</v>
      </c>
      <c r="BG166" s="95">
        <f t="shared" ref="BG166:BG173" si="21">IF(N166="zákl. prenesená",J166,0)</f>
        <v>0</v>
      </c>
      <c r="BH166" s="95">
        <f t="shared" ref="BH166:BH173" si="22">IF(N166="zníž. prenesená",J166,0)</f>
        <v>0</v>
      </c>
      <c r="BI166" s="95">
        <f t="shared" ref="BI166:BI173" si="23">IF(N166="nulová",J166,0)</f>
        <v>0</v>
      </c>
      <c r="BJ166" s="13" t="s">
        <v>91</v>
      </c>
      <c r="BK166" s="167">
        <f t="shared" ref="BK166:BK173" si="24">ROUND(I166*H166,3)</f>
        <v>0</v>
      </c>
      <c r="BL166" s="13" t="s">
        <v>167</v>
      </c>
      <c r="BM166" s="166" t="s">
        <v>7</v>
      </c>
    </row>
    <row r="167" spans="2:65" s="1" customFormat="1" ht="21.75" customHeight="1">
      <c r="B167" s="129"/>
      <c r="C167" s="156" t="s">
        <v>78</v>
      </c>
      <c r="D167" s="156" t="s">
        <v>163</v>
      </c>
      <c r="E167" s="157" t="s">
        <v>197</v>
      </c>
      <c r="F167" s="158" t="s">
        <v>198</v>
      </c>
      <c r="G167" s="159" t="s">
        <v>190</v>
      </c>
      <c r="H167" s="160">
        <v>1563.62</v>
      </c>
      <c r="I167" s="161"/>
      <c r="J167" s="160">
        <f t="shared" si="15"/>
        <v>0</v>
      </c>
      <c r="K167" s="162"/>
      <c r="L167" s="30"/>
      <c r="M167" s="163" t="s">
        <v>1</v>
      </c>
      <c r="N167" s="128" t="s">
        <v>44</v>
      </c>
      <c r="P167" s="164">
        <f t="shared" si="16"/>
        <v>0</v>
      </c>
      <c r="Q167" s="164">
        <v>3.7677600000000002E-3</v>
      </c>
      <c r="R167" s="164">
        <f t="shared" si="17"/>
        <v>5.8913448912000002</v>
      </c>
      <c r="S167" s="164">
        <v>0</v>
      </c>
      <c r="T167" s="165">
        <f t="shared" si="18"/>
        <v>0</v>
      </c>
      <c r="AR167" s="166" t="s">
        <v>167</v>
      </c>
      <c r="AT167" s="166" t="s">
        <v>163</v>
      </c>
      <c r="AU167" s="166" t="s">
        <v>91</v>
      </c>
      <c r="AY167" s="13" t="s">
        <v>160</v>
      </c>
      <c r="BE167" s="95">
        <f t="shared" si="19"/>
        <v>0</v>
      </c>
      <c r="BF167" s="95">
        <f t="shared" si="20"/>
        <v>0</v>
      </c>
      <c r="BG167" s="95">
        <f t="shared" si="21"/>
        <v>0</v>
      </c>
      <c r="BH167" s="95">
        <f t="shared" si="22"/>
        <v>0</v>
      </c>
      <c r="BI167" s="95">
        <f t="shared" si="23"/>
        <v>0</v>
      </c>
      <c r="BJ167" s="13" t="s">
        <v>91</v>
      </c>
      <c r="BK167" s="167">
        <f t="shared" si="24"/>
        <v>0</v>
      </c>
      <c r="BL167" s="13" t="s">
        <v>167</v>
      </c>
      <c r="BM167" s="166" t="s">
        <v>199</v>
      </c>
    </row>
    <row r="168" spans="2:65" s="1" customFormat="1" ht="21.75" customHeight="1">
      <c r="B168" s="129"/>
      <c r="C168" s="156" t="s">
        <v>78</v>
      </c>
      <c r="D168" s="156" t="s">
        <v>163</v>
      </c>
      <c r="E168" s="157" t="s">
        <v>200</v>
      </c>
      <c r="F168" s="158" t="s">
        <v>201</v>
      </c>
      <c r="G168" s="159" t="s">
        <v>190</v>
      </c>
      <c r="H168" s="160">
        <v>1563.62</v>
      </c>
      <c r="I168" s="161"/>
      <c r="J168" s="160">
        <f t="shared" si="15"/>
        <v>0</v>
      </c>
      <c r="K168" s="162"/>
      <c r="L168" s="30"/>
      <c r="M168" s="163" t="s">
        <v>1</v>
      </c>
      <c r="N168" s="128" t="s">
        <v>44</v>
      </c>
      <c r="P168" s="164">
        <f t="shared" si="16"/>
        <v>0</v>
      </c>
      <c r="Q168" s="164">
        <v>0</v>
      </c>
      <c r="R168" s="164">
        <f t="shared" si="17"/>
        <v>0</v>
      </c>
      <c r="S168" s="164">
        <v>0</v>
      </c>
      <c r="T168" s="165">
        <f t="shared" si="18"/>
        <v>0</v>
      </c>
      <c r="AR168" s="166" t="s">
        <v>167</v>
      </c>
      <c r="AT168" s="166" t="s">
        <v>163</v>
      </c>
      <c r="AU168" s="166" t="s">
        <v>91</v>
      </c>
      <c r="AY168" s="13" t="s">
        <v>160</v>
      </c>
      <c r="BE168" s="95">
        <f t="shared" si="19"/>
        <v>0</v>
      </c>
      <c r="BF168" s="95">
        <f t="shared" si="20"/>
        <v>0</v>
      </c>
      <c r="BG168" s="95">
        <f t="shared" si="21"/>
        <v>0</v>
      </c>
      <c r="BH168" s="95">
        <f t="shared" si="22"/>
        <v>0</v>
      </c>
      <c r="BI168" s="95">
        <f t="shared" si="23"/>
        <v>0</v>
      </c>
      <c r="BJ168" s="13" t="s">
        <v>91</v>
      </c>
      <c r="BK168" s="167">
        <f t="shared" si="24"/>
        <v>0</v>
      </c>
      <c r="BL168" s="13" t="s">
        <v>167</v>
      </c>
      <c r="BM168" s="166" t="s">
        <v>202</v>
      </c>
    </row>
    <row r="169" spans="2:65" s="1" customFormat="1" ht="21.75" customHeight="1">
      <c r="B169" s="129"/>
      <c r="C169" s="156" t="s">
        <v>78</v>
      </c>
      <c r="D169" s="156" t="s">
        <v>163</v>
      </c>
      <c r="E169" s="157" t="s">
        <v>203</v>
      </c>
      <c r="F169" s="158" t="s">
        <v>204</v>
      </c>
      <c r="G169" s="159" t="s">
        <v>196</v>
      </c>
      <c r="H169" s="160">
        <v>56.225000000000001</v>
      </c>
      <c r="I169" s="161"/>
      <c r="J169" s="160">
        <f t="shared" si="15"/>
        <v>0</v>
      </c>
      <c r="K169" s="162"/>
      <c r="L169" s="30"/>
      <c r="M169" s="163" t="s">
        <v>1</v>
      </c>
      <c r="N169" s="128" t="s">
        <v>44</v>
      </c>
      <c r="P169" s="164">
        <f t="shared" si="16"/>
        <v>0</v>
      </c>
      <c r="Q169" s="164">
        <v>1.0189584970000001</v>
      </c>
      <c r="R169" s="164">
        <f t="shared" si="17"/>
        <v>57.290941493825002</v>
      </c>
      <c r="S169" s="164">
        <v>0</v>
      </c>
      <c r="T169" s="165">
        <f t="shared" si="18"/>
        <v>0</v>
      </c>
      <c r="AR169" s="166" t="s">
        <v>167</v>
      </c>
      <c r="AT169" s="166" t="s">
        <v>163</v>
      </c>
      <c r="AU169" s="166" t="s">
        <v>91</v>
      </c>
      <c r="AY169" s="13" t="s">
        <v>160</v>
      </c>
      <c r="BE169" s="95">
        <f t="shared" si="19"/>
        <v>0</v>
      </c>
      <c r="BF169" s="95">
        <f t="shared" si="20"/>
        <v>0</v>
      </c>
      <c r="BG169" s="95">
        <f t="shared" si="21"/>
        <v>0</v>
      </c>
      <c r="BH169" s="95">
        <f t="shared" si="22"/>
        <v>0</v>
      </c>
      <c r="BI169" s="95">
        <f t="shared" si="23"/>
        <v>0</v>
      </c>
      <c r="BJ169" s="13" t="s">
        <v>91</v>
      </c>
      <c r="BK169" s="167">
        <f t="shared" si="24"/>
        <v>0</v>
      </c>
      <c r="BL169" s="13" t="s">
        <v>167</v>
      </c>
      <c r="BM169" s="166" t="s">
        <v>205</v>
      </c>
    </row>
    <row r="170" spans="2:65" s="1" customFormat="1" ht="24.25" customHeight="1">
      <c r="B170" s="129"/>
      <c r="C170" s="156" t="s">
        <v>78</v>
      </c>
      <c r="D170" s="156" t="s">
        <v>163</v>
      </c>
      <c r="E170" s="157" t="s">
        <v>206</v>
      </c>
      <c r="F170" s="158" t="s">
        <v>207</v>
      </c>
      <c r="G170" s="159" t="s">
        <v>166</v>
      </c>
      <c r="H170" s="160">
        <v>937.08500000000004</v>
      </c>
      <c r="I170" s="161"/>
      <c r="J170" s="160">
        <f t="shared" si="15"/>
        <v>0</v>
      </c>
      <c r="K170" s="162"/>
      <c r="L170" s="30"/>
      <c r="M170" s="163" t="s">
        <v>1</v>
      </c>
      <c r="N170" s="128" t="s">
        <v>44</v>
      </c>
      <c r="P170" s="164">
        <f t="shared" si="16"/>
        <v>0</v>
      </c>
      <c r="Q170" s="164">
        <v>2.3231601242000002</v>
      </c>
      <c r="R170" s="164">
        <f t="shared" si="17"/>
        <v>2176.9985049859574</v>
      </c>
      <c r="S170" s="164">
        <v>0</v>
      </c>
      <c r="T170" s="165">
        <f t="shared" si="18"/>
        <v>0</v>
      </c>
      <c r="AR170" s="166" t="s">
        <v>167</v>
      </c>
      <c r="AT170" s="166" t="s">
        <v>163</v>
      </c>
      <c r="AU170" s="166" t="s">
        <v>91</v>
      </c>
      <c r="AY170" s="13" t="s">
        <v>160</v>
      </c>
      <c r="BE170" s="95">
        <f t="shared" si="19"/>
        <v>0</v>
      </c>
      <c r="BF170" s="95">
        <f t="shared" si="20"/>
        <v>0</v>
      </c>
      <c r="BG170" s="95">
        <f t="shared" si="21"/>
        <v>0</v>
      </c>
      <c r="BH170" s="95">
        <f t="shared" si="22"/>
        <v>0</v>
      </c>
      <c r="BI170" s="95">
        <f t="shared" si="23"/>
        <v>0</v>
      </c>
      <c r="BJ170" s="13" t="s">
        <v>91</v>
      </c>
      <c r="BK170" s="167">
        <f t="shared" si="24"/>
        <v>0</v>
      </c>
      <c r="BL170" s="13" t="s">
        <v>167</v>
      </c>
      <c r="BM170" s="166" t="s">
        <v>208</v>
      </c>
    </row>
    <row r="171" spans="2:65" s="1" customFormat="1" ht="16.5" customHeight="1">
      <c r="B171" s="129"/>
      <c r="C171" s="156" t="s">
        <v>78</v>
      </c>
      <c r="D171" s="156" t="s">
        <v>163</v>
      </c>
      <c r="E171" s="157" t="s">
        <v>209</v>
      </c>
      <c r="F171" s="158" t="s">
        <v>210</v>
      </c>
      <c r="G171" s="159" t="s">
        <v>166</v>
      </c>
      <c r="H171" s="160">
        <v>33.4</v>
      </c>
      <c r="I171" s="161"/>
      <c r="J171" s="160">
        <f t="shared" si="15"/>
        <v>0</v>
      </c>
      <c r="K171" s="162"/>
      <c r="L171" s="30"/>
      <c r="M171" s="163" t="s">
        <v>1</v>
      </c>
      <c r="N171" s="128" t="s">
        <v>44</v>
      </c>
      <c r="P171" s="164">
        <f t="shared" si="16"/>
        <v>0</v>
      </c>
      <c r="Q171" s="164">
        <v>2.4157202039999999</v>
      </c>
      <c r="R171" s="164">
        <f t="shared" si="17"/>
        <v>80.68505481359999</v>
      </c>
      <c r="S171" s="164">
        <v>0</v>
      </c>
      <c r="T171" s="165">
        <f t="shared" si="18"/>
        <v>0</v>
      </c>
      <c r="AR171" s="166" t="s">
        <v>167</v>
      </c>
      <c r="AT171" s="166" t="s">
        <v>163</v>
      </c>
      <c r="AU171" s="166" t="s">
        <v>91</v>
      </c>
      <c r="AY171" s="13" t="s">
        <v>160</v>
      </c>
      <c r="BE171" s="95">
        <f t="shared" si="19"/>
        <v>0</v>
      </c>
      <c r="BF171" s="95">
        <f t="shared" si="20"/>
        <v>0</v>
      </c>
      <c r="BG171" s="95">
        <f t="shared" si="21"/>
        <v>0</v>
      </c>
      <c r="BH171" s="95">
        <f t="shared" si="22"/>
        <v>0</v>
      </c>
      <c r="BI171" s="95">
        <f t="shared" si="23"/>
        <v>0</v>
      </c>
      <c r="BJ171" s="13" t="s">
        <v>91</v>
      </c>
      <c r="BK171" s="167">
        <f t="shared" si="24"/>
        <v>0</v>
      </c>
      <c r="BL171" s="13" t="s">
        <v>167</v>
      </c>
      <c r="BM171" s="166" t="s">
        <v>211</v>
      </c>
    </row>
    <row r="172" spans="2:65" s="1" customFormat="1" ht="24.25" customHeight="1">
      <c r="B172" s="129"/>
      <c r="C172" s="156" t="s">
        <v>78</v>
      </c>
      <c r="D172" s="156" t="s">
        <v>163</v>
      </c>
      <c r="E172" s="157" t="s">
        <v>212</v>
      </c>
      <c r="F172" s="158" t="s">
        <v>213</v>
      </c>
      <c r="G172" s="159" t="s">
        <v>190</v>
      </c>
      <c r="H172" s="160">
        <v>9384.1200000000008</v>
      </c>
      <c r="I172" s="161"/>
      <c r="J172" s="160">
        <f t="shared" si="15"/>
        <v>0</v>
      </c>
      <c r="K172" s="162"/>
      <c r="L172" s="30"/>
      <c r="M172" s="163" t="s">
        <v>1</v>
      </c>
      <c r="N172" s="128" t="s">
        <v>44</v>
      </c>
      <c r="P172" s="164">
        <f t="shared" si="16"/>
        <v>0</v>
      </c>
      <c r="Q172" s="164">
        <v>0</v>
      </c>
      <c r="R172" s="164">
        <f t="shared" si="17"/>
        <v>0</v>
      </c>
      <c r="S172" s="164">
        <v>0</v>
      </c>
      <c r="T172" s="165">
        <f t="shared" si="18"/>
        <v>0</v>
      </c>
      <c r="AR172" s="166" t="s">
        <v>167</v>
      </c>
      <c r="AT172" s="166" t="s">
        <v>163</v>
      </c>
      <c r="AU172" s="166" t="s">
        <v>91</v>
      </c>
      <c r="AY172" s="13" t="s">
        <v>160</v>
      </c>
      <c r="BE172" s="95">
        <f t="shared" si="19"/>
        <v>0</v>
      </c>
      <c r="BF172" s="95">
        <f t="shared" si="20"/>
        <v>0</v>
      </c>
      <c r="BG172" s="95">
        <f t="shared" si="21"/>
        <v>0</v>
      </c>
      <c r="BH172" s="95">
        <f t="shared" si="22"/>
        <v>0</v>
      </c>
      <c r="BI172" s="95">
        <f t="shared" si="23"/>
        <v>0</v>
      </c>
      <c r="BJ172" s="13" t="s">
        <v>91</v>
      </c>
      <c r="BK172" s="167">
        <f t="shared" si="24"/>
        <v>0</v>
      </c>
      <c r="BL172" s="13" t="s">
        <v>167</v>
      </c>
      <c r="BM172" s="166" t="s">
        <v>214</v>
      </c>
    </row>
    <row r="173" spans="2:65" s="1" customFormat="1" ht="24.25" customHeight="1">
      <c r="B173" s="129"/>
      <c r="C173" s="156" t="s">
        <v>78</v>
      </c>
      <c r="D173" s="156" t="s">
        <v>163</v>
      </c>
      <c r="E173" s="157" t="s">
        <v>215</v>
      </c>
      <c r="F173" s="158" t="s">
        <v>216</v>
      </c>
      <c r="G173" s="159" t="s">
        <v>166</v>
      </c>
      <c r="H173" s="160">
        <v>63.1</v>
      </c>
      <c r="I173" s="161"/>
      <c r="J173" s="160">
        <f t="shared" si="15"/>
        <v>0</v>
      </c>
      <c r="K173" s="162"/>
      <c r="L173" s="30"/>
      <c r="M173" s="163" t="s">
        <v>1</v>
      </c>
      <c r="N173" s="128" t="s">
        <v>44</v>
      </c>
      <c r="P173" s="164">
        <f t="shared" si="16"/>
        <v>0</v>
      </c>
      <c r="Q173" s="164">
        <v>0</v>
      </c>
      <c r="R173" s="164">
        <f t="shared" si="17"/>
        <v>0</v>
      </c>
      <c r="S173" s="164">
        <v>0</v>
      </c>
      <c r="T173" s="165">
        <f t="shared" si="18"/>
        <v>0</v>
      </c>
      <c r="AR173" s="166" t="s">
        <v>167</v>
      </c>
      <c r="AT173" s="166" t="s">
        <v>163</v>
      </c>
      <c r="AU173" s="166" t="s">
        <v>91</v>
      </c>
      <c r="AY173" s="13" t="s">
        <v>160</v>
      </c>
      <c r="BE173" s="95">
        <f t="shared" si="19"/>
        <v>0</v>
      </c>
      <c r="BF173" s="95">
        <f t="shared" si="20"/>
        <v>0</v>
      </c>
      <c r="BG173" s="95">
        <f t="shared" si="21"/>
        <v>0</v>
      </c>
      <c r="BH173" s="95">
        <f t="shared" si="22"/>
        <v>0</v>
      </c>
      <c r="BI173" s="95">
        <f t="shared" si="23"/>
        <v>0</v>
      </c>
      <c r="BJ173" s="13" t="s">
        <v>91</v>
      </c>
      <c r="BK173" s="167">
        <f t="shared" si="24"/>
        <v>0</v>
      </c>
      <c r="BL173" s="13" t="s">
        <v>167</v>
      </c>
      <c r="BM173" s="166" t="s">
        <v>217</v>
      </c>
    </row>
    <row r="174" spans="2:65" s="11" customFormat="1" ht="22.75" customHeight="1">
      <c r="B174" s="144"/>
      <c r="D174" s="145" t="s">
        <v>77</v>
      </c>
      <c r="E174" s="154" t="s">
        <v>218</v>
      </c>
      <c r="F174" s="154" t="s">
        <v>219</v>
      </c>
      <c r="I174" s="147"/>
      <c r="J174" s="155">
        <f>BK174</f>
        <v>0</v>
      </c>
      <c r="L174" s="144"/>
      <c r="M174" s="149"/>
      <c r="P174" s="150">
        <f>SUM(P175:P183)</f>
        <v>0</v>
      </c>
      <c r="R174" s="150">
        <f>SUM(R175:R183)</f>
        <v>138.16299158517</v>
      </c>
      <c r="T174" s="151">
        <f>SUM(T175:T183)</f>
        <v>0</v>
      </c>
      <c r="AR174" s="145" t="s">
        <v>85</v>
      </c>
      <c r="AT174" s="152" t="s">
        <v>77</v>
      </c>
      <c r="AU174" s="152" t="s">
        <v>85</v>
      </c>
      <c r="AY174" s="145" t="s">
        <v>160</v>
      </c>
      <c r="BK174" s="153">
        <f>SUM(BK175:BK183)</f>
        <v>0</v>
      </c>
    </row>
    <row r="175" spans="2:65" s="1" customFormat="1" ht="24.25" customHeight="1">
      <c r="B175" s="129"/>
      <c r="C175" s="156" t="s">
        <v>78</v>
      </c>
      <c r="D175" s="156" t="s">
        <v>163</v>
      </c>
      <c r="E175" s="157" t="s">
        <v>220</v>
      </c>
      <c r="F175" s="158" t="s">
        <v>221</v>
      </c>
      <c r="G175" s="159" t="s">
        <v>166</v>
      </c>
      <c r="H175" s="160">
        <v>24.456</v>
      </c>
      <c r="I175" s="161"/>
      <c r="J175" s="160">
        <f t="shared" ref="J175:J183" si="25">ROUND(I175*H175,3)</f>
        <v>0</v>
      </c>
      <c r="K175" s="162"/>
      <c r="L175" s="30"/>
      <c r="M175" s="163" t="s">
        <v>1</v>
      </c>
      <c r="N175" s="128" t="s">
        <v>44</v>
      </c>
      <c r="P175" s="164">
        <f t="shared" ref="P175:P183" si="26">O175*H175</f>
        <v>0</v>
      </c>
      <c r="Q175" s="164">
        <v>2.2009942040000001</v>
      </c>
      <c r="R175" s="164">
        <f t="shared" ref="R175:R183" si="27">Q175*H175</f>
        <v>53.827514253023999</v>
      </c>
      <c r="S175" s="164">
        <v>0</v>
      </c>
      <c r="T175" s="165">
        <f t="shared" ref="T175:T183" si="28">S175*H175</f>
        <v>0</v>
      </c>
      <c r="AR175" s="166" t="s">
        <v>167</v>
      </c>
      <c r="AT175" s="166" t="s">
        <v>163</v>
      </c>
      <c r="AU175" s="166" t="s">
        <v>91</v>
      </c>
      <c r="AY175" s="13" t="s">
        <v>160</v>
      </c>
      <c r="BE175" s="95">
        <f t="shared" ref="BE175:BE183" si="29">IF(N175="základná",J175,0)</f>
        <v>0</v>
      </c>
      <c r="BF175" s="95">
        <f t="shared" ref="BF175:BF183" si="30">IF(N175="znížená",J175,0)</f>
        <v>0</v>
      </c>
      <c r="BG175" s="95">
        <f t="shared" ref="BG175:BG183" si="31">IF(N175="zákl. prenesená",J175,0)</f>
        <v>0</v>
      </c>
      <c r="BH175" s="95">
        <f t="shared" ref="BH175:BH183" si="32">IF(N175="zníž. prenesená",J175,0)</f>
        <v>0</v>
      </c>
      <c r="BI175" s="95">
        <f t="shared" ref="BI175:BI183" si="33">IF(N175="nulová",J175,0)</f>
        <v>0</v>
      </c>
      <c r="BJ175" s="13" t="s">
        <v>91</v>
      </c>
      <c r="BK175" s="167">
        <f t="shared" ref="BK175:BK183" si="34">ROUND(I175*H175,3)</f>
        <v>0</v>
      </c>
      <c r="BL175" s="13" t="s">
        <v>167</v>
      </c>
      <c r="BM175" s="166" t="s">
        <v>222</v>
      </c>
    </row>
    <row r="176" spans="2:65" s="1" customFormat="1" ht="24.25" customHeight="1">
      <c r="B176" s="129"/>
      <c r="C176" s="156" t="s">
        <v>78</v>
      </c>
      <c r="D176" s="156" t="s">
        <v>163</v>
      </c>
      <c r="E176" s="157" t="s">
        <v>223</v>
      </c>
      <c r="F176" s="158" t="s">
        <v>224</v>
      </c>
      <c r="G176" s="159" t="s">
        <v>190</v>
      </c>
      <c r="H176" s="160">
        <v>244.5</v>
      </c>
      <c r="I176" s="161"/>
      <c r="J176" s="160">
        <f t="shared" si="25"/>
        <v>0</v>
      </c>
      <c r="K176" s="162"/>
      <c r="L176" s="30"/>
      <c r="M176" s="163" t="s">
        <v>1</v>
      </c>
      <c r="N176" s="128" t="s">
        <v>44</v>
      </c>
      <c r="P176" s="164">
        <f t="shared" si="26"/>
        <v>0</v>
      </c>
      <c r="Q176" s="164">
        <v>5.6190869999999997E-2</v>
      </c>
      <c r="R176" s="164">
        <f t="shared" si="27"/>
        <v>13.738667715</v>
      </c>
      <c r="S176" s="164">
        <v>0</v>
      </c>
      <c r="T176" s="165">
        <f t="shared" si="28"/>
        <v>0</v>
      </c>
      <c r="AR176" s="166" t="s">
        <v>167</v>
      </c>
      <c r="AT176" s="166" t="s">
        <v>163</v>
      </c>
      <c r="AU176" s="166" t="s">
        <v>91</v>
      </c>
      <c r="AY176" s="13" t="s">
        <v>160</v>
      </c>
      <c r="BE176" s="95">
        <f t="shared" si="29"/>
        <v>0</v>
      </c>
      <c r="BF176" s="95">
        <f t="shared" si="30"/>
        <v>0</v>
      </c>
      <c r="BG176" s="95">
        <f t="shared" si="31"/>
        <v>0</v>
      </c>
      <c r="BH176" s="95">
        <f t="shared" si="32"/>
        <v>0</v>
      </c>
      <c r="BI176" s="95">
        <f t="shared" si="33"/>
        <v>0</v>
      </c>
      <c r="BJ176" s="13" t="s">
        <v>91</v>
      </c>
      <c r="BK176" s="167">
        <f t="shared" si="34"/>
        <v>0</v>
      </c>
      <c r="BL176" s="13" t="s">
        <v>167</v>
      </c>
      <c r="BM176" s="166" t="s">
        <v>225</v>
      </c>
    </row>
    <row r="177" spans="2:65" s="1" customFormat="1" ht="24.25" customHeight="1">
      <c r="B177" s="129"/>
      <c r="C177" s="156" t="s">
        <v>78</v>
      </c>
      <c r="D177" s="156" t="s">
        <v>163</v>
      </c>
      <c r="E177" s="157" t="s">
        <v>226</v>
      </c>
      <c r="F177" s="158" t="s">
        <v>227</v>
      </c>
      <c r="G177" s="159" t="s">
        <v>190</v>
      </c>
      <c r="H177" s="160">
        <v>244.5</v>
      </c>
      <c r="I177" s="161"/>
      <c r="J177" s="160">
        <f t="shared" si="25"/>
        <v>0</v>
      </c>
      <c r="K177" s="162"/>
      <c r="L177" s="30"/>
      <c r="M177" s="163" t="s">
        <v>1</v>
      </c>
      <c r="N177" s="128" t="s">
        <v>44</v>
      </c>
      <c r="P177" s="164">
        <f t="shared" si="26"/>
        <v>0</v>
      </c>
      <c r="Q177" s="164">
        <v>0</v>
      </c>
      <c r="R177" s="164">
        <f t="shared" si="27"/>
        <v>0</v>
      </c>
      <c r="S177" s="164">
        <v>0</v>
      </c>
      <c r="T177" s="165">
        <f t="shared" si="28"/>
        <v>0</v>
      </c>
      <c r="AR177" s="166" t="s">
        <v>167</v>
      </c>
      <c r="AT177" s="166" t="s">
        <v>163</v>
      </c>
      <c r="AU177" s="166" t="s">
        <v>91</v>
      </c>
      <c r="AY177" s="13" t="s">
        <v>160</v>
      </c>
      <c r="BE177" s="95">
        <f t="shared" si="29"/>
        <v>0</v>
      </c>
      <c r="BF177" s="95">
        <f t="shared" si="30"/>
        <v>0</v>
      </c>
      <c r="BG177" s="95">
        <f t="shared" si="31"/>
        <v>0</v>
      </c>
      <c r="BH177" s="95">
        <f t="shared" si="32"/>
        <v>0</v>
      </c>
      <c r="BI177" s="95">
        <f t="shared" si="33"/>
        <v>0</v>
      </c>
      <c r="BJ177" s="13" t="s">
        <v>91</v>
      </c>
      <c r="BK177" s="167">
        <f t="shared" si="34"/>
        <v>0</v>
      </c>
      <c r="BL177" s="13" t="s">
        <v>167</v>
      </c>
      <c r="BM177" s="166" t="s">
        <v>228</v>
      </c>
    </row>
    <row r="178" spans="2:65" s="1" customFormat="1" ht="21.75" customHeight="1">
      <c r="B178" s="129"/>
      <c r="C178" s="156" t="s">
        <v>78</v>
      </c>
      <c r="D178" s="156" t="s">
        <v>163</v>
      </c>
      <c r="E178" s="157" t="s">
        <v>229</v>
      </c>
      <c r="F178" s="158" t="s">
        <v>230</v>
      </c>
      <c r="G178" s="159" t="s">
        <v>196</v>
      </c>
      <c r="H178" s="160">
        <v>2.0379999999999998</v>
      </c>
      <c r="I178" s="161"/>
      <c r="J178" s="160">
        <f t="shared" si="25"/>
        <v>0</v>
      </c>
      <c r="K178" s="162"/>
      <c r="L178" s="30"/>
      <c r="M178" s="163" t="s">
        <v>1</v>
      </c>
      <c r="N178" s="128" t="s">
        <v>44</v>
      </c>
      <c r="P178" s="164">
        <f t="shared" si="26"/>
        <v>0</v>
      </c>
      <c r="Q178" s="164">
        <v>1.0140937670000001</v>
      </c>
      <c r="R178" s="164">
        <f t="shared" si="27"/>
        <v>2.0667230971459998</v>
      </c>
      <c r="S178" s="164">
        <v>0</v>
      </c>
      <c r="T178" s="165">
        <f t="shared" si="28"/>
        <v>0</v>
      </c>
      <c r="AR178" s="166" t="s">
        <v>167</v>
      </c>
      <c r="AT178" s="166" t="s">
        <v>163</v>
      </c>
      <c r="AU178" s="166" t="s">
        <v>91</v>
      </c>
      <c r="AY178" s="13" t="s">
        <v>160</v>
      </c>
      <c r="BE178" s="95">
        <f t="shared" si="29"/>
        <v>0</v>
      </c>
      <c r="BF178" s="95">
        <f t="shared" si="30"/>
        <v>0</v>
      </c>
      <c r="BG178" s="95">
        <f t="shared" si="31"/>
        <v>0</v>
      </c>
      <c r="BH178" s="95">
        <f t="shared" si="32"/>
        <v>0</v>
      </c>
      <c r="BI178" s="95">
        <f t="shared" si="33"/>
        <v>0</v>
      </c>
      <c r="BJ178" s="13" t="s">
        <v>91</v>
      </c>
      <c r="BK178" s="167">
        <f t="shared" si="34"/>
        <v>0</v>
      </c>
      <c r="BL178" s="13" t="s">
        <v>167</v>
      </c>
      <c r="BM178" s="166" t="s">
        <v>231</v>
      </c>
    </row>
    <row r="179" spans="2:65" s="1" customFormat="1" ht="24.25" customHeight="1">
      <c r="B179" s="129"/>
      <c r="C179" s="156" t="s">
        <v>78</v>
      </c>
      <c r="D179" s="156" t="s">
        <v>163</v>
      </c>
      <c r="E179" s="157" t="s">
        <v>232</v>
      </c>
      <c r="F179" s="158" t="s">
        <v>233</v>
      </c>
      <c r="G179" s="159" t="s">
        <v>190</v>
      </c>
      <c r="H179" s="160">
        <v>952</v>
      </c>
      <c r="I179" s="161"/>
      <c r="J179" s="160">
        <f t="shared" si="25"/>
        <v>0</v>
      </c>
      <c r="K179" s="162"/>
      <c r="L179" s="30"/>
      <c r="M179" s="163" t="s">
        <v>1</v>
      </c>
      <c r="N179" s="128" t="s">
        <v>44</v>
      </c>
      <c r="P179" s="164">
        <f t="shared" si="26"/>
        <v>0</v>
      </c>
      <c r="Q179" s="164">
        <v>7.1985384999999999E-2</v>
      </c>
      <c r="R179" s="164">
        <f t="shared" si="27"/>
        <v>68.530086519999998</v>
      </c>
      <c r="S179" s="164">
        <v>0</v>
      </c>
      <c r="T179" s="165">
        <f t="shared" si="28"/>
        <v>0</v>
      </c>
      <c r="AR179" s="166" t="s">
        <v>167</v>
      </c>
      <c r="AT179" s="166" t="s">
        <v>163</v>
      </c>
      <c r="AU179" s="166" t="s">
        <v>91</v>
      </c>
      <c r="AY179" s="13" t="s">
        <v>160</v>
      </c>
      <c r="BE179" s="95">
        <f t="shared" si="29"/>
        <v>0</v>
      </c>
      <c r="BF179" s="95">
        <f t="shared" si="30"/>
        <v>0</v>
      </c>
      <c r="BG179" s="95">
        <f t="shared" si="31"/>
        <v>0</v>
      </c>
      <c r="BH179" s="95">
        <f t="shared" si="32"/>
        <v>0</v>
      </c>
      <c r="BI179" s="95">
        <f t="shared" si="33"/>
        <v>0</v>
      </c>
      <c r="BJ179" s="13" t="s">
        <v>91</v>
      </c>
      <c r="BK179" s="167">
        <f t="shared" si="34"/>
        <v>0</v>
      </c>
      <c r="BL179" s="13" t="s">
        <v>167</v>
      </c>
      <c r="BM179" s="166" t="s">
        <v>234</v>
      </c>
    </row>
    <row r="180" spans="2:65" s="1" customFormat="1" ht="24.25" customHeight="1">
      <c r="B180" s="129"/>
      <c r="C180" s="156" t="s">
        <v>78</v>
      </c>
      <c r="D180" s="156" t="s">
        <v>163</v>
      </c>
      <c r="E180" s="157" t="s">
        <v>235</v>
      </c>
      <c r="F180" s="158" t="s">
        <v>236</v>
      </c>
      <c r="G180" s="159" t="s">
        <v>190</v>
      </c>
      <c r="H180" s="160">
        <v>952</v>
      </c>
      <c r="I180" s="161"/>
      <c r="J180" s="160">
        <f t="shared" si="25"/>
        <v>0</v>
      </c>
      <c r="K180" s="162"/>
      <c r="L180" s="30"/>
      <c r="M180" s="163" t="s">
        <v>1</v>
      </c>
      <c r="N180" s="128" t="s">
        <v>44</v>
      </c>
      <c r="P180" s="164">
        <f t="shared" si="26"/>
        <v>0</v>
      </c>
      <c r="Q180" s="164">
        <v>0</v>
      </c>
      <c r="R180" s="164">
        <f t="shared" si="27"/>
        <v>0</v>
      </c>
      <c r="S180" s="164">
        <v>0</v>
      </c>
      <c r="T180" s="165">
        <f t="shared" si="28"/>
        <v>0</v>
      </c>
      <c r="AR180" s="166" t="s">
        <v>167</v>
      </c>
      <c r="AT180" s="166" t="s">
        <v>163</v>
      </c>
      <c r="AU180" s="166" t="s">
        <v>91</v>
      </c>
      <c r="AY180" s="13" t="s">
        <v>160</v>
      </c>
      <c r="BE180" s="95">
        <f t="shared" si="29"/>
        <v>0</v>
      </c>
      <c r="BF180" s="95">
        <f t="shared" si="30"/>
        <v>0</v>
      </c>
      <c r="BG180" s="95">
        <f t="shared" si="31"/>
        <v>0</v>
      </c>
      <c r="BH180" s="95">
        <f t="shared" si="32"/>
        <v>0</v>
      </c>
      <c r="BI180" s="95">
        <f t="shared" si="33"/>
        <v>0</v>
      </c>
      <c r="BJ180" s="13" t="s">
        <v>91</v>
      </c>
      <c r="BK180" s="167">
        <f t="shared" si="34"/>
        <v>0</v>
      </c>
      <c r="BL180" s="13" t="s">
        <v>167</v>
      </c>
      <c r="BM180" s="166" t="s">
        <v>237</v>
      </c>
    </row>
    <row r="181" spans="2:65" s="1" customFormat="1" ht="24.25" customHeight="1">
      <c r="B181" s="129"/>
      <c r="C181" s="156" t="s">
        <v>78</v>
      </c>
      <c r="D181" s="156" t="s">
        <v>163</v>
      </c>
      <c r="E181" s="157" t="s">
        <v>238</v>
      </c>
      <c r="F181" s="158" t="s">
        <v>239</v>
      </c>
      <c r="G181" s="159" t="s">
        <v>240</v>
      </c>
      <c r="H181" s="160">
        <v>42</v>
      </c>
      <c r="I181" s="161"/>
      <c r="J181" s="160">
        <f t="shared" si="25"/>
        <v>0</v>
      </c>
      <c r="K181" s="162"/>
      <c r="L181" s="30"/>
      <c r="M181" s="163" t="s">
        <v>1</v>
      </c>
      <c r="N181" s="128" t="s">
        <v>44</v>
      </c>
      <c r="P181" s="164">
        <f t="shared" si="26"/>
        <v>0</v>
      </c>
      <c r="Q181" s="164">
        <v>0</v>
      </c>
      <c r="R181" s="164">
        <f t="shared" si="27"/>
        <v>0</v>
      </c>
      <c r="S181" s="164">
        <v>0</v>
      </c>
      <c r="T181" s="165">
        <f t="shared" si="28"/>
        <v>0</v>
      </c>
      <c r="AR181" s="166" t="s">
        <v>167</v>
      </c>
      <c r="AT181" s="166" t="s">
        <v>163</v>
      </c>
      <c r="AU181" s="166" t="s">
        <v>91</v>
      </c>
      <c r="AY181" s="13" t="s">
        <v>160</v>
      </c>
      <c r="BE181" s="95">
        <f t="shared" si="29"/>
        <v>0</v>
      </c>
      <c r="BF181" s="95">
        <f t="shared" si="30"/>
        <v>0</v>
      </c>
      <c r="BG181" s="95">
        <f t="shared" si="31"/>
        <v>0</v>
      </c>
      <c r="BH181" s="95">
        <f t="shared" si="32"/>
        <v>0</v>
      </c>
      <c r="BI181" s="95">
        <f t="shared" si="33"/>
        <v>0</v>
      </c>
      <c r="BJ181" s="13" t="s">
        <v>91</v>
      </c>
      <c r="BK181" s="167">
        <f t="shared" si="34"/>
        <v>0</v>
      </c>
      <c r="BL181" s="13" t="s">
        <v>167</v>
      </c>
      <c r="BM181" s="166" t="s">
        <v>241</v>
      </c>
    </row>
    <row r="182" spans="2:65" s="1" customFormat="1" ht="24.25" customHeight="1">
      <c r="B182" s="129"/>
      <c r="C182" s="156" t="s">
        <v>78</v>
      </c>
      <c r="D182" s="156" t="s">
        <v>163</v>
      </c>
      <c r="E182" s="157" t="s">
        <v>242</v>
      </c>
      <c r="F182" s="158" t="s">
        <v>243</v>
      </c>
      <c r="G182" s="159" t="s">
        <v>240</v>
      </c>
      <c r="H182" s="160">
        <v>32</v>
      </c>
      <c r="I182" s="161"/>
      <c r="J182" s="160">
        <f t="shared" si="25"/>
        <v>0</v>
      </c>
      <c r="K182" s="162"/>
      <c r="L182" s="30"/>
      <c r="M182" s="163" t="s">
        <v>1</v>
      </c>
      <c r="N182" s="128" t="s">
        <v>44</v>
      </c>
      <c r="P182" s="164">
        <f t="shared" si="26"/>
        <v>0</v>
      </c>
      <c r="Q182" s="164">
        <v>0</v>
      </c>
      <c r="R182" s="164">
        <f t="shared" si="27"/>
        <v>0</v>
      </c>
      <c r="S182" s="164">
        <v>0</v>
      </c>
      <c r="T182" s="165">
        <f t="shared" si="28"/>
        <v>0</v>
      </c>
      <c r="AR182" s="166" t="s">
        <v>167</v>
      </c>
      <c r="AT182" s="166" t="s">
        <v>163</v>
      </c>
      <c r="AU182" s="166" t="s">
        <v>91</v>
      </c>
      <c r="AY182" s="13" t="s">
        <v>160</v>
      </c>
      <c r="BE182" s="95">
        <f t="shared" si="29"/>
        <v>0</v>
      </c>
      <c r="BF182" s="95">
        <f t="shared" si="30"/>
        <v>0</v>
      </c>
      <c r="BG182" s="95">
        <f t="shared" si="31"/>
        <v>0</v>
      </c>
      <c r="BH182" s="95">
        <f t="shared" si="32"/>
        <v>0</v>
      </c>
      <c r="BI182" s="95">
        <f t="shared" si="33"/>
        <v>0</v>
      </c>
      <c r="BJ182" s="13" t="s">
        <v>91</v>
      </c>
      <c r="BK182" s="167">
        <f t="shared" si="34"/>
        <v>0</v>
      </c>
      <c r="BL182" s="13" t="s">
        <v>167</v>
      </c>
      <c r="BM182" s="166" t="s">
        <v>244</v>
      </c>
    </row>
    <row r="183" spans="2:65" s="1" customFormat="1" ht="24.25" customHeight="1">
      <c r="B183" s="129"/>
      <c r="C183" s="156" t="s">
        <v>78</v>
      </c>
      <c r="D183" s="156" t="s">
        <v>163</v>
      </c>
      <c r="E183" s="157" t="s">
        <v>245</v>
      </c>
      <c r="F183" s="158" t="s">
        <v>246</v>
      </c>
      <c r="G183" s="159" t="s">
        <v>240</v>
      </c>
      <c r="H183" s="160">
        <v>400</v>
      </c>
      <c r="I183" s="161"/>
      <c r="J183" s="160">
        <f t="shared" si="25"/>
        <v>0</v>
      </c>
      <c r="K183" s="162"/>
      <c r="L183" s="30"/>
      <c r="M183" s="163" t="s">
        <v>1</v>
      </c>
      <c r="N183" s="128" t="s">
        <v>44</v>
      </c>
      <c r="P183" s="164">
        <f t="shared" si="26"/>
        <v>0</v>
      </c>
      <c r="Q183" s="164">
        <v>0</v>
      </c>
      <c r="R183" s="164">
        <f t="shared" si="27"/>
        <v>0</v>
      </c>
      <c r="S183" s="164">
        <v>0</v>
      </c>
      <c r="T183" s="165">
        <f t="shared" si="28"/>
        <v>0</v>
      </c>
      <c r="AR183" s="166" t="s">
        <v>167</v>
      </c>
      <c r="AT183" s="166" t="s">
        <v>163</v>
      </c>
      <c r="AU183" s="166" t="s">
        <v>91</v>
      </c>
      <c r="AY183" s="13" t="s">
        <v>160</v>
      </c>
      <c r="BE183" s="95">
        <f t="shared" si="29"/>
        <v>0</v>
      </c>
      <c r="BF183" s="95">
        <f t="shared" si="30"/>
        <v>0</v>
      </c>
      <c r="BG183" s="95">
        <f t="shared" si="31"/>
        <v>0</v>
      </c>
      <c r="BH183" s="95">
        <f t="shared" si="32"/>
        <v>0</v>
      </c>
      <c r="BI183" s="95">
        <f t="shared" si="33"/>
        <v>0</v>
      </c>
      <c r="BJ183" s="13" t="s">
        <v>91</v>
      </c>
      <c r="BK183" s="167">
        <f t="shared" si="34"/>
        <v>0</v>
      </c>
      <c r="BL183" s="13" t="s">
        <v>167</v>
      </c>
      <c r="BM183" s="166" t="s">
        <v>247</v>
      </c>
    </row>
    <row r="184" spans="2:65" s="11" customFormat="1" ht="22.75" customHeight="1">
      <c r="B184" s="144"/>
      <c r="D184" s="145" t="s">
        <v>77</v>
      </c>
      <c r="E184" s="154" t="s">
        <v>248</v>
      </c>
      <c r="F184" s="154" t="s">
        <v>249</v>
      </c>
      <c r="I184" s="147"/>
      <c r="J184" s="155">
        <f>BK184</f>
        <v>0</v>
      </c>
      <c r="L184" s="144"/>
      <c r="M184" s="149"/>
      <c r="P184" s="150">
        <f>P185</f>
        <v>0</v>
      </c>
      <c r="R184" s="150">
        <f>R185</f>
        <v>2783691.2010050002</v>
      </c>
      <c r="T184" s="151">
        <f>T185</f>
        <v>0</v>
      </c>
      <c r="AR184" s="145" t="s">
        <v>85</v>
      </c>
      <c r="AT184" s="152" t="s">
        <v>77</v>
      </c>
      <c r="AU184" s="152" t="s">
        <v>85</v>
      </c>
      <c r="AY184" s="145" t="s">
        <v>160</v>
      </c>
      <c r="BK184" s="153">
        <f>BK185</f>
        <v>0</v>
      </c>
    </row>
    <row r="185" spans="2:65" s="1" customFormat="1" ht="24.25" customHeight="1">
      <c r="B185" s="129"/>
      <c r="C185" s="156" t="s">
        <v>78</v>
      </c>
      <c r="D185" s="156" t="s">
        <v>163</v>
      </c>
      <c r="E185" s="157" t="s">
        <v>250</v>
      </c>
      <c r="F185" s="158" t="s">
        <v>251</v>
      </c>
      <c r="G185" s="159" t="s">
        <v>190</v>
      </c>
      <c r="H185" s="160">
        <v>1778.5630000000001</v>
      </c>
      <c r="I185" s="161"/>
      <c r="J185" s="160">
        <f>ROUND(I185*H185,3)</f>
        <v>0</v>
      </c>
      <c r="K185" s="162"/>
      <c r="L185" s="30"/>
      <c r="M185" s="163" t="s">
        <v>1</v>
      </c>
      <c r="N185" s="128" t="s">
        <v>44</v>
      </c>
      <c r="P185" s="164">
        <f>O185*H185</f>
        <v>0</v>
      </c>
      <c r="Q185" s="164">
        <v>1565.135</v>
      </c>
      <c r="R185" s="164">
        <f>Q185*H185</f>
        <v>2783691.2010050002</v>
      </c>
      <c r="S185" s="164">
        <v>0</v>
      </c>
      <c r="T185" s="165">
        <f>S185*H185</f>
        <v>0</v>
      </c>
      <c r="AR185" s="166" t="s">
        <v>167</v>
      </c>
      <c r="AT185" s="166" t="s">
        <v>163</v>
      </c>
      <c r="AU185" s="166" t="s">
        <v>91</v>
      </c>
      <c r="AY185" s="13" t="s">
        <v>160</v>
      </c>
      <c r="BE185" s="95">
        <f>IF(N185="základná",J185,0)</f>
        <v>0</v>
      </c>
      <c r="BF185" s="95">
        <f>IF(N185="znížená",J185,0)</f>
        <v>0</v>
      </c>
      <c r="BG185" s="95">
        <f>IF(N185="zákl. prenesená",J185,0)</f>
        <v>0</v>
      </c>
      <c r="BH185" s="95">
        <f>IF(N185="zníž. prenesená",J185,0)</f>
        <v>0</v>
      </c>
      <c r="BI185" s="95">
        <f>IF(N185="nulová",J185,0)</f>
        <v>0</v>
      </c>
      <c r="BJ185" s="13" t="s">
        <v>91</v>
      </c>
      <c r="BK185" s="167">
        <f>ROUND(I185*H185,3)</f>
        <v>0</v>
      </c>
      <c r="BL185" s="13" t="s">
        <v>167</v>
      </c>
      <c r="BM185" s="166" t="s">
        <v>252</v>
      </c>
    </row>
    <row r="186" spans="2:65" s="11" customFormat="1" ht="22.75" customHeight="1">
      <c r="B186" s="144"/>
      <c r="D186" s="145" t="s">
        <v>77</v>
      </c>
      <c r="E186" s="154" t="s">
        <v>253</v>
      </c>
      <c r="F186" s="154" t="s">
        <v>254</v>
      </c>
      <c r="I186" s="147"/>
      <c r="J186" s="155">
        <f>BK186</f>
        <v>0</v>
      </c>
      <c r="L186" s="144"/>
      <c r="M186" s="149"/>
      <c r="P186" s="150">
        <f>SUM(P187:P191)</f>
        <v>0</v>
      </c>
      <c r="R186" s="150">
        <f>SUM(R187:R191)</f>
        <v>3606358.0395780476</v>
      </c>
      <c r="T186" s="151">
        <f>SUM(T187:T191)</f>
        <v>0</v>
      </c>
      <c r="AR186" s="145" t="s">
        <v>85</v>
      </c>
      <c r="AT186" s="152" t="s">
        <v>77</v>
      </c>
      <c r="AU186" s="152" t="s">
        <v>85</v>
      </c>
      <c r="AY186" s="145" t="s">
        <v>160</v>
      </c>
      <c r="BK186" s="153">
        <f>SUM(BK187:BK191)</f>
        <v>0</v>
      </c>
    </row>
    <row r="187" spans="2:65" s="1" customFormat="1" ht="24.25" customHeight="1">
      <c r="B187" s="129"/>
      <c r="C187" s="156" t="s">
        <v>78</v>
      </c>
      <c r="D187" s="156" t="s">
        <v>163</v>
      </c>
      <c r="E187" s="157" t="s">
        <v>255</v>
      </c>
      <c r="F187" s="158" t="s">
        <v>256</v>
      </c>
      <c r="G187" s="159" t="s">
        <v>166</v>
      </c>
      <c r="H187" s="160">
        <v>1251.68</v>
      </c>
      <c r="I187" s="161"/>
      <c r="J187" s="160">
        <f>ROUND(I187*H187,3)</f>
        <v>0</v>
      </c>
      <c r="K187" s="162"/>
      <c r="L187" s="30"/>
      <c r="M187" s="163" t="s">
        <v>1</v>
      </c>
      <c r="N187" s="128" t="s">
        <v>44</v>
      </c>
      <c r="P187" s="164">
        <f>O187*H187</f>
        <v>0</v>
      </c>
      <c r="Q187" s="164">
        <v>0</v>
      </c>
      <c r="R187" s="164">
        <f>Q187*H187</f>
        <v>0</v>
      </c>
      <c r="S187" s="164">
        <v>0</v>
      </c>
      <c r="T187" s="165">
        <f>S187*H187</f>
        <v>0</v>
      </c>
      <c r="AR187" s="166" t="s">
        <v>167</v>
      </c>
      <c r="AT187" s="166" t="s">
        <v>163</v>
      </c>
      <c r="AU187" s="166" t="s">
        <v>91</v>
      </c>
      <c r="AY187" s="13" t="s">
        <v>160</v>
      </c>
      <c r="BE187" s="95">
        <f>IF(N187="základná",J187,0)</f>
        <v>0</v>
      </c>
      <c r="BF187" s="95">
        <f>IF(N187="znížená",J187,0)</f>
        <v>0</v>
      </c>
      <c r="BG187" s="95">
        <f>IF(N187="zákl. prenesená",J187,0)</f>
        <v>0</v>
      </c>
      <c r="BH187" s="95">
        <f>IF(N187="zníž. prenesená",J187,0)</f>
        <v>0</v>
      </c>
      <c r="BI187" s="95">
        <f>IF(N187="nulová",J187,0)</f>
        <v>0</v>
      </c>
      <c r="BJ187" s="13" t="s">
        <v>91</v>
      </c>
      <c r="BK187" s="167">
        <f>ROUND(I187*H187,3)</f>
        <v>0</v>
      </c>
      <c r="BL187" s="13" t="s">
        <v>167</v>
      </c>
      <c r="BM187" s="166" t="s">
        <v>257</v>
      </c>
    </row>
    <row r="188" spans="2:65" s="1" customFormat="1" ht="21.75" customHeight="1">
      <c r="B188" s="129"/>
      <c r="C188" s="156" t="s">
        <v>78</v>
      </c>
      <c r="D188" s="156" t="s">
        <v>163</v>
      </c>
      <c r="E188" s="157" t="s">
        <v>258</v>
      </c>
      <c r="F188" s="158" t="s">
        <v>259</v>
      </c>
      <c r="G188" s="159" t="s">
        <v>190</v>
      </c>
      <c r="H188" s="160">
        <v>584.90599999999995</v>
      </c>
      <c r="I188" s="161"/>
      <c r="J188" s="160">
        <f>ROUND(I188*H188,3)</f>
        <v>0</v>
      </c>
      <c r="K188" s="162"/>
      <c r="L188" s="30"/>
      <c r="M188" s="163" t="s">
        <v>1</v>
      </c>
      <c r="N188" s="128" t="s">
        <v>44</v>
      </c>
      <c r="P188" s="164">
        <f>O188*H188</f>
        <v>0</v>
      </c>
      <c r="Q188" s="164">
        <v>4.5362260000000001E-2</v>
      </c>
      <c r="R188" s="164">
        <f>Q188*H188</f>
        <v>26.532658047559998</v>
      </c>
      <c r="S188" s="164">
        <v>0</v>
      </c>
      <c r="T188" s="165">
        <f>S188*H188</f>
        <v>0</v>
      </c>
      <c r="AR188" s="166" t="s">
        <v>167</v>
      </c>
      <c r="AT188" s="166" t="s">
        <v>163</v>
      </c>
      <c r="AU188" s="166" t="s">
        <v>91</v>
      </c>
      <c r="AY188" s="13" t="s">
        <v>160</v>
      </c>
      <c r="BE188" s="95">
        <f>IF(N188="základná",J188,0)</f>
        <v>0</v>
      </c>
      <c r="BF188" s="95">
        <f>IF(N188="znížená",J188,0)</f>
        <v>0</v>
      </c>
      <c r="BG188" s="95">
        <f>IF(N188="zákl. prenesená",J188,0)</f>
        <v>0</v>
      </c>
      <c r="BH188" s="95">
        <f>IF(N188="zníž. prenesená",J188,0)</f>
        <v>0</v>
      </c>
      <c r="BI188" s="95">
        <f>IF(N188="nulová",J188,0)</f>
        <v>0</v>
      </c>
      <c r="BJ188" s="13" t="s">
        <v>91</v>
      </c>
      <c r="BK188" s="167">
        <f>ROUND(I188*H188,3)</f>
        <v>0</v>
      </c>
      <c r="BL188" s="13" t="s">
        <v>167</v>
      </c>
      <c r="BM188" s="166" t="s">
        <v>260</v>
      </c>
    </row>
    <row r="189" spans="2:65" s="1" customFormat="1" ht="21.75" customHeight="1">
      <c r="B189" s="129"/>
      <c r="C189" s="156" t="s">
        <v>78</v>
      </c>
      <c r="D189" s="156" t="s">
        <v>163</v>
      </c>
      <c r="E189" s="157" t="s">
        <v>261</v>
      </c>
      <c r="F189" s="158" t="s">
        <v>262</v>
      </c>
      <c r="G189" s="159" t="s">
        <v>190</v>
      </c>
      <c r="H189" s="160">
        <v>584.90599999999995</v>
      </c>
      <c r="I189" s="161"/>
      <c r="J189" s="160">
        <f>ROUND(I189*H189,3)</f>
        <v>0</v>
      </c>
      <c r="K189" s="162"/>
      <c r="L189" s="30"/>
      <c r="M189" s="163" t="s">
        <v>1</v>
      </c>
      <c r="N189" s="128" t="s">
        <v>44</v>
      </c>
      <c r="P189" s="164">
        <f>O189*H189</f>
        <v>0</v>
      </c>
      <c r="Q189" s="164">
        <v>0</v>
      </c>
      <c r="R189" s="164">
        <f>Q189*H189</f>
        <v>0</v>
      </c>
      <c r="S189" s="164">
        <v>0</v>
      </c>
      <c r="T189" s="165">
        <f>S189*H189</f>
        <v>0</v>
      </c>
      <c r="AR189" s="166" t="s">
        <v>167</v>
      </c>
      <c r="AT189" s="166" t="s">
        <v>163</v>
      </c>
      <c r="AU189" s="166" t="s">
        <v>91</v>
      </c>
      <c r="AY189" s="13" t="s">
        <v>160</v>
      </c>
      <c r="BE189" s="95">
        <f>IF(N189="základná",J189,0)</f>
        <v>0</v>
      </c>
      <c r="BF189" s="95">
        <f>IF(N189="znížená",J189,0)</f>
        <v>0</v>
      </c>
      <c r="BG189" s="95">
        <f>IF(N189="zákl. prenesená",J189,0)</f>
        <v>0</v>
      </c>
      <c r="BH189" s="95">
        <f>IF(N189="zníž. prenesená",J189,0)</f>
        <v>0</v>
      </c>
      <c r="BI189" s="95">
        <f>IF(N189="nulová",J189,0)</f>
        <v>0</v>
      </c>
      <c r="BJ189" s="13" t="s">
        <v>91</v>
      </c>
      <c r="BK189" s="167">
        <f>ROUND(I189*H189,3)</f>
        <v>0</v>
      </c>
      <c r="BL189" s="13" t="s">
        <v>167</v>
      </c>
      <c r="BM189" s="166" t="s">
        <v>263</v>
      </c>
    </row>
    <row r="190" spans="2:65" s="1" customFormat="1" ht="24.25" customHeight="1">
      <c r="B190" s="129"/>
      <c r="C190" s="156" t="s">
        <v>78</v>
      </c>
      <c r="D190" s="156" t="s">
        <v>163</v>
      </c>
      <c r="E190" s="157" t="s">
        <v>264</v>
      </c>
      <c r="F190" s="158" t="s">
        <v>265</v>
      </c>
      <c r="G190" s="159" t="s">
        <v>166</v>
      </c>
      <c r="H190" s="160">
        <v>1702</v>
      </c>
      <c r="I190" s="161"/>
      <c r="J190" s="160">
        <f>ROUND(I190*H190,3)</f>
        <v>0</v>
      </c>
      <c r="K190" s="162"/>
      <c r="L190" s="30"/>
      <c r="M190" s="163" t="s">
        <v>1</v>
      </c>
      <c r="N190" s="128" t="s">
        <v>44</v>
      </c>
      <c r="P190" s="164">
        <f>O190*H190</f>
        <v>0</v>
      </c>
      <c r="Q190" s="164">
        <v>1.7126999999999999</v>
      </c>
      <c r="R190" s="164">
        <f>Q190*H190</f>
        <v>2915.0153999999998</v>
      </c>
      <c r="S190" s="164">
        <v>0</v>
      </c>
      <c r="T190" s="165">
        <f>S190*H190</f>
        <v>0</v>
      </c>
      <c r="AR190" s="166" t="s">
        <v>167</v>
      </c>
      <c r="AT190" s="166" t="s">
        <v>163</v>
      </c>
      <c r="AU190" s="166" t="s">
        <v>91</v>
      </c>
      <c r="AY190" s="13" t="s">
        <v>160</v>
      </c>
      <c r="BE190" s="95">
        <f>IF(N190="základná",J190,0)</f>
        <v>0</v>
      </c>
      <c r="BF190" s="95">
        <f>IF(N190="znížená",J190,0)</f>
        <v>0</v>
      </c>
      <c r="BG190" s="95">
        <f>IF(N190="zákl. prenesená",J190,0)</f>
        <v>0</v>
      </c>
      <c r="BH190" s="95">
        <f>IF(N190="zníž. prenesená",J190,0)</f>
        <v>0</v>
      </c>
      <c r="BI190" s="95">
        <f>IF(N190="nulová",J190,0)</f>
        <v>0</v>
      </c>
      <c r="BJ190" s="13" t="s">
        <v>91</v>
      </c>
      <c r="BK190" s="167">
        <f>ROUND(I190*H190,3)</f>
        <v>0</v>
      </c>
      <c r="BL190" s="13" t="s">
        <v>167</v>
      </c>
      <c r="BM190" s="166" t="s">
        <v>266</v>
      </c>
    </row>
    <row r="191" spans="2:65" s="1" customFormat="1" ht="24.25" customHeight="1">
      <c r="B191" s="129"/>
      <c r="C191" s="156" t="s">
        <v>78</v>
      </c>
      <c r="D191" s="156" t="s">
        <v>163</v>
      </c>
      <c r="E191" s="157" t="s">
        <v>267</v>
      </c>
      <c r="F191" s="158" t="s">
        <v>268</v>
      </c>
      <c r="G191" s="159" t="s">
        <v>166</v>
      </c>
      <c r="H191" s="160">
        <v>1251.68</v>
      </c>
      <c r="I191" s="161"/>
      <c r="J191" s="160">
        <f>ROUND(I191*H191,3)</f>
        <v>0</v>
      </c>
      <c r="K191" s="162"/>
      <c r="L191" s="30"/>
      <c r="M191" s="163" t="s">
        <v>1</v>
      </c>
      <c r="N191" s="128" t="s">
        <v>44</v>
      </c>
      <c r="P191" s="164">
        <f>O191*H191</f>
        <v>0</v>
      </c>
      <c r="Q191" s="164">
        <v>2878.864</v>
      </c>
      <c r="R191" s="164">
        <f>Q191*H191</f>
        <v>3603416.4915200002</v>
      </c>
      <c r="S191" s="164">
        <v>0</v>
      </c>
      <c r="T191" s="165">
        <f>S191*H191</f>
        <v>0</v>
      </c>
      <c r="AR191" s="166" t="s">
        <v>167</v>
      </c>
      <c r="AT191" s="166" t="s">
        <v>163</v>
      </c>
      <c r="AU191" s="166" t="s">
        <v>91</v>
      </c>
      <c r="AY191" s="13" t="s">
        <v>160</v>
      </c>
      <c r="BE191" s="95">
        <f>IF(N191="základná",J191,0)</f>
        <v>0</v>
      </c>
      <c r="BF191" s="95">
        <f>IF(N191="znížená",J191,0)</f>
        <v>0</v>
      </c>
      <c r="BG191" s="95">
        <f>IF(N191="zákl. prenesená",J191,0)</f>
        <v>0</v>
      </c>
      <c r="BH191" s="95">
        <f>IF(N191="zníž. prenesená",J191,0)</f>
        <v>0</v>
      </c>
      <c r="BI191" s="95">
        <f>IF(N191="nulová",J191,0)</f>
        <v>0</v>
      </c>
      <c r="BJ191" s="13" t="s">
        <v>91</v>
      </c>
      <c r="BK191" s="167">
        <f>ROUND(I191*H191,3)</f>
        <v>0</v>
      </c>
      <c r="BL191" s="13" t="s">
        <v>167</v>
      </c>
      <c r="BM191" s="166" t="s">
        <v>269</v>
      </c>
    </row>
    <row r="192" spans="2:65" s="11" customFormat="1" ht="22.75" customHeight="1">
      <c r="B192" s="144"/>
      <c r="D192" s="145" t="s">
        <v>77</v>
      </c>
      <c r="E192" s="154" t="s">
        <v>270</v>
      </c>
      <c r="F192" s="154" t="s">
        <v>271</v>
      </c>
      <c r="I192" s="147"/>
      <c r="J192" s="155">
        <f>BK192</f>
        <v>0</v>
      </c>
      <c r="L192" s="144"/>
      <c r="M192" s="149"/>
      <c r="P192" s="150">
        <f>SUM(P193:P196)</f>
        <v>0</v>
      </c>
      <c r="R192" s="150">
        <f>SUM(R193:R196)</f>
        <v>325.67399999999998</v>
      </c>
      <c r="T192" s="151">
        <f>SUM(T193:T196)</f>
        <v>0</v>
      </c>
      <c r="AR192" s="145" t="s">
        <v>85</v>
      </c>
      <c r="AT192" s="152" t="s">
        <v>77</v>
      </c>
      <c r="AU192" s="152" t="s">
        <v>85</v>
      </c>
      <c r="AY192" s="145" t="s">
        <v>160</v>
      </c>
      <c r="BK192" s="153">
        <f>SUM(BK193:BK196)</f>
        <v>0</v>
      </c>
    </row>
    <row r="193" spans="2:65" s="1" customFormat="1" ht="16.5" customHeight="1">
      <c r="B193" s="129"/>
      <c r="C193" s="156" t="s">
        <v>78</v>
      </c>
      <c r="D193" s="156" t="s">
        <v>163</v>
      </c>
      <c r="E193" s="157" t="s">
        <v>272</v>
      </c>
      <c r="F193" s="158" t="s">
        <v>273</v>
      </c>
      <c r="G193" s="159" t="s">
        <v>274</v>
      </c>
      <c r="H193" s="160">
        <v>78.5</v>
      </c>
      <c r="I193" s="161"/>
      <c r="J193" s="160">
        <f>ROUND(I193*H193,3)</f>
        <v>0</v>
      </c>
      <c r="K193" s="162"/>
      <c r="L193" s="30"/>
      <c r="M193" s="163" t="s">
        <v>1</v>
      </c>
      <c r="N193" s="128" t="s">
        <v>44</v>
      </c>
      <c r="P193" s="164">
        <f>O193*H193</f>
        <v>0</v>
      </c>
      <c r="Q193" s="164">
        <v>0.47099999999999997</v>
      </c>
      <c r="R193" s="164">
        <f>Q193*H193</f>
        <v>36.973500000000001</v>
      </c>
      <c r="S193" s="164">
        <v>0</v>
      </c>
      <c r="T193" s="165">
        <f>S193*H193</f>
        <v>0</v>
      </c>
      <c r="AR193" s="166" t="s">
        <v>167</v>
      </c>
      <c r="AT193" s="166" t="s">
        <v>163</v>
      </c>
      <c r="AU193" s="166" t="s">
        <v>91</v>
      </c>
      <c r="AY193" s="13" t="s">
        <v>160</v>
      </c>
      <c r="BE193" s="95">
        <f>IF(N193="základná",J193,0)</f>
        <v>0</v>
      </c>
      <c r="BF193" s="95">
        <f>IF(N193="znížená",J193,0)</f>
        <v>0</v>
      </c>
      <c r="BG193" s="95">
        <f>IF(N193="zákl. prenesená",J193,0)</f>
        <v>0</v>
      </c>
      <c r="BH193" s="95">
        <f>IF(N193="zníž. prenesená",J193,0)</f>
        <v>0</v>
      </c>
      <c r="BI193" s="95">
        <f>IF(N193="nulová",J193,0)</f>
        <v>0</v>
      </c>
      <c r="BJ193" s="13" t="s">
        <v>91</v>
      </c>
      <c r="BK193" s="167">
        <f>ROUND(I193*H193,3)</f>
        <v>0</v>
      </c>
      <c r="BL193" s="13" t="s">
        <v>167</v>
      </c>
      <c r="BM193" s="166" t="s">
        <v>275</v>
      </c>
    </row>
    <row r="194" spans="2:65" s="1" customFormat="1" ht="16.5" customHeight="1">
      <c r="B194" s="129"/>
      <c r="C194" s="156" t="s">
        <v>78</v>
      </c>
      <c r="D194" s="156" t="s">
        <v>163</v>
      </c>
      <c r="E194" s="157" t="s">
        <v>276</v>
      </c>
      <c r="F194" s="158" t="s">
        <v>277</v>
      </c>
      <c r="G194" s="159" t="s">
        <v>274</v>
      </c>
      <c r="H194" s="160">
        <v>81</v>
      </c>
      <c r="I194" s="161"/>
      <c r="J194" s="160">
        <f>ROUND(I194*H194,3)</f>
        <v>0</v>
      </c>
      <c r="K194" s="162"/>
      <c r="L194" s="30"/>
      <c r="M194" s="163" t="s">
        <v>1</v>
      </c>
      <c r="N194" s="128" t="s">
        <v>44</v>
      </c>
      <c r="P194" s="164">
        <f>O194*H194</f>
        <v>0</v>
      </c>
      <c r="Q194" s="164">
        <v>0.64800000000000002</v>
      </c>
      <c r="R194" s="164">
        <f>Q194*H194</f>
        <v>52.488</v>
      </c>
      <c r="S194" s="164">
        <v>0</v>
      </c>
      <c r="T194" s="165">
        <f>S194*H194</f>
        <v>0</v>
      </c>
      <c r="AR194" s="166" t="s">
        <v>167</v>
      </c>
      <c r="AT194" s="166" t="s">
        <v>163</v>
      </c>
      <c r="AU194" s="166" t="s">
        <v>91</v>
      </c>
      <c r="AY194" s="13" t="s">
        <v>160</v>
      </c>
      <c r="BE194" s="95">
        <f>IF(N194="základná",J194,0)</f>
        <v>0</v>
      </c>
      <c r="BF194" s="95">
        <f>IF(N194="znížená",J194,0)</f>
        <v>0</v>
      </c>
      <c r="BG194" s="95">
        <f>IF(N194="zákl. prenesená",J194,0)</f>
        <v>0</v>
      </c>
      <c r="BH194" s="95">
        <f>IF(N194="zníž. prenesená",J194,0)</f>
        <v>0</v>
      </c>
      <c r="BI194" s="95">
        <f>IF(N194="nulová",J194,0)</f>
        <v>0</v>
      </c>
      <c r="BJ194" s="13" t="s">
        <v>91</v>
      </c>
      <c r="BK194" s="167">
        <f>ROUND(I194*H194,3)</f>
        <v>0</v>
      </c>
      <c r="BL194" s="13" t="s">
        <v>167</v>
      </c>
      <c r="BM194" s="166" t="s">
        <v>278</v>
      </c>
    </row>
    <row r="195" spans="2:65" s="1" customFormat="1" ht="16.5" customHeight="1">
      <c r="B195" s="129"/>
      <c r="C195" s="156" t="s">
        <v>78</v>
      </c>
      <c r="D195" s="156" t="s">
        <v>163</v>
      </c>
      <c r="E195" s="157" t="s">
        <v>279</v>
      </c>
      <c r="F195" s="158" t="s">
        <v>280</v>
      </c>
      <c r="G195" s="159" t="s">
        <v>274</v>
      </c>
      <c r="H195" s="160">
        <v>94</v>
      </c>
      <c r="I195" s="161"/>
      <c r="J195" s="160">
        <f>ROUND(I195*H195,3)</f>
        <v>0</v>
      </c>
      <c r="K195" s="162"/>
      <c r="L195" s="30"/>
      <c r="M195" s="163" t="s">
        <v>1</v>
      </c>
      <c r="N195" s="128" t="s">
        <v>44</v>
      </c>
      <c r="P195" s="164">
        <f>O195*H195</f>
        <v>0</v>
      </c>
      <c r="Q195" s="164">
        <v>2.35</v>
      </c>
      <c r="R195" s="164">
        <f>Q195*H195</f>
        <v>220.9</v>
      </c>
      <c r="S195" s="164">
        <v>0</v>
      </c>
      <c r="T195" s="165">
        <f>S195*H195</f>
        <v>0</v>
      </c>
      <c r="AR195" s="166" t="s">
        <v>167</v>
      </c>
      <c r="AT195" s="166" t="s">
        <v>163</v>
      </c>
      <c r="AU195" s="166" t="s">
        <v>91</v>
      </c>
      <c r="AY195" s="13" t="s">
        <v>160</v>
      </c>
      <c r="BE195" s="95">
        <f>IF(N195="základná",J195,0)</f>
        <v>0</v>
      </c>
      <c r="BF195" s="95">
        <f>IF(N195="znížená",J195,0)</f>
        <v>0</v>
      </c>
      <c r="BG195" s="95">
        <f>IF(N195="zákl. prenesená",J195,0)</f>
        <v>0</v>
      </c>
      <c r="BH195" s="95">
        <f>IF(N195="zníž. prenesená",J195,0)</f>
        <v>0</v>
      </c>
      <c r="BI195" s="95">
        <f>IF(N195="nulová",J195,0)</f>
        <v>0</v>
      </c>
      <c r="BJ195" s="13" t="s">
        <v>91</v>
      </c>
      <c r="BK195" s="167">
        <f>ROUND(I195*H195,3)</f>
        <v>0</v>
      </c>
      <c r="BL195" s="13" t="s">
        <v>167</v>
      </c>
      <c r="BM195" s="166" t="s">
        <v>281</v>
      </c>
    </row>
    <row r="196" spans="2:65" s="1" customFormat="1" ht="24.25" customHeight="1">
      <c r="B196" s="129"/>
      <c r="C196" s="156" t="s">
        <v>78</v>
      </c>
      <c r="D196" s="156" t="s">
        <v>163</v>
      </c>
      <c r="E196" s="157" t="s">
        <v>282</v>
      </c>
      <c r="F196" s="158" t="s">
        <v>283</v>
      </c>
      <c r="G196" s="159" t="s">
        <v>274</v>
      </c>
      <c r="H196" s="160">
        <v>87.5</v>
      </c>
      <c r="I196" s="161"/>
      <c r="J196" s="160">
        <f>ROUND(I196*H196,3)</f>
        <v>0</v>
      </c>
      <c r="K196" s="162"/>
      <c r="L196" s="30"/>
      <c r="M196" s="163" t="s">
        <v>1</v>
      </c>
      <c r="N196" s="128" t="s">
        <v>44</v>
      </c>
      <c r="P196" s="164">
        <f>O196*H196</f>
        <v>0</v>
      </c>
      <c r="Q196" s="164">
        <v>0.17499999999999999</v>
      </c>
      <c r="R196" s="164">
        <f>Q196*H196</f>
        <v>15.312499999999998</v>
      </c>
      <c r="S196" s="164">
        <v>0</v>
      </c>
      <c r="T196" s="165">
        <f>S196*H196</f>
        <v>0</v>
      </c>
      <c r="AR196" s="166" t="s">
        <v>167</v>
      </c>
      <c r="AT196" s="166" t="s">
        <v>163</v>
      </c>
      <c r="AU196" s="166" t="s">
        <v>91</v>
      </c>
      <c r="AY196" s="13" t="s">
        <v>160</v>
      </c>
      <c r="BE196" s="95">
        <f>IF(N196="základná",J196,0)</f>
        <v>0</v>
      </c>
      <c r="BF196" s="95">
        <f>IF(N196="znížená",J196,0)</f>
        <v>0</v>
      </c>
      <c r="BG196" s="95">
        <f>IF(N196="zákl. prenesená",J196,0)</f>
        <v>0</v>
      </c>
      <c r="BH196" s="95">
        <f>IF(N196="zníž. prenesená",J196,0)</f>
        <v>0</v>
      </c>
      <c r="BI196" s="95">
        <f>IF(N196="nulová",J196,0)</f>
        <v>0</v>
      </c>
      <c r="BJ196" s="13" t="s">
        <v>91</v>
      </c>
      <c r="BK196" s="167">
        <f>ROUND(I196*H196,3)</f>
        <v>0</v>
      </c>
      <c r="BL196" s="13" t="s">
        <v>167</v>
      </c>
      <c r="BM196" s="166" t="s">
        <v>284</v>
      </c>
    </row>
    <row r="197" spans="2:65" s="11" customFormat="1" ht="22.75" customHeight="1">
      <c r="B197" s="144"/>
      <c r="D197" s="145" t="s">
        <v>77</v>
      </c>
      <c r="E197" s="154" t="s">
        <v>285</v>
      </c>
      <c r="F197" s="154" t="s">
        <v>286</v>
      </c>
      <c r="I197" s="147"/>
      <c r="J197" s="155">
        <f>BK197</f>
        <v>0</v>
      </c>
      <c r="L197" s="144"/>
      <c r="M197" s="149"/>
      <c r="P197" s="150">
        <f>SUM(P198:P202)</f>
        <v>0</v>
      </c>
      <c r="R197" s="150">
        <f>SUM(R198:R202)</f>
        <v>186.21158794799999</v>
      </c>
      <c r="T197" s="151">
        <f>SUM(T198:T202)</f>
        <v>0</v>
      </c>
      <c r="AR197" s="145" t="s">
        <v>85</v>
      </c>
      <c r="AT197" s="152" t="s">
        <v>77</v>
      </c>
      <c r="AU197" s="152" t="s">
        <v>85</v>
      </c>
      <c r="AY197" s="145" t="s">
        <v>160</v>
      </c>
      <c r="BK197" s="153">
        <f>SUM(BK198:BK202)</f>
        <v>0</v>
      </c>
    </row>
    <row r="198" spans="2:65" s="1" customFormat="1" ht="37.75" customHeight="1">
      <c r="B198" s="129"/>
      <c r="C198" s="156" t="s">
        <v>78</v>
      </c>
      <c r="D198" s="156" t="s">
        <v>163</v>
      </c>
      <c r="E198" s="157" t="s">
        <v>287</v>
      </c>
      <c r="F198" s="158" t="s">
        <v>288</v>
      </c>
      <c r="G198" s="159" t="s">
        <v>240</v>
      </c>
      <c r="H198" s="160">
        <v>736</v>
      </c>
      <c r="I198" s="161"/>
      <c r="J198" s="160">
        <f>ROUND(I198*H198,3)</f>
        <v>0</v>
      </c>
      <c r="K198" s="162"/>
      <c r="L198" s="30"/>
      <c r="M198" s="163" t="s">
        <v>1</v>
      </c>
      <c r="N198" s="128" t="s">
        <v>44</v>
      </c>
      <c r="P198" s="164">
        <f>O198*H198</f>
        <v>0</v>
      </c>
      <c r="Q198" s="164">
        <v>1.4453000000000001E-2</v>
      </c>
      <c r="R198" s="164">
        <f>Q198*H198</f>
        <v>10.637408000000001</v>
      </c>
      <c r="S198" s="164">
        <v>0</v>
      </c>
      <c r="T198" s="165">
        <f>S198*H198</f>
        <v>0</v>
      </c>
      <c r="AR198" s="166" t="s">
        <v>167</v>
      </c>
      <c r="AT198" s="166" t="s">
        <v>163</v>
      </c>
      <c r="AU198" s="166" t="s">
        <v>91</v>
      </c>
      <c r="AY198" s="13" t="s">
        <v>160</v>
      </c>
      <c r="BE198" s="95">
        <f>IF(N198="základná",J198,0)</f>
        <v>0</v>
      </c>
      <c r="BF198" s="95">
        <f>IF(N198="znížená",J198,0)</f>
        <v>0</v>
      </c>
      <c r="BG198" s="95">
        <f>IF(N198="zákl. prenesená",J198,0)</f>
        <v>0</v>
      </c>
      <c r="BH198" s="95">
        <f>IF(N198="zníž. prenesená",J198,0)</f>
        <v>0</v>
      </c>
      <c r="BI198" s="95">
        <f>IF(N198="nulová",J198,0)</f>
        <v>0</v>
      </c>
      <c r="BJ198" s="13" t="s">
        <v>91</v>
      </c>
      <c r="BK198" s="167">
        <f>ROUND(I198*H198,3)</f>
        <v>0</v>
      </c>
      <c r="BL198" s="13" t="s">
        <v>167</v>
      </c>
      <c r="BM198" s="166" t="s">
        <v>289</v>
      </c>
    </row>
    <row r="199" spans="2:65" s="1" customFormat="1" ht="24.25" customHeight="1">
      <c r="B199" s="129"/>
      <c r="C199" s="156" t="s">
        <v>78</v>
      </c>
      <c r="D199" s="156" t="s">
        <v>163</v>
      </c>
      <c r="E199" s="157" t="s">
        <v>290</v>
      </c>
      <c r="F199" s="158" t="s">
        <v>291</v>
      </c>
      <c r="G199" s="159" t="s">
        <v>292</v>
      </c>
      <c r="H199" s="160">
        <v>27097.248</v>
      </c>
      <c r="I199" s="161"/>
      <c r="J199" s="160">
        <f>ROUND(I199*H199,3)</f>
        <v>0</v>
      </c>
      <c r="K199" s="162"/>
      <c r="L199" s="30"/>
      <c r="M199" s="163" t="s">
        <v>1</v>
      </c>
      <c r="N199" s="128" t="s">
        <v>44</v>
      </c>
      <c r="P199" s="164">
        <f>O199*H199</f>
        <v>0</v>
      </c>
      <c r="Q199" s="164">
        <v>0</v>
      </c>
      <c r="R199" s="164">
        <f>Q199*H199</f>
        <v>0</v>
      </c>
      <c r="S199" s="164">
        <v>0</v>
      </c>
      <c r="T199" s="165">
        <f>S199*H199</f>
        <v>0</v>
      </c>
      <c r="AR199" s="166" t="s">
        <v>167</v>
      </c>
      <c r="AT199" s="166" t="s">
        <v>163</v>
      </c>
      <c r="AU199" s="166" t="s">
        <v>91</v>
      </c>
      <c r="AY199" s="13" t="s">
        <v>160</v>
      </c>
      <c r="BE199" s="95">
        <f>IF(N199="základná",J199,0)</f>
        <v>0</v>
      </c>
      <c r="BF199" s="95">
        <f>IF(N199="znížená",J199,0)</f>
        <v>0</v>
      </c>
      <c r="BG199" s="95">
        <f>IF(N199="zákl. prenesená",J199,0)</f>
        <v>0</v>
      </c>
      <c r="BH199" s="95">
        <f>IF(N199="zníž. prenesená",J199,0)</f>
        <v>0</v>
      </c>
      <c r="BI199" s="95">
        <f>IF(N199="nulová",J199,0)</f>
        <v>0</v>
      </c>
      <c r="BJ199" s="13" t="s">
        <v>91</v>
      </c>
      <c r="BK199" s="167">
        <f>ROUND(I199*H199,3)</f>
        <v>0</v>
      </c>
      <c r="BL199" s="13" t="s">
        <v>167</v>
      </c>
      <c r="BM199" s="166" t="s">
        <v>293</v>
      </c>
    </row>
    <row r="200" spans="2:65" s="1" customFormat="1" ht="21.75" customHeight="1">
      <c r="B200" s="129"/>
      <c r="C200" s="156" t="s">
        <v>78</v>
      </c>
      <c r="D200" s="156" t="s">
        <v>163</v>
      </c>
      <c r="E200" s="157" t="s">
        <v>294</v>
      </c>
      <c r="F200" s="158" t="s">
        <v>295</v>
      </c>
      <c r="G200" s="159" t="s">
        <v>274</v>
      </c>
      <c r="H200" s="160">
        <v>1472.4549999999999</v>
      </c>
      <c r="I200" s="161"/>
      <c r="J200" s="160">
        <f>ROUND(I200*H200,3)</f>
        <v>0</v>
      </c>
      <c r="K200" s="162"/>
      <c r="L200" s="30"/>
      <c r="M200" s="163" t="s">
        <v>1</v>
      </c>
      <c r="N200" s="128" t="s">
        <v>44</v>
      </c>
      <c r="P200" s="164">
        <f>O200*H200</f>
        <v>0</v>
      </c>
      <c r="Q200" s="164">
        <v>0</v>
      </c>
      <c r="R200" s="164">
        <f>Q200*H200</f>
        <v>0</v>
      </c>
      <c r="S200" s="164">
        <v>0</v>
      </c>
      <c r="T200" s="165">
        <f>S200*H200</f>
        <v>0</v>
      </c>
      <c r="AR200" s="166" t="s">
        <v>167</v>
      </c>
      <c r="AT200" s="166" t="s">
        <v>163</v>
      </c>
      <c r="AU200" s="166" t="s">
        <v>91</v>
      </c>
      <c r="AY200" s="13" t="s">
        <v>160</v>
      </c>
      <c r="BE200" s="95">
        <f>IF(N200="základná",J200,0)</f>
        <v>0</v>
      </c>
      <c r="BF200" s="95">
        <f>IF(N200="znížená",J200,0)</f>
        <v>0</v>
      </c>
      <c r="BG200" s="95">
        <f>IF(N200="zákl. prenesená",J200,0)</f>
        <v>0</v>
      </c>
      <c r="BH200" s="95">
        <f>IF(N200="zníž. prenesená",J200,0)</f>
        <v>0</v>
      </c>
      <c r="BI200" s="95">
        <f>IF(N200="nulová",J200,0)</f>
        <v>0</v>
      </c>
      <c r="BJ200" s="13" t="s">
        <v>91</v>
      </c>
      <c r="BK200" s="167">
        <f>ROUND(I200*H200,3)</f>
        <v>0</v>
      </c>
      <c r="BL200" s="13" t="s">
        <v>167</v>
      </c>
      <c r="BM200" s="166" t="s">
        <v>296</v>
      </c>
    </row>
    <row r="201" spans="2:65" s="1" customFormat="1" ht="24.25" customHeight="1">
      <c r="B201" s="129"/>
      <c r="C201" s="156" t="s">
        <v>78</v>
      </c>
      <c r="D201" s="156" t="s">
        <v>163</v>
      </c>
      <c r="E201" s="157" t="s">
        <v>297</v>
      </c>
      <c r="F201" s="158" t="s">
        <v>298</v>
      </c>
      <c r="G201" s="159" t="s">
        <v>190</v>
      </c>
      <c r="H201" s="160">
        <v>2311.6</v>
      </c>
      <c r="I201" s="161"/>
      <c r="J201" s="160">
        <f>ROUND(I201*H201,3)</f>
        <v>0</v>
      </c>
      <c r="K201" s="162"/>
      <c r="L201" s="30"/>
      <c r="M201" s="163" t="s">
        <v>1</v>
      </c>
      <c r="N201" s="128" t="s">
        <v>44</v>
      </c>
      <c r="P201" s="164">
        <f>O201*H201</f>
        <v>0</v>
      </c>
      <c r="Q201" s="164">
        <v>7.5953530000000005E-2</v>
      </c>
      <c r="R201" s="164">
        <f>Q201*H201</f>
        <v>175.57417994799999</v>
      </c>
      <c r="S201" s="164">
        <v>0</v>
      </c>
      <c r="T201" s="165">
        <f>S201*H201</f>
        <v>0</v>
      </c>
      <c r="AR201" s="166" t="s">
        <v>167</v>
      </c>
      <c r="AT201" s="166" t="s">
        <v>163</v>
      </c>
      <c r="AU201" s="166" t="s">
        <v>91</v>
      </c>
      <c r="AY201" s="13" t="s">
        <v>160</v>
      </c>
      <c r="BE201" s="95">
        <f>IF(N201="základná",J201,0)</f>
        <v>0</v>
      </c>
      <c r="BF201" s="95">
        <f>IF(N201="znížená",J201,0)</f>
        <v>0</v>
      </c>
      <c r="BG201" s="95">
        <f>IF(N201="zákl. prenesená",J201,0)</f>
        <v>0</v>
      </c>
      <c r="BH201" s="95">
        <f>IF(N201="zníž. prenesená",J201,0)</f>
        <v>0</v>
      </c>
      <c r="BI201" s="95">
        <f>IF(N201="nulová",J201,0)</f>
        <v>0</v>
      </c>
      <c r="BJ201" s="13" t="s">
        <v>91</v>
      </c>
      <c r="BK201" s="167">
        <f>ROUND(I201*H201,3)</f>
        <v>0</v>
      </c>
      <c r="BL201" s="13" t="s">
        <v>167</v>
      </c>
      <c r="BM201" s="166" t="s">
        <v>299</v>
      </c>
    </row>
    <row r="202" spans="2:65" s="1" customFormat="1" ht="16.5" customHeight="1">
      <c r="B202" s="129"/>
      <c r="C202" s="156" t="s">
        <v>78</v>
      </c>
      <c r="D202" s="156" t="s">
        <v>163</v>
      </c>
      <c r="E202" s="157" t="s">
        <v>300</v>
      </c>
      <c r="F202" s="158" t="s">
        <v>301</v>
      </c>
      <c r="G202" s="159" t="s">
        <v>190</v>
      </c>
      <c r="H202" s="160">
        <v>8880</v>
      </c>
      <c r="I202" s="161"/>
      <c r="J202" s="160">
        <f>ROUND(I202*H202,3)</f>
        <v>0</v>
      </c>
      <c r="K202" s="162"/>
      <c r="L202" s="30"/>
      <c r="M202" s="163" t="s">
        <v>1</v>
      </c>
      <c r="N202" s="128" t="s">
        <v>44</v>
      </c>
      <c r="P202" s="164">
        <f>O202*H202</f>
        <v>0</v>
      </c>
      <c r="Q202" s="164">
        <v>0</v>
      </c>
      <c r="R202" s="164">
        <f>Q202*H202</f>
        <v>0</v>
      </c>
      <c r="S202" s="164">
        <v>0</v>
      </c>
      <c r="T202" s="165">
        <f>S202*H202</f>
        <v>0</v>
      </c>
      <c r="AR202" s="166" t="s">
        <v>167</v>
      </c>
      <c r="AT202" s="166" t="s">
        <v>163</v>
      </c>
      <c r="AU202" s="166" t="s">
        <v>91</v>
      </c>
      <c r="AY202" s="13" t="s">
        <v>160</v>
      </c>
      <c r="BE202" s="95">
        <f>IF(N202="základná",J202,0)</f>
        <v>0</v>
      </c>
      <c r="BF202" s="95">
        <f>IF(N202="znížená",J202,0)</f>
        <v>0</v>
      </c>
      <c r="BG202" s="95">
        <f>IF(N202="zákl. prenesená",J202,0)</f>
        <v>0</v>
      </c>
      <c r="BH202" s="95">
        <f>IF(N202="zníž. prenesená",J202,0)</f>
        <v>0</v>
      </c>
      <c r="BI202" s="95">
        <f>IF(N202="nulová",J202,0)</f>
        <v>0</v>
      </c>
      <c r="BJ202" s="13" t="s">
        <v>91</v>
      </c>
      <c r="BK202" s="167">
        <f>ROUND(I202*H202,3)</f>
        <v>0</v>
      </c>
      <c r="BL202" s="13" t="s">
        <v>167</v>
      </c>
      <c r="BM202" s="166" t="s">
        <v>302</v>
      </c>
    </row>
    <row r="203" spans="2:65" s="11" customFormat="1" ht="22.75" customHeight="1">
      <c r="B203" s="144"/>
      <c r="D203" s="145" t="s">
        <v>77</v>
      </c>
      <c r="E203" s="154" t="s">
        <v>303</v>
      </c>
      <c r="F203" s="154" t="s">
        <v>304</v>
      </c>
      <c r="I203" s="147"/>
      <c r="J203" s="155">
        <f>BK203</f>
        <v>0</v>
      </c>
      <c r="L203" s="144"/>
      <c r="M203" s="149"/>
      <c r="P203" s="150">
        <f>P204</f>
        <v>0</v>
      </c>
      <c r="R203" s="150">
        <f>R204</f>
        <v>0</v>
      </c>
      <c r="T203" s="151">
        <f>T204</f>
        <v>0</v>
      </c>
      <c r="AR203" s="145" t="s">
        <v>85</v>
      </c>
      <c r="AT203" s="152" t="s">
        <v>77</v>
      </c>
      <c r="AU203" s="152" t="s">
        <v>85</v>
      </c>
      <c r="AY203" s="145" t="s">
        <v>160</v>
      </c>
      <c r="BK203" s="153">
        <f>BK204</f>
        <v>0</v>
      </c>
    </row>
    <row r="204" spans="2:65" s="1" customFormat="1" ht="21.75" customHeight="1">
      <c r="B204" s="129"/>
      <c r="C204" s="156" t="s">
        <v>78</v>
      </c>
      <c r="D204" s="156" t="s">
        <v>163</v>
      </c>
      <c r="E204" s="157" t="s">
        <v>305</v>
      </c>
      <c r="F204" s="158" t="s">
        <v>306</v>
      </c>
      <c r="G204" s="159" t="s">
        <v>196</v>
      </c>
      <c r="H204" s="160">
        <v>6724.3760000000002</v>
      </c>
      <c r="I204" s="161"/>
      <c r="J204" s="160">
        <f>ROUND(I204*H204,3)</f>
        <v>0</v>
      </c>
      <c r="K204" s="162"/>
      <c r="L204" s="30"/>
      <c r="M204" s="163" t="s">
        <v>1</v>
      </c>
      <c r="N204" s="128" t="s">
        <v>44</v>
      </c>
      <c r="P204" s="164">
        <f>O204*H204</f>
        <v>0</v>
      </c>
      <c r="Q204" s="164">
        <v>0</v>
      </c>
      <c r="R204" s="164">
        <f>Q204*H204</f>
        <v>0</v>
      </c>
      <c r="S204" s="164">
        <v>0</v>
      </c>
      <c r="T204" s="165">
        <f>S204*H204</f>
        <v>0</v>
      </c>
      <c r="AR204" s="166" t="s">
        <v>167</v>
      </c>
      <c r="AT204" s="166" t="s">
        <v>163</v>
      </c>
      <c r="AU204" s="166" t="s">
        <v>91</v>
      </c>
      <c r="AY204" s="13" t="s">
        <v>160</v>
      </c>
      <c r="BE204" s="95">
        <f>IF(N204="základná",J204,0)</f>
        <v>0</v>
      </c>
      <c r="BF204" s="95">
        <f>IF(N204="znížená",J204,0)</f>
        <v>0</v>
      </c>
      <c r="BG204" s="95">
        <f>IF(N204="zákl. prenesená",J204,0)</f>
        <v>0</v>
      </c>
      <c r="BH204" s="95">
        <f>IF(N204="zníž. prenesená",J204,0)</f>
        <v>0</v>
      </c>
      <c r="BI204" s="95">
        <f>IF(N204="nulová",J204,0)</f>
        <v>0</v>
      </c>
      <c r="BJ204" s="13" t="s">
        <v>91</v>
      </c>
      <c r="BK204" s="167">
        <f>ROUND(I204*H204,3)</f>
        <v>0</v>
      </c>
      <c r="BL204" s="13" t="s">
        <v>167</v>
      </c>
      <c r="BM204" s="166" t="s">
        <v>307</v>
      </c>
    </row>
    <row r="205" spans="2:65" s="11" customFormat="1" ht="26" customHeight="1">
      <c r="B205" s="144"/>
      <c r="D205" s="145" t="s">
        <v>77</v>
      </c>
      <c r="E205" s="146" t="s">
        <v>308</v>
      </c>
      <c r="F205" s="146" t="s">
        <v>309</v>
      </c>
      <c r="I205" s="147"/>
      <c r="J205" s="148">
        <f>BK205</f>
        <v>0</v>
      </c>
      <c r="L205" s="144"/>
      <c r="M205" s="149"/>
      <c r="P205" s="150">
        <f>P206+P211+P213+P216+P224+P229+P232+P237+P240+P250</f>
        <v>0</v>
      </c>
      <c r="R205" s="150">
        <f>R206+R211+R213+R216+R224+R229+R232+R237+R240+R250</f>
        <v>1103785.4181141681</v>
      </c>
      <c r="T205" s="151">
        <f>T206+T211+T213+T216+T224+T229+T232+T237+T240+T250</f>
        <v>0</v>
      </c>
      <c r="AR205" s="145" t="s">
        <v>85</v>
      </c>
      <c r="AT205" s="152" t="s">
        <v>77</v>
      </c>
      <c r="AU205" s="152" t="s">
        <v>78</v>
      </c>
      <c r="AY205" s="145" t="s">
        <v>160</v>
      </c>
      <c r="BK205" s="153">
        <f>BK206+BK211+BK213+BK216+BK224+BK229+BK232+BK237+BK240+BK250</f>
        <v>0</v>
      </c>
    </row>
    <row r="206" spans="2:65" s="11" customFormat="1" ht="22.75" customHeight="1">
      <c r="B206" s="144"/>
      <c r="D206" s="145" t="s">
        <v>77</v>
      </c>
      <c r="E206" s="154" t="s">
        <v>310</v>
      </c>
      <c r="F206" s="154" t="s">
        <v>311</v>
      </c>
      <c r="I206" s="147"/>
      <c r="J206" s="155">
        <f>BK206</f>
        <v>0</v>
      </c>
      <c r="L206" s="144"/>
      <c r="M206" s="149"/>
      <c r="P206" s="150">
        <f>SUM(P207:P210)</f>
        <v>0</v>
      </c>
      <c r="R206" s="150">
        <f>SUM(R207:R210)</f>
        <v>35228.209911500002</v>
      </c>
      <c r="T206" s="151">
        <f>SUM(T207:T210)</f>
        <v>0</v>
      </c>
      <c r="AR206" s="145" t="s">
        <v>85</v>
      </c>
      <c r="AT206" s="152" t="s">
        <v>77</v>
      </c>
      <c r="AU206" s="152" t="s">
        <v>85</v>
      </c>
      <c r="AY206" s="145" t="s">
        <v>160</v>
      </c>
      <c r="BK206" s="153">
        <f>SUM(BK207:BK210)</f>
        <v>0</v>
      </c>
    </row>
    <row r="207" spans="2:65" s="1" customFormat="1" ht="24.25" customHeight="1">
      <c r="B207" s="129"/>
      <c r="C207" s="156" t="s">
        <v>78</v>
      </c>
      <c r="D207" s="156" t="s">
        <v>163</v>
      </c>
      <c r="E207" s="157" t="s">
        <v>312</v>
      </c>
      <c r="F207" s="158" t="s">
        <v>313</v>
      </c>
      <c r="G207" s="159" t="s">
        <v>190</v>
      </c>
      <c r="H207" s="160">
        <v>8937.26</v>
      </c>
      <c r="I207" s="161"/>
      <c r="J207" s="160">
        <f>ROUND(I207*H207,3)</f>
        <v>0</v>
      </c>
      <c r="K207" s="162"/>
      <c r="L207" s="30"/>
      <c r="M207" s="163" t="s">
        <v>1</v>
      </c>
      <c r="N207" s="128" t="s">
        <v>44</v>
      </c>
      <c r="P207" s="164">
        <f>O207*H207</f>
        <v>0</v>
      </c>
      <c r="Q207" s="164">
        <v>2.5000000000000001E-5</v>
      </c>
      <c r="R207" s="164">
        <f>Q207*H207</f>
        <v>0.22343150000000001</v>
      </c>
      <c r="S207" s="164">
        <v>0</v>
      </c>
      <c r="T207" s="165">
        <f>S207*H207</f>
        <v>0</v>
      </c>
      <c r="AR207" s="166" t="s">
        <v>167</v>
      </c>
      <c r="AT207" s="166" t="s">
        <v>163</v>
      </c>
      <c r="AU207" s="166" t="s">
        <v>91</v>
      </c>
      <c r="AY207" s="13" t="s">
        <v>160</v>
      </c>
      <c r="BE207" s="95">
        <f>IF(N207="základná",J207,0)</f>
        <v>0</v>
      </c>
      <c r="BF207" s="95">
        <f>IF(N207="znížená",J207,0)</f>
        <v>0</v>
      </c>
      <c r="BG207" s="95">
        <f>IF(N207="zákl. prenesená",J207,0)</f>
        <v>0</v>
      </c>
      <c r="BH207" s="95">
        <f>IF(N207="zníž. prenesená",J207,0)</f>
        <v>0</v>
      </c>
      <c r="BI207" s="95">
        <f>IF(N207="nulová",J207,0)</f>
        <v>0</v>
      </c>
      <c r="BJ207" s="13" t="s">
        <v>91</v>
      </c>
      <c r="BK207" s="167">
        <f>ROUND(I207*H207,3)</f>
        <v>0</v>
      </c>
      <c r="BL207" s="13" t="s">
        <v>167</v>
      </c>
      <c r="BM207" s="166" t="s">
        <v>314</v>
      </c>
    </row>
    <row r="208" spans="2:65" s="1" customFormat="1" ht="24.25" customHeight="1">
      <c r="B208" s="129"/>
      <c r="C208" s="156" t="s">
        <v>78</v>
      </c>
      <c r="D208" s="156" t="s">
        <v>163</v>
      </c>
      <c r="E208" s="157" t="s">
        <v>315</v>
      </c>
      <c r="F208" s="158" t="s">
        <v>316</v>
      </c>
      <c r="G208" s="159" t="s">
        <v>196</v>
      </c>
      <c r="H208" s="160">
        <v>4.2</v>
      </c>
      <c r="I208" s="161"/>
      <c r="J208" s="160">
        <f>ROUND(I208*H208,3)</f>
        <v>0</v>
      </c>
      <c r="K208" s="162"/>
      <c r="L208" s="30"/>
      <c r="M208" s="163" t="s">
        <v>1</v>
      </c>
      <c r="N208" s="128" t="s">
        <v>44</v>
      </c>
      <c r="P208" s="164">
        <f>O208*H208</f>
        <v>0</v>
      </c>
      <c r="Q208" s="164">
        <v>0</v>
      </c>
      <c r="R208" s="164">
        <f>Q208*H208</f>
        <v>0</v>
      </c>
      <c r="S208" s="164">
        <v>0</v>
      </c>
      <c r="T208" s="165">
        <f>S208*H208</f>
        <v>0</v>
      </c>
      <c r="AR208" s="166" t="s">
        <v>167</v>
      </c>
      <c r="AT208" s="166" t="s">
        <v>163</v>
      </c>
      <c r="AU208" s="166" t="s">
        <v>91</v>
      </c>
      <c r="AY208" s="13" t="s">
        <v>160</v>
      </c>
      <c r="BE208" s="95">
        <f>IF(N208="základná",J208,0)</f>
        <v>0</v>
      </c>
      <c r="BF208" s="95">
        <f>IF(N208="znížená",J208,0)</f>
        <v>0</v>
      </c>
      <c r="BG208" s="95">
        <f>IF(N208="zákl. prenesená",J208,0)</f>
        <v>0</v>
      </c>
      <c r="BH208" s="95">
        <f>IF(N208="zníž. prenesená",J208,0)</f>
        <v>0</v>
      </c>
      <c r="BI208" s="95">
        <f>IF(N208="nulová",J208,0)</f>
        <v>0</v>
      </c>
      <c r="BJ208" s="13" t="s">
        <v>91</v>
      </c>
      <c r="BK208" s="167">
        <f>ROUND(I208*H208,3)</f>
        <v>0</v>
      </c>
      <c r="BL208" s="13" t="s">
        <v>167</v>
      </c>
      <c r="BM208" s="166" t="s">
        <v>317</v>
      </c>
    </row>
    <row r="209" spans="2:65" s="1" customFormat="1" ht="16.5" customHeight="1">
      <c r="B209" s="129"/>
      <c r="C209" s="156" t="s">
        <v>78</v>
      </c>
      <c r="D209" s="156" t="s">
        <v>163</v>
      </c>
      <c r="E209" s="157" t="s">
        <v>318</v>
      </c>
      <c r="F209" s="158" t="s">
        <v>319</v>
      </c>
      <c r="G209" s="159" t="s">
        <v>190</v>
      </c>
      <c r="H209" s="160">
        <v>9384.1200000000008</v>
      </c>
      <c r="I209" s="161"/>
      <c r="J209" s="160">
        <f>ROUND(I209*H209,3)</f>
        <v>0</v>
      </c>
      <c r="K209" s="162"/>
      <c r="L209" s="30"/>
      <c r="M209" s="163" t="s">
        <v>1</v>
      </c>
      <c r="N209" s="128" t="s">
        <v>44</v>
      </c>
      <c r="P209" s="164">
        <f>O209*H209</f>
        <v>0</v>
      </c>
      <c r="Q209" s="164">
        <v>3.754</v>
      </c>
      <c r="R209" s="164">
        <f>Q209*H209</f>
        <v>35227.98648</v>
      </c>
      <c r="S209" s="164">
        <v>0</v>
      </c>
      <c r="T209" s="165">
        <f>S209*H209</f>
        <v>0</v>
      </c>
      <c r="AR209" s="166" t="s">
        <v>167</v>
      </c>
      <c r="AT209" s="166" t="s">
        <v>163</v>
      </c>
      <c r="AU209" s="166" t="s">
        <v>91</v>
      </c>
      <c r="AY209" s="13" t="s">
        <v>160</v>
      </c>
      <c r="BE209" s="95">
        <f>IF(N209="základná",J209,0)</f>
        <v>0</v>
      </c>
      <c r="BF209" s="95">
        <f>IF(N209="znížená",J209,0)</f>
        <v>0</v>
      </c>
      <c r="BG209" s="95">
        <f>IF(N209="zákl. prenesená",J209,0)</f>
        <v>0</v>
      </c>
      <c r="BH209" s="95">
        <f>IF(N209="zníž. prenesená",J209,0)</f>
        <v>0</v>
      </c>
      <c r="BI209" s="95">
        <f>IF(N209="nulová",J209,0)</f>
        <v>0</v>
      </c>
      <c r="BJ209" s="13" t="s">
        <v>91</v>
      </c>
      <c r="BK209" s="167">
        <f>ROUND(I209*H209,3)</f>
        <v>0</v>
      </c>
      <c r="BL209" s="13" t="s">
        <v>167</v>
      </c>
      <c r="BM209" s="166" t="s">
        <v>320</v>
      </c>
    </row>
    <row r="210" spans="2:65" s="1" customFormat="1" ht="24.25" customHeight="1">
      <c r="B210" s="129"/>
      <c r="C210" s="156" t="s">
        <v>78</v>
      </c>
      <c r="D210" s="156" t="s">
        <v>163</v>
      </c>
      <c r="E210" s="157" t="s">
        <v>321</v>
      </c>
      <c r="F210" s="158" t="s">
        <v>322</v>
      </c>
      <c r="G210" s="159" t="s">
        <v>190</v>
      </c>
      <c r="H210" s="160">
        <v>8937.26</v>
      </c>
      <c r="I210" s="161"/>
      <c r="J210" s="160">
        <f>ROUND(I210*H210,3)</f>
        <v>0</v>
      </c>
      <c r="K210" s="162"/>
      <c r="L210" s="30"/>
      <c r="M210" s="163" t="s">
        <v>1</v>
      </c>
      <c r="N210" s="128" t="s">
        <v>44</v>
      </c>
      <c r="P210" s="164">
        <f>O210*H210</f>
        <v>0</v>
      </c>
      <c r="Q210" s="164">
        <v>0</v>
      </c>
      <c r="R210" s="164">
        <f>Q210*H210</f>
        <v>0</v>
      </c>
      <c r="S210" s="164">
        <v>0</v>
      </c>
      <c r="T210" s="165">
        <f>S210*H210</f>
        <v>0</v>
      </c>
      <c r="AR210" s="166" t="s">
        <v>167</v>
      </c>
      <c r="AT210" s="166" t="s">
        <v>163</v>
      </c>
      <c r="AU210" s="166" t="s">
        <v>91</v>
      </c>
      <c r="AY210" s="13" t="s">
        <v>160</v>
      </c>
      <c r="BE210" s="95">
        <f>IF(N210="základná",J210,0)</f>
        <v>0</v>
      </c>
      <c r="BF210" s="95">
        <f>IF(N210="znížená",J210,0)</f>
        <v>0</v>
      </c>
      <c r="BG210" s="95">
        <f>IF(N210="zákl. prenesená",J210,0)</f>
        <v>0</v>
      </c>
      <c r="BH210" s="95">
        <f>IF(N210="zníž. prenesená",J210,0)</f>
        <v>0</v>
      </c>
      <c r="BI210" s="95">
        <f>IF(N210="nulová",J210,0)</f>
        <v>0</v>
      </c>
      <c r="BJ210" s="13" t="s">
        <v>91</v>
      </c>
      <c r="BK210" s="167">
        <f>ROUND(I210*H210,3)</f>
        <v>0</v>
      </c>
      <c r="BL210" s="13" t="s">
        <v>167</v>
      </c>
      <c r="BM210" s="166" t="s">
        <v>323</v>
      </c>
    </row>
    <row r="211" spans="2:65" s="11" customFormat="1" ht="22.75" customHeight="1">
      <c r="B211" s="144"/>
      <c r="D211" s="145" t="s">
        <v>77</v>
      </c>
      <c r="E211" s="154" t="s">
        <v>324</v>
      </c>
      <c r="F211" s="154" t="s">
        <v>325</v>
      </c>
      <c r="I211" s="147"/>
      <c r="J211" s="155">
        <f>BK211</f>
        <v>0</v>
      </c>
      <c r="L211" s="144"/>
      <c r="M211" s="149"/>
      <c r="P211" s="150">
        <f>P212</f>
        <v>0</v>
      </c>
      <c r="R211" s="150">
        <f>R212</f>
        <v>7.1147649999999993E-2</v>
      </c>
      <c r="T211" s="151">
        <f>T212</f>
        <v>0</v>
      </c>
      <c r="AR211" s="145" t="s">
        <v>85</v>
      </c>
      <c r="AT211" s="152" t="s">
        <v>77</v>
      </c>
      <c r="AU211" s="152" t="s">
        <v>85</v>
      </c>
      <c r="AY211" s="145" t="s">
        <v>160</v>
      </c>
      <c r="BK211" s="153">
        <f>BK212</f>
        <v>0</v>
      </c>
    </row>
    <row r="212" spans="2:65" s="1" customFormat="1" ht="24.25" customHeight="1">
      <c r="B212" s="129"/>
      <c r="C212" s="156" t="s">
        <v>78</v>
      </c>
      <c r="D212" s="156" t="s">
        <v>163</v>
      </c>
      <c r="E212" s="157" t="s">
        <v>326</v>
      </c>
      <c r="F212" s="158" t="s">
        <v>327</v>
      </c>
      <c r="G212" s="159" t="s">
        <v>274</v>
      </c>
      <c r="H212" s="160">
        <v>7</v>
      </c>
      <c r="I212" s="161"/>
      <c r="J212" s="160">
        <f>ROUND(I212*H212,3)</f>
        <v>0</v>
      </c>
      <c r="K212" s="162"/>
      <c r="L212" s="30"/>
      <c r="M212" s="163" t="s">
        <v>1</v>
      </c>
      <c r="N212" s="128" t="s">
        <v>44</v>
      </c>
      <c r="P212" s="164">
        <f>O212*H212</f>
        <v>0</v>
      </c>
      <c r="Q212" s="164">
        <v>1.016395E-2</v>
      </c>
      <c r="R212" s="164">
        <f>Q212*H212</f>
        <v>7.1147649999999993E-2</v>
      </c>
      <c r="S212" s="164">
        <v>0</v>
      </c>
      <c r="T212" s="165">
        <f>S212*H212</f>
        <v>0</v>
      </c>
      <c r="AR212" s="166" t="s">
        <v>167</v>
      </c>
      <c r="AT212" s="166" t="s">
        <v>163</v>
      </c>
      <c r="AU212" s="166" t="s">
        <v>91</v>
      </c>
      <c r="AY212" s="13" t="s">
        <v>160</v>
      </c>
      <c r="BE212" s="95">
        <f>IF(N212="základná",J212,0)</f>
        <v>0</v>
      </c>
      <c r="BF212" s="95">
        <f>IF(N212="znížená",J212,0)</f>
        <v>0</v>
      </c>
      <c r="BG212" s="95">
        <f>IF(N212="zákl. prenesená",J212,0)</f>
        <v>0</v>
      </c>
      <c r="BH212" s="95">
        <f>IF(N212="zníž. prenesená",J212,0)</f>
        <v>0</v>
      </c>
      <c r="BI212" s="95">
        <f>IF(N212="nulová",J212,0)</f>
        <v>0</v>
      </c>
      <c r="BJ212" s="13" t="s">
        <v>91</v>
      </c>
      <c r="BK212" s="167">
        <f>ROUND(I212*H212,3)</f>
        <v>0</v>
      </c>
      <c r="BL212" s="13" t="s">
        <v>167</v>
      </c>
      <c r="BM212" s="166" t="s">
        <v>328</v>
      </c>
    </row>
    <row r="213" spans="2:65" s="11" customFormat="1" ht="22.75" customHeight="1">
      <c r="B213" s="144"/>
      <c r="D213" s="145" t="s">
        <v>77</v>
      </c>
      <c r="E213" s="154" t="s">
        <v>329</v>
      </c>
      <c r="F213" s="154" t="s">
        <v>330</v>
      </c>
      <c r="I213" s="147"/>
      <c r="J213" s="155">
        <f>BK213</f>
        <v>0</v>
      </c>
      <c r="L213" s="144"/>
      <c r="M213" s="149"/>
      <c r="P213" s="150">
        <f>SUM(P214:P215)</f>
        <v>0</v>
      </c>
      <c r="R213" s="150">
        <f>SUM(R214:R215)</f>
        <v>0</v>
      </c>
      <c r="T213" s="151">
        <f>SUM(T214:T215)</f>
        <v>0</v>
      </c>
      <c r="AR213" s="145" t="s">
        <v>85</v>
      </c>
      <c r="AT213" s="152" t="s">
        <v>77</v>
      </c>
      <c r="AU213" s="152" t="s">
        <v>85</v>
      </c>
      <c r="AY213" s="145" t="s">
        <v>160</v>
      </c>
      <c r="BK213" s="153">
        <f>SUM(BK214:BK215)</f>
        <v>0</v>
      </c>
    </row>
    <row r="214" spans="2:65" s="1" customFormat="1" ht="24.25" customHeight="1">
      <c r="B214" s="129"/>
      <c r="C214" s="156" t="s">
        <v>78</v>
      </c>
      <c r="D214" s="156" t="s">
        <v>163</v>
      </c>
      <c r="E214" s="157" t="s">
        <v>331</v>
      </c>
      <c r="F214" s="158" t="s">
        <v>332</v>
      </c>
      <c r="G214" s="159" t="s">
        <v>274</v>
      </c>
      <c r="H214" s="160">
        <v>305</v>
      </c>
      <c r="I214" s="161"/>
      <c r="J214" s="160">
        <f>ROUND(I214*H214,3)</f>
        <v>0</v>
      </c>
      <c r="K214" s="162"/>
      <c r="L214" s="30"/>
      <c r="M214" s="163" t="s">
        <v>1</v>
      </c>
      <c r="N214" s="128" t="s">
        <v>44</v>
      </c>
      <c r="P214" s="164">
        <f>O214*H214</f>
        <v>0</v>
      </c>
      <c r="Q214" s="164">
        <v>0</v>
      </c>
      <c r="R214" s="164">
        <f>Q214*H214</f>
        <v>0</v>
      </c>
      <c r="S214" s="164">
        <v>0</v>
      </c>
      <c r="T214" s="165">
        <f>S214*H214</f>
        <v>0</v>
      </c>
      <c r="AR214" s="166" t="s">
        <v>167</v>
      </c>
      <c r="AT214" s="166" t="s">
        <v>163</v>
      </c>
      <c r="AU214" s="166" t="s">
        <v>91</v>
      </c>
      <c r="AY214" s="13" t="s">
        <v>160</v>
      </c>
      <c r="BE214" s="95">
        <f>IF(N214="základná",J214,0)</f>
        <v>0</v>
      </c>
      <c r="BF214" s="95">
        <f>IF(N214="znížená",J214,0)</f>
        <v>0</v>
      </c>
      <c r="BG214" s="95">
        <f>IF(N214="zákl. prenesená",J214,0)</f>
        <v>0</v>
      </c>
      <c r="BH214" s="95">
        <f>IF(N214="zníž. prenesená",J214,0)</f>
        <v>0</v>
      </c>
      <c r="BI214" s="95">
        <f>IF(N214="nulová",J214,0)</f>
        <v>0</v>
      </c>
      <c r="BJ214" s="13" t="s">
        <v>91</v>
      </c>
      <c r="BK214" s="167">
        <f>ROUND(I214*H214,3)</f>
        <v>0</v>
      </c>
      <c r="BL214" s="13" t="s">
        <v>167</v>
      </c>
      <c r="BM214" s="166" t="s">
        <v>333</v>
      </c>
    </row>
    <row r="215" spans="2:65" s="1" customFormat="1" ht="24.25" customHeight="1">
      <c r="B215" s="129"/>
      <c r="C215" s="156" t="s">
        <v>78</v>
      </c>
      <c r="D215" s="156" t="s">
        <v>163</v>
      </c>
      <c r="E215" s="157" t="s">
        <v>334</v>
      </c>
      <c r="F215" s="158" t="s">
        <v>335</v>
      </c>
      <c r="G215" s="159" t="s">
        <v>196</v>
      </c>
      <c r="H215" s="160">
        <v>25.6</v>
      </c>
      <c r="I215" s="161"/>
      <c r="J215" s="160">
        <f>ROUND(I215*H215,3)</f>
        <v>0</v>
      </c>
      <c r="K215" s="162"/>
      <c r="L215" s="30"/>
      <c r="M215" s="163" t="s">
        <v>1</v>
      </c>
      <c r="N215" s="128" t="s">
        <v>44</v>
      </c>
      <c r="P215" s="164">
        <f>O215*H215</f>
        <v>0</v>
      </c>
      <c r="Q215" s="164">
        <v>0</v>
      </c>
      <c r="R215" s="164">
        <f>Q215*H215</f>
        <v>0</v>
      </c>
      <c r="S215" s="164">
        <v>0</v>
      </c>
      <c r="T215" s="165">
        <f>S215*H215</f>
        <v>0</v>
      </c>
      <c r="AR215" s="166" t="s">
        <v>167</v>
      </c>
      <c r="AT215" s="166" t="s">
        <v>163</v>
      </c>
      <c r="AU215" s="166" t="s">
        <v>91</v>
      </c>
      <c r="AY215" s="13" t="s">
        <v>160</v>
      </c>
      <c r="BE215" s="95">
        <f>IF(N215="základná",J215,0)</f>
        <v>0</v>
      </c>
      <c r="BF215" s="95">
        <f>IF(N215="znížená",J215,0)</f>
        <v>0</v>
      </c>
      <c r="BG215" s="95">
        <f>IF(N215="zákl. prenesená",J215,0)</f>
        <v>0</v>
      </c>
      <c r="BH215" s="95">
        <f>IF(N215="zníž. prenesená",J215,0)</f>
        <v>0</v>
      </c>
      <c r="BI215" s="95">
        <f>IF(N215="nulová",J215,0)</f>
        <v>0</v>
      </c>
      <c r="BJ215" s="13" t="s">
        <v>91</v>
      </c>
      <c r="BK215" s="167">
        <f>ROUND(I215*H215,3)</f>
        <v>0</v>
      </c>
      <c r="BL215" s="13" t="s">
        <v>167</v>
      </c>
      <c r="BM215" s="166" t="s">
        <v>336</v>
      </c>
    </row>
    <row r="216" spans="2:65" s="11" customFormat="1" ht="22.75" customHeight="1">
      <c r="B216" s="144"/>
      <c r="D216" s="145" t="s">
        <v>77</v>
      </c>
      <c r="E216" s="154" t="s">
        <v>337</v>
      </c>
      <c r="F216" s="154" t="s">
        <v>338</v>
      </c>
      <c r="I216" s="147"/>
      <c r="J216" s="155">
        <f>BK216</f>
        <v>0</v>
      </c>
      <c r="L216" s="144"/>
      <c r="M216" s="149"/>
      <c r="P216" s="150">
        <f>SUM(P217:P223)</f>
        <v>0</v>
      </c>
      <c r="R216" s="150">
        <f>SUM(R217:R223)</f>
        <v>9.6000000000000002E-2</v>
      </c>
      <c r="T216" s="151">
        <f>SUM(T217:T223)</f>
        <v>0</v>
      </c>
      <c r="AR216" s="145" t="s">
        <v>85</v>
      </c>
      <c r="AT216" s="152" t="s">
        <v>77</v>
      </c>
      <c r="AU216" s="152" t="s">
        <v>85</v>
      </c>
      <c r="AY216" s="145" t="s">
        <v>160</v>
      </c>
      <c r="BK216" s="153">
        <f>SUM(BK217:BK223)</f>
        <v>0</v>
      </c>
    </row>
    <row r="217" spans="2:65" s="1" customFormat="1" ht="16.5" customHeight="1">
      <c r="B217" s="129"/>
      <c r="C217" s="156" t="s">
        <v>78</v>
      </c>
      <c r="D217" s="156" t="s">
        <v>163</v>
      </c>
      <c r="E217" s="157" t="s">
        <v>339</v>
      </c>
      <c r="F217" s="158" t="s">
        <v>340</v>
      </c>
      <c r="G217" s="159" t="s">
        <v>240</v>
      </c>
      <c r="H217" s="160">
        <v>4</v>
      </c>
      <c r="I217" s="161"/>
      <c r="J217" s="160">
        <f t="shared" ref="J217:J223" si="35">ROUND(I217*H217,3)</f>
        <v>0</v>
      </c>
      <c r="K217" s="162"/>
      <c r="L217" s="30"/>
      <c r="M217" s="163" t="s">
        <v>1</v>
      </c>
      <c r="N217" s="128" t="s">
        <v>44</v>
      </c>
      <c r="P217" s="164">
        <f t="shared" ref="P217:P223" si="36">O217*H217</f>
        <v>0</v>
      </c>
      <c r="Q217" s="164">
        <v>2.4E-2</v>
      </c>
      <c r="R217" s="164">
        <f t="shared" ref="R217:R223" si="37">Q217*H217</f>
        <v>9.6000000000000002E-2</v>
      </c>
      <c r="S217" s="164">
        <v>0</v>
      </c>
      <c r="T217" s="165">
        <f t="shared" ref="T217:T223" si="38">S217*H217</f>
        <v>0</v>
      </c>
      <c r="AR217" s="166" t="s">
        <v>167</v>
      </c>
      <c r="AT217" s="166" t="s">
        <v>163</v>
      </c>
      <c r="AU217" s="166" t="s">
        <v>91</v>
      </c>
      <c r="AY217" s="13" t="s">
        <v>160</v>
      </c>
      <c r="BE217" s="95">
        <f t="shared" ref="BE217:BE223" si="39">IF(N217="základná",J217,0)</f>
        <v>0</v>
      </c>
      <c r="BF217" s="95">
        <f t="shared" ref="BF217:BF223" si="40">IF(N217="znížená",J217,0)</f>
        <v>0</v>
      </c>
      <c r="BG217" s="95">
        <f t="shared" ref="BG217:BG223" si="41">IF(N217="zákl. prenesená",J217,0)</f>
        <v>0</v>
      </c>
      <c r="BH217" s="95">
        <f t="shared" ref="BH217:BH223" si="42">IF(N217="zníž. prenesená",J217,0)</f>
        <v>0</v>
      </c>
      <c r="BI217" s="95">
        <f t="shared" ref="BI217:BI223" si="43">IF(N217="nulová",J217,0)</f>
        <v>0</v>
      </c>
      <c r="BJ217" s="13" t="s">
        <v>91</v>
      </c>
      <c r="BK217" s="167">
        <f t="shared" ref="BK217:BK223" si="44">ROUND(I217*H217,3)</f>
        <v>0</v>
      </c>
      <c r="BL217" s="13" t="s">
        <v>167</v>
      </c>
      <c r="BM217" s="166" t="s">
        <v>341</v>
      </c>
    </row>
    <row r="218" spans="2:65" s="1" customFormat="1" ht="21.75" customHeight="1">
      <c r="B218" s="129"/>
      <c r="C218" s="156" t="s">
        <v>78</v>
      </c>
      <c r="D218" s="156" t="s">
        <v>163</v>
      </c>
      <c r="E218" s="157" t="s">
        <v>342</v>
      </c>
      <c r="F218" s="158" t="s">
        <v>343</v>
      </c>
      <c r="G218" s="159" t="s">
        <v>240</v>
      </c>
      <c r="H218" s="160">
        <v>3</v>
      </c>
      <c r="I218" s="161"/>
      <c r="J218" s="160">
        <f t="shared" si="35"/>
        <v>0</v>
      </c>
      <c r="K218" s="162"/>
      <c r="L218" s="30"/>
      <c r="M218" s="163" t="s">
        <v>1</v>
      </c>
      <c r="N218" s="128" t="s">
        <v>44</v>
      </c>
      <c r="P218" s="164">
        <f t="shared" si="36"/>
        <v>0</v>
      </c>
      <c r="Q218" s="164">
        <v>0</v>
      </c>
      <c r="R218" s="164">
        <f t="shared" si="37"/>
        <v>0</v>
      </c>
      <c r="S218" s="164">
        <v>0</v>
      </c>
      <c r="T218" s="165">
        <f t="shared" si="38"/>
        <v>0</v>
      </c>
      <c r="AR218" s="166" t="s">
        <v>167</v>
      </c>
      <c r="AT218" s="166" t="s">
        <v>163</v>
      </c>
      <c r="AU218" s="166" t="s">
        <v>91</v>
      </c>
      <c r="AY218" s="13" t="s">
        <v>160</v>
      </c>
      <c r="BE218" s="95">
        <f t="shared" si="39"/>
        <v>0</v>
      </c>
      <c r="BF218" s="95">
        <f t="shared" si="40"/>
        <v>0</v>
      </c>
      <c r="BG218" s="95">
        <f t="shared" si="41"/>
        <v>0</v>
      </c>
      <c r="BH218" s="95">
        <f t="shared" si="42"/>
        <v>0</v>
      </c>
      <c r="BI218" s="95">
        <f t="shared" si="43"/>
        <v>0</v>
      </c>
      <c r="BJ218" s="13" t="s">
        <v>91</v>
      </c>
      <c r="BK218" s="167">
        <f t="shared" si="44"/>
        <v>0</v>
      </c>
      <c r="BL218" s="13" t="s">
        <v>167</v>
      </c>
      <c r="BM218" s="166" t="s">
        <v>344</v>
      </c>
    </row>
    <row r="219" spans="2:65" s="1" customFormat="1" ht="24.25" customHeight="1">
      <c r="B219" s="129"/>
      <c r="C219" s="156" t="s">
        <v>78</v>
      </c>
      <c r="D219" s="156" t="s">
        <v>163</v>
      </c>
      <c r="E219" s="157" t="s">
        <v>345</v>
      </c>
      <c r="F219" s="158" t="s">
        <v>346</v>
      </c>
      <c r="G219" s="159" t="s">
        <v>240</v>
      </c>
      <c r="H219" s="160">
        <v>6</v>
      </c>
      <c r="I219" s="161"/>
      <c r="J219" s="160">
        <f t="shared" si="35"/>
        <v>0</v>
      </c>
      <c r="K219" s="162"/>
      <c r="L219" s="30"/>
      <c r="M219" s="163" t="s">
        <v>1</v>
      </c>
      <c r="N219" s="128" t="s">
        <v>44</v>
      </c>
      <c r="P219" s="164">
        <f t="shared" si="36"/>
        <v>0</v>
      </c>
      <c r="Q219" s="164">
        <v>0</v>
      </c>
      <c r="R219" s="164">
        <f t="shared" si="37"/>
        <v>0</v>
      </c>
      <c r="S219" s="164">
        <v>0</v>
      </c>
      <c r="T219" s="165">
        <f t="shared" si="38"/>
        <v>0</v>
      </c>
      <c r="AR219" s="166" t="s">
        <v>167</v>
      </c>
      <c r="AT219" s="166" t="s">
        <v>163</v>
      </c>
      <c r="AU219" s="166" t="s">
        <v>91</v>
      </c>
      <c r="AY219" s="13" t="s">
        <v>160</v>
      </c>
      <c r="BE219" s="95">
        <f t="shared" si="39"/>
        <v>0</v>
      </c>
      <c r="BF219" s="95">
        <f t="shared" si="40"/>
        <v>0</v>
      </c>
      <c r="BG219" s="95">
        <f t="shared" si="41"/>
        <v>0</v>
      </c>
      <c r="BH219" s="95">
        <f t="shared" si="42"/>
        <v>0</v>
      </c>
      <c r="BI219" s="95">
        <f t="shared" si="43"/>
        <v>0</v>
      </c>
      <c r="BJ219" s="13" t="s">
        <v>91</v>
      </c>
      <c r="BK219" s="167">
        <f t="shared" si="44"/>
        <v>0</v>
      </c>
      <c r="BL219" s="13" t="s">
        <v>167</v>
      </c>
      <c r="BM219" s="166" t="s">
        <v>347</v>
      </c>
    </row>
    <row r="220" spans="2:65" s="1" customFormat="1" ht="21.75" customHeight="1">
      <c r="B220" s="129"/>
      <c r="C220" s="156" t="s">
        <v>78</v>
      </c>
      <c r="D220" s="156" t="s">
        <v>163</v>
      </c>
      <c r="E220" s="157" t="s">
        <v>348</v>
      </c>
      <c r="F220" s="158" t="s">
        <v>349</v>
      </c>
      <c r="G220" s="159" t="s">
        <v>240</v>
      </c>
      <c r="H220" s="160">
        <v>6</v>
      </c>
      <c r="I220" s="161"/>
      <c r="J220" s="160">
        <f t="shared" si="35"/>
        <v>0</v>
      </c>
      <c r="K220" s="162"/>
      <c r="L220" s="30"/>
      <c r="M220" s="163" t="s">
        <v>1</v>
      </c>
      <c r="N220" s="128" t="s">
        <v>44</v>
      </c>
      <c r="P220" s="164">
        <f t="shared" si="36"/>
        <v>0</v>
      </c>
      <c r="Q220" s="164">
        <v>0</v>
      </c>
      <c r="R220" s="164">
        <f t="shared" si="37"/>
        <v>0</v>
      </c>
      <c r="S220" s="164">
        <v>0</v>
      </c>
      <c r="T220" s="165">
        <f t="shared" si="38"/>
        <v>0</v>
      </c>
      <c r="AR220" s="166" t="s">
        <v>167</v>
      </c>
      <c r="AT220" s="166" t="s">
        <v>163</v>
      </c>
      <c r="AU220" s="166" t="s">
        <v>91</v>
      </c>
      <c r="AY220" s="13" t="s">
        <v>160</v>
      </c>
      <c r="BE220" s="95">
        <f t="shared" si="39"/>
        <v>0</v>
      </c>
      <c r="BF220" s="95">
        <f t="shared" si="40"/>
        <v>0</v>
      </c>
      <c r="BG220" s="95">
        <f t="shared" si="41"/>
        <v>0</v>
      </c>
      <c r="BH220" s="95">
        <f t="shared" si="42"/>
        <v>0</v>
      </c>
      <c r="BI220" s="95">
        <f t="shared" si="43"/>
        <v>0</v>
      </c>
      <c r="BJ220" s="13" t="s">
        <v>91</v>
      </c>
      <c r="BK220" s="167">
        <f t="shared" si="44"/>
        <v>0</v>
      </c>
      <c r="BL220" s="13" t="s">
        <v>167</v>
      </c>
      <c r="BM220" s="166" t="s">
        <v>350</v>
      </c>
    </row>
    <row r="221" spans="2:65" s="1" customFormat="1" ht="24.25" customHeight="1">
      <c r="B221" s="129"/>
      <c r="C221" s="156" t="s">
        <v>78</v>
      </c>
      <c r="D221" s="156" t="s">
        <v>163</v>
      </c>
      <c r="E221" s="157" t="s">
        <v>351</v>
      </c>
      <c r="F221" s="158" t="s">
        <v>352</v>
      </c>
      <c r="G221" s="159" t="s">
        <v>240</v>
      </c>
      <c r="H221" s="160">
        <v>150</v>
      </c>
      <c r="I221" s="161"/>
      <c r="J221" s="160">
        <f t="shared" si="35"/>
        <v>0</v>
      </c>
      <c r="K221" s="162"/>
      <c r="L221" s="30"/>
      <c r="M221" s="163" t="s">
        <v>1</v>
      </c>
      <c r="N221" s="128" t="s">
        <v>44</v>
      </c>
      <c r="P221" s="164">
        <f t="shared" si="36"/>
        <v>0</v>
      </c>
      <c r="Q221" s="164">
        <v>0</v>
      </c>
      <c r="R221" s="164">
        <f t="shared" si="37"/>
        <v>0</v>
      </c>
      <c r="S221" s="164">
        <v>0</v>
      </c>
      <c r="T221" s="165">
        <f t="shared" si="38"/>
        <v>0</v>
      </c>
      <c r="AR221" s="166" t="s">
        <v>167</v>
      </c>
      <c r="AT221" s="166" t="s">
        <v>163</v>
      </c>
      <c r="AU221" s="166" t="s">
        <v>91</v>
      </c>
      <c r="AY221" s="13" t="s">
        <v>160</v>
      </c>
      <c r="BE221" s="95">
        <f t="shared" si="39"/>
        <v>0</v>
      </c>
      <c r="BF221" s="95">
        <f t="shared" si="40"/>
        <v>0</v>
      </c>
      <c r="BG221" s="95">
        <f t="shared" si="41"/>
        <v>0</v>
      </c>
      <c r="BH221" s="95">
        <f t="shared" si="42"/>
        <v>0</v>
      </c>
      <c r="BI221" s="95">
        <f t="shared" si="43"/>
        <v>0</v>
      </c>
      <c r="BJ221" s="13" t="s">
        <v>91</v>
      </c>
      <c r="BK221" s="167">
        <f t="shared" si="44"/>
        <v>0</v>
      </c>
      <c r="BL221" s="13" t="s">
        <v>167</v>
      </c>
      <c r="BM221" s="166" t="s">
        <v>353</v>
      </c>
    </row>
    <row r="222" spans="2:65" s="1" customFormat="1" ht="37.75" customHeight="1">
      <c r="B222" s="129"/>
      <c r="C222" s="156" t="s">
        <v>78</v>
      </c>
      <c r="D222" s="156" t="s">
        <v>163</v>
      </c>
      <c r="E222" s="157" t="s">
        <v>354</v>
      </c>
      <c r="F222" s="158" t="s">
        <v>355</v>
      </c>
      <c r="G222" s="159" t="s">
        <v>240</v>
      </c>
      <c r="H222" s="160">
        <v>24</v>
      </c>
      <c r="I222" s="161"/>
      <c r="J222" s="160">
        <f t="shared" si="35"/>
        <v>0</v>
      </c>
      <c r="K222" s="162"/>
      <c r="L222" s="30"/>
      <c r="M222" s="163" t="s">
        <v>1</v>
      </c>
      <c r="N222" s="128" t="s">
        <v>44</v>
      </c>
      <c r="P222" s="164">
        <f t="shared" si="36"/>
        <v>0</v>
      </c>
      <c r="Q222" s="164">
        <v>0</v>
      </c>
      <c r="R222" s="164">
        <f t="shared" si="37"/>
        <v>0</v>
      </c>
      <c r="S222" s="164">
        <v>0</v>
      </c>
      <c r="T222" s="165">
        <f t="shared" si="38"/>
        <v>0</v>
      </c>
      <c r="AR222" s="166" t="s">
        <v>167</v>
      </c>
      <c r="AT222" s="166" t="s">
        <v>163</v>
      </c>
      <c r="AU222" s="166" t="s">
        <v>91</v>
      </c>
      <c r="AY222" s="13" t="s">
        <v>160</v>
      </c>
      <c r="BE222" s="95">
        <f t="shared" si="39"/>
        <v>0</v>
      </c>
      <c r="BF222" s="95">
        <f t="shared" si="40"/>
        <v>0</v>
      </c>
      <c r="BG222" s="95">
        <f t="shared" si="41"/>
        <v>0</v>
      </c>
      <c r="BH222" s="95">
        <f t="shared" si="42"/>
        <v>0</v>
      </c>
      <c r="BI222" s="95">
        <f t="shared" si="43"/>
        <v>0</v>
      </c>
      <c r="BJ222" s="13" t="s">
        <v>91</v>
      </c>
      <c r="BK222" s="167">
        <f t="shared" si="44"/>
        <v>0</v>
      </c>
      <c r="BL222" s="13" t="s">
        <v>167</v>
      </c>
      <c r="BM222" s="166" t="s">
        <v>356</v>
      </c>
    </row>
    <row r="223" spans="2:65" s="1" customFormat="1" ht="21.75" customHeight="1">
      <c r="B223" s="129"/>
      <c r="C223" s="156" t="s">
        <v>78</v>
      </c>
      <c r="D223" s="156" t="s">
        <v>163</v>
      </c>
      <c r="E223" s="157" t="s">
        <v>357</v>
      </c>
      <c r="F223" s="158" t="s">
        <v>358</v>
      </c>
      <c r="G223" s="159" t="s">
        <v>240</v>
      </c>
      <c r="H223" s="160">
        <v>42</v>
      </c>
      <c r="I223" s="161"/>
      <c r="J223" s="160">
        <f t="shared" si="35"/>
        <v>0</v>
      </c>
      <c r="K223" s="162"/>
      <c r="L223" s="30"/>
      <c r="M223" s="163" t="s">
        <v>1</v>
      </c>
      <c r="N223" s="128" t="s">
        <v>44</v>
      </c>
      <c r="P223" s="164">
        <f t="shared" si="36"/>
        <v>0</v>
      </c>
      <c r="Q223" s="164">
        <v>0</v>
      </c>
      <c r="R223" s="164">
        <f t="shared" si="37"/>
        <v>0</v>
      </c>
      <c r="S223" s="164">
        <v>0</v>
      </c>
      <c r="T223" s="165">
        <f t="shared" si="38"/>
        <v>0</v>
      </c>
      <c r="AR223" s="166" t="s">
        <v>167</v>
      </c>
      <c r="AT223" s="166" t="s">
        <v>163</v>
      </c>
      <c r="AU223" s="166" t="s">
        <v>91</v>
      </c>
      <c r="AY223" s="13" t="s">
        <v>160</v>
      </c>
      <c r="BE223" s="95">
        <f t="shared" si="39"/>
        <v>0</v>
      </c>
      <c r="BF223" s="95">
        <f t="shared" si="40"/>
        <v>0</v>
      </c>
      <c r="BG223" s="95">
        <f t="shared" si="41"/>
        <v>0</v>
      </c>
      <c r="BH223" s="95">
        <f t="shared" si="42"/>
        <v>0</v>
      </c>
      <c r="BI223" s="95">
        <f t="shared" si="43"/>
        <v>0</v>
      </c>
      <c r="BJ223" s="13" t="s">
        <v>91</v>
      </c>
      <c r="BK223" s="167">
        <f t="shared" si="44"/>
        <v>0</v>
      </c>
      <c r="BL223" s="13" t="s">
        <v>167</v>
      </c>
      <c r="BM223" s="166" t="s">
        <v>359</v>
      </c>
    </row>
    <row r="224" spans="2:65" s="11" customFormat="1" ht="22.75" customHeight="1">
      <c r="B224" s="144"/>
      <c r="D224" s="145" t="s">
        <v>77</v>
      </c>
      <c r="E224" s="154" t="s">
        <v>360</v>
      </c>
      <c r="F224" s="154" t="s">
        <v>361</v>
      </c>
      <c r="I224" s="147"/>
      <c r="J224" s="155">
        <f>BK224</f>
        <v>0</v>
      </c>
      <c r="L224" s="144"/>
      <c r="M224" s="149"/>
      <c r="P224" s="150">
        <f>SUM(P225:P228)</f>
        <v>0</v>
      </c>
      <c r="R224" s="150">
        <f>SUM(R225:R228)</f>
        <v>0</v>
      </c>
      <c r="T224" s="151">
        <f>SUM(T225:T228)</f>
        <v>0</v>
      </c>
      <c r="AR224" s="145" t="s">
        <v>85</v>
      </c>
      <c r="AT224" s="152" t="s">
        <v>77</v>
      </c>
      <c r="AU224" s="152" t="s">
        <v>85</v>
      </c>
      <c r="AY224" s="145" t="s">
        <v>160</v>
      </c>
      <c r="BK224" s="153">
        <f>SUM(BK225:BK228)</f>
        <v>0</v>
      </c>
    </row>
    <row r="225" spans="2:65" s="1" customFormat="1" ht="16.5" customHeight="1">
      <c r="B225" s="129"/>
      <c r="C225" s="156" t="s">
        <v>78</v>
      </c>
      <c r="D225" s="156" t="s">
        <v>163</v>
      </c>
      <c r="E225" s="157" t="s">
        <v>362</v>
      </c>
      <c r="F225" s="158" t="s">
        <v>363</v>
      </c>
      <c r="G225" s="159" t="s">
        <v>292</v>
      </c>
      <c r="H225" s="160">
        <v>300</v>
      </c>
      <c r="I225" s="161"/>
      <c r="J225" s="160">
        <f>ROUND(I225*H225,3)</f>
        <v>0</v>
      </c>
      <c r="K225" s="162"/>
      <c r="L225" s="30"/>
      <c r="M225" s="163" t="s">
        <v>1</v>
      </c>
      <c r="N225" s="128" t="s">
        <v>44</v>
      </c>
      <c r="P225" s="164">
        <f>O225*H225</f>
        <v>0</v>
      </c>
      <c r="Q225" s="164">
        <v>0</v>
      </c>
      <c r="R225" s="164">
        <f>Q225*H225</f>
        <v>0</v>
      </c>
      <c r="S225" s="164">
        <v>0</v>
      </c>
      <c r="T225" s="165">
        <f>S225*H225</f>
        <v>0</v>
      </c>
      <c r="AR225" s="166" t="s">
        <v>167</v>
      </c>
      <c r="AT225" s="166" t="s">
        <v>163</v>
      </c>
      <c r="AU225" s="166" t="s">
        <v>91</v>
      </c>
      <c r="AY225" s="13" t="s">
        <v>160</v>
      </c>
      <c r="BE225" s="95">
        <f>IF(N225="základná",J225,0)</f>
        <v>0</v>
      </c>
      <c r="BF225" s="95">
        <f>IF(N225="znížená",J225,0)</f>
        <v>0</v>
      </c>
      <c r="BG225" s="95">
        <f>IF(N225="zákl. prenesená",J225,0)</f>
        <v>0</v>
      </c>
      <c r="BH225" s="95">
        <f>IF(N225="zníž. prenesená",J225,0)</f>
        <v>0</v>
      </c>
      <c r="BI225" s="95">
        <f>IF(N225="nulová",J225,0)</f>
        <v>0</v>
      </c>
      <c r="BJ225" s="13" t="s">
        <v>91</v>
      </c>
      <c r="BK225" s="167">
        <f>ROUND(I225*H225,3)</f>
        <v>0</v>
      </c>
      <c r="BL225" s="13" t="s">
        <v>167</v>
      </c>
      <c r="BM225" s="166" t="s">
        <v>364</v>
      </c>
    </row>
    <row r="226" spans="2:65" s="1" customFormat="1" ht="16.5" customHeight="1">
      <c r="B226" s="129"/>
      <c r="C226" s="156" t="s">
        <v>78</v>
      </c>
      <c r="D226" s="156" t="s">
        <v>163</v>
      </c>
      <c r="E226" s="157" t="s">
        <v>365</v>
      </c>
      <c r="F226" s="158" t="s">
        <v>366</v>
      </c>
      <c r="G226" s="159" t="s">
        <v>240</v>
      </c>
      <c r="H226" s="160">
        <v>4</v>
      </c>
      <c r="I226" s="161"/>
      <c r="J226" s="160">
        <f>ROUND(I226*H226,3)</f>
        <v>0</v>
      </c>
      <c r="K226" s="162"/>
      <c r="L226" s="30"/>
      <c r="M226" s="163" t="s">
        <v>1</v>
      </c>
      <c r="N226" s="128" t="s">
        <v>44</v>
      </c>
      <c r="P226" s="164">
        <f>O226*H226</f>
        <v>0</v>
      </c>
      <c r="Q226" s="164">
        <v>0</v>
      </c>
      <c r="R226" s="164">
        <f>Q226*H226</f>
        <v>0</v>
      </c>
      <c r="S226" s="164">
        <v>0</v>
      </c>
      <c r="T226" s="165">
        <f>S226*H226</f>
        <v>0</v>
      </c>
      <c r="AR226" s="166" t="s">
        <v>167</v>
      </c>
      <c r="AT226" s="166" t="s">
        <v>163</v>
      </c>
      <c r="AU226" s="166" t="s">
        <v>91</v>
      </c>
      <c r="AY226" s="13" t="s">
        <v>160</v>
      </c>
      <c r="BE226" s="95">
        <f>IF(N226="základná",J226,0)</f>
        <v>0</v>
      </c>
      <c r="BF226" s="95">
        <f>IF(N226="znížená",J226,0)</f>
        <v>0</v>
      </c>
      <c r="BG226" s="95">
        <f>IF(N226="zákl. prenesená",J226,0)</f>
        <v>0</v>
      </c>
      <c r="BH226" s="95">
        <f>IF(N226="zníž. prenesená",J226,0)</f>
        <v>0</v>
      </c>
      <c r="BI226" s="95">
        <f>IF(N226="nulová",J226,0)</f>
        <v>0</v>
      </c>
      <c r="BJ226" s="13" t="s">
        <v>91</v>
      </c>
      <c r="BK226" s="167">
        <f>ROUND(I226*H226,3)</f>
        <v>0</v>
      </c>
      <c r="BL226" s="13" t="s">
        <v>167</v>
      </c>
      <c r="BM226" s="166" t="s">
        <v>367</v>
      </c>
    </row>
    <row r="227" spans="2:65" s="1" customFormat="1" ht="21.75" customHeight="1">
      <c r="B227" s="129"/>
      <c r="C227" s="156" t="s">
        <v>78</v>
      </c>
      <c r="D227" s="156" t="s">
        <v>163</v>
      </c>
      <c r="E227" s="157" t="s">
        <v>368</v>
      </c>
      <c r="F227" s="158" t="s">
        <v>369</v>
      </c>
      <c r="G227" s="159" t="s">
        <v>240</v>
      </c>
      <c r="H227" s="160">
        <v>1</v>
      </c>
      <c r="I227" s="161"/>
      <c r="J227" s="160">
        <f>ROUND(I227*H227,3)</f>
        <v>0</v>
      </c>
      <c r="K227" s="162"/>
      <c r="L227" s="30"/>
      <c r="M227" s="163" t="s">
        <v>1</v>
      </c>
      <c r="N227" s="128" t="s">
        <v>44</v>
      </c>
      <c r="P227" s="164">
        <f>O227*H227</f>
        <v>0</v>
      </c>
      <c r="Q227" s="164">
        <v>0</v>
      </c>
      <c r="R227" s="164">
        <f>Q227*H227</f>
        <v>0</v>
      </c>
      <c r="S227" s="164">
        <v>0</v>
      </c>
      <c r="T227" s="165">
        <f>S227*H227</f>
        <v>0</v>
      </c>
      <c r="AR227" s="166" t="s">
        <v>167</v>
      </c>
      <c r="AT227" s="166" t="s">
        <v>163</v>
      </c>
      <c r="AU227" s="166" t="s">
        <v>91</v>
      </c>
      <c r="AY227" s="13" t="s">
        <v>160</v>
      </c>
      <c r="BE227" s="95">
        <f>IF(N227="základná",J227,0)</f>
        <v>0</v>
      </c>
      <c r="BF227" s="95">
        <f>IF(N227="znížená",J227,0)</f>
        <v>0</v>
      </c>
      <c r="BG227" s="95">
        <f>IF(N227="zákl. prenesená",J227,0)</f>
        <v>0</v>
      </c>
      <c r="BH227" s="95">
        <f>IF(N227="zníž. prenesená",J227,0)</f>
        <v>0</v>
      </c>
      <c r="BI227" s="95">
        <f>IF(N227="nulová",J227,0)</f>
        <v>0</v>
      </c>
      <c r="BJ227" s="13" t="s">
        <v>91</v>
      </c>
      <c r="BK227" s="167">
        <f>ROUND(I227*H227,3)</f>
        <v>0</v>
      </c>
      <c r="BL227" s="13" t="s">
        <v>167</v>
      </c>
      <c r="BM227" s="166" t="s">
        <v>370</v>
      </c>
    </row>
    <row r="228" spans="2:65" s="1" customFormat="1" ht="16.5" customHeight="1">
      <c r="B228" s="129"/>
      <c r="C228" s="156" t="s">
        <v>78</v>
      </c>
      <c r="D228" s="156" t="s">
        <v>163</v>
      </c>
      <c r="E228" s="157" t="s">
        <v>371</v>
      </c>
      <c r="F228" s="158" t="s">
        <v>372</v>
      </c>
      <c r="G228" s="159" t="s">
        <v>240</v>
      </c>
      <c r="H228" s="160">
        <v>2</v>
      </c>
      <c r="I228" s="161"/>
      <c r="J228" s="160">
        <f>ROUND(I228*H228,3)</f>
        <v>0</v>
      </c>
      <c r="K228" s="162"/>
      <c r="L228" s="30"/>
      <c r="M228" s="163" t="s">
        <v>1</v>
      </c>
      <c r="N228" s="128" t="s">
        <v>44</v>
      </c>
      <c r="P228" s="164">
        <f>O228*H228</f>
        <v>0</v>
      </c>
      <c r="Q228" s="164">
        <v>0</v>
      </c>
      <c r="R228" s="164">
        <f>Q228*H228</f>
        <v>0</v>
      </c>
      <c r="S228" s="164">
        <v>0</v>
      </c>
      <c r="T228" s="165">
        <f>S228*H228</f>
        <v>0</v>
      </c>
      <c r="AR228" s="166" t="s">
        <v>167</v>
      </c>
      <c r="AT228" s="166" t="s">
        <v>163</v>
      </c>
      <c r="AU228" s="166" t="s">
        <v>91</v>
      </c>
      <c r="AY228" s="13" t="s">
        <v>160</v>
      </c>
      <c r="BE228" s="95">
        <f>IF(N228="základná",J228,0)</f>
        <v>0</v>
      </c>
      <c r="BF228" s="95">
        <f>IF(N228="znížená",J228,0)</f>
        <v>0</v>
      </c>
      <c r="BG228" s="95">
        <f>IF(N228="zákl. prenesená",J228,0)</f>
        <v>0</v>
      </c>
      <c r="BH228" s="95">
        <f>IF(N228="zníž. prenesená",J228,0)</f>
        <v>0</v>
      </c>
      <c r="BI228" s="95">
        <f>IF(N228="nulová",J228,0)</f>
        <v>0</v>
      </c>
      <c r="BJ228" s="13" t="s">
        <v>91</v>
      </c>
      <c r="BK228" s="167">
        <f>ROUND(I228*H228,3)</f>
        <v>0</v>
      </c>
      <c r="BL228" s="13" t="s">
        <v>167</v>
      </c>
      <c r="BM228" s="166" t="s">
        <v>373</v>
      </c>
    </row>
    <row r="229" spans="2:65" s="11" customFormat="1" ht="22.75" customHeight="1">
      <c r="B229" s="144"/>
      <c r="D229" s="145" t="s">
        <v>77</v>
      </c>
      <c r="E229" s="154" t="s">
        <v>374</v>
      </c>
      <c r="F229" s="154" t="s">
        <v>375</v>
      </c>
      <c r="I229" s="147"/>
      <c r="J229" s="155">
        <f>BK229</f>
        <v>0</v>
      </c>
      <c r="L229" s="144"/>
      <c r="M229" s="149"/>
      <c r="P229" s="150">
        <f>SUM(P230:P231)</f>
        <v>0</v>
      </c>
      <c r="R229" s="150">
        <f>SUM(R230:R231)</f>
        <v>0</v>
      </c>
      <c r="T229" s="151">
        <f>SUM(T230:T231)</f>
        <v>0</v>
      </c>
      <c r="AR229" s="145" t="s">
        <v>85</v>
      </c>
      <c r="AT229" s="152" t="s">
        <v>77</v>
      </c>
      <c r="AU229" s="152" t="s">
        <v>85</v>
      </c>
      <c r="AY229" s="145" t="s">
        <v>160</v>
      </c>
      <c r="BK229" s="153">
        <f>SUM(BK230:BK231)</f>
        <v>0</v>
      </c>
    </row>
    <row r="230" spans="2:65" s="1" customFormat="1" ht="24.25" customHeight="1">
      <c r="B230" s="129"/>
      <c r="C230" s="156" t="s">
        <v>78</v>
      </c>
      <c r="D230" s="156" t="s">
        <v>163</v>
      </c>
      <c r="E230" s="157" t="s">
        <v>376</v>
      </c>
      <c r="F230" s="158" t="s">
        <v>377</v>
      </c>
      <c r="G230" s="159" t="s">
        <v>190</v>
      </c>
      <c r="H230" s="160">
        <v>142.00700000000001</v>
      </c>
      <c r="I230" s="161"/>
      <c r="J230" s="160">
        <f>ROUND(I230*H230,3)</f>
        <v>0</v>
      </c>
      <c r="K230" s="162"/>
      <c r="L230" s="30"/>
      <c r="M230" s="163" t="s">
        <v>1</v>
      </c>
      <c r="N230" s="128" t="s">
        <v>44</v>
      </c>
      <c r="P230" s="164">
        <f>O230*H230</f>
        <v>0</v>
      </c>
      <c r="Q230" s="164">
        <v>0</v>
      </c>
      <c r="R230" s="164">
        <f>Q230*H230</f>
        <v>0</v>
      </c>
      <c r="S230" s="164">
        <v>0</v>
      </c>
      <c r="T230" s="165">
        <f>S230*H230</f>
        <v>0</v>
      </c>
      <c r="AR230" s="166" t="s">
        <v>167</v>
      </c>
      <c r="AT230" s="166" t="s">
        <v>163</v>
      </c>
      <c r="AU230" s="166" t="s">
        <v>91</v>
      </c>
      <c r="AY230" s="13" t="s">
        <v>160</v>
      </c>
      <c r="BE230" s="95">
        <f>IF(N230="základná",J230,0)</f>
        <v>0</v>
      </c>
      <c r="BF230" s="95">
        <f>IF(N230="znížená",J230,0)</f>
        <v>0</v>
      </c>
      <c r="BG230" s="95">
        <f>IF(N230="zákl. prenesená",J230,0)</f>
        <v>0</v>
      </c>
      <c r="BH230" s="95">
        <f>IF(N230="zníž. prenesená",J230,0)</f>
        <v>0</v>
      </c>
      <c r="BI230" s="95">
        <f>IF(N230="nulová",J230,0)</f>
        <v>0</v>
      </c>
      <c r="BJ230" s="13" t="s">
        <v>91</v>
      </c>
      <c r="BK230" s="167">
        <f>ROUND(I230*H230,3)</f>
        <v>0</v>
      </c>
      <c r="BL230" s="13" t="s">
        <v>167</v>
      </c>
      <c r="BM230" s="166" t="s">
        <v>378</v>
      </c>
    </row>
    <row r="231" spans="2:65" s="1" customFormat="1" ht="16.5" customHeight="1">
      <c r="B231" s="129"/>
      <c r="C231" s="156" t="s">
        <v>78</v>
      </c>
      <c r="D231" s="156" t="s">
        <v>163</v>
      </c>
      <c r="E231" s="157" t="s">
        <v>379</v>
      </c>
      <c r="F231" s="158" t="s">
        <v>380</v>
      </c>
      <c r="G231" s="159" t="s">
        <v>274</v>
      </c>
      <c r="H231" s="160">
        <v>156</v>
      </c>
      <c r="I231" s="161"/>
      <c r="J231" s="160">
        <f>ROUND(I231*H231,3)</f>
        <v>0</v>
      </c>
      <c r="K231" s="162"/>
      <c r="L231" s="30"/>
      <c r="M231" s="163" t="s">
        <v>1</v>
      </c>
      <c r="N231" s="128" t="s">
        <v>44</v>
      </c>
      <c r="P231" s="164">
        <f>O231*H231</f>
        <v>0</v>
      </c>
      <c r="Q231" s="164">
        <v>0</v>
      </c>
      <c r="R231" s="164">
        <f>Q231*H231</f>
        <v>0</v>
      </c>
      <c r="S231" s="164">
        <v>0</v>
      </c>
      <c r="T231" s="165">
        <f>S231*H231</f>
        <v>0</v>
      </c>
      <c r="AR231" s="166" t="s">
        <v>167</v>
      </c>
      <c r="AT231" s="166" t="s">
        <v>163</v>
      </c>
      <c r="AU231" s="166" t="s">
        <v>91</v>
      </c>
      <c r="AY231" s="13" t="s">
        <v>160</v>
      </c>
      <c r="BE231" s="95">
        <f>IF(N231="základná",J231,0)</f>
        <v>0</v>
      </c>
      <c r="BF231" s="95">
        <f>IF(N231="znížená",J231,0)</f>
        <v>0</v>
      </c>
      <c r="BG231" s="95">
        <f>IF(N231="zákl. prenesená",J231,0)</f>
        <v>0</v>
      </c>
      <c r="BH231" s="95">
        <f>IF(N231="zníž. prenesená",J231,0)</f>
        <v>0</v>
      </c>
      <c r="BI231" s="95">
        <f>IF(N231="nulová",J231,0)</f>
        <v>0</v>
      </c>
      <c r="BJ231" s="13" t="s">
        <v>91</v>
      </c>
      <c r="BK231" s="167">
        <f>ROUND(I231*H231,3)</f>
        <v>0</v>
      </c>
      <c r="BL231" s="13" t="s">
        <v>167</v>
      </c>
      <c r="BM231" s="166" t="s">
        <v>381</v>
      </c>
    </row>
    <row r="232" spans="2:65" s="11" customFormat="1" ht="22.75" customHeight="1">
      <c r="B232" s="144"/>
      <c r="D232" s="145" t="s">
        <v>77</v>
      </c>
      <c r="E232" s="154" t="s">
        <v>382</v>
      </c>
      <c r="F232" s="154" t="s">
        <v>383</v>
      </c>
      <c r="I232" s="147"/>
      <c r="J232" s="155">
        <f>BK232</f>
        <v>0</v>
      </c>
      <c r="L232" s="144"/>
      <c r="M232" s="149"/>
      <c r="P232" s="150">
        <f>SUM(P233:P236)</f>
        <v>0</v>
      </c>
      <c r="R232" s="150">
        <f>SUM(R233:R236)</f>
        <v>1.1017801360000001</v>
      </c>
      <c r="T232" s="151">
        <f>SUM(T233:T236)</f>
        <v>0</v>
      </c>
      <c r="AR232" s="145" t="s">
        <v>85</v>
      </c>
      <c r="AT232" s="152" t="s">
        <v>77</v>
      </c>
      <c r="AU232" s="152" t="s">
        <v>85</v>
      </c>
      <c r="AY232" s="145" t="s">
        <v>160</v>
      </c>
      <c r="BK232" s="153">
        <f>SUM(BK233:BK236)</f>
        <v>0</v>
      </c>
    </row>
    <row r="233" spans="2:65" s="1" customFormat="1" ht="37.75" customHeight="1">
      <c r="B233" s="129"/>
      <c r="C233" s="156" t="s">
        <v>78</v>
      </c>
      <c r="D233" s="156" t="s">
        <v>163</v>
      </c>
      <c r="E233" s="157" t="s">
        <v>384</v>
      </c>
      <c r="F233" s="158" t="s">
        <v>385</v>
      </c>
      <c r="G233" s="159" t="s">
        <v>274</v>
      </c>
      <c r="H233" s="160">
        <v>307.60000000000002</v>
      </c>
      <c r="I233" s="161"/>
      <c r="J233" s="160">
        <f>ROUND(I233*H233,3)</f>
        <v>0</v>
      </c>
      <c r="K233" s="162"/>
      <c r="L233" s="30"/>
      <c r="M233" s="163" t="s">
        <v>1</v>
      </c>
      <c r="N233" s="128" t="s">
        <v>44</v>
      </c>
      <c r="P233" s="164">
        <f>O233*H233</f>
        <v>0</v>
      </c>
      <c r="Q233" s="164">
        <v>3.5818600000000001E-3</v>
      </c>
      <c r="R233" s="164">
        <f>Q233*H233</f>
        <v>1.1017801360000001</v>
      </c>
      <c r="S233" s="164">
        <v>0</v>
      </c>
      <c r="T233" s="165">
        <f>S233*H233</f>
        <v>0</v>
      </c>
      <c r="AR233" s="166" t="s">
        <v>167</v>
      </c>
      <c r="AT233" s="166" t="s">
        <v>163</v>
      </c>
      <c r="AU233" s="166" t="s">
        <v>91</v>
      </c>
      <c r="AY233" s="13" t="s">
        <v>160</v>
      </c>
      <c r="BE233" s="95">
        <f>IF(N233="základná",J233,0)</f>
        <v>0</v>
      </c>
      <c r="BF233" s="95">
        <f>IF(N233="znížená",J233,0)</f>
        <v>0</v>
      </c>
      <c r="BG233" s="95">
        <f>IF(N233="zákl. prenesená",J233,0)</f>
        <v>0</v>
      </c>
      <c r="BH233" s="95">
        <f>IF(N233="zníž. prenesená",J233,0)</f>
        <v>0</v>
      </c>
      <c r="BI233" s="95">
        <f>IF(N233="nulová",J233,0)</f>
        <v>0</v>
      </c>
      <c r="BJ233" s="13" t="s">
        <v>91</v>
      </c>
      <c r="BK233" s="167">
        <f>ROUND(I233*H233,3)</f>
        <v>0</v>
      </c>
      <c r="BL233" s="13" t="s">
        <v>167</v>
      </c>
      <c r="BM233" s="166" t="s">
        <v>386</v>
      </c>
    </row>
    <row r="234" spans="2:65" s="1" customFormat="1" ht="24.25" customHeight="1">
      <c r="B234" s="129"/>
      <c r="C234" s="156" t="s">
        <v>78</v>
      </c>
      <c r="D234" s="156" t="s">
        <v>163</v>
      </c>
      <c r="E234" s="157" t="s">
        <v>387</v>
      </c>
      <c r="F234" s="158" t="s">
        <v>388</v>
      </c>
      <c r="G234" s="159" t="s">
        <v>292</v>
      </c>
      <c r="H234" s="160">
        <v>312</v>
      </c>
      <c r="I234" s="161"/>
      <c r="J234" s="160">
        <f>ROUND(I234*H234,3)</f>
        <v>0</v>
      </c>
      <c r="K234" s="162"/>
      <c r="L234" s="30"/>
      <c r="M234" s="163" t="s">
        <v>1</v>
      </c>
      <c r="N234" s="128" t="s">
        <v>44</v>
      </c>
      <c r="P234" s="164">
        <f>O234*H234</f>
        <v>0</v>
      </c>
      <c r="Q234" s="164">
        <v>0</v>
      </c>
      <c r="R234" s="164">
        <f>Q234*H234</f>
        <v>0</v>
      </c>
      <c r="S234" s="164">
        <v>0</v>
      </c>
      <c r="T234" s="165">
        <f>S234*H234</f>
        <v>0</v>
      </c>
      <c r="AR234" s="166" t="s">
        <v>167</v>
      </c>
      <c r="AT234" s="166" t="s">
        <v>163</v>
      </c>
      <c r="AU234" s="166" t="s">
        <v>91</v>
      </c>
      <c r="AY234" s="13" t="s">
        <v>160</v>
      </c>
      <c r="BE234" s="95">
        <f>IF(N234="základná",J234,0)</f>
        <v>0</v>
      </c>
      <c r="BF234" s="95">
        <f>IF(N234="znížená",J234,0)</f>
        <v>0</v>
      </c>
      <c r="BG234" s="95">
        <f>IF(N234="zákl. prenesená",J234,0)</f>
        <v>0</v>
      </c>
      <c r="BH234" s="95">
        <f>IF(N234="zníž. prenesená",J234,0)</f>
        <v>0</v>
      </c>
      <c r="BI234" s="95">
        <f>IF(N234="nulová",J234,0)</f>
        <v>0</v>
      </c>
      <c r="BJ234" s="13" t="s">
        <v>91</v>
      </c>
      <c r="BK234" s="167">
        <f>ROUND(I234*H234,3)</f>
        <v>0</v>
      </c>
      <c r="BL234" s="13" t="s">
        <v>167</v>
      </c>
      <c r="BM234" s="166" t="s">
        <v>389</v>
      </c>
    </row>
    <row r="235" spans="2:65" s="1" customFormat="1" ht="24.25" customHeight="1">
      <c r="B235" s="129"/>
      <c r="C235" s="156" t="s">
        <v>78</v>
      </c>
      <c r="D235" s="156" t="s">
        <v>163</v>
      </c>
      <c r="E235" s="157" t="s">
        <v>390</v>
      </c>
      <c r="F235" s="158" t="s">
        <v>391</v>
      </c>
      <c r="G235" s="159" t="s">
        <v>392</v>
      </c>
      <c r="H235" s="161"/>
      <c r="I235" s="161"/>
      <c r="J235" s="160">
        <f>ROUND(I235*H235,3)</f>
        <v>0</v>
      </c>
      <c r="K235" s="162"/>
      <c r="L235" s="30"/>
      <c r="M235" s="163" t="s">
        <v>1</v>
      </c>
      <c r="N235" s="128" t="s">
        <v>44</v>
      </c>
      <c r="P235" s="164">
        <f>O235*H235</f>
        <v>0</v>
      </c>
      <c r="Q235" s="164">
        <v>0</v>
      </c>
      <c r="R235" s="164">
        <f>Q235*H235</f>
        <v>0</v>
      </c>
      <c r="S235" s="164">
        <v>0</v>
      </c>
      <c r="T235" s="165">
        <f>S235*H235</f>
        <v>0</v>
      </c>
      <c r="AR235" s="166" t="s">
        <v>167</v>
      </c>
      <c r="AT235" s="166" t="s">
        <v>163</v>
      </c>
      <c r="AU235" s="166" t="s">
        <v>91</v>
      </c>
      <c r="AY235" s="13" t="s">
        <v>160</v>
      </c>
      <c r="BE235" s="95">
        <f>IF(N235="základná",J235,0)</f>
        <v>0</v>
      </c>
      <c r="BF235" s="95">
        <f>IF(N235="znížená",J235,0)</f>
        <v>0</v>
      </c>
      <c r="BG235" s="95">
        <f>IF(N235="zákl. prenesená",J235,0)</f>
        <v>0</v>
      </c>
      <c r="BH235" s="95">
        <f>IF(N235="zníž. prenesená",J235,0)</f>
        <v>0</v>
      </c>
      <c r="BI235" s="95">
        <f>IF(N235="nulová",J235,0)</f>
        <v>0</v>
      </c>
      <c r="BJ235" s="13" t="s">
        <v>91</v>
      </c>
      <c r="BK235" s="167">
        <f>ROUND(I235*H235,3)</f>
        <v>0</v>
      </c>
      <c r="BL235" s="13" t="s">
        <v>167</v>
      </c>
      <c r="BM235" s="166" t="s">
        <v>393</v>
      </c>
    </row>
    <row r="236" spans="2:65" s="1" customFormat="1" ht="21.75" customHeight="1">
      <c r="B236" s="129"/>
      <c r="C236" s="156" t="s">
        <v>78</v>
      </c>
      <c r="D236" s="156" t="s">
        <v>163</v>
      </c>
      <c r="E236" s="157" t="s">
        <v>394</v>
      </c>
      <c r="F236" s="158" t="s">
        <v>395</v>
      </c>
      <c r="G236" s="159" t="s">
        <v>240</v>
      </c>
      <c r="H236" s="160">
        <v>2</v>
      </c>
      <c r="I236" s="161"/>
      <c r="J236" s="160">
        <f>ROUND(I236*H236,3)</f>
        <v>0</v>
      </c>
      <c r="K236" s="162"/>
      <c r="L236" s="30"/>
      <c r="M236" s="163" t="s">
        <v>1</v>
      </c>
      <c r="N236" s="128" t="s">
        <v>44</v>
      </c>
      <c r="P236" s="164">
        <f>O236*H236</f>
        <v>0</v>
      </c>
      <c r="Q236" s="164">
        <v>0</v>
      </c>
      <c r="R236" s="164">
        <f>Q236*H236</f>
        <v>0</v>
      </c>
      <c r="S236" s="164">
        <v>0</v>
      </c>
      <c r="T236" s="165">
        <f>S236*H236</f>
        <v>0</v>
      </c>
      <c r="AR236" s="166" t="s">
        <v>167</v>
      </c>
      <c r="AT236" s="166" t="s">
        <v>163</v>
      </c>
      <c r="AU236" s="166" t="s">
        <v>91</v>
      </c>
      <c r="AY236" s="13" t="s">
        <v>160</v>
      </c>
      <c r="BE236" s="95">
        <f>IF(N236="základná",J236,0)</f>
        <v>0</v>
      </c>
      <c r="BF236" s="95">
        <f>IF(N236="znížená",J236,0)</f>
        <v>0</v>
      </c>
      <c r="BG236" s="95">
        <f>IF(N236="zákl. prenesená",J236,0)</f>
        <v>0</v>
      </c>
      <c r="BH236" s="95">
        <f>IF(N236="zníž. prenesená",J236,0)</f>
        <v>0</v>
      </c>
      <c r="BI236" s="95">
        <f>IF(N236="nulová",J236,0)</f>
        <v>0</v>
      </c>
      <c r="BJ236" s="13" t="s">
        <v>91</v>
      </c>
      <c r="BK236" s="167">
        <f>ROUND(I236*H236,3)</f>
        <v>0</v>
      </c>
      <c r="BL236" s="13" t="s">
        <v>167</v>
      </c>
      <c r="BM236" s="166" t="s">
        <v>396</v>
      </c>
    </row>
    <row r="237" spans="2:65" s="11" customFormat="1" ht="22.75" customHeight="1">
      <c r="B237" s="144"/>
      <c r="D237" s="145" t="s">
        <v>77</v>
      </c>
      <c r="E237" s="154" t="s">
        <v>397</v>
      </c>
      <c r="F237" s="154" t="s">
        <v>398</v>
      </c>
      <c r="I237" s="147"/>
      <c r="J237" s="155">
        <f>BK237</f>
        <v>0</v>
      </c>
      <c r="L237" s="144"/>
      <c r="M237" s="149"/>
      <c r="P237" s="150">
        <f>SUM(P238:P239)</f>
        <v>0</v>
      </c>
      <c r="R237" s="150">
        <f>SUM(R238:R239)</f>
        <v>1046545.44984</v>
      </c>
      <c r="T237" s="151">
        <f>SUM(T238:T239)</f>
        <v>0</v>
      </c>
      <c r="AR237" s="145" t="s">
        <v>85</v>
      </c>
      <c r="AT237" s="152" t="s">
        <v>77</v>
      </c>
      <c r="AU237" s="152" t="s">
        <v>85</v>
      </c>
      <c r="AY237" s="145" t="s">
        <v>160</v>
      </c>
      <c r="BK237" s="153">
        <f>SUM(BK238:BK239)</f>
        <v>0</v>
      </c>
    </row>
    <row r="238" spans="2:65" s="1" customFormat="1" ht="16.5" customHeight="1">
      <c r="B238" s="129"/>
      <c r="C238" s="156" t="s">
        <v>78</v>
      </c>
      <c r="D238" s="156" t="s">
        <v>163</v>
      </c>
      <c r="E238" s="157" t="s">
        <v>399</v>
      </c>
      <c r="F238" s="158" t="s">
        <v>400</v>
      </c>
      <c r="G238" s="159" t="s">
        <v>190</v>
      </c>
      <c r="H238" s="160">
        <v>9338.7360000000008</v>
      </c>
      <c r="I238" s="161"/>
      <c r="J238" s="160">
        <f>ROUND(I238*H238,3)</f>
        <v>0</v>
      </c>
      <c r="K238" s="162"/>
      <c r="L238" s="30"/>
      <c r="M238" s="163" t="s">
        <v>1</v>
      </c>
      <c r="N238" s="128" t="s">
        <v>44</v>
      </c>
      <c r="P238" s="164">
        <f>O238*H238</f>
        <v>0</v>
      </c>
      <c r="Q238" s="164">
        <v>112.065</v>
      </c>
      <c r="R238" s="164">
        <f>Q238*H238</f>
        <v>1046545.44984</v>
      </c>
      <c r="S238" s="164">
        <v>0</v>
      </c>
      <c r="T238" s="165">
        <f>S238*H238</f>
        <v>0</v>
      </c>
      <c r="AR238" s="166" t="s">
        <v>167</v>
      </c>
      <c r="AT238" s="166" t="s">
        <v>163</v>
      </c>
      <c r="AU238" s="166" t="s">
        <v>91</v>
      </c>
      <c r="AY238" s="13" t="s">
        <v>160</v>
      </c>
      <c r="BE238" s="95">
        <f>IF(N238="základná",J238,0)</f>
        <v>0</v>
      </c>
      <c r="BF238" s="95">
        <f>IF(N238="znížená",J238,0)</f>
        <v>0</v>
      </c>
      <c r="BG238" s="95">
        <f>IF(N238="zákl. prenesená",J238,0)</f>
        <v>0</v>
      </c>
      <c r="BH238" s="95">
        <f>IF(N238="zníž. prenesená",J238,0)</f>
        <v>0</v>
      </c>
      <c r="BI238" s="95">
        <f>IF(N238="nulová",J238,0)</f>
        <v>0</v>
      </c>
      <c r="BJ238" s="13" t="s">
        <v>91</v>
      </c>
      <c r="BK238" s="167">
        <f>ROUND(I238*H238,3)</f>
        <v>0</v>
      </c>
      <c r="BL238" s="13" t="s">
        <v>167</v>
      </c>
      <c r="BM238" s="166" t="s">
        <v>401</v>
      </c>
    </row>
    <row r="239" spans="2:65" s="1" customFormat="1" ht="16.5" customHeight="1">
      <c r="B239" s="129"/>
      <c r="C239" s="156" t="s">
        <v>78</v>
      </c>
      <c r="D239" s="156" t="s">
        <v>163</v>
      </c>
      <c r="E239" s="157" t="s">
        <v>402</v>
      </c>
      <c r="F239" s="158" t="s">
        <v>403</v>
      </c>
      <c r="G239" s="159" t="s">
        <v>190</v>
      </c>
      <c r="H239" s="160">
        <v>9338.7360000000008</v>
      </c>
      <c r="I239" s="161"/>
      <c r="J239" s="160">
        <f>ROUND(I239*H239,3)</f>
        <v>0</v>
      </c>
      <c r="K239" s="162"/>
      <c r="L239" s="30"/>
      <c r="M239" s="163" t="s">
        <v>1</v>
      </c>
      <c r="N239" s="128" t="s">
        <v>44</v>
      </c>
      <c r="P239" s="164">
        <f>O239*H239</f>
        <v>0</v>
      </c>
      <c r="Q239" s="164">
        <v>0</v>
      </c>
      <c r="R239" s="164">
        <f>Q239*H239</f>
        <v>0</v>
      </c>
      <c r="S239" s="164">
        <v>0</v>
      </c>
      <c r="T239" s="165">
        <f>S239*H239</f>
        <v>0</v>
      </c>
      <c r="AR239" s="166" t="s">
        <v>167</v>
      </c>
      <c r="AT239" s="166" t="s">
        <v>163</v>
      </c>
      <c r="AU239" s="166" t="s">
        <v>91</v>
      </c>
      <c r="AY239" s="13" t="s">
        <v>160</v>
      </c>
      <c r="BE239" s="95">
        <f>IF(N239="základná",J239,0)</f>
        <v>0</v>
      </c>
      <c r="BF239" s="95">
        <f>IF(N239="znížená",J239,0)</f>
        <v>0</v>
      </c>
      <c r="BG239" s="95">
        <f>IF(N239="zákl. prenesená",J239,0)</f>
        <v>0</v>
      </c>
      <c r="BH239" s="95">
        <f>IF(N239="zníž. prenesená",J239,0)</f>
        <v>0</v>
      </c>
      <c r="BI239" s="95">
        <f>IF(N239="nulová",J239,0)</f>
        <v>0</v>
      </c>
      <c r="BJ239" s="13" t="s">
        <v>91</v>
      </c>
      <c r="BK239" s="167">
        <f>ROUND(I239*H239,3)</f>
        <v>0</v>
      </c>
      <c r="BL239" s="13" t="s">
        <v>167</v>
      </c>
      <c r="BM239" s="166" t="s">
        <v>404</v>
      </c>
    </row>
    <row r="240" spans="2:65" s="11" customFormat="1" ht="22.75" customHeight="1">
      <c r="B240" s="144"/>
      <c r="D240" s="145" t="s">
        <v>77</v>
      </c>
      <c r="E240" s="154" t="s">
        <v>405</v>
      </c>
      <c r="F240" s="154" t="s">
        <v>406</v>
      </c>
      <c r="I240" s="147"/>
      <c r="J240" s="155">
        <f>BK240</f>
        <v>0</v>
      </c>
      <c r="L240" s="144"/>
      <c r="M240" s="149"/>
      <c r="P240" s="150">
        <f>SUM(P241:P249)</f>
        <v>0</v>
      </c>
      <c r="R240" s="150">
        <f>SUM(R241:R249)</f>
        <v>22010.356551885452</v>
      </c>
      <c r="T240" s="151">
        <f>SUM(T241:T249)</f>
        <v>0</v>
      </c>
      <c r="AR240" s="145" t="s">
        <v>85</v>
      </c>
      <c r="AT240" s="152" t="s">
        <v>77</v>
      </c>
      <c r="AU240" s="152" t="s">
        <v>85</v>
      </c>
      <c r="AY240" s="145" t="s">
        <v>160</v>
      </c>
      <c r="BK240" s="153">
        <f>SUM(BK241:BK249)</f>
        <v>0</v>
      </c>
    </row>
    <row r="241" spans="2:65" s="1" customFormat="1" ht="21.75" customHeight="1">
      <c r="B241" s="129"/>
      <c r="C241" s="156" t="s">
        <v>78</v>
      </c>
      <c r="D241" s="156" t="s">
        <v>163</v>
      </c>
      <c r="E241" s="157" t="s">
        <v>407</v>
      </c>
      <c r="F241" s="158" t="s">
        <v>408</v>
      </c>
      <c r="G241" s="159" t="s">
        <v>240</v>
      </c>
      <c r="H241" s="160">
        <v>15</v>
      </c>
      <c r="I241" s="161"/>
      <c r="J241" s="160">
        <f t="shared" ref="J241:J249" si="45">ROUND(I241*H241,3)</f>
        <v>0</v>
      </c>
      <c r="K241" s="162"/>
      <c r="L241" s="30"/>
      <c r="M241" s="163" t="s">
        <v>1</v>
      </c>
      <c r="N241" s="128" t="s">
        <v>44</v>
      </c>
      <c r="P241" s="164">
        <f t="shared" ref="P241:P249" si="46">O241*H241</f>
        <v>0</v>
      </c>
      <c r="Q241" s="164">
        <v>0</v>
      </c>
      <c r="R241" s="164">
        <f t="shared" ref="R241:R249" si="47">Q241*H241</f>
        <v>0</v>
      </c>
      <c r="S241" s="164">
        <v>0</v>
      </c>
      <c r="T241" s="165">
        <f t="shared" ref="T241:T249" si="48">S241*H241</f>
        <v>0</v>
      </c>
      <c r="AR241" s="166" t="s">
        <v>167</v>
      </c>
      <c r="AT241" s="166" t="s">
        <v>163</v>
      </c>
      <c r="AU241" s="166" t="s">
        <v>91</v>
      </c>
      <c r="AY241" s="13" t="s">
        <v>160</v>
      </c>
      <c r="BE241" s="95">
        <f t="shared" ref="BE241:BE249" si="49">IF(N241="základná",J241,0)</f>
        <v>0</v>
      </c>
      <c r="BF241" s="95">
        <f t="shared" ref="BF241:BF249" si="50">IF(N241="znížená",J241,0)</f>
        <v>0</v>
      </c>
      <c r="BG241" s="95">
        <f t="shared" ref="BG241:BG249" si="51">IF(N241="zákl. prenesená",J241,0)</f>
        <v>0</v>
      </c>
      <c r="BH241" s="95">
        <f t="shared" ref="BH241:BH249" si="52">IF(N241="zníž. prenesená",J241,0)</f>
        <v>0</v>
      </c>
      <c r="BI241" s="95">
        <f t="shared" ref="BI241:BI249" si="53">IF(N241="nulová",J241,0)</f>
        <v>0</v>
      </c>
      <c r="BJ241" s="13" t="s">
        <v>91</v>
      </c>
      <c r="BK241" s="167">
        <f t="shared" ref="BK241:BK249" si="54">ROUND(I241*H241,3)</f>
        <v>0</v>
      </c>
      <c r="BL241" s="13" t="s">
        <v>167</v>
      </c>
      <c r="BM241" s="166" t="s">
        <v>409</v>
      </c>
    </row>
    <row r="242" spans="2:65" s="1" customFormat="1" ht="16.5" customHeight="1">
      <c r="B242" s="129"/>
      <c r="C242" s="156" t="s">
        <v>78</v>
      </c>
      <c r="D242" s="156" t="s">
        <v>163</v>
      </c>
      <c r="E242" s="157" t="s">
        <v>410</v>
      </c>
      <c r="F242" s="158" t="s">
        <v>411</v>
      </c>
      <c r="G242" s="159" t="s">
        <v>190</v>
      </c>
      <c r="H242" s="160">
        <v>413.66500000000002</v>
      </c>
      <c r="I242" s="161"/>
      <c r="J242" s="160">
        <f t="shared" si="45"/>
        <v>0</v>
      </c>
      <c r="K242" s="162"/>
      <c r="L242" s="30"/>
      <c r="M242" s="163" t="s">
        <v>1</v>
      </c>
      <c r="N242" s="128" t="s">
        <v>44</v>
      </c>
      <c r="P242" s="164">
        <f t="shared" si="46"/>
        <v>0</v>
      </c>
      <c r="Q242" s="164">
        <v>8.5473000000000005E-4</v>
      </c>
      <c r="R242" s="164">
        <f t="shared" si="47"/>
        <v>0.35357188545000001</v>
      </c>
      <c r="S242" s="164">
        <v>0</v>
      </c>
      <c r="T242" s="165">
        <f t="shared" si="48"/>
        <v>0</v>
      </c>
      <c r="AR242" s="166" t="s">
        <v>167</v>
      </c>
      <c r="AT242" s="166" t="s">
        <v>163</v>
      </c>
      <c r="AU242" s="166" t="s">
        <v>91</v>
      </c>
      <c r="AY242" s="13" t="s">
        <v>160</v>
      </c>
      <c r="BE242" s="95">
        <f t="shared" si="49"/>
        <v>0</v>
      </c>
      <c r="BF242" s="95">
        <f t="shared" si="50"/>
        <v>0</v>
      </c>
      <c r="BG242" s="95">
        <f t="shared" si="51"/>
        <v>0</v>
      </c>
      <c r="BH242" s="95">
        <f t="shared" si="52"/>
        <v>0</v>
      </c>
      <c r="BI242" s="95">
        <f t="shared" si="53"/>
        <v>0</v>
      </c>
      <c r="BJ242" s="13" t="s">
        <v>91</v>
      </c>
      <c r="BK242" s="167">
        <f t="shared" si="54"/>
        <v>0</v>
      </c>
      <c r="BL242" s="13" t="s">
        <v>167</v>
      </c>
      <c r="BM242" s="166" t="s">
        <v>412</v>
      </c>
    </row>
    <row r="243" spans="2:65" s="1" customFormat="1" ht="24.25" customHeight="1">
      <c r="B243" s="129"/>
      <c r="C243" s="156" t="s">
        <v>78</v>
      </c>
      <c r="D243" s="156" t="s">
        <v>163</v>
      </c>
      <c r="E243" s="157" t="s">
        <v>413</v>
      </c>
      <c r="F243" s="158" t="s">
        <v>414</v>
      </c>
      <c r="G243" s="159" t="s">
        <v>415</v>
      </c>
      <c r="H243" s="160">
        <v>1202.6869999999999</v>
      </c>
      <c r="I243" s="161"/>
      <c r="J243" s="160">
        <f t="shared" si="45"/>
        <v>0</v>
      </c>
      <c r="K243" s="162"/>
      <c r="L243" s="30"/>
      <c r="M243" s="163" t="s">
        <v>1</v>
      </c>
      <c r="N243" s="128" t="s">
        <v>44</v>
      </c>
      <c r="P243" s="164">
        <f t="shared" si="46"/>
        <v>0</v>
      </c>
      <c r="Q243" s="164">
        <v>0</v>
      </c>
      <c r="R243" s="164">
        <f t="shared" si="47"/>
        <v>0</v>
      </c>
      <c r="S243" s="164">
        <v>0</v>
      </c>
      <c r="T243" s="165">
        <f t="shared" si="48"/>
        <v>0</v>
      </c>
      <c r="AR243" s="166" t="s">
        <v>167</v>
      </c>
      <c r="AT243" s="166" t="s">
        <v>163</v>
      </c>
      <c r="AU243" s="166" t="s">
        <v>91</v>
      </c>
      <c r="AY243" s="13" t="s">
        <v>160</v>
      </c>
      <c r="BE243" s="95">
        <f t="shared" si="49"/>
        <v>0</v>
      </c>
      <c r="BF243" s="95">
        <f t="shared" si="50"/>
        <v>0</v>
      </c>
      <c r="BG243" s="95">
        <f t="shared" si="51"/>
        <v>0</v>
      </c>
      <c r="BH243" s="95">
        <f t="shared" si="52"/>
        <v>0</v>
      </c>
      <c r="BI243" s="95">
        <f t="shared" si="53"/>
        <v>0</v>
      </c>
      <c r="BJ243" s="13" t="s">
        <v>91</v>
      </c>
      <c r="BK243" s="167">
        <f t="shared" si="54"/>
        <v>0</v>
      </c>
      <c r="BL243" s="13" t="s">
        <v>167</v>
      </c>
      <c r="BM243" s="166" t="s">
        <v>416</v>
      </c>
    </row>
    <row r="244" spans="2:65" s="1" customFormat="1" ht="16.5" customHeight="1">
      <c r="B244" s="129"/>
      <c r="C244" s="156" t="s">
        <v>78</v>
      </c>
      <c r="D244" s="156" t="s">
        <v>163</v>
      </c>
      <c r="E244" s="157" t="s">
        <v>417</v>
      </c>
      <c r="F244" s="158" t="s">
        <v>418</v>
      </c>
      <c r="G244" s="159" t="s">
        <v>240</v>
      </c>
      <c r="H244" s="160">
        <v>736</v>
      </c>
      <c r="I244" s="161"/>
      <c r="J244" s="160">
        <f t="shared" si="45"/>
        <v>0</v>
      </c>
      <c r="K244" s="162"/>
      <c r="L244" s="30"/>
      <c r="M244" s="163" t="s">
        <v>1</v>
      </c>
      <c r="N244" s="128" t="s">
        <v>44</v>
      </c>
      <c r="P244" s="164">
        <f t="shared" si="46"/>
        <v>0</v>
      </c>
      <c r="Q244" s="164">
        <v>29.44</v>
      </c>
      <c r="R244" s="164">
        <f t="shared" si="47"/>
        <v>21667.84</v>
      </c>
      <c r="S244" s="164">
        <v>0</v>
      </c>
      <c r="T244" s="165">
        <f t="shared" si="48"/>
        <v>0</v>
      </c>
      <c r="AR244" s="166" t="s">
        <v>167</v>
      </c>
      <c r="AT244" s="166" t="s">
        <v>163</v>
      </c>
      <c r="AU244" s="166" t="s">
        <v>91</v>
      </c>
      <c r="AY244" s="13" t="s">
        <v>160</v>
      </c>
      <c r="BE244" s="95">
        <f t="shared" si="49"/>
        <v>0</v>
      </c>
      <c r="BF244" s="95">
        <f t="shared" si="50"/>
        <v>0</v>
      </c>
      <c r="BG244" s="95">
        <f t="shared" si="51"/>
        <v>0</v>
      </c>
      <c r="BH244" s="95">
        <f t="shared" si="52"/>
        <v>0</v>
      </c>
      <c r="BI244" s="95">
        <f t="shared" si="53"/>
        <v>0</v>
      </c>
      <c r="BJ244" s="13" t="s">
        <v>91</v>
      </c>
      <c r="BK244" s="167">
        <f t="shared" si="54"/>
        <v>0</v>
      </c>
      <c r="BL244" s="13" t="s">
        <v>167</v>
      </c>
      <c r="BM244" s="166" t="s">
        <v>419</v>
      </c>
    </row>
    <row r="245" spans="2:65" s="1" customFormat="1" ht="16.5" customHeight="1">
      <c r="B245" s="129"/>
      <c r="C245" s="156" t="s">
        <v>78</v>
      </c>
      <c r="D245" s="156" t="s">
        <v>163</v>
      </c>
      <c r="E245" s="157" t="s">
        <v>420</v>
      </c>
      <c r="F245" s="158" t="s">
        <v>421</v>
      </c>
      <c r="G245" s="159" t="s">
        <v>190</v>
      </c>
      <c r="H245" s="160">
        <v>413.74</v>
      </c>
      <c r="I245" s="161"/>
      <c r="J245" s="160">
        <f t="shared" si="45"/>
        <v>0</v>
      </c>
      <c r="K245" s="162"/>
      <c r="L245" s="30"/>
      <c r="M245" s="163" t="s">
        <v>1</v>
      </c>
      <c r="N245" s="128" t="s">
        <v>44</v>
      </c>
      <c r="P245" s="164">
        <f t="shared" si="46"/>
        <v>0</v>
      </c>
      <c r="Q245" s="164">
        <v>0.82699999999999996</v>
      </c>
      <c r="R245" s="164">
        <f t="shared" si="47"/>
        <v>342.16298</v>
      </c>
      <c r="S245" s="164">
        <v>0</v>
      </c>
      <c r="T245" s="165">
        <f t="shared" si="48"/>
        <v>0</v>
      </c>
      <c r="AR245" s="166" t="s">
        <v>167</v>
      </c>
      <c r="AT245" s="166" t="s">
        <v>163</v>
      </c>
      <c r="AU245" s="166" t="s">
        <v>91</v>
      </c>
      <c r="AY245" s="13" t="s">
        <v>160</v>
      </c>
      <c r="BE245" s="95">
        <f t="shared" si="49"/>
        <v>0</v>
      </c>
      <c r="BF245" s="95">
        <f t="shared" si="50"/>
        <v>0</v>
      </c>
      <c r="BG245" s="95">
        <f t="shared" si="51"/>
        <v>0</v>
      </c>
      <c r="BH245" s="95">
        <f t="shared" si="52"/>
        <v>0</v>
      </c>
      <c r="BI245" s="95">
        <f t="shared" si="53"/>
        <v>0</v>
      </c>
      <c r="BJ245" s="13" t="s">
        <v>91</v>
      </c>
      <c r="BK245" s="167">
        <f t="shared" si="54"/>
        <v>0</v>
      </c>
      <c r="BL245" s="13" t="s">
        <v>167</v>
      </c>
      <c r="BM245" s="166" t="s">
        <v>422</v>
      </c>
    </row>
    <row r="246" spans="2:65" s="1" customFormat="1" ht="16.5" customHeight="1">
      <c r="B246" s="129"/>
      <c r="C246" s="156" t="s">
        <v>78</v>
      </c>
      <c r="D246" s="156" t="s">
        <v>163</v>
      </c>
      <c r="E246" s="157" t="s">
        <v>423</v>
      </c>
      <c r="F246" s="158" t="s">
        <v>424</v>
      </c>
      <c r="G246" s="159" t="s">
        <v>415</v>
      </c>
      <c r="H246" s="160">
        <v>198.70500000000001</v>
      </c>
      <c r="I246" s="161"/>
      <c r="J246" s="160">
        <f t="shared" si="45"/>
        <v>0</v>
      </c>
      <c r="K246" s="162"/>
      <c r="L246" s="30"/>
      <c r="M246" s="163" t="s">
        <v>1</v>
      </c>
      <c r="N246" s="128" t="s">
        <v>44</v>
      </c>
      <c r="P246" s="164">
        <f t="shared" si="46"/>
        <v>0</v>
      </c>
      <c r="Q246" s="164">
        <v>0</v>
      </c>
      <c r="R246" s="164">
        <f t="shared" si="47"/>
        <v>0</v>
      </c>
      <c r="S246" s="164">
        <v>0</v>
      </c>
      <c r="T246" s="165">
        <f t="shared" si="48"/>
        <v>0</v>
      </c>
      <c r="AR246" s="166" t="s">
        <v>167</v>
      </c>
      <c r="AT246" s="166" t="s">
        <v>163</v>
      </c>
      <c r="AU246" s="166" t="s">
        <v>91</v>
      </c>
      <c r="AY246" s="13" t="s">
        <v>160</v>
      </c>
      <c r="BE246" s="95">
        <f t="shared" si="49"/>
        <v>0</v>
      </c>
      <c r="BF246" s="95">
        <f t="shared" si="50"/>
        <v>0</v>
      </c>
      <c r="BG246" s="95">
        <f t="shared" si="51"/>
        <v>0</v>
      </c>
      <c r="BH246" s="95">
        <f t="shared" si="52"/>
        <v>0</v>
      </c>
      <c r="BI246" s="95">
        <f t="shared" si="53"/>
        <v>0</v>
      </c>
      <c r="BJ246" s="13" t="s">
        <v>91</v>
      </c>
      <c r="BK246" s="167">
        <f t="shared" si="54"/>
        <v>0</v>
      </c>
      <c r="BL246" s="13" t="s">
        <v>167</v>
      </c>
      <c r="BM246" s="166" t="s">
        <v>425</v>
      </c>
    </row>
    <row r="247" spans="2:65" s="1" customFormat="1" ht="16.5" customHeight="1">
      <c r="B247" s="129"/>
      <c r="C247" s="156" t="s">
        <v>78</v>
      </c>
      <c r="D247" s="156" t="s">
        <v>163</v>
      </c>
      <c r="E247" s="157" t="s">
        <v>426</v>
      </c>
      <c r="F247" s="158" t="s">
        <v>427</v>
      </c>
      <c r="G247" s="159" t="s">
        <v>292</v>
      </c>
      <c r="H247" s="160">
        <v>300</v>
      </c>
      <c r="I247" s="161"/>
      <c r="J247" s="160">
        <f t="shared" si="45"/>
        <v>0</v>
      </c>
      <c r="K247" s="162"/>
      <c r="L247" s="30"/>
      <c r="M247" s="163" t="s">
        <v>1</v>
      </c>
      <c r="N247" s="128" t="s">
        <v>44</v>
      </c>
      <c r="P247" s="164">
        <f t="shared" si="46"/>
        <v>0</v>
      </c>
      <c r="Q247" s="164">
        <v>0</v>
      </c>
      <c r="R247" s="164">
        <f t="shared" si="47"/>
        <v>0</v>
      </c>
      <c r="S247" s="164">
        <v>0</v>
      </c>
      <c r="T247" s="165">
        <f t="shared" si="48"/>
        <v>0</v>
      </c>
      <c r="AR247" s="166" t="s">
        <v>167</v>
      </c>
      <c r="AT247" s="166" t="s">
        <v>163</v>
      </c>
      <c r="AU247" s="166" t="s">
        <v>91</v>
      </c>
      <c r="AY247" s="13" t="s">
        <v>160</v>
      </c>
      <c r="BE247" s="95">
        <f t="shared" si="49"/>
        <v>0</v>
      </c>
      <c r="BF247" s="95">
        <f t="shared" si="50"/>
        <v>0</v>
      </c>
      <c r="BG247" s="95">
        <f t="shared" si="51"/>
        <v>0</v>
      </c>
      <c r="BH247" s="95">
        <f t="shared" si="52"/>
        <v>0</v>
      </c>
      <c r="BI247" s="95">
        <f t="shared" si="53"/>
        <v>0</v>
      </c>
      <c r="BJ247" s="13" t="s">
        <v>91</v>
      </c>
      <c r="BK247" s="167">
        <f t="shared" si="54"/>
        <v>0</v>
      </c>
      <c r="BL247" s="13" t="s">
        <v>167</v>
      </c>
      <c r="BM247" s="166" t="s">
        <v>428</v>
      </c>
    </row>
    <row r="248" spans="2:65" s="1" customFormat="1" ht="21.75" customHeight="1">
      <c r="B248" s="129"/>
      <c r="C248" s="156" t="s">
        <v>78</v>
      </c>
      <c r="D248" s="156" t="s">
        <v>163</v>
      </c>
      <c r="E248" s="157" t="s">
        <v>429</v>
      </c>
      <c r="F248" s="158" t="s">
        <v>430</v>
      </c>
      <c r="G248" s="159" t="s">
        <v>240</v>
      </c>
      <c r="H248" s="160">
        <v>6</v>
      </c>
      <c r="I248" s="161"/>
      <c r="J248" s="160">
        <f t="shared" si="45"/>
        <v>0</v>
      </c>
      <c r="K248" s="162"/>
      <c r="L248" s="30"/>
      <c r="M248" s="163" t="s">
        <v>1</v>
      </c>
      <c r="N248" s="128" t="s">
        <v>44</v>
      </c>
      <c r="P248" s="164">
        <f t="shared" si="46"/>
        <v>0</v>
      </c>
      <c r="Q248" s="164">
        <v>0</v>
      </c>
      <c r="R248" s="164">
        <f t="shared" si="47"/>
        <v>0</v>
      </c>
      <c r="S248" s="164">
        <v>0</v>
      </c>
      <c r="T248" s="165">
        <f t="shared" si="48"/>
        <v>0</v>
      </c>
      <c r="AR248" s="166" t="s">
        <v>167</v>
      </c>
      <c r="AT248" s="166" t="s">
        <v>163</v>
      </c>
      <c r="AU248" s="166" t="s">
        <v>91</v>
      </c>
      <c r="AY248" s="13" t="s">
        <v>160</v>
      </c>
      <c r="BE248" s="95">
        <f t="shared" si="49"/>
        <v>0</v>
      </c>
      <c r="BF248" s="95">
        <f t="shared" si="50"/>
        <v>0</v>
      </c>
      <c r="BG248" s="95">
        <f t="shared" si="51"/>
        <v>0</v>
      </c>
      <c r="BH248" s="95">
        <f t="shared" si="52"/>
        <v>0</v>
      </c>
      <c r="BI248" s="95">
        <f t="shared" si="53"/>
        <v>0</v>
      </c>
      <c r="BJ248" s="13" t="s">
        <v>91</v>
      </c>
      <c r="BK248" s="167">
        <f t="shared" si="54"/>
        <v>0</v>
      </c>
      <c r="BL248" s="13" t="s">
        <v>167</v>
      </c>
      <c r="BM248" s="166" t="s">
        <v>431</v>
      </c>
    </row>
    <row r="249" spans="2:65" s="1" customFormat="1" ht="16.5" customHeight="1">
      <c r="B249" s="129"/>
      <c r="C249" s="156" t="s">
        <v>78</v>
      </c>
      <c r="D249" s="156" t="s">
        <v>163</v>
      </c>
      <c r="E249" s="157" t="s">
        <v>432</v>
      </c>
      <c r="F249" s="158" t="s">
        <v>433</v>
      </c>
      <c r="G249" s="159" t="s">
        <v>240</v>
      </c>
      <c r="H249" s="160">
        <v>908</v>
      </c>
      <c r="I249" s="161"/>
      <c r="J249" s="160">
        <f t="shared" si="45"/>
        <v>0</v>
      </c>
      <c r="K249" s="162"/>
      <c r="L249" s="30"/>
      <c r="M249" s="163" t="s">
        <v>1</v>
      </c>
      <c r="N249" s="128" t="s">
        <v>44</v>
      </c>
      <c r="P249" s="164">
        <f t="shared" si="46"/>
        <v>0</v>
      </c>
      <c r="Q249" s="164">
        <v>0</v>
      </c>
      <c r="R249" s="164">
        <f t="shared" si="47"/>
        <v>0</v>
      </c>
      <c r="S249" s="164">
        <v>0</v>
      </c>
      <c r="T249" s="165">
        <f t="shared" si="48"/>
        <v>0</v>
      </c>
      <c r="AR249" s="166" t="s">
        <v>167</v>
      </c>
      <c r="AT249" s="166" t="s">
        <v>163</v>
      </c>
      <c r="AU249" s="166" t="s">
        <v>91</v>
      </c>
      <c r="AY249" s="13" t="s">
        <v>160</v>
      </c>
      <c r="BE249" s="95">
        <f t="shared" si="49"/>
        <v>0</v>
      </c>
      <c r="BF249" s="95">
        <f t="shared" si="50"/>
        <v>0</v>
      </c>
      <c r="BG249" s="95">
        <f t="shared" si="51"/>
        <v>0</v>
      </c>
      <c r="BH249" s="95">
        <f t="shared" si="52"/>
        <v>0</v>
      </c>
      <c r="BI249" s="95">
        <f t="shared" si="53"/>
        <v>0</v>
      </c>
      <c r="BJ249" s="13" t="s">
        <v>91</v>
      </c>
      <c r="BK249" s="167">
        <f t="shared" si="54"/>
        <v>0</v>
      </c>
      <c r="BL249" s="13" t="s">
        <v>167</v>
      </c>
      <c r="BM249" s="166" t="s">
        <v>434</v>
      </c>
    </row>
    <row r="250" spans="2:65" s="11" customFormat="1" ht="22.75" customHeight="1">
      <c r="B250" s="144"/>
      <c r="D250" s="145" t="s">
        <v>77</v>
      </c>
      <c r="E250" s="154" t="s">
        <v>435</v>
      </c>
      <c r="F250" s="154" t="s">
        <v>436</v>
      </c>
      <c r="I250" s="147"/>
      <c r="J250" s="155">
        <f>BK250</f>
        <v>0</v>
      </c>
      <c r="L250" s="144"/>
      <c r="M250" s="149"/>
      <c r="P250" s="150">
        <f>SUM(P251:P252)</f>
        <v>0</v>
      </c>
      <c r="R250" s="150">
        <f>SUM(R251:R252)</f>
        <v>0.1328829966</v>
      </c>
      <c r="T250" s="151">
        <f>SUM(T251:T252)</f>
        <v>0</v>
      </c>
      <c r="AR250" s="145" t="s">
        <v>85</v>
      </c>
      <c r="AT250" s="152" t="s">
        <v>77</v>
      </c>
      <c r="AU250" s="152" t="s">
        <v>85</v>
      </c>
      <c r="AY250" s="145" t="s">
        <v>160</v>
      </c>
      <c r="BK250" s="153">
        <f>SUM(BK251:BK252)</f>
        <v>0</v>
      </c>
    </row>
    <row r="251" spans="2:65" s="1" customFormat="1" ht="24.25" customHeight="1">
      <c r="B251" s="129"/>
      <c r="C251" s="156" t="s">
        <v>78</v>
      </c>
      <c r="D251" s="156" t="s">
        <v>163</v>
      </c>
      <c r="E251" s="157" t="s">
        <v>437</v>
      </c>
      <c r="F251" s="158" t="s">
        <v>438</v>
      </c>
      <c r="G251" s="159" t="s">
        <v>190</v>
      </c>
      <c r="H251" s="160">
        <v>410.31</v>
      </c>
      <c r="I251" s="161"/>
      <c r="J251" s="160">
        <f>ROUND(I251*H251,3)</f>
        <v>0</v>
      </c>
      <c r="K251" s="162"/>
      <c r="L251" s="30"/>
      <c r="M251" s="163" t="s">
        <v>1</v>
      </c>
      <c r="N251" s="128" t="s">
        <v>44</v>
      </c>
      <c r="P251" s="164">
        <f>O251*H251</f>
        <v>0</v>
      </c>
      <c r="Q251" s="164">
        <v>8.1340000000000004E-5</v>
      </c>
      <c r="R251" s="164">
        <f>Q251*H251</f>
        <v>3.3374615400000002E-2</v>
      </c>
      <c r="S251" s="164">
        <v>0</v>
      </c>
      <c r="T251" s="165">
        <f>S251*H251</f>
        <v>0</v>
      </c>
      <c r="AR251" s="166" t="s">
        <v>167</v>
      </c>
      <c r="AT251" s="166" t="s">
        <v>163</v>
      </c>
      <c r="AU251" s="166" t="s">
        <v>91</v>
      </c>
      <c r="AY251" s="13" t="s">
        <v>160</v>
      </c>
      <c r="BE251" s="95">
        <f>IF(N251="základná",J251,0)</f>
        <v>0</v>
      </c>
      <c r="BF251" s="95">
        <f>IF(N251="znížená",J251,0)</f>
        <v>0</v>
      </c>
      <c r="BG251" s="95">
        <f>IF(N251="zákl. prenesená",J251,0)</f>
        <v>0</v>
      </c>
      <c r="BH251" s="95">
        <f>IF(N251="zníž. prenesená",J251,0)</f>
        <v>0</v>
      </c>
      <c r="BI251" s="95">
        <f>IF(N251="nulová",J251,0)</f>
        <v>0</v>
      </c>
      <c r="BJ251" s="13" t="s">
        <v>91</v>
      </c>
      <c r="BK251" s="167">
        <f>ROUND(I251*H251,3)</f>
        <v>0</v>
      </c>
      <c r="BL251" s="13" t="s">
        <v>167</v>
      </c>
      <c r="BM251" s="166" t="s">
        <v>439</v>
      </c>
    </row>
    <row r="252" spans="2:65" s="1" customFormat="1" ht="33" customHeight="1">
      <c r="B252" s="129"/>
      <c r="C252" s="156" t="s">
        <v>78</v>
      </c>
      <c r="D252" s="156" t="s">
        <v>163</v>
      </c>
      <c r="E252" s="157" t="s">
        <v>440</v>
      </c>
      <c r="F252" s="158" t="s">
        <v>441</v>
      </c>
      <c r="G252" s="159" t="s">
        <v>190</v>
      </c>
      <c r="H252" s="160">
        <v>410.31</v>
      </c>
      <c r="I252" s="161"/>
      <c r="J252" s="160">
        <f>ROUND(I252*H252,3)</f>
        <v>0</v>
      </c>
      <c r="K252" s="162"/>
      <c r="L252" s="30"/>
      <c r="M252" s="163" t="s">
        <v>1</v>
      </c>
      <c r="N252" s="128" t="s">
        <v>44</v>
      </c>
      <c r="P252" s="164">
        <f>O252*H252</f>
        <v>0</v>
      </c>
      <c r="Q252" s="164">
        <v>2.4252E-4</v>
      </c>
      <c r="R252" s="164">
        <f>Q252*H252</f>
        <v>9.9508381199999996E-2</v>
      </c>
      <c r="S252" s="164">
        <v>0</v>
      </c>
      <c r="T252" s="165">
        <f>S252*H252</f>
        <v>0</v>
      </c>
      <c r="AR252" s="166" t="s">
        <v>167</v>
      </c>
      <c r="AT252" s="166" t="s">
        <v>163</v>
      </c>
      <c r="AU252" s="166" t="s">
        <v>91</v>
      </c>
      <c r="AY252" s="13" t="s">
        <v>160</v>
      </c>
      <c r="BE252" s="95">
        <f>IF(N252="základná",J252,0)</f>
        <v>0</v>
      </c>
      <c r="BF252" s="95">
        <f>IF(N252="znížená",J252,0)</f>
        <v>0</v>
      </c>
      <c r="BG252" s="95">
        <f>IF(N252="zákl. prenesená",J252,0)</f>
        <v>0</v>
      </c>
      <c r="BH252" s="95">
        <f>IF(N252="zníž. prenesená",J252,0)</f>
        <v>0</v>
      </c>
      <c r="BI252" s="95">
        <f>IF(N252="nulová",J252,0)</f>
        <v>0</v>
      </c>
      <c r="BJ252" s="13" t="s">
        <v>91</v>
      </c>
      <c r="BK252" s="167">
        <f>ROUND(I252*H252,3)</f>
        <v>0</v>
      </c>
      <c r="BL252" s="13" t="s">
        <v>167</v>
      </c>
      <c r="BM252" s="166" t="s">
        <v>442</v>
      </c>
    </row>
    <row r="253" spans="2:65" s="11" customFormat="1" ht="26" customHeight="1">
      <c r="B253" s="144"/>
      <c r="D253" s="145" t="s">
        <v>77</v>
      </c>
      <c r="E253" s="146" t="s">
        <v>443</v>
      </c>
      <c r="F253" s="146" t="s">
        <v>444</v>
      </c>
      <c r="I253" s="147"/>
      <c r="J253" s="148">
        <f>BK253</f>
        <v>0</v>
      </c>
      <c r="L253" s="144"/>
      <c r="M253" s="149"/>
      <c r="P253" s="150">
        <f>P254+P261</f>
        <v>0</v>
      </c>
      <c r="R253" s="150">
        <f>R254+R261</f>
        <v>548.40742</v>
      </c>
      <c r="T253" s="151">
        <f>T254+T261</f>
        <v>0</v>
      </c>
      <c r="AR253" s="145" t="s">
        <v>85</v>
      </c>
      <c r="AT253" s="152" t="s">
        <v>77</v>
      </c>
      <c r="AU253" s="152" t="s">
        <v>78</v>
      </c>
      <c r="AY253" s="145" t="s">
        <v>160</v>
      </c>
      <c r="BK253" s="153">
        <f>BK254+BK261</f>
        <v>0</v>
      </c>
    </row>
    <row r="254" spans="2:65" s="11" customFormat="1" ht="22.75" customHeight="1">
      <c r="B254" s="144"/>
      <c r="D254" s="145" t="s">
        <v>77</v>
      </c>
      <c r="E254" s="154" t="s">
        <v>445</v>
      </c>
      <c r="F254" s="154" t="s">
        <v>446</v>
      </c>
      <c r="I254" s="147"/>
      <c r="J254" s="155">
        <f>BK254</f>
        <v>0</v>
      </c>
      <c r="L254" s="144"/>
      <c r="M254" s="149"/>
      <c r="P254" s="150">
        <f>SUM(P255:P260)</f>
        <v>0</v>
      </c>
      <c r="R254" s="150">
        <f>SUM(R255:R260)</f>
        <v>548.40742</v>
      </c>
      <c r="T254" s="151">
        <f>SUM(T255:T260)</f>
        <v>0</v>
      </c>
      <c r="AR254" s="145" t="s">
        <v>85</v>
      </c>
      <c r="AT254" s="152" t="s">
        <v>77</v>
      </c>
      <c r="AU254" s="152" t="s">
        <v>85</v>
      </c>
      <c r="AY254" s="145" t="s">
        <v>160</v>
      </c>
      <c r="BK254" s="153">
        <f>SUM(BK255:BK260)</f>
        <v>0</v>
      </c>
    </row>
    <row r="255" spans="2:65" s="1" customFormat="1" ht="16.5" customHeight="1">
      <c r="B255" s="129"/>
      <c r="C255" s="156" t="s">
        <v>78</v>
      </c>
      <c r="D255" s="156" t="s">
        <v>163</v>
      </c>
      <c r="E255" s="157" t="s">
        <v>447</v>
      </c>
      <c r="F255" s="158" t="s">
        <v>448</v>
      </c>
      <c r="G255" s="159" t="s">
        <v>274</v>
      </c>
      <c r="H255" s="160">
        <v>873.87400000000002</v>
      </c>
      <c r="I255" s="161"/>
      <c r="J255" s="160">
        <f t="shared" ref="J255:J260" si="55">ROUND(I255*H255,3)</f>
        <v>0</v>
      </c>
      <c r="K255" s="162"/>
      <c r="L255" s="30"/>
      <c r="M255" s="163" t="s">
        <v>1</v>
      </c>
      <c r="N255" s="128" t="s">
        <v>44</v>
      </c>
      <c r="P255" s="164">
        <f t="shared" ref="P255:P260" si="56">O255*H255</f>
        <v>0</v>
      </c>
      <c r="Q255" s="164">
        <v>0</v>
      </c>
      <c r="R255" s="164">
        <f t="shared" ref="R255:R260" si="57">Q255*H255</f>
        <v>0</v>
      </c>
      <c r="S255" s="164">
        <v>0</v>
      </c>
      <c r="T255" s="165">
        <f t="shared" ref="T255:T260" si="58">S255*H255</f>
        <v>0</v>
      </c>
      <c r="AR255" s="166" t="s">
        <v>167</v>
      </c>
      <c r="AT255" s="166" t="s">
        <v>163</v>
      </c>
      <c r="AU255" s="166" t="s">
        <v>91</v>
      </c>
      <c r="AY255" s="13" t="s">
        <v>160</v>
      </c>
      <c r="BE255" s="95">
        <f t="shared" ref="BE255:BE260" si="59">IF(N255="základná",J255,0)</f>
        <v>0</v>
      </c>
      <c r="BF255" s="95">
        <f t="shared" ref="BF255:BF260" si="60">IF(N255="znížená",J255,0)</f>
        <v>0</v>
      </c>
      <c r="BG255" s="95">
        <f t="shared" ref="BG255:BG260" si="61">IF(N255="zákl. prenesená",J255,0)</f>
        <v>0</v>
      </c>
      <c r="BH255" s="95">
        <f t="shared" ref="BH255:BH260" si="62">IF(N255="zníž. prenesená",J255,0)</f>
        <v>0</v>
      </c>
      <c r="BI255" s="95">
        <f t="shared" ref="BI255:BI260" si="63">IF(N255="nulová",J255,0)</f>
        <v>0</v>
      </c>
      <c r="BJ255" s="13" t="s">
        <v>91</v>
      </c>
      <c r="BK255" s="167">
        <f t="shared" ref="BK255:BK260" si="64">ROUND(I255*H255,3)</f>
        <v>0</v>
      </c>
      <c r="BL255" s="13" t="s">
        <v>167</v>
      </c>
      <c r="BM255" s="166" t="s">
        <v>449</v>
      </c>
    </row>
    <row r="256" spans="2:65" s="1" customFormat="1" ht="21.75" customHeight="1">
      <c r="B256" s="129"/>
      <c r="C256" s="156" t="s">
        <v>78</v>
      </c>
      <c r="D256" s="156" t="s">
        <v>163</v>
      </c>
      <c r="E256" s="157" t="s">
        <v>450</v>
      </c>
      <c r="F256" s="158" t="s">
        <v>451</v>
      </c>
      <c r="G256" s="159" t="s">
        <v>240</v>
      </c>
      <c r="H256" s="160">
        <v>102</v>
      </c>
      <c r="I256" s="161"/>
      <c r="J256" s="160">
        <f t="shared" si="55"/>
        <v>0</v>
      </c>
      <c r="K256" s="162"/>
      <c r="L256" s="30"/>
      <c r="M256" s="163" t="s">
        <v>1</v>
      </c>
      <c r="N256" s="128" t="s">
        <v>44</v>
      </c>
      <c r="P256" s="164">
        <f t="shared" si="56"/>
        <v>0</v>
      </c>
      <c r="Q256" s="164">
        <v>0</v>
      </c>
      <c r="R256" s="164">
        <f t="shared" si="57"/>
        <v>0</v>
      </c>
      <c r="S256" s="164">
        <v>0</v>
      </c>
      <c r="T256" s="165">
        <f t="shared" si="58"/>
        <v>0</v>
      </c>
      <c r="AR256" s="166" t="s">
        <v>167</v>
      </c>
      <c r="AT256" s="166" t="s">
        <v>163</v>
      </c>
      <c r="AU256" s="166" t="s">
        <v>91</v>
      </c>
      <c r="AY256" s="13" t="s">
        <v>160</v>
      </c>
      <c r="BE256" s="95">
        <f t="shared" si="59"/>
        <v>0</v>
      </c>
      <c r="BF256" s="95">
        <f t="shared" si="60"/>
        <v>0</v>
      </c>
      <c r="BG256" s="95">
        <f t="shared" si="61"/>
        <v>0</v>
      </c>
      <c r="BH256" s="95">
        <f t="shared" si="62"/>
        <v>0</v>
      </c>
      <c r="BI256" s="95">
        <f t="shared" si="63"/>
        <v>0</v>
      </c>
      <c r="BJ256" s="13" t="s">
        <v>91</v>
      </c>
      <c r="BK256" s="167">
        <f t="shared" si="64"/>
        <v>0</v>
      </c>
      <c r="BL256" s="13" t="s">
        <v>167</v>
      </c>
      <c r="BM256" s="166" t="s">
        <v>452</v>
      </c>
    </row>
    <row r="257" spans="2:65" s="1" customFormat="1" ht="24.25" customHeight="1">
      <c r="B257" s="129"/>
      <c r="C257" s="156" t="s">
        <v>78</v>
      </c>
      <c r="D257" s="156" t="s">
        <v>163</v>
      </c>
      <c r="E257" s="157" t="s">
        <v>453</v>
      </c>
      <c r="F257" s="158" t="s">
        <v>454</v>
      </c>
      <c r="G257" s="159" t="s">
        <v>274</v>
      </c>
      <c r="H257" s="160">
        <v>637.59</v>
      </c>
      <c r="I257" s="161"/>
      <c r="J257" s="160">
        <f t="shared" si="55"/>
        <v>0</v>
      </c>
      <c r="K257" s="162"/>
      <c r="L257" s="30"/>
      <c r="M257" s="163" t="s">
        <v>1</v>
      </c>
      <c r="N257" s="128" t="s">
        <v>44</v>
      </c>
      <c r="P257" s="164">
        <f t="shared" si="56"/>
        <v>0</v>
      </c>
      <c r="Q257" s="164">
        <v>0.63800000000000001</v>
      </c>
      <c r="R257" s="164">
        <f t="shared" si="57"/>
        <v>406.78242</v>
      </c>
      <c r="S257" s="164">
        <v>0</v>
      </c>
      <c r="T257" s="165">
        <f t="shared" si="58"/>
        <v>0</v>
      </c>
      <c r="AR257" s="166" t="s">
        <v>167</v>
      </c>
      <c r="AT257" s="166" t="s">
        <v>163</v>
      </c>
      <c r="AU257" s="166" t="s">
        <v>91</v>
      </c>
      <c r="AY257" s="13" t="s">
        <v>160</v>
      </c>
      <c r="BE257" s="95">
        <f t="shared" si="59"/>
        <v>0</v>
      </c>
      <c r="BF257" s="95">
        <f t="shared" si="60"/>
        <v>0</v>
      </c>
      <c r="BG257" s="95">
        <f t="shared" si="61"/>
        <v>0</v>
      </c>
      <c r="BH257" s="95">
        <f t="shared" si="62"/>
        <v>0</v>
      </c>
      <c r="BI257" s="95">
        <f t="shared" si="63"/>
        <v>0</v>
      </c>
      <c r="BJ257" s="13" t="s">
        <v>91</v>
      </c>
      <c r="BK257" s="167">
        <f t="shared" si="64"/>
        <v>0</v>
      </c>
      <c r="BL257" s="13" t="s">
        <v>167</v>
      </c>
      <c r="BM257" s="166" t="s">
        <v>455</v>
      </c>
    </row>
    <row r="258" spans="2:65" s="1" customFormat="1" ht="16.5" customHeight="1">
      <c r="B258" s="129"/>
      <c r="C258" s="156" t="s">
        <v>78</v>
      </c>
      <c r="D258" s="156" t="s">
        <v>163</v>
      </c>
      <c r="E258" s="157" t="s">
        <v>456</v>
      </c>
      <c r="F258" s="158" t="s">
        <v>457</v>
      </c>
      <c r="G258" s="159" t="s">
        <v>274</v>
      </c>
      <c r="H258" s="160">
        <v>305</v>
      </c>
      <c r="I258" s="161"/>
      <c r="J258" s="160">
        <f t="shared" si="55"/>
        <v>0</v>
      </c>
      <c r="K258" s="162"/>
      <c r="L258" s="30"/>
      <c r="M258" s="163" t="s">
        <v>1</v>
      </c>
      <c r="N258" s="128" t="s">
        <v>44</v>
      </c>
      <c r="P258" s="164">
        <f t="shared" si="56"/>
        <v>0</v>
      </c>
      <c r="Q258" s="164">
        <v>0.30499999999999999</v>
      </c>
      <c r="R258" s="164">
        <f t="shared" si="57"/>
        <v>93.024999999999991</v>
      </c>
      <c r="S258" s="164">
        <v>0</v>
      </c>
      <c r="T258" s="165">
        <f t="shared" si="58"/>
        <v>0</v>
      </c>
      <c r="AR258" s="166" t="s">
        <v>167</v>
      </c>
      <c r="AT258" s="166" t="s">
        <v>163</v>
      </c>
      <c r="AU258" s="166" t="s">
        <v>91</v>
      </c>
      <c r="AY258" s="13" t="s">
        <v>160</v>
      </c>
      <c r="BE258" s="95">
        <f t="shared" si="59"/>
        <v>0</v>
      </c>
      <c r="BF258" s="95">
        <f t="shared" si="60"/>
        <v>0</v>
      </c>
      <c r="BG258" s="95">
        <f t="shared" si="61"/>
        <v>0</v>
      </c>
      <c r="BH258" s="95">
        <f t="shared" si="62"/>
        <v>0</v>
      </c>
      <c r="BI258" s="95">
        <f t="shared" si="63"/>
        <v>0</v>
      </c>
      <c r="BJ258" s="13" t="s">
        <v>91</v>
      </c>
      <c r="BK258" s="167">
        <f t="shared" si="64"/>
        <v>0</v>
      </c>
      <c r="BL258" s="13" t="s">
        <v>167</v>
      </c>
      <c r="BM258" s="166" t="s">
        <v>458</v>
      </c>
    </row>
    <row r="259" spans="2:65" s="1" customFormat="1" ht="21.75" customHeight="1">
      <c r="B259" s="129"/>
      <c r="C259" s="156" t="s">
        <v>78</v>
      </c>
      <c r="D259" s="156" t="s">
        <v>163</v>
      </c>
      <c r="E259" s="157" t="s">
        <v>459</v>
      </c>
      <c r="F259" s="158" t="s">
        <v>460</v>
      </c>
      <c r="G259" s="159" t="s">
        <v>240</v>
      </c>
      <c r="H259" s="160">
        <v>1</v>
      </c>
      <c r="I259" s="161"/>
      <c r="J259" s="160">
        <f t="shared" si="55"/>
        <v>0</v>
      </c>
      <c r="K259" s="162"/>
      <c r="L259" s="30"/>
      <c r="M259" s="163" t="s">
        <v>1</v>
      </c>
      <c r="N259" s="128" t="s">
        <v>44</v>
      </c>
      <c r="P259" s="164">
        <f t="shared" si="56"/>
        <v>0</v>
      </c>
      <c r="Q259" s="164">
        <v>0</v>
      </c>
      <c r="R259" s="164">
        <f t="shared" si="57"/>
        <v>0</v>
      </c>
      <c r="S259" s="164">
        <v>0</v>
      </c>
      <c r="T259" s="165">
        <f t="shared" si="58"/>
        <v>0</v>
      </c>
      <c r="AR259" s="166" t="s">
        <v>167</v>
      </c>
      <c r="AT259" s="166" t="s">
        <v>163</v>
      </c>
      <c r="AU259" s="166" t="s">
        <v>91</v>
      </c>
      <c r="AY259" s="13" t="s">
        <v>160</v>
      </c>
      <c r="BE259" s="95">
        <f t="shared" si="59"/>
        <v>0</v>
      </c>
      <c r="BF259" s="95">
        <f t="shared" si="60"/>
        <v>0</v>
      </c>
      <c r="BG259" s="95">
        <f t="shared" si="61"/>
        <v>0</v>
      </c>
      <c r="BH259" s="95">
        <f t="shared" si="62"/>
        <v>0</v>
      </c>
      <c r="BI259" s="95">
        <f t="shared" si="63"/>
        <v>0</v>
      </c>
      <c r="BJ259" s="13" t="s">
        <v>91</v>
      </c>
      <c r="BK259" s="167">
        <f t="shared" si="64"/>
        <v>0</v>
      </c>
      <c r="BL259" s="13" t="s">
        <v>167</v>
      </c>
      <c r="BM259" s="166" t="s">
        <v>461</v>
      </c>
    </row>
    <row r="260" spans="2:65" s="1" customFormat="1" ht="16.5" customHeight="1">
      <c r="B260" s="129"/>
      <c r="C260" s="156" t="s">
        <v>78</v>
      </c>
      <c r="D260" s="156" t="s">
        <v>163</v>
      </c>
      <c r="E260" s="157" t="s">
        <v>462</v>
      </c>
      <c r="F260" s="158" t="s">
        <v>463</v>
      </c>
      <c r="G260" s="159" t="s">
        <v>274</v>
      </c>
      <c r="H260" s="160">
        <v>90</v>
      </c>
      <c r="I260" s="161"/>
      <c r="J260" s="160">
        <f t="shared" si="55"/>
        <v>0</v>
      </c>
      <c r="K260" s="162"/>
      <c r="L260" s="30"/>
      <c r="M260" s="163" t="s">
        <v>1</v>
      </c>
      <c r="N260" s="128" t="s">
        <v>44</v>
      </c>
      <c r="P260" s="164">
        <f t="shared" si="56"/>
        <v>0</v>
      </c>
      <c r="Q260" s="164">
        <v>0.54</v>
      </c>
      <c r="R260" s="164">
        <f t="shared" si="57"/>
        <v>48.6</v>
      </c>
      <c r="S260" s="164">
        <v>0</v>
      </c>
      <c r="T260" s="165">
        <f t="shared" si="58"/>
        <v>0</v>
      </c>
      <c r="AR260" s="166" t="s">
        <v>167</v>
      </c>
      <c r="AT260" s="166" t="s">
        <v>163</v>
      </c>
      <c r="AU260" s="166" t="s">
        <v>91</v>
      </c>
      <c r="AY260" s="13" t="s">
        <v>160</v>
      </c>
      <c r="BE260" s="95">
        <f t="shared" si="59"/>
        <v>0</v>
      </c>
      <c r="BF260" s="95">
        <f t="shared" si="60"/>
        <v>0</v>
      </c>
      <c r="BG260" s="95">
        <f t="shared" si="61"/>
        <v>0</v>
      </c>
      <c r="BH260" s="95">
        <f t="shared" si="62"/>
        <v>0</v>
      </c>
      <c r="BI260" s="95">
        <f t="shared" si="63"/>
        <v>0</v>
      </c>
      <c r="BJ260" s="13" t="s">
        <v>91</v>
      </c>
      <c r="BK260" s="167">
        <f t="shared" si="64"/>
        <v>0</v>
      </c>
      <c r="BL260" s="13" t="s">
        <v>167</v>
      </c>
      <c r="BM260" s="166" t="s">
        <v>464</v>
      </c>
    </row>
    <row r="261" spans="2:65" s="11" customFormat="1" ht="22.75" customHeight="1">
      <c r="B261" s="144"/>
      <c r="D261" s="145" t="s">
        <v>77</v>
      </c>
      <c r="E261" s="154" t="s">
        <v>465</v>
      </c>
      <c r="F261" s="154" t="s">
        <v>466</v>
      </c>
      <c r="I261" s="147"/>
      <c r="J261" s="155">
        <f>BK261</f>
        <v>0</v>
      </c>
      <c r="L261" s="144"/>
      <c r="M261" s="149"/>
      <c r="P261" s="150">
        <f>SUM(P262:P266)</f>
        <v>0</v>
      </c>
      <c r="R261" s="150">
        <f>SUM(R262:R266)</f>
        <v>0</v>
      </c>
      <c r="T261" s="151">
        <f>SUM(T262:T266)</f>
        <v>0</v>
      </c>
      <c r="AR261" s="145" t="s">
        <v>85</v>
      </c>
      <c r="AT261" s="152" t="s">
        <v>77</v>
      </c>
      <c r="AU261" s="152" t="s">
        <v>85</v>
      </c>
      <c r="AY261" s="145" t="s">
        <v>160</v>
      </c>
      <c r="BK261" s="153">
        <f>SUM(BK262:BK266)</f>
        <v>0</v>
      </c>
    </row>
    <row r="262" spans="2:65" s="1" customFormat="1" ht="24.25" customHeight="1">
      <c r="B262" s="129"/>
      <c r="C262" s="156" t="s">
        <v>78</v>
      </c>
      <c r="D262" s="156" t="s">
        <v>163</v>
      </c>
      <c r="E262" s="157" t="s">
        <v>467</v>
      </c>
      <c r="F262" s="158" t="s">
        <v>468</v>
      </c>
      <c r="G262" s="159" t="s">
        <v>415</v>
      </c>
      <c r="H262" s="160">
        <v>171310.5</v>
      </c>
      <c r="I262" s="161"/>
      <c r="J262" s="160">
        <f>ROUND(I262*H262,3)</f>
        <v>0</v>
      </c>
      <c r="K262" s="162"/>
      <c r="L262" s="30"/>
      <c r="M262" s="163" t="s">
        <v>1</v>
      </c>
      <c r="N262" s="128" t="s">
        <v>44</v>
      </c>
      <c r="P262" s="164">
        <f>O262*H262</f>
        <v>0</v>
      </c>
      <c r="Q262" s="164">
        <v>0</v>
      </c>
      <c r="R262" s="164">
        <f>Q262*H262</f>
        <v>0</v>
      </c>
      <c r="S262" s="164">
        <v>0</v>
      </c>
      <c r="T262" s="165">
        <f>S262*H262</f>
        <v>0</v>
      </c>
      <c r="AR262" s="166" t="s">
        <v>167</v>
      </c>
      <c r="AT262" s="166" t="s">
        <v>163</v>
      </c>
      <c r="AU262" s="166" t="s">
        <v>91</v>
      </c>
      <c r="AY262" s="13" t="s">
        <v>160</v>
      </c>
      <c r="BE262" s="95">
        <f>IF(N262="základná",J262,0)</f>
        <v>0</v>
      </c>
      <c r="BF262" s="95">
        <f>IF(N262="znížená",J262,0)</f>
        <v>0</v>
      </c>
      <c r="BG262" s="95">
        <f>IF(N262="zákl. prenesená",J262,0)</f>
        <v>0</v>
      </c>
      <c r="BH262" s="95">
        <f>IF(N262="zníž. prenesená",J262,0)</f>
        <v>0</v>
      </c>
      <c r="BI262" s="95">
        <f>IF(N262="nulová",J262,0)</f>
        <v>0</v>
      </c>
      <c r="BJ262" s="13" t="s">
        <v>91</v>
      </c>
      <c r="BK262" s="167">
        <f>ROUND(I262*H262,3)</f>
        <v>0</v>
      </c>
      <c r="BL262" s="13" t="s">
        <v>167</v>
      </c>
      <c r="BM262" s="166" t="s">
        <v>469</v>
      </c>
    </row>
    <row r="263" spans="2:65" s="1" customFormat="1" ht="16.5" customHeight="1">
      <c r="B263" s="129"/>
      <c r="C263" s="156" t="s">
        <v>78</v>
      </c>
      <c r="D263" s="156" t="s">
        <v>163</v>
      </c>
      <c r="E263" s="157" t="s">
        <v>470</v>
      </c>
      <c r="F263" s="158" t="s">
        <v>471</v>
      </c>
      <c r="G263" s="159" t="s">
        <v>415</v>
      </c>
      <c r="H263" s="160">
        <v>171310.5</v>
      </c>
      <c r="I263" s="161"/>
      <c r="J263" s="160">
        <f>ROUND(I263*H263,3)</f>
        <v>0</v>
      </c>
      <c r="K263" s="162"/>
      <c r="L263" s="30"/>
      <c r="M263" s="163" t="s">
        <v>1</v>
      </c>
      <c r="N263" s="128" t="s">
        <v>44</v>
      </c>
      <c r="P263" s="164">
        <f>O263*H263</f>
        <v>0</v>
      </c>
      <c r="Q263" s="164">
        <v>0</v>
      </c>
      <c r="R263" s="164">
        <f>Q263*H263</f>
        <v>0</v>
      </c>
      <c r="S263" s="164">
        <v>0</v>
      </c>
      <c r="T263" s="165">
        <f>S263*H263</f>
        <v>0</v>
      </c>
      <c r="AR263" s="166" t="s">
        <v>167</v>
      </c>
      <c r="AT263" s="166" t="s">
        <v>163</v>
      </c>
      <c r="AU263" s="166" t="s">
        <v>91</v>
      </c>
      <c r="AY263" s="13" t="s">
        <v>160</v>
      </c>
      <c r="BE263" s="95">
        <f>IF(N263="základná",J263,0)</f>
        <v>0</v>
      </c>
      <c r="BF263" s="95">
        <f>IF(N263="znížená",J263,0)</f>
        <v>0</v>
      </c>
      <c r="BG263" s="95">
        <f>IF(N263="zákl. prenesená",J263,0)</f>
        <v>0</v>
      </c>
      <c r="BH263" s="95">
        <f>IF(N263="zníž. prenesená",J263,0)</f>
        <v>0</v>
      </c>
      <c r="BI263" s="95">
        <f>IF(N263="nulová",J263,0)</f>
        <v>0</v>
      </c>
      <c r="BJ263" s="13" t="s">
        <v>91</v>
      </c>
      <c r="BK263" s="167">
        <f>ROUND(I263*H263,3)</f>
        <v>0</v>
      </c>
      <c r="BL263" s="13" t="s">
        <v>167</v>
      </c>
      <c r="BM263" s="166" t="s">
        <v>472</v>
      </c>
    </row>
    <row r="264" spans="2:65" s="1" customFormat="1" ht="16.5" customHeight="1">
      <c r="B264" s="129"/>
      <c r="C264" s="156" t="s">
        <v>78</v>
      </c>
      <c r="D264" s="156" t="s">
        <v>163</v>
      </c>
      <c r="E264" s="157" t="s">
        <v>473</v>
      </c>
      <c r="F264" s="158" t="s">
        <v>474</v>
      </c>
      <c r="G264" s="159" t="s">
        <v>415</v>
      </c>
      <c r="H264" s="160">
        <v>4169.3090000000002</v>
      </c>
      <c r="I264" s="161"/>
      <c r="J264" s="160">
        <f>ROUND(I264*H264,3)</f>
        <v>0</v>
      </c>
      <c r="K264" s="162"/>
      <c r="L264" s="30"/>
      <c r="M264" s="163" t="s">
        <v>1</v>
      </c>
      <c r="N264" s="128" t="s">
        <v>44</v>
      </c>
      <c r="P264" s="164">
        <f>O264*H264</f>
        <v>0</v>
      </c>
      <c r="Q264" s="164">
        <v>0</v>
      </c>
      <c r="R264" s="164">
        <f>Q264*H264</f>
        <v>0</v>
      </c>
      <c r="S264" s="164">
        <v>0</v>
      </c>
      <c r="T264" s="165">
        <f>S264*H264</f>
        <v>0</v>
      </c>
      <c r="AR264" s="166" t="s">
        <v>167</v>
      </c>
      <c r="AT264" s="166" t="s">
        <v>163</v>
      </c>
      <c r="AU264" s="166" t="s">
        <v>91</v>
      </c>
      <c r="AY264" s="13" t="s">
        <v>160</v>
      </c>
      <c r="BE264" s="95">
        <f>IF(N264="základná",J264,0)</f>
        <v>0</v>
      </c>
      <c r="BF264" s="95">
        <f>IF(N264="znížená",J264,0)</f>
        <v>0</v>
      </c>
      <c r="BG264" s="95">
        <f>IF(N264="zákl. prenesená",J264,0)</f>
        <v>0</v>
      </c>
      <c r="BH264" s="95">
        <f>IF(N264="zníž. prenesená",J264,0)</f>
        <v>0</v>
      </c>
      <c r="BI264" s="95">
        <f>IF(N264="nulová",J264,0)</f>
        <v>0</v>
      </c>
      <c r="BJ264" s="13" t="s">
        <v>91</v>
      </c>
      <c r="BK264" s="167">
        <f>ROUND(I264*H264,3)</f>
        <v>0</v>
      </c>
      <c r="BL264" s="13" t="s">
        <v>167</v>
      </c>
      <c r="BM264" s="166" t="s">
        <v>475</v>
      </c>
    </row>
    <row r="265" spans="2:65" s="1" customFormat="1" ht="16.5" customHeight="1">
      <c r="B265" s="129"/>
      <c r="C265" s="156" t="s">
        <v>78</v>
      </c>
      <c r="D265" s="156" t="s">
        <v>163</v>
      </c>
      <c r="E265" s="157" t="s">
        <v>476</v>
      </c>
      <c r="F265" s="158" t="s">
        <v>477</v>
      </c>
      <c r="G265" s="159" t="s">
        <v>196</v>
      </c>
      <c r="H265" s="160">
        <v>171.303</v>
      </c>
      <c r="I265" s="161"/>
      <c r="J265" s="160">
        <f>ROUND(I265*H265,3)</f>
        <v>0</v>
      </c>
      <c r="K265" s="162"/>
      <c r="L265" s="30"/>
      <c r="M265" s="163" t="s">
        <v>1</v>
      </c>
      <c r="N265" s="128" t="s">
        <v>44</v>
      </c>
      <c r="P265" s="164">
        <f>O265*H265</f>
        <v>0</v>
      </c>
      <c r="Q265" s="164">
        <v>0</v>
      </c>
      <c r="R265" s="164">
        <f>Q265*H265</f>
        <v>0</v>
      </c>
      <c r="S265" s="164">
        <v>0</v>
      </c>
      <c r="T265" s="165">
        <f>S265*H265</f>
        <v>0</v>
      </c>
      <c r="AR265" s="166" t="s">
        <v>167</v>
      </c>
      <c r="AT265" s="166" t="s">
        <v>163</v>
      </c>
      <c r="AU265" s="166" t="s">
        <v>91</v>
      </c>
      <c r="AY265" s="13" t="s">
        <v>160</v>
      </c>
      <c r="BE265" s="95">
        <f>IF(N265="základná",J265,0)</f>
        <v>0</v>
      </c>
      <c r="BF265" s="95">
        <f>IF(N265="znížená",J265,0)</f>
        <v>0</v>
      </c>
      <c r="BG265" s="95">
        <f>IF(N265="zákl. prenesená",J265,0)</f>
        <v>0</v>
      </c>
      <c r="BH265" s="95">
        <f>IF(N265="zníž. prenesená",J265,0)</f>
        <v>0</v>
      </c>
      <c r="BI265" s="95">
        <f>IF(N265="nulová",J265,0)</f>
        <v>0</v>
      </c>
      <c r="BJ265" s="13" t="s">
        <v>91</v>
      </c>
      <c r="BK265" s="167">
        <f>ROUND(I265*H265,3)</f>
        <v>0</v>
      </c>
      <c r="BL265" s="13" t="s">
        <v>167</v>
      </c>
      <c r="BM265" s="166" t="s">
        <v>478</v>
      </c>
    </row>
    <row r="266" spans="2:65" s="1" customFormat="1" ht="16.5" customHeight="1">
      <c r="B266" s="129"/>
      <c r="C266" s="156" t="s">
        <v>78</v>
      </c>
      <c r="D266" s="156" t="s">
        <v>163</v>
      </c>
      <c r="E266" s="157" t="s">
        <v>479</v>
      </c>
      <c r="F266" s="158" t="s">
        <v>480</v>
      </c>
      <c r="G266" s="159" t="s">
        <v>415</v>
      </c>
      <c r="H266" s="160">
        <v>846.28899999999999</v>
      </c>
      <c r="I266" s="161"/>
      <c r="J266" s="160">
        <f>ROUND(I266*H266,3)</f>
        <v>0</v>
      </c>
      <c r="K266" s="162"/>
      <c r="L266" s="30"/>
      <c r="M266" s="168" t="s">
        <v>1</v>
      </c>
      <c r="N266" s="169" t="s">
        <v>44</v>
      </c>
      <c r="O266" s="170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AR266" s="166" t="s">
        <v>167</v>
      </c>
      <c r="AT266" s="166" t="s">
        <v>163</v>
      </c>
      <c r="AU266" s="166" t="s">
        <v>91</v>
      </c>
      <c r="AY266" s="13" t="s">
        <v>160</v>
      </c>
      <c r="BE266" s="95">
        <f>IF(N266="základná",J266,0)</f>
        <v>0</v>
      </c>
      <c r="BF266" s="95">
        <f>IF(N266="znížená",J266,0)</f>
        <v>0</v>
      </c>
      <c r="BG266" s="95">
        <f>IF(N266="zákl. prenesená",J266,0)</f>
        <v>0</v>
      </c>
      <c r="BH266" s="95">
        <f>IF(N266="zníž. prenesená",J266,0)</f>
        <v>0</v>
      </c>
      <c r="BI266" s="95">
        <f>IF(N266="nulová",J266,0)</f>
        <v>0</v>
      </c>
      <c r="BJ266" s="13" t="s">
        <v>91</v>
      </c>
      <c r="BK266" s="167">
        <f>ROUND(I266*H266,3)</f>
        <v>0</v>
      </c>
      <c r="BL266" s="13" t="s">
        <v>167</v>
      </c>
      <c r="BM266" s="166" t="s">
        <v>481</v>
      </c>
    </row>
    <row r="267" spans="2:65" s="1" customFormat="1" ht="7" customHeight="1">
      <c r="B267" s="45"/>
      <c r="C267" s="46"/>
      <c r="D267" s="46"/>
      <c r="E267" s="46"/>
      <c r="F267" s="46"/>
      <c r="G267" s="46"/>
      <c r="H267" s="46"/>
      <c r="I267" s="46"/>
      <c r="J267" s="46"/>
      <c r="K267" s="46"/>
      <c r="L267" s="30"/>
    </row>
  </sheetData>
  <autoFilter ref="C152:K266" xr:uid="{00000000-0009-0000-0000-000001000000}"/>
  <mergeCells count="17">
    <mergeCell ref="E145:H145"/>
    <mergeCell ref="L2:V2"/>
    <mergeCell ref="D127:F127"/>
    <mergeCell ref="D128:F128"/>
    <mergeCell ref="D129:F129"/>
    <mergeCell ref="E141:H141"/>
    <mergeCell ref="E143:H143"/>
    <mergeCell ref="E85:H85"/>
    <mergeCell ref="E87:H87"/>
    <mergeCell ref="E89:H89"/>
    <mergeCell ref="D125:F125"/>
    <mergeCell ref="D126:F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01_01 - SO 5866 - B - Kra...</vt:lpstr>
      <vt:lpstr>'01_01 - SO 5866 - B - Kra...'!Názvy_tlače</vt:lpstr>
      <vt:lpstr>'Rekapitulácia stavby'!Názvy_tlače</vt:lpstr>
      <vt:lpstr>'01_01 - SO 5866 - B - Kra...'!Oblasť_tlače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Kytka</dc:creator>
  <cp:lastModifiedBy>Microsoft Office User</cp:lastModifiedBy>
  <dcterms:created xsi:type="dcterms:W3CDTF">2022-07-05T20:58:50Z</dcterms:created>
  <dcterms:modified xsi:type="dcterms:W3CDTF">2023-05-17T09:34:14Z</dcterms:modified>
</cp:coreProperties>
</file>