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jan/Documents/praca/firmy/veqer/z_ke_2022/stankovce/Rozpocty_manzel2022/"/>
    </mc:Choice>
  </mc:AlternateContent>
  <xr:revisionPtr revIDLastSave="0" documentId="8_{3D8FEE4A-B903-FB43-824B-F58A3653B567}" xr6:coauthVersionLast="47" xr6:coauthVersionMax="47" xr10:uidLastSave="{00000000-0000-0000-0000-000000000000}"/>
  <bookViews>
    <workbookView xWindow="-34920" yWindow="-3100" windowWidth="29040" windowHeight="15840" xr2:uid="{00000000-000D-0000-FFFF-FFFF00000000}"/>
  </bookViews>
  <sheets>
    <sheet name="Rekapitulácia stavby" sheetId="1" r:id="rId1"/>
    <sheet name="SO01-1 - Rozšírenie kapac..." sheetId="2" r:id="rId2"/>
  </sheets>
  <definedNames>
    <definedName name="_xlnm._FilterDatabase" localSheetId="1" hidden="1">'SO01-1 - Rozšírenie kapac...'!$C$127:$K$165</definedName>
    <definedName name="_xlnm.Print_Titles" localSheetId="0">'Rekapitulácia stavby'!$92:$92</definedName>
    <definedName name="_xlnm.Print_Titles" localSheetId="1">'SO01-1 - Rozšírenie kapac...'!$127:$127</definedName>
    <definedName name="_xlnm.Print_Area" localSheetId="0">'Rekapitulácia stavby'!$D$4:$AO$76,'Rekapitulácia stavby'!$C$82:$AQ$96</definedName>
    <definedName name="_xlnm.Print_Area" localSheetId="1">'SO01-1 - Rozšírenie kapac...'!$C$4:$J$76,'SO01-1 - Rozšírenie kapac...'!$C$82:$J$109,'SO01-1 - Rozšírenie kapac...'!$C$115:$J$165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2" i="2" l="1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31" i="2"/>
  <c r="J37" i="2"/>
  <c r="J36" i="2"/>
  <c r="AY95" i="1" s="1"/>
  <c r="J35" i="2"/>
  <c r="AX95" i="1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T160" i="2" s="1"/>
  <c r="R161" i="2"/>
  <c r="R160" i="2" s="1"/>
  <c r="P161" i="2"/>
  <c r="P160" i="2" s="1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T149" i="2" s="1"/>
  <c r="R150" i="2"/>
  <c r="R149" i="2" s="1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5" i="2"/>
  <c r="J124" i="2"/>
  <c r="F122" i="2"/>
  <c r="E120" i="2"/>
  <c r="J92" i="2"/>
  <c r="J91" i="2"/>
  <c r="F89" i="2"/>
  <c r="E87" i="2"/>
  <c r="J18" i="2"/>
  <c r="E18" i="2"/>
  <c r="F125" i="2" s="1"/>
  <c r="J17" i="2"/>
  <c r="J15" i="2"/>
  <c r="E15" i="2"/>
  <c r="F91" i="2" s="1"/>
  <c r="J14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165" i="2"/>
  <c r="BK165" i="2"/>
  <c r="J158" i="2"/>
  <c r="BK156" i="2"/>
  <c r="BK142" i="2"/>
  <c r="J142" i="2"/>
  <c r="BK140" i="2"/>
  <c r="J139" i="2"/>
  <c r="BK138" i="2"/>
  <c r="BK136" i="2"/>
  <c r="BK135" i="2"/>
  <c r="BK134" i="2"/>
  <c r="J134" i="2"/>
  <c r="BK132" i="2"/>
  <c r="J141" i="2"/>
  <c r="BK161" i="2"/>
  <c r="BK141" i="2"/>
  <c r="J140" i="2"/>
  <c r="BK139" i="2"/>
  <c r="J138" i="2"/>
  <c r="J136" i="2"/>
  <c r="J135" i="2"/>
  <c r="J131" i="2"/>
  <c r="J161" i="2"/>
  <c r="J156" i="2"/>
  <c r="BK155" i="2"/>
  <c r="J155" i="2"/>
  <c r="BK154" i="2"/>
  <c r="J154" i="2"/>
  <c r="BK153" i="2"/>
  <c r="J153" i="2"/>
  <c r="BK152" i="2"/>
  <c r="J152" i="2"/>
  <c r="BK150" i="2"/>
  <c r="J150" i="2"/>
  <c r="BK148" i="2"/>
  <c r="J148" i="2"/>
  <c r="BK147" i="2"/>
  <c r="J147" i="2"/>
  <c r="AS94" i="1"/>
  <c r="BK164" i="2"/>
  <c r="BK159" i="2"/>
  <c r="J159" i="2"/>
  <c r="BK158" i="2"/>
  <c r="BK144" i="2"/>
  <c r="J144" i="2"/>
  <c r="BK143" i="2"/>
  <c r="J143" i="2"/>
  <c r="J164" i="2"/>
  <c r="J132" i="2"/>
  <c r="BK131" i="2"/>
  <c r="T157" i="2" l="1"/>
  <c r="R163" i="2"/>
  <c r="R162" i="2" s="1"/>
  <c r="R157" i="2"/>
  <c r="P130" i="2"/>
  <c r="R130" i="2"/>
  <c r="R129" i="2"/>
  <c r="BK133" i="2"/>
  <c r="J133" i="2" s="1"/>
  <c r="J99" i="2" s="1"/>
  <c r="P133" i="2"/>
  <c r="R133" i="2"/>
  <c r="T133" i="2"/>
  <c r="BK137" i="2"/>
  <c r="J137" i="2" s="1"/>
  <c r="J100" i="2" s="1"/>
  <c r="P137" i="2"/>
  <c r="P129" i="2" s="1"/>
  <c r="R137" i="2"/>
  <c r="T137" i="2"/>
  <c r="BK146" i="2"/>
  <c r="J146" i="2" s="1"/>
  <c r="J102" i="2" s="1"/>
  <c r="P146" i="2"/>
  <c r="R146" i="2"/>
  <c r="T146" i="2"/>
  <c r="BK151" i="2"/>
  <c r="J151" i="2" s="1"/>
  <c r="J104" i="2" s="1"/>
  <c r="P151" i="2"/>
  <c r="R151" i="2"/>
  <c r="R145" i="2" s="1"/>
  <c r="T151" i="2"/>
  <c r="T145" i="2" s="1"/>
  <c r="P157" i="2"/>
  <c r="BK157" i="2"/>
  <c r="J157" i="2" s="1"/>
  <c r="J105" i="2" s="1"/>
  <c r="BK130" i="2"/>
  <c r="J130" i="2" s="1"/>
  <c r="J98" i="2" s="1"/>
  <c r="T130" i="2"/>
  <c r="BK163" i="2"/>
  <c r="J163" i="2" s="1"/>
  <c r="J108" i="2" s="1"/>
  <c r="P163" i="2"/>
  <c r="P162" i="2"/>
  <c r="T163" i="2"/>
  <c r="T162" i="2"/>
  <c r="J89" i="2"/>
  <c r="F92" i="2"/>
  <c r="E118" i="2"/>
  <c r="F124" i="2"/>
  <c r="BF131" i="2"/>
  <c r="BK160" i="2"/>
  <c r="J160" i="2" s="1"/>
  <c r="J106" i="2" s="1"/>
  <c r="BF143" i="2"/>
  <c r="BF144" i="2"/>
  <c r="BF156" i="2"/>
  <c r="BF158" i="2"/>
  <c r="BF159" i="2"/>
  <c r="BF147" i="2"/>
  <c r="BF148" i="2"/>
  <c r="BF150" i="2"/>
  <c r="BF152" i="2"/>
  <c r="BF153" i="2"/>
  <c r="BF154" i="2"/>
  <c r="BF164" i="2"/>
  <c r="BF165" i="2"/>
  <c r="BF136" i="2"/>
  <c r="BF138" i="2"/>
  <c r="BF161" i="2"/>
  <c r="BK149" i="2"/>
  <c r="J149" i="2" s="1"/>
  <c r="J103" i="2" s="1"/>
  <c r="BF132" i="2"/>
  <c r="BF134" i="2"/>
  <c r="BF135" i="2"/>
  <c r="BF139" i="2"/>
  <c r="BF140" i="2"/>
  <c r="BF141" i="2"/>
  <c r="BF155" i="2"/>
  <c r="BF142" i="2"/>
  <c r="F36" i="2"/>
  <c r="BC95" i="1" s="1"/>
  <c r="BC94" i="1" s="1"/>
  <c r="W32" i="1" s="1"/>
  <c r="J33" i="2"/>
  <c r="AV95" i="1" s="1"/>
  <c r="F35" i="2"/>
  <c r="BB95" i="1" s="1"/>
  <c r="BB94" i="1" s="1"/>
  <c r="AX94" i="1" s="1"/>
  <c r="F33" i="2"/>
  <c r="AZ95" i="1" s="1"/>
  <c r="AZ94" i="1" s="1"/>
  <c r="W29" i="1" s="1"/>
  <c r="F37" i="2"/>
  <c r="BD95" i="1" s="1"/>
  <c r="BD94" i="1" s="1"/>
  <c r="W33" i="1" s="1"/>
  <c r="T129" i="2" l="1"/>
  <c r="R128" i="2"/>
  <c r="T128" i="2"/>
  <c r="P145" i="2"/>
  <c r="P128" i="2"/>
  <c r="AU95" i="1"/>
  <c r="AU94" i="1" s="1"/>
  <c r="BK162" i="2"/>
  <c r="J162" i="2" s="1"/>
  <c r="J107" i="2" s="1"/>
  <c r="BK129" i="2"/>
  <c r="J129" i="2" s="1"/>
  <c r="J97" i="2" s="1"/>
  <c r="BK145" i="2"/>
  <c r="J145" i="2" s="1"/>
  <c r="J101" i="2" s="1"/>
  <c r="AV94" i="1"/>
  <c r="AK29" i="1" s="1"/>
  <c r="J34" i="2"/>
  <c r="AW95" i="1" s="1"/>
  <c r="AT95" i="1" s="1"/>
  <c r="AY94" i="1"/>
  <c r="W31" i="1"/>
  <c r="F34" i="2"/>
  <c r="BA95" i="1" s="1"/>
  <c r="BA94" i="1" s="1"/>
  <c r="W30" i="1" s="1"/>
  <c r="BK128" i="2" l="1"/>
  <c r="J128" i="2" s="1"/>
  <c r="J96" i="2" s="1"/>
  <c r="AW94" i="1"/>
  <c r="AK30" i="1" s="1"/>
  <c r="AT94" i="1" l="1"/>
  <c r="J30" i="2"/>
  <c r="AG95" i="1" s="1"/>
  <c r="AG94" i="1" s="1"/>
  <c r="AN94" i="1" l="1"/>
  <c r="AN95" i="1"/>
  <c r="J39" i="2"/>
  <c r="AK26" i="1"/>
  <c r="AK35" i="1" s="1"/>
</calcChain>
</file>

<file path=xl/sharedStrings.xml><?xml version="1.0" encoding="utf-8"?>
<sst xmlns="http://schemas.openxmlformats.org/spreadsheetml/2006/main" count="688" uniqueCount="243">
  <si>
    <t>Export Komplet</t>
  </si>
  <si>
    <t/>
  </si>
  <si>
    <t>2.0</t>
  </si>
  <si>
    <t>False</t>
  </si>
  <si>
    <t>{96d5699c-267c-465b-af61-9f26bbb159eb}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</si>
  <si>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</si>
  <si>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</si>
  <si>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</si>
  <si>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</si>
  <si>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</si>
  <si>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</si>
  <si>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</si>
  <si>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SO01</t>
  </si>
  <si>
    <t>Stavba:</t>
  </si>
  <si>
    <t>Stankovce</t>
  </si>
  <si>
    <t>JKSO:</t>
  </si>
  <si>
    <t>KS:</t>
  </si>
  <si>
    <t>Miesto:</t>
  </si>
  <si>
    <t>Trebišov, obec: Stankovce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</si>
  <si>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</si>
  <si>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</si>
  <si>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</si>
  <si>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</si>
  <si>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</si>
  <si>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</si>
  <si>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</si>
  <si>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51 098 270</t>
  </si>
  <si>
    <t>VEQER,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</si>
  <si>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</si>
  <si>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</si>
  <si>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</si>
  <si>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</si>
  <si>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</si>
  <si>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</si>
  <si>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</si>
  <si>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</si>
  <si>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</si>
  <si>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</si>
  <si>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</si>
  <si>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</si>
  <si>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</si>
  <si>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</si>
  <si>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</si>
  <si>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</si>
  <si>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</si>
  <si>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</si>
  <si>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</si>
  <si>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</si>
  <si>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</si>
  <si>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</si>
  <si>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</si>
  <si>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</si>
  <si>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</si>
  <si>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</si>
  <si>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</si>
  <si>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</si>
  <si>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</si>
  <si>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</si>
  <si>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</si>
  <si>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</si>
  <si>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</si>
  <si>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</si>
  <si>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</si>
  <si>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</si>
  <si>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</si>
  <si>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</si>
  <si>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</si>
  <si>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</si>
  <si>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</si>
  <si>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</si>
  <si>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</si>
  <si>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</si>
  <si>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</si>
  <si>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</si>
  <si>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</si>
  <si>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</si>
  <si>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SO01-1</t>
  </si>
  <si>
    <t>Rozšírenie kapacít skladov na sóju</t>
  </si>
  <si>
    <t>STA</t>
  </si>
  <si>
    <t>1</t>
  </si>
  <si>
    <t>{1df80371-0b3f-4712-af21-2ac743f6f1d9}</t>
  </si>
  <si>
    <t>KRYCÍ LIST ROZPOČTU</t>
  </si>
  <si>
    <t>Objekt:</t>
  </si>
  <si>
    <t>SO01-1 - Rozšírenie kapacít skladov na sóju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</si>
  <si>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</si>
  <si>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</si>
  <si>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</si>
  <si>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</si>
  <si>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</si>
  <si>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</si>
  <si>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</si>
  <si>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</si>
  <si>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</si>
  <si>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</si>
  <si>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</si>
  <si>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</si>
  <si>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</si>
  <si>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</si>
  <si>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</si>
  <si>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</si>
  <si>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</si>
  <si>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</si>
  <si>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</si>
  <si>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</si>
  <si>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</si>
  <si>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</si>
  <si>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</si>
  <si>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</si>
  <si>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</si>
  <si>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</si>
  <si>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</si>
  <si>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</si>
  <si>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</si>
  <si>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</si>
  <si>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</si>
  <si>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</si>
  <si>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</si>
  <si>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</si>
  <si>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</si>
  <si>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311234533</t>
  </si>
  <si>
    <t>Murivo nosné, na maltu (380x250x238)</t>
  </si>
  <si>
    <t>m3</t>
  </si>
  <si>
    <t>4</t>
  </si>
  <si>
    <t>2</t>
  </si>
  <si>
    <t>164079986</t>
  </si>
  <si>
    <t>22</t>
  </si>
  <si>
    <t>M</t>
  </si>
  <si>
    <t>589510000200.S</t>
  </si>
  <si>
    <t>Výstuž do betónu z ocele 10 000 (S 185) D 6 mm</t>
  </si>
  <si>
    <t>t</t>
  </si>
  <si>
    <t>128</t>
  </si>
  <si>
    <t>1511690126</t>
  </si>
  <si>
    <t>Vodorovné konštrukcie</t>
  </si>
  <si>
    <t>417321313.S</t>
  </si>
  <si>
    <t>Betón stužujúcich pásov a vencov železový tr. C 16/20</t>
  </si>
  <si>
    <t>1785492989</t>
  </si>
  <si>
    <t>417351115.S</t>
  </si>
  <si>
    <t>Debnenie bočníc stužujúcich pásov a vencov vrátane vzpier zhotovenie</t>
  </si>
  <si>
    <t>m2</t>
  </si>
  <si>
    <t>-708530857</t>
  </si>
  <si>
    <t>417351116.S</t>
  </si>
  <si>
    <t>Debnenie bočníc stužujúcich pásov a vencov vrátane vzpier odstránenie</t>
  </si>
  <si>
    <t>943322737</t>
  </si>
  <si>
    <t>9</t>
  </si>
  <si>
    <t>Ostatné konštrukcie a práce-búranie</t>
  </si>
  <si>
    <t>23</t>
  </si>
  <si>
    <t>941941031.S</t>
  </si>
  <si>
    <t>Montáž lešenia ľahkého pracovného radového s podlahami šírky od 0,80 do 1,00 m, výšky do 10 m</t>
  </si>
  <si>
    <t>906895452</t>
  </si>
  <si>
    <t>24</t>
  </si>
  <si>
    <t>941941191.S</t>
  </si>
  <si>
    <t>Príplatok za prvý a každý ďalší i začatý mesiac použitia lešenia ľahkého pracovného radového s podlahami šírky od 0,80 do 1,00 m, výšky do 10 m</t>
  </si>
  <si>
    <t>1898676777</t>
  </si>
  <si>
    <t>25</t>
  </si>
  <si>
    <t>941941831.S</t>
  </si>
  <si>
    <t>Demontáž lešenia ľahkého pracovného radového s podlahami šírky nad 0,80 do 1,00 m, výšky do 10 m</t>
  </si>
  <si>
    <t>1378754670</t>
  </si>
  <si>
    <t>26</t>
  </si>
  <si>
    <t>316890000100.S</t>
  </si>
  <si>
    <t>Sada lešenia rámového systémového šírky 0,75 m, výšky do 10 m</t>
  </si>
  <si>
    <t>súb.</t>
  </si>
  <si>
    <t>8</t>
  </si>
  <si>
    <t>170322447</t>
  </si>
  <si>
    <t>11</t>
  </si>
  <si>
    <t>979087017.S</t>
  </si>
  <si>
    <t>Odvoz na skládku, demontovaných konštrukcií azbestocementových do 5000m</t>
  </si>
  <si>
    <t>381410461</t>
  </si>
  <si>
    <t>12</t>
  </si>
  <si>
    <t>979087018.S</t>
  </si>
  <si>
    <t>Príplatok za každých ďalších aj začatých 5000 m pre odvoz na skládku demontovaných konštrukcií azbestocementových</t>
  </si>
  <si>
    <t>1228152092</t>
  </si>
  <si>
    <t>979089411.S</t>
  </si>
  <si>
    <t>Poplatok za skladovanie - izolačné materiály a materiály obsahujúce azbest (17 06 ), nebezpečné</t>
  </si>
  <si>
    <t>1529603712</t>
  </si>
  <si>
    <t>PSV</t>
  </si>
  <si>
    <t>Práce a dodávky PSV</t>
  </si>
  <si>
    <t>762</t>
  </si>
  <si>
    <t>Konštrukcie tesárske</t>
  </si>
  <si>
    <t>15</t>
  </si>
  <si>
    <t>762341201.S</t>
  </si>
  <si>
    <t>Montáž latovania a väzníc jednoduchých striech pre sklon do 60°</t>
  </si>
  <si>
    <t>m</t>
  </si>
  <si>
    <t>16</t>
  </si>
  <si>
    <t>-1303817345</t>
  </si>
  <si>
    <t>605120002800.S</t>
  </si>
  <si>
    <t>Hranoly z mäkkého reziva neopracované nehranené akosť II, rozmer 100x100 mm</t>
  </si>
  <si>
    <t>32</t>
  </si>
  <si>
    <t>-71655209</t>
  </si>
  <si>
    <t>763</t>
  </si>
  <si>
    <t>Konštrukcie - drevostavby</t>
  </si>
  <si>
    <t>19</t>
  </si>
  <si>
    <t>763737212</t>
  </si>
  <si>
    <t>Demontáž strešnej konštrukcie z väzníkov plnostenných, konštrukčnej dĺžky nad 10 do 18 m</t>
  </si>
  <si>
    <t>ks</t>
  </si>
  <si>
    <t>1588497209</t>
  </si>
  <si>
    <t>764</t>
  </si>
  <si>
    <t>Konštrukcie klampiarske</t>
  </si>
  <si>
    <t>13</t>
  </si>
  <si>
    <t>764171712.S</t>
  </si>
  <si>
    <t>Krytina trapézová pozink ALUZINK, sklon strechy do 30°</t>
  </si>
  <si>
    <t>186115703</t>
  </si>
  <si>
    <t>6</t>
  </si>
  <si>
    <t>764352221.S</t>
  </si>
  <si>
    <t>Žľaby zo systémového riešenia ALUZINK, pododkvapové polkruhové r.š. 200 mm</t>
  </si>
  <si>
    <t>95587694</t>
  </si>
  <si>
    <t>7</t>
  </si>
  <si>
    <t>764359212.S</t>
  </si>
  <si>
    <t>Kotlík kónický, systémové riešenie ALUZINKpre rúry s priemerom od 100 do 125 mm</t>
  </si>
  <si>
    <t>-949976983</t>
  </si>
  <si>
    <t>5</t>
  </si>
  <si>
    <t>764454254.S</t>
  </si>
  <si>
    <t>Zvodové rúry zo systémového riešenia ALUZINK, kruhové priemer 120 mm</t>
  </si>
  <si>
    <t>-1021276713</t>
  </si>
  <si>
    <t>14</t>
  </si>
  <si>
    <t>998764102.S</t>
  </si>
  <si>
    <t>Presun hmôt pre konštrukcie klampiarske v objektoch výšky nad 6 do 12 m</t>
  </si>
  <si>
    <t>1141496865</t>
  </si>
  <si>
    <t>765</t>
  </si>
  <si>
    <t>Konštrukcie - krytiny tvrdé</t>
  </si>
  <si>
    <t>765321811</t>
  </si>
  <si>
    <t>Demontáž azbestocementovej krytiny zo štvorcov alebo šablón do sutiny, na latovaní, sklon do 45°, -0,01300 t</t>
  </si>
  <si>
    <t>629749580</t>
  </si>
  <si>
    <t>10</t>
  </si>
  <si>
    <t>765328811</t>
  </si>
  <si>
    <t>Demontáž azbestocementových hrebeňov a nároží do sute krytiny hladkej, sklon do 45°, -0,00200 t</t>
  </si>
  <si>
    <t>-452618963</t>
  </si>
  <si>
    <t>783</t>
  </si>
  <si>
    <t>Nátery</t>
  </si>
  <si>
    <t>17</t>
  </si>
  <si>
    <t>783782404</t>
  </si>
  <si>
    <t>Nátery tesárskych konštrukcií, povrchová impregnácia proti drevokaznému hmyzu, hubám a plesniam, jednonásobná</t>
  </si>
  <si>
    <t>-401348779</t>
  </si>
  <si>
    <t>Práce a dodávky M</t>
  </si>
  <si>
    <t>43-M</t>
  </si>
  <si>
    <t>Montáž oceľových konštrukcií</t>
  </si>
  <si>
    <t>430331101.S</t>
  </si>
  <si>
    <t>Montáž ocelových väzníkov</t>
  </si>
  <si>
    <t>64</t>
  </si>
  <si>
    <t>-862081555</t>
  </si>
  <si>
    <t>21</t>
  </si>
  <si>
    <t>553850000100.S</t>
  </si>
  <si>
    <t xml:space="preserve">Dodávka oceľových väzníkov </t>
  </si>
  <si>
    <t>2066138985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</si>
</sst>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45" sqref="BE45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65" t="s">
        <v>5</v>
      </c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0" t="s">
        <v>12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R5" s="16"/>
      <c r="BS5" s="13" t="s">
        <v>6</v>
      </c>
    </row>
    <row r="6" spans="1:74" ht="37" customHeight="1">
      <c r="B6" s="16"/>
      <c r="D6" s="21" t="s">
        <v>13</v>
      </c>
      <c r="K6" s="152" t="s">
        <v>14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49">
        <v>44942</v>
      </c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26</v>
      </c>
      <c r="AR16" s="16"/>
      <c r="BS16" s="13" t="s">
        <v>3</v>
      </c>
    </row>
    <row r="17" spans="2:71" ht="18.5" customHeight="1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21</v>
      </c>
      <c r="AN19" s="20" t="s">
        <v>26</v>
      </c>
      <c r="AR19" s="16"/>
      <c r="BS19" s="13" t="s">
        <v>6</v>
      </c>
    </row>
    <row r="20" spans="2:71" ht="18.5" customHeight="1">
      <c r="B20" s="16"/>
      <c r="E20" s="20" t="s">
        <v>27</v>
      </c>
      <c r="AK20" s="22" t="s">
        <v>23</v>
      </c>
      <c r="AN20" s="20" t="s">
        <v>1</v>
      </c>
      <c r="AR20" s="16"/>
      <c r="BS20" s="13" t="s">
        <v>28</v>
      </c>
    </row>
    <row r="21" spans="2:71" ht="7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3" t="s">
        <v>1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4">
        <f>ROUND(AG94,2)</f>
        <v>0</v>
      </c>
      <c r="AL26" s="155"/>
      <c r="AM26" s="155"/>
      <c r="AN26" s="155"/>
      <c r="AO26" s="155"/>
      <c r="AR26" s="25"/>
    </row>
    <row r="27" spans="2:71" s="1" customFormat="1" ht="7" customHeight="1">
      <c r="B27" s="25"/>
      <c r="AR27" s="25"/>
    </row>
    <row r="28" spans="2:71" s="1" customFormat="1" ht="13">
      <c r="B28" s="25"/>
      <c r="L28" s="156" t="s">
        <v>32</v>
      </c>
      <c r="M28" s="156"/>
      <c r="N28" s="156"/>
      <c r="O28" s="156"/>
      <c r="P28" s="156"/>
      <c r="W28" s="156" t="s">
        <v>33</v>
      </c>
      <c r="X28" s="156"/>
      <c r="Y28" s="156"/>
      <c r="Z28" s="156"/>
      <c r="AA28" s="156"/>
      <c r="AB28" s="156"/>
      <c r="AC28" s="156"/>
      <c r="AD28" s="156"/>
      <c r="AE28" s="156"/>
      <c r="AK28" s="156" t="s">
        <v>34</v>
      </c>
      <c r="AL28" s="156"/>
      <c r="AM28" s="156"/>
      <c r="AN28" s="156"/>
      <c r="AO28" s="156"/>
      <c r="AR28" s="25"/>
    </row>
    <row r="29" spans="2:71" s="2" customFormat="1" ht="14.5" customHeight="1">
      <c r="B29" s="29"/>
      <c r="D29" s="22" t="s">
        <v>35</v>
      </c>
      <c r="F29" s="22" t="s">
        <v>36</v>
      </c>
      <c r="L29" s="159">
        <v>0.2</v>
      </c>
      <c r="M29" s="158"/>
      <c r="N29" s="158"/>
      <c r="O29" s="158"/>
      <c r="P29" s="158"/>
      <c r="W29" s="157">
        <f>ROUND(AZ94, 2)</f>
        <v>0</v>
      </c>
      <c r="X29" s="158"/>
      <c r="Y29" s="158"/>
      <c r="Z29" s="158"/>
      <c r="AA29" s="158"/>
      <c r="AB29" s="158"/>
      <c r="AC29" s="158"/>
      <c r="AD29" s="158"/>
      <c r="AE29" s="158"/>
      <c r="AK29" s="157">
        <f>ROUND(AV94, 2)</f>
        <v>0</v>
      </c>
      <c r="AL29" s="158"/>
      <c r="AM29" s="158"/>
      <c r="AN29" s="158"/>
      <c r="AO29" s="158"/>
      <c r="AR29" s="29"/>
    </row>
    <row r="30" spans="2:71" s="2" customFormat="1" ht="14.5" customHeight="1">
      <c r="B30" s="29"/>
      <c r="F30" s="22" t="s">
        <v>37</v>
      </c>
      <c r="L30" s="159">
        <v>0.2</v>
      </c>
      <c r="M30" s="158"/>
      <c r="N30" s="158"/>
      <c r="O30" s="158"/>
      <c r="P30" s="158"/>
      <c r="W30" s="157">
        <f>ROUND(BA94, 2)</f>
        <v>0</v>
      </c>
      <c r="X30" s="158"/>
      <c r="Y30" s="158"/>
      <c r="Z30" s="158"/>
      <c r="AA30" s="158"/>
      <c r="AB30" s="158"/>
      <c r="AC30" s="158"/>
      <c r="AD30" s="158"/>
      <c r="AE30" s="158"/>
      <c r="AK30" s="157">
        <f>ROUND(AW94, 2)</f>
        <v>0</v>
      </c>
      <c r="AL30" s="158"/>
      <c r="AM30" s="158"/>
      <c r="AN30" s="158"/>
      <c r="AO30" s="158"/>
      <c r="AR30" s="29"/>
    </row>
    <row r="31" spans="2:71" s="2" customFormat="1" ht="14.5" hidden="1" customHeight="1">
      <c r="B31" s="29"/>
      <c r="F31" s="22" t="s">
        <v>38</v>
      </c>
      <c r="L31" s="159">
        <v>0.2</v>
      </c>
      <c r="M31" s="158"/>
      <c r="N31" s="158"/>
      <c r="O31" s="158"/>
      <c r="P31" s="158"/>
      <c r="W31" s="157">
        <f>ROUND(BB94, 2)</f>
        <v>0</v>
      </c>
      <c r="X31" s="158"/>
      <c r="Y31" s="158"/>
      <c r="Z31" s="158"/>
      <c r="AA31" s="158"/>
      <c r="AB31" s="158"/>
      <c r="AC31" s="158"/>
      <c r="AD31" s="158"/>
      <c r="AE31" s="158"/>
      <c r="AK31" s="157">
        <v>0</v>
      </c>
      <c r="AL31" s="158"/>
      <c r="AM31" s="158"/>
      <c r="AN31" s="158"/>
      <c r="AO31" s="158"/>
      <c r="AR31" s="29"/>
    </row>
    <row r="32" spans="2:71" s="2" customFormat="1" ht="14.5" hidden="1" customHeight="1">
      <c r="B32" s="29"/>
      <c r="F32" s="22" t="s">
        <v>39</v>
      </c>
      <c r="L32" s="159">
        <v>0.2</v>
      </c>
      <c r="M32" s="158"/>
      <c r="N32" s="158"/>
      <c r="O32" s="158"/>
      <c r="P32" s="158"/>
      <c r="W32" s="157">
        <f>ROUND(BC94, 2)</f>
        <v>0</v>
      </c>
      <c r="X32" s="158"/>
      <c r="Y32" s="158"/>
      <c r="Z32" s="158"/>
      <c r="AA32" s="158"/>
      <c r="AB32" s="158"/>
      <c r="AC32" s="158"/>
      <c r="AD32" s="158"/>
      <c r="AE32" s="158"/>
      <c r="AK32" s="157">
        <v>0</v>
      </c>
      <c r="AL32" s="158"/>
      <c r="AM32" s="158"/>
      <c r="AN32" s="158"/>
      <c r="AO32" s="158"/>
      <c r="AR32" s="29"/>
    </row>
    <row r="33" spans="2:44" s="2" customFormat="1" ht="14.5" hidden="1" customHeight="1">
      <c r="B33" s="29"/>
      <c r="F33" s="22" t="s">
        <v>40</v>
      </c>
      <c r="L33" s="159">
        <v>0</v>
      </c>
      <c r="M33" s="158"/>
      <c r="N33" s="158"/>
      <c r="O33" s="158"/>
      <c r="P33" s="158"/>
      <c r="W33" s="157">
        <f>ROUND(BD94, 2)</f>
        <v>0</v>
      </c>
      <c r="X33" s="158"/>
      <c r="Y33" s="158"/>
      <c r="Z33" s="158"/>
      <c r="AA33" s="158"/>
      <c r="AB33" s="158"/>
      <c r="AC33" s="158"/>
      <c r="AD33" s="158"/>
      <c r="AE33" s="158"/>
      <c r="AK33" s="157">
        <v>0</v>
      </c>
      <c r="AL33" s="158"/>
      <c r="AM33" s="158"/>
      <c r="AN33" s="158"/>
      <c r="AO33" s="158"/>
      <c r="AR33" s="29"/>
    </row>
    <row r="34" spans="2:44" s="1" customFormat="1" ht="7" customHeight="1">
      <c r="B34" s="25"/>
      <c r="AR34" s="25"/>
    </row>
    <row r="35" spans="2:44" s="1" customFormat="1" ht="26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80" t="s">
        <v>43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7" customHeight="1">
      <c r="B36" s="25"/>
      <c r="AR36" s="25"/>
    </row>
    <row r="37" spans="2:44" s="1" customFormat="1" ht="14.5" customHeight="1">
      <c r="B37" s="25"/>
      <c r="AR37" s="25"/>
    </row>
    <row r="38" spans="2:44" ht="14.5" customHeight="1">
      <c r="B38" s="16"/>
      <c r="AR38" s="16"/>
    </row>
    <row r="39" spans="2:44" ht="14.5" customHeight="1">
      <c r="B39" s="16"/>
      <c r="AR39" s="16"/>
    </row>
    <row r="40" spans="2:44" ht="14.5" customHeight="1">
      <c r="B40" s="16"/>
      <c r="AR40" s="16"/>
    </row>
    <row r="41" spans="2:44" ht="14.5" customHeight="1">
      <c r="B41" s="16"/>
      <c r="AR41" s="16"/>
    </row>
    <row r="42" spans="2:44" ht="14.5" customHeight="1">
      <c r="B42" s="16"/>
      <c r="AR42" s="16"/>
    </row>
    <row r="43" spans="2:44" ht="14.5" customHeight="1">
      <c r="B43" s="16"/>
      <c r="AR43" s="16"/>
    </row>
    <row r="44" spans="2:44" ht="14.5" customHeight="1">
      <c r="B44" s="16"/>
      <c r="AR44" s="16"/>
    </row>
    <row r="45" spans="2:44" ht="14.5" customHeight="1">
      <c r="B45" s="16"/>
      <c r="AR45" s="16"/>
    </row>
    <row r="46" spans="2:44" ht="14.5" customHeight="1">
      <c r="B46" s="16"/>
      <c r="AR46" s="16"/>
    </row>
    <row r="47" spans="2:44" ht="14.5" customHeight="1">
      <c r="B47" s="16"/>
      <c r="AR47" s="16"/>
    </row>
    <row r="48" spans="2:44" ht="14.5" customHeight="1">
      <c r="B48" s="16"/>
      <c r="AR48" s="16"/>
    </row>
    <row r="49" spans="2:44" s="1" customFormat="1" ht="14.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>
      <c r="B82" s="25"/>
      <c r="C82" s="17" t="s">
        <v>50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1"/>
      <c r="C84" s="22" t="s">
        <v>11</v>
      </c>
      <c r="L84" s="3" t="str">
        <f>K5</f>
        <v>SO01</v>
      </c>
      <c r="AR84" s="41"/>
    </row>
    <row r="85" spans="1:91" s="4" customFormat="1" ht="37" customHeight="1">
      <c r="B85" s="42"/>
      <c r="C85" s="43" t="s">
        <v>13</v>
      </c>
      <c r="L85" s="171" t="str">
        <f>K6</f>
        <v>Stankovce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>Trebišov, obec: Stankovce</v>
      </c>
      <c r="AI87" s="22" t="s">
        <v>19</v>
      </c>
      <c r="AM87" s="173">
        <f>IF(AN8= "","",AN8)</f>
        <v>44942</v>
      </c>
      <c r="AN87" s="173"/>
      <c r="AR87" s="25"/>
    </row>
    <row r="88" spans="1:91" s="1" customFormat="1" ht="7" customHeight="1">
      <c r="B88" s="25"/>
      <c r="AR88" s="25"/>
    </row>
    <row r="89" spans="1:91" s="1" customFormat="1" ht="15.25" customHeight="1">
      <c r="B89" s="25"/>
      <c r="C89" s="22" t="s">
        <v>20</v>
      </c>
      <c r="L89" s="3" t="str">
        <f>IF(E11= "","",E11)</f>
        <v xml:space="preserve"> </v>
      </c>
      <c r="AI89" s="22" t="s">
        <v>25</v>
      </c>
      <c r="AM89" s="174" t="str">
        <f>IF(E17="","",E17)</f>
        <v>VEQER, s.r.o.</v>
      </c>
      <c r="AN89" s="175"/>
      <c r="AO89" s="175"/>
      <c r="AP89" s="175"/>
      <c r="AR89" s="25"/>
      <c r="AS89" s="176" t="s">
        <v>51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2" t="s">
        <v>24</v>
      </c>
      <c r="L90" s="3" t="str">
        <f>IF(E14="","",E14)</f>
        <v xml:space="preserve"> </v>
      </c>
      <c r="AI90" s="22" t="s">
        <v>29</v>
      </c>
      <c r="AM90" s="174" t="str">
        <f>IF(E20="","",E20)</f>
        <v>VEQER, s.r.o.</v>
      </c>
      <c r="AN90" s="175"/>
      <c r="AO90" s="175"/>
      <c r="AP90" s="175"/>
      <c r="AR90" s="25"/>
      <c r="AS90" s="178"/>
      <c r="AT90" s="179"/>
      <c r="BD90" s="48"/>
    </row>
    <row r="91" spans="1:91" s="1" customFormat="1" ht="11" customHeight="1">
      <c r="B91" s="25"/>
      <c r="AR91" s="25"/>
      <c r="AS91" s="178"/>
      <c r="AT91" s="179"/>
      <c r="BD91" s="48"/>
    </row>
    <row r="92" spans="1:91" s="1" customFormat="1" ht="29.25" customHeight="1">
      <c r="B92" s="25"/>
      <c r="C92" s="166" t="s">
        <v>52</v>
      </c>
      <c r="D92" s="167"/>
      <c r="E92" s="167"/>
      <c r="F92" s="167"/>
      <c r="G92" s="167"/>
      <c r="H92" s="49"/>
      <c r="I92" s="168" t="s">
        <v>53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54</v>
      </c>
      <c r="AH92" s="167"/>
      <c r="AI92" s="167"/>
      <c r="AJ92" s="167"/>
      <c r="AK92" s="167"/>
      <c r="AL92" s="167"/>
      <c r="AM92" s="167"/>
      <c r="AN92" s="168" t="s">
        <v>55</v>
      </c>
      <c r="AO92" s="167"/>
      <c r="AP92" s="170"/>
      <c r="AQ92" s="50" t="s">
        <v>56</v>
      </c>
      <c r="AR92" s="25"/>
      <c r="AS92" s="51" t="s">
        <v>57</v>
      </c>
      <c r="AT92" s="52" t="s">
        <v>58</v>
      </c>
      <c r="AU92" s="52" t="s">
        <v>59</v>
      </c>
      <c r="AV92" s="52" t="s">
        <v>60</v>
      </c>
      <c r="AW92" s="52" t="s">
        <v>61</v>
      </c>
      <c r="AX92" s="52" t="s">
        <v>62</v>
      </c>
      <c r="AY92" s="52" t="s">
        <v>63</v>
      </c>
      <c r="AZ92" s="52" t="s">
        <v>64</v>
      </c>
      <c r="BA92" s="52" t="s">
        <v>65</v>
      </c>
      <c r="BB92" s="52" t="s">
        <v>66</v>
      </c>
      <c r="BC92" s="52" t="s">
        <v>67</v>
      </c>
      <c r="BD92" s="53" t="s">
        <v>68</v>
      </c>
    </row>
    <row r="93" spans="1:91" s="1" customFormat="1" ht="11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>
      <c r="B94" s="55"/>
      <c r="C94" s="56" t="s">
        <v>69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>
        <f>ROUND(AU95,5)</f>
        <v>1221.4112399999999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70</v>
      </c>
      <c r="BT94" s="64" t="s">
        <v>71</v>
      </c>
      <c r="BU94" s="65" t="s">
        <v>72</v>
      </c>
      <c r="BV94" s="64" t="s">
        <v>73</v>
      </c>
      <c r="BW94" s="64" t="s">
        <v>4</v>
      </c>
      <c r="BX94" s="64" t="s">
        <v>74</v>
      </c>
      <c r="CL94" s="64" t="s">
        <v>1</v>
      </c>
    </row>
    <row r="95" spans="1:91" s="6" customFormat="1" ht="16.5" customHeight="1">
      <c r="A95" s="66" t="s">
        <v>75</v>
      </c>
      <c r="B95" s="67"/>
      <c r="C95" s="68"/>
      <c r="D95" s="162" t="s">
        <v>76</v>
      </c>
      <c r="E95" s="162"/>
      <c r="F95" s="162"/>
      <c r="G95" s="162"/>
      <c r="H95" s="162"/>
      <c r="I95" s="69"/>
      <c r="J95" s="162" t="s">
        <v>77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'SO01-1 - Rozšírenie kapac...'!J30</f>
        <v>0</v>
      </c>
      <c r="AH95" s="161"/>
      <c r="AI95" s="161"/>
      <c r="AJ95" s="161"/>
      <c r="AK95" s="161"/>
      <c r="AL95" s="161"/>
      <c r="AM95" s="161"/>
      <c r="AN95" s="160">
        <f>SUM(AG95,AT95)</f>
        <v>0</v>
      </c>
      <c r="AO95" s="161"/>
      <c r="AP95" s="161"/>
      <c r="AQ95" s="70" t="s">
        <v>78</v>
      </c>
      <c r="AR95" s="67"/>
      <c r="AS95" s="71">
        <v>0</v>
      </c>
      <c r="AT95" s="72">
        <f>ROUND(SUM(AV95:AW95),2)</f>
        <v>0</v>
      </c>
      <c r="AU95" s="73">
        <f>'SO01-1 - Rozšírenie kapac...'!P128</f>
        <v>1221.4112440000001</v>
      </c>
      <c r="AV95" s="72">
        <f>'SO01-1 - Rozšírenie kapac...'!J33</f>
        <v>0</v>
      </c>
      <c r="AW95" s="72">
        <f>'SO01-1 - Rozšírenie kapac...'!J34</f>
        <v>0</v>
      </c>
      <c r="AX95" s="72">
        <f>'SO01-1 - Rozšírenie kapac...'!J35</f>
        <v>0</v>
      </c>
      <c r="AY95" s="72">
        <f>'SO01-1 - Rozšírenie kapac...'!J36</f>
        <v>0</v>
      </c>
      <c r="AZ95" s="72">
        <f>'SO01-1 - Rozšírenie kapac...'!F33</f>
        <v>0</v>
      </c>
      <c r="BA95" s="72">
        <f>'SO01-1 - Rozšírenie kapac...'!F34</f>
        <v>0</v>
      </c>
      <c r="BB95" s="72">
        <f>'SO01-1 - Rozšírenie kapac...'!F35</f>
        <v>0</v>
      </c>
      <c r="BC95" s="72">
        <f>'SO01-1 - Rozšírenie kapac...'!F36</f>
        <v>0</v>
      </c>
      <c r="BD95" s="74">
        <f>'SO01-1 - Rozšírenie kapac...'!F37</f>
        <v>0</v>
      </c>
      <c r="BT95" s="75" t="s">
        <v>79</v>
      </c>
      <c r="BV95" s="75" t="s">
        <v>73</v>
      </c>
      <c r="BW95" s="75" t="s">
        <v>80</v>
      </c>
      <c r="BX95" s="75" t="s">
        <v>4</v>
      </c>
      <c r="CL95" s="75" t="s">
        <v>1</v>
      </c>
      <c r="CM95" s="75" t="s">
        <v>71</v>
      </c>
    </row>
    <row r="96" spans="1:91" s="1" customFormat="1" ht="30" customHeight="1">
      <c r="B96" s="25"/>
      <c r="AR96" s="25"/>
    </row>
    <row r="97" spans="2:44" s="1" customFormat="1" ht="7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01-1 - Rozšírenie kapac...'!C2" display="/" xr:uid="{00000000-0004-0000-0000-000000000000}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6"/>
  <sheetViews>
    <sheetView showGridLines="0" workbookViewId="0">
      <selection activeCell="I168" sqref="I168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5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5" customHeight="1">
      <c r="B4" s="16"/>
      <c r="D4" s="17" t="s">
        <v>81</v>
      </c>
      <c r="L4" s="16"/>
      <c r="M4" s="7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85" t="str">
        <f>'Rekapitulácia stavby'!K6</f>
        <v>Stankovce</v>
      </c>
      <c r="F7" s="186"/>
      <c r="G7" s="186"/>
      <c r="H7" s="186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71" t="s">
        <v>83</v>
      </c>
      <c r="F9" s="184"/>
      <c r="G9" s="184"/>
      <c r="H9" s="18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>
        <f>'Rekapitulácia stavby'!AN8</f>
        <v>44942</v>
      </c>
      <c r="L12" s="25"/>
    </row>
    <row r="13" spans="2:46" s="1" customFormat="1" ht="11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50" t="str">
        <f>'Rekapitulácia stavby'!E14</f>
        <v xml:space="preserve"> </v>
      </c>
      <c r="F18" s="150"/>
      <c r="G18" s="150"/>
      <c r="H18" s="150"/>
      <c r="I18" s="22" t="s">
        <v>23</v>
      </c>
      <c r="J18" s="20" t="str">
        <f>'Rekapitulácia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">
        <v>26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21</v>
      </c>
      <c r="J23" s="20" t="s">
        <v>26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77"/>
      <c r="E27" s="153" t="s">
        <v>1</v>
      </c>
      <c r="F27" s="153"/>
      <c r="G27" s="153"/>
      <c r="H27" s="153"/>
      <c r="L27" s="77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25" customHeight="1">
      <c r="B30" s="25"/>
      <c r="D30" s="78" t="s">
        <v>31</v>
      </c>
      <c r="J30" s="58">
        <f>ROUND(J128,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5" customHeight="1">
      <c r="B33" s="25"/>
      <c r="D33" s="79" t="s">
        <v>35</v>
      </c>
      <c r="E33" s="22" t="s">
        <v>36</v>
      </c>
      <c r="F33" s="80">
        <f>ROUND((SUM(BE128:BE165)),  2)</f>
        <v>0</v>
      </c>
      <c r="I33" s="81">
        <v>0.2</v>
      </c>
      <c r="J33" s="80">
        <f>ROUND(((SUM(BE128:BE165))*I33),  2)</f>
        <v>0</v>
      </c>
      <c r="L33" s="25"/>
    </row>
    <row r="34" spans="2:12" s="1" customFormat="1" ht="14.5" customHeight="1">
      <c r="B34" s="25"/>
      <c r="E34" s="22" t="s">
        <v>37</v>
      </c>
      <c r="F34" s="80">
        <f>ROUND((SUM(BF128:BF165)),  2)</f>
        <v>0</v>
      </c>
      <c r="I34" s="81">
        <v>0.2</v>
      </c>
      <c r="J34" s="80">
        <f>ROUND(((SUM(BF128:BF165))*I34),  2)</f>
        <v>0</v>
      </c>
      <c r="L34" s="25"/>
    </row>
    <row r="35" spans="2:12" s="1" customFormat="1" ht="14.5" hidden="1" customHeight="1">
      <c r="B35" s="25"/>
      <c r="E35" s="22" t="s">
        <v>38</v>
      </c>
      <c r="F35" s="80">
        <f>ROUND((SUM(BG128:BG165)),  2)</f>
        <v>0</v>
      </c>
      <c r="I35" s="81">
        <v>0.2</v>
      </c>
      <c r="J35" s="80">
        <f>0</f>
        <v>0</v>
      </c>
      <c r="L35" s="25"/>
    </row>
    <row r="36" spans="2:12" s="1" customFormat="1" ht="14.5" hidden="1" customHeight="1">
      <c r="B36" s="25"/>
      <c r="E36" s="22" t="s">
        <v>39</v>
      </c>
      <c r="F36" s="80">
        <f>ROUND((SUM(BH128:BH165)),  2)</f>
        <v>0</v>
      </c>
      <c r="I36" s="81">
        <v>0.2</v>
      </c>
      <c r="J36" s="80">
        <f>0</f>
        <v>0</v>
      </c>
      <c r="L36" s="25"/>
    </row>
    <row r="37" spans="2:12" s="1" customFormat="1" ht="14.5" hidden="1" customHeight="1">
      <c r="B37" s="25"/>
      <c r="E37" s="22" t="s">
        <v>40</v>
      </c>
      <c r="F37" s="80">
        <f>ROUND((SUM(BI128:BI165)),  2)</f>
        <v>0</v>
      </c>
      <c r="I37" s="81">
        <v>0</v>
      </c>
      <c r="J37" s="80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25" customHeight="1">
      <c r="B39" s="25"/>
      <c r="C39" s="82"/>
      <c r="D39" s="83" t="s">
        <v>41</v>
      </c>
      <c r="E39" s="49"/>
      <c r="F39" s="49"/>
      <c r="G39" s="84" t="s">
        <v>42</v>
      </c>
      <c r="H39" s="85" t="s">
        <v>43</v>
      </c>
      <c r="I39" s="49"/>
      <c r="J39" s="86">
        <f>SUM(J30:J37)</f>
        <v>0</v>
      </c>
      <c r="K39" s="87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5"/>
      <c r="D61" s="36" t="s">
        <v>46</v>
      </c>
      <c r="E61" s="27"/>
      <c r="F61" s="88" t="s">
        <v>47</v>
      </c>
      <c r="G61" s="36" t="s">
        <v>46</v>
      </c>
      <c r="H61" s="27"/>
      <c r="I61" s="27"/>
      <c r="J61" s="8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5"/>
      <c r="D76" s="36" t="s">
        <v>46</v>
      </c>
      <c r="E76" s="27"/>
      <c r="F76" s="88" t="s">
        <v>47</v>
      </c>
      <c r="G76" s="36" t="s">
        <v>46</v>
      </c>
      <c r="H76" s="27"/>
      <c r="I76" s="27"/>
      <c r="J76" s="89" t="s">
        <v>47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85" t="str">
        <f>E7</f>
        <v>Stankovce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71" t="str">
        <f>E9</f>
        <v>SO01-1 - Rozšírenie kapacít skladov na sóju</v>
      </c>
      <c r="F87" s="184"/>
      <c r="G87" s="184"/>
      <c r="H87" s="184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Trebišov, obec: Stankovce</v>
      </c>
      <c r="I89" s="22" t="s">
        <v>19</v>
      </c>
      <c r="J89" s="45">
        <f>IF(J12="","",J12)</f>
        <v>44942</v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>VEQER, s.r.o.</v>
      </c>
      <c r="L91" s="25"/>
    </row>
    <row r="92" spans="2:47" s="1" customFormat="1" ht="15.25" customHeight="1">
      <c r="B92" s="25"/>
      <c r="C92" s="22" t="s">
        <v>24</v>
      </c>
      <c r="F92" s="20" t="str">
        <f>IF(E18="","",E18)</f>
        <v xml:space="preserve"> </v>
      </c>
      <c r="I92" s="22" t="s">
        <v>29</v>
      </c>
      <c r="J92" s="23" t="str">
        <f>E24</f>
        <v>VEQER, s.r.o.</v>
      </c>
      <c r="L92" s="25"/>
    </row>
    <row r="93" spans="2:47" s="1" customFormat="1" ht="10.25" customHeight="1">
      <c r="B93" s="25"/>
      <c r="L93" s="25"/>
    </row>
    <row r="94" spans="2:47" s="1" customFormat="1" ht="29.25" customHeight="1">
      <c r="B94" s="25"/>
      <c r="C94" s="90" t="s">
        <v>85</v>
      </c>
      <c r="D94" s="82"/>
      <c r="E94" s="82"/>
      <c r="F94" s="82"/>
      <c r="G94" s="82"/>
      <c r="H94" s="82"/>
      <c r="I94" s="82"/>
      <c r="J94" s="91" t="s">
        <v>86</v>
      </c>
      <c r="K94" s="82"/>
      <c r="L94" s="25"/>
    </row>
    <row r="95" spans="2:47" s="1" customFormat="1" ht="10.25" customHeight="1">
      <c r="B95" s="25"/>
      <c r="L95" s="25"/>
    </row>
    <row r="96" spans="2:47" s="1" customFormat="1" ht="23" customHeight="1">
      <c r="B96" s="25"/>
      <c r="C96" s="92" t="s">
        <v>87</v>
      </c>
      <c r="J96" s="58">
        <f>J128</f>
        <v>0</v>
      </c>
      <c r="L96" s="25"/>
      <c r="AU96" s="13" t="s">
        <v>88</v>
      </c>
    </row>
    <row r="97" spans="2:12" s="8" customFormat="1" ht="25" customHeight="1">
      <c r="B97" s="93"/>
      <c r="D97" s="94" t="s">
        <v>89</v>
      </c>
      <c r="E97" s="95"/>
      <c r="F97" s="95"/>
      <c r="G97" s="95"/>
      <c r="H97" s="95"/>
      <c r="I97" s="95"/>
      <c r="J97" s="96">
        <f>J129</f>
        <v>0</v>
      </c>
      <c r="L97" s="93"/>
    </row>
    <row r="98" spans="2:12" s="9" customFormat="1" ht="20" customHeight="1">
      <c r="B98" s="97"/>
      <c r="D98" s="98" t="s">
        <v>90</v>
      </c>
      <c r="E98" s="99"/>
      <c r="F98" s="99"/>
      <c r="G98" s="99"/>
      <c r="H98" s="99"/>
      <c r="I98" s="99"/>
      <c r="J98" s="100">
        <f>J130</f>
        <v>0</v>
      </c>
      <c r="L98" s="97"/>
    </row>
    <row r="99" spans="2:12" s="9" customFormat="1" ht="20" customHeight="1">
      <c r="B99" s="97"/>
      <c r="D99" s="98" t="s">
        <v>91</v>
      </c>
      <c r="E99" s="99"/>
      <c r="F99" s="99"/>
      <c r="G99" s="99"/>
      <c r="H99" s="99"/>
      <c r="I99" s="99"/>
      <c r="J99" s="100">
        <f>J133</f>
        <v>0</v>
      </c>
      <c r="L99" s="97"/>
    </row>
    <row r="100" spans="2:12" s="9" customFormat="1" ht="20" customHeight="1">
      <c r="B100" s="97"/>
      <c r="D100" s="98" t="s">
        <v>92</v>
      </c>
      <c r="E100" s="99"/>
      <c r="F100" s="99"/>
      <c r="G100" s="99"/>
      <c r="H100" s="99"/>
      <c r="I100" s="99"/>
      <c r="J100" s="100">
        <f>J137</f>
        <v>0</v>
      </c>
      <c r="L100" s="97"/>
    </row>
    <row r="101" spans="2:12" s="8" customFormat="1" ht="25" customHeight="1">
      <c r="B101" s="93"/>
      <c r="D101" s="94" t="s">
        <v>93</v>
      </c>
      <c r="E101" s="95"/>
      <c r="F101" s="95"/>
      <c r="G101" s="95"/>
      <c r="H101" s="95"/>
      <c r="I101" s="95"/>
      <c r="J101" s="96">
        <f>J145</f>
        <v>0</v>
      </c>
      <c r="L101" s="93"/>
    </row>
    <row r="102" spans="2:12" s="9" customFormat="1" ht="20" customHeight="1">
      <c r="B102" s="97"/>
      <c r="D102" s="98" t="s">
        <v>94</v>
      </c>
      <c r="E102" s="99"/>
      <c r="F102" s="99"/>
      <c r="G102" s="99"/>
      <c r="H102" s="99"/>
      <c r="I102" s="99"/>
      <c r="J102" s="100">
        <f>J146</f>
        <v>0</v>
      </c>
      <c r="L102" s="97"/>
    </row>
    <row r="103" spans="2:12" s="9" customFormat="1" ht="20" customHeight="1">
      <c r="B103" s="97"/>
      <c r="D103" s="98" t="s">
        <v>95</v>
      </c>
      <c r="E103" s="99"/>
      <c r="F103" s="99"/>
      <c r="G103" s="99"/>
      <c r="H103" s="99"/>
      <c r="I103" s="99"/>
      <c r="J103" s="100">
        <f>J149</f>
        <v>0</v>
      </c>
      <c r="L103" s="97"/>
    </row>
    <row r="104" spans="2:12" s="9" customFormat="1" ht="20" customHeight="1">
      <c r="B104" s="97"/>
      <c r="D104" s="98" t="s">
        <v>96</v>
      </c>
      <c r="E104" s="99"/>
      <c r="F104" s="99"/>
      <c r="G104" s="99"/>
      <c r="H104" s="99"/>
      <c r="I104" s="99"/>
      <c r="J104" s="100">
        <f>J151</f>
        <v>0</v>
      </c>
      <c r="L104" s="97"/>
    </row>
    <row r="105" spans="2:12" s="9" customFormat="1" ht="20" customHeight="1">
      <c r="B105" s="97"/>
      <c r="D105" s="98" t="s">
        <v>97</v>
      </c>
      <c r="E105" s="99"/>
      <c r="F105" s="99"/>
      <c r="G105" s="99"/>
      <c r="H105" s="99"/>
      <c r="I105" s="99"/>
      <c r="J105" s="100">
        <f>J157</f>
        <v>0</v>
      </c>
      <c r="L105" s="97"/>
    </row>
    <row r="106" spans="2:12" s="9" customFormat="1" ht="20" customHeight="1">
      <c r="B106" s="97"/>
      <c r="D106" s="98" t="s">
        <v>98</v>
      </c>
      <c r="E106" s="99"/>
      <c r="F106" s="99"/>
      <c r="G106" s="99"/>
      <c r="H106" s="99"/>
      <c r="I106" s="99"/>
      <c r="J106" s="100">
        <f>J160</f>
        <v>0</v>
      </c>
      <c r="L106" s="97"/>
    </row>
    <row r="107" spans="2:12" s="8" customFormat="1" ht="25" customHeight="1">
      <c r="B107" s="93"/>
      <c r="D107" s="94" t="s">
        <v>99</v>
      </c>
      <c r="E107" s="95"/>
      <c r="F107" s="95"/>
      <c r="G107" s="95"/>
      <c r="H107" s="95"/>
      <c r="I107" s="95"/>
      <c r="J107" s="96">
        <f>J162</f>
        <v>0</v>
      </c>
      <c r="L107" s="93"/>
    </row>
    <row r="108" spans="2:12" s="9" customFormat="1" ht="20" customHeight="1">
      <c r="B108" s="97"/>
      <c r="D108" s="98" t="s">
        <v>100</v>
      </c>
      <c r="E108" s="99"/>
      <c r="F108" s="99"/>
      <c r="G108" s="99"/>
      <c r="H108" s="99"/>
      <c r="I108" s="99"/>
      <c r="J108" s="100">
        <f>J163</f>
        <v>0</v>
      </c>
      <c r="L108" s="97"/>
    </row>
    <row r="109" spans="2:12" s="1" customFormat="1" ht="21.75" customHeight="1">
      <c r="B109" s="25"/>
      <c r="L109" s="25"/>
    </row>
    <row r="110" spans="2:12" s="1" customFormat="1" ht="7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4" spans="2:63" s="1" customFormat="1" ht="7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63" s="1" customFormat="1" ht="25" customHeight="1">
      <c r="B115" s="25"/>
      <c r="C115" s="17" t="s">
        <v>101</v>
      </c>
      <c r="L115" s="25"/>
    </row>
    <row r="116" spans="2:63" s="1" customFormat="1" ht="7" customHeight="1">
      <c r="B116" s="25"/>
      <c r="L116" s="25"/>
    </row>
    <row r="117" spans="2:63" s="1" customFormat="1" ht="12" customHeight="1">
      <c r="B117" s="25"/>
      <c r="C117" s="22" t="s">
        <v>13</v>
      </c>
      <c r="L117" s="25"/>
    </row>
    <row r="118" spans="2:63" s="1" customFormat="1" ht="16.5" customHeight="1">
      <c r="B118" s="25"/>
      <c r="E118" s="185" t="str">
        <f>E7</f>
        <v>Stankovce</v>
      </c>
      <c r="F118" s="186"/>
      <c r="G118" s="186"/>
      <c r="H118" s="186"/>
      <c r="L118" s="25"/>
    </row>
    <row r="119" spans="2:63" s="1" customFormat="1" ht="12" customHeight="1">
      <c r="B119" s="25"/>
      <c r="C119" s="22" t="s">
        <v>82</v>
      </c>
      <c r="L119" s="25"/>
    </row>
    <row r="120" spans="2:63" s="1" customFormat="1" ht="16.5" customHeight="1">
      <c r="B120" s="25"/>
      <c r="E120" s="171" t="str">
        <f>E9</f>
        <v>SO01-1 - Rozšírenie kapacít skladov na sóju</v>
      </c>
      <c r="F120" s="184"/>
      <c r="G120" s="184"/>
      <c r="H120" s="184"/>
      <c r="L120" s="25"/>
    </row>
    <row r="121" spans="2:63" s="1" customFormat="1" ht="7" customHeight="1">
      <c r="B121" s="25"/>
      <c r="L121" s="25"/>
    </row>
    <row r="122" spans="2:63" s="1" customFormat="1" ht="12" customHeight="1">
      <c r="B122" s="25"/>
      <c r="C122" s="22" t="s">
        <v>17</v>
      </c>
      <c r="F122" s="20" t="str">
        <f>F12</f>
        <v>Trebišov, obec: Stankovce</v>
      </c>
      <c r="I122" s="22" t="s">
        <v>19</v>
      </c>
      <c r="J122" s="45">
        <f>IF(J12="","",J12)</f>
        <v>44942</v>
      </c>
      <c r="L122" s="25"/>
    </row>
    <row r="123" spans="2:63" s="1" customFormat="1" ht="7" customHeight="1">
      <c r="B123" s="25"/>
      <c r="L123" s="25"/>
    </row>
    <row r="124" spans="2:63" s="1" customFormat="1" ht="15.25" customHeight="1">
      <c r="B124" s="25"/>
      <c r="C124" s="22" t="s">
        <v>20</v>
      </c>
      <c r="F124" s="20" t="str">
        <f>E15</f>
        <v xml:space="preserve"> </v>
      </c>
      <c r="I124" s="22" t="s">
        <v>25</v>
      </c>
      <c r="J124" s="23" t="str">
        <f>E21</f>
        <v>VEQER, s.r.o.</v>
      </c>
      <c r="L124" s="25"/>
    </row>
    <row r="125" spans="2:63" s="1" customFormat="1" ht="15.25" customHeight="1">
      <c r="B125" s="25"/>
      <c r="C125" s="22" t="s">
        <v>24</v>
      </c>
      <c r="F125" s="20" t="str">
        <f>IF(E18="","",E18)</f>
        <v xml:space="preserve"> </v>
      </c>
      <c r="I125" s="22" t="s">
        <v>29</v>
      </c>
      <c r="J125" s="23" t="str">
        <f>E24</f>
        <v>VEQER, s.r.o.</v>
      </c>
      <c r="L125" s="25"/>
    </row>
    <row r="126" spans="2:63" s="1" customFormat="1" ht="10.25" customHeight="1">
      <c r="B126" s="25"/>
      <c r="L126" s="25"/>
    </row>
    <row r="127" spans="2:63" s="10" customFormat="1" ht="29.25" customHeight="1">
      <c r="B127" s="101"/>
      <c r="C127" s="102" t="s">
        <v>102</v>
      </c>
      <c r="D127" s="103" t="s">
        <v>56</v>
      </c>
      <c r="E127" s="103" t="s">
        <v>52</v>
      </c>
      <c r="F127" s="103" t="s">
        <v>53</v>
      </c>
      <c r="G127" s="103" t="s">
        <v>103</v>
      </c>
      <c r="H127" s="103" t="s">
        <v>104</v>
      </c>
      <c r="I127" s="103" t="s">
        <v>105</v>
      </c>
      <c r="J127" s="104" t="s">
        <v>86</v>
      </c>
      <c r="K127" s="105" t="s">
        <v>106</v>
      </c>
      <c r="L127" s="101"/>
      <c r="M127" s="51" t="s">
        <v>1</v>
      </c>
      <c r="N127" s="52" t="s">
        <v>35</v>
      </c>
      <c r="O127" s="52" t="s">
        <v>107</v>
      </c>
      <c r="P127" s="52" t="s">
        <v>108</v>
      </c>
      <c r="Q127" s="52" t="s">
        <v>109</v>
      </c>
      <c r="R127" s="52" t="s">
        <v>110</v>
      </c>
      <c r="S127" s="52" t="s">
        <v>111</v>
      </c>
      <c r="T127" s="53" t="s">
        <v>112</v>
      </c>
    </row>
    <row r="128" spans="2:63" s="1" customFormat="1" ht="23" customHeight="1">
      <c r="B128" s="25"/>
      <c r="C128" s="56" t="s">
        <v>87</v>
      </c>
      <c r="J128" s="106">
        <f>BK128</f>
        <v>0</v>
      </c>
      <c r="L128" s="25"/>
      <c r="M128" s="54"/>
      <c r="N128" s="46"/>
      <c r="O128" s="46"/>
      <c r="P128" s="107">
        <f>P129+P145+P162</f>
        <v>1221.4112440000001</v>
      </c>
      <c r="Q128" s="46"/>
      <c r="R128" s="107">
        <f>R129+R145+R162</f>
        <v>120.11770905</v>
      </c>
      <c r="S128" s="46"/>
      <c r="T128" s="108">
        <f>T129+T145+T162</f>
        <v>8.9332499999999992</v>
      </c>
      <c r="AT128" s="13" t="s">
        <v>70</v>
      </c>
      <c r="AU128" s="13" t="s">
        <v>88</v>
      </c>
      <c r="BK128" s="109">
        <f>BK129+BK145+BK162</f>
        <v>0</v>
      </c>
    </row>
    <row r="129" spans="2:65" s="11" customFormat="1" ht="26" customHeight="1">
      <c r="B129" s="110"/>
      <c r="D129" s="111" t="s">
        <v>70</v>
      </c>
      <c r="E129" s="112" t="s">
        <v>113</v>
      </c>
      <c r="F129" s="112" t="s">
        <v>114</v>
      </c>
      <c r="J129" s="113">
        <f>BK129</f>
        <v>0</v>
      </c>
      <c r="L129" s="110"/>
      <c r="M129" s="114"/>
      <c r="P129" s="115">
        <f>P130+P133+P137</f>
        <v>340.126803</v>
      </c>
      <c r="R129" s="115">
        <f>R130+R133+R137</f>
        <v>93.556439550000007</v>
      </c>
      <c r="T129" s="116">
        <f>T130+T133+T137</f>
        <v>0</v>
      </c>
      <c r="AR129" s="111" t="s">
        <v>79</v>
      </c>
      <c r="AT129" s="117" t="s">
        <v>70</v>
      </c>
      <c r="AU129" s="117" t="s">
        <v>71</v>
      </c>
      <c r="AY129" s="111" t="s">
        <v>115</v>
      </c>
      <c r="BK129" s="118">
        <f>BK130+BK133+BK137</f>
        <v>0</v>
      </c>
    </row>
    <row r="130" spans="2:65" s="11" customFormat="1" ht="23" customHeight="1">
      <c r="B130" s="110"/>
      <c r="D130" s="111" t="s">
        <v>70</v>
      </c>
      <c r="E130" s="119" t="s">
        <v>116</v>
      </c>
      <c r="F130" s="119" t="s">
        <v>117</v>
      </c>
      <c r="J130" s="120">
        <f>BK130</f>
        <v>0</v>
      </c>
      <c r="L130" s="110"/>
      <c r="M130" s="114"/>
      <c r="P130" s="115">
        <f>SUM(P131:P132)</f>
        <v>192.42943499999998</v>
      </c>
      <c r="R130" s="115">
        <f>SUM(R131:R132)</f>
        <v>52.010525510000001</v>
      </c>
      <c r="T130" s="116">
        <f>SUM(T131:T132)</f>
        <v>0</v>
      </c>
      <c r="AR130" s="111" t="s">
        <v>79</v>
      </c>
      <c r="AT130" s="117" t="s">
        <v>70</v>
      </c>
      <c r="AU130" s="117" t="s">
        <v>79</v>
      </c>
      <c r="AY130" s="111" t="s">
        <v>115</v>
      </c>
      <c r="BK130" s="118">
        <f>SUM(BK131:BK132)</f>
        <v>0</v>
      </c>
    </row>
    <row r="131" spans="2:65" s="1" customFormat="1" ht="14.5" customHeight="1">
      <c r="B131" s="121"/>
      <c r="C131" s="122" t="s">
        <v>79</v>
      </c>
      <c r="D131" s="122" t="s">
        <v>118</v>
      </c>
      <c r="E131" s="123" t="s">
        <v>119</v>
      </c>
      <c r="F131" s="124" t="s">
        <v>120</v>
      </c>
      <c r="G131" s="125" t="s">
        <v>121</v>
      </c>
      <c r="H131" s="126">
        <v>61.381</v>
      </c>
      <c r="I131" s="127"/>
      <c r="J131" s="127">
        <f>ROUND(I131*H131,2)</f>
        <v>0</v>
      </c>
      <c r="K131" s="128"/>
      <c r="L131" s="25"/>
      <c r="M131" s="129" t="s">
        <v>1</v>
      </c>
      <c r="N131" s="130" t="s">
        <v>37</v>
      </c>
      <c r="O131" s="131">
        <v>3.1349999999999998</v>
      </c>
      <c r="P131" s="131">
        <f>O131*H131</f>
        <v>192.42943499999998</v>
      </c>
      <c r="Q131" s="131">
        <v>0.84570999999999996</v>
      </c>
      <c r="R131" s="131">
        <f>Q131*H131</f>
        <v>51.910525509999999</v>
      </c>
      <c r="S131" s="131">
        <v>0</v>
      </c>
      <c r="T131" s="132">
        <f>S131*H131</f>
        <v>0</v>
      </c>
      <c r="W131" s="1">
        <f>SUM(I131*1.2)</f>
        <v>0</v>
      </c>
      <c r="AR131" s="133" t="s">
        <v>122</v>
      </c>
      <c r="AT131" s="133" t="s">
        <v>118</v>
      </c>
      <c r="AU131" s="133" t="s">
        <v>123</v>
      </c>
      <c r="AY131" s="13" t="s">
        <v>115</v>
      </c>
      <c r="BE131" s="134">
        <f>IF(N131="základná",J131,0)</f>
        <v>0</v>
      </c>
      <c r="BF131" s="134">
        <f>IF(N131="znížená",J131,0)</f>
        <v>0</v>
      </c>
      <c r="BG131" s="134">
        <f>IF(N131="zákl. prenesená",J131,0)</f>
        <v>0</v>
      </c>
      <c r="BH131" s="134">
        <f>IF(N131="zníž. prenesená",J131,0)</f>
        <v>0</v>
      </c>
      <c r="BI131" s="134">
        <f>IF(N131="nulová",J131,0)</f>
        <v>0</v>
      </c>
      <c r="BJ131" s="13" t="s">
        <v>123</v>
      </c>
      <c r="BK131" s="134">
        <f>ROUND(I131*H131,2)</f>
        <v>0</v>
      </c>
      <c r="BL131" s="13" t="s">
        <v>122</v>
      </c>
      <c r="BM131" s="133" t="s">
        <v>124</v>
      </c>
    </row>
    <row r="132" spans="2:65" s="1" customFormat="1" ht="14.5" customHeight="1">
      <c r="B132" s="121"/>
      <c r="C132" s="135" t="s">
        <v>125</v>
      </c>
      <c r="D132" s="135" t="s">
        <v>126</v>
      </c>
      <c r="E132" s="136" t="s">
        <v>127</v>
      </c>
      <c r="F132" s="137" t="s">
        <v>128</v>
      </c>
      <c r="G132" s="138" t="s">
        <v>129</v>
      </c>
      <c r="H132" s="139">
        <v>0.1</v>
      </c>
      <c r="I132" s="140"/>
      <c r="J132" s="140">
        <f>ROUND(I132*H132,2)</f>
        <v>0</v>
      </c>
      <c r="K132" s="141"/>
      <c r="L132" s="142"/>
      <c r="M132" s="143" t="s">
        <v>1</v>
      </c>
      <c r="N132" s="144" t="s">
        <v>37</v>
      </c>
      <c r="O132" s="131">
        <v>0</v>
      </c>
      <c r="P132" s="131">
        <f>O132*H132</f>
        <v>0</v>
      </c>
      <c r="Q132" s="131">
        <v>1</v>
      </c>
      <c r="R132" s="131">
        <f>Q132*H132</f>
        <v>0.1</v>
      </c>
      <c r="S132" s="131">
        <v>0</v>
      </c>
      <c r="T132" s="132">
        <f>S132*H132</f>
        <v>0</v>
      </c>
      <c r="W132" s="1">
        <f t="shared" ref="W132:W166" si="0">SUM(I132*1.2)</f>
        <v>0</v>
      </c>
      <c r="AR132" s="133" t="s">
        <v>130</v>
      </c>
      <c r="AT132" s="133" t="s">
        <v>126</v>
      </c>
      <c r="AU132" s="133" t="s">
        <v>123</v>
      </c>
      <c r="AY132" s="13" t="s">
        <v>115</v>
      </c>
      <c r="BE132" s="134">
        <f>IF(N132="základná",J132,0)</f>
        <v>0</v>
      </c>
      <c r="BF132" s="134">
        <f>IF(N132="znížená",J132,0)</f>
        <v>0</v>
      </c>
      <c r="BG132" s="134">
        <f>IF(N132="zákl. prenesená",J132,0)</f>
        <v>0</v>
      </c>
      <c r="BH132" s="134">
        <f>IF(N132="zníž. prenesená",J132,0)</f>
        <v>0</v>
      </c>
      <c r="BI132" s="134">
        <f>IF(N132="nulová",J132,0)</f>
        <v>0</v>
      </c>
      <c r="BJ132" s="13" t="s">
        <v>123</v>
      </c>
      <c r="BK132" s="134">
        <f>ROUND(I132*H132,2)</f>
        <v>0</v>
      </c>
      <c r="BL132" s="13" t="s">
        <v>130</v>
      </c>
      <c r="BM132" s="133" t="s">
        <v>131</v>
      </c>
    </row>
    <row r="133" spans="2:65" s="11" customFormat="1" ht="23" customHeight="1">
      <c r="B133" s="110"/>
      <c r="D133" s="111" t="s">
        <v>70</v>
      </c>
      <c r="E133" s="119" t="s">
        <v>122</v>
      </c>
      <c r="F133" s="119" t="s">
        <v>132</v>
      </c>
      <c r="J133" s="120">
        <f>BK133</f>
        <v>0</v>
      </c>
      <c r="L133" s="110"/>
      <c r="M133" s="114"/>
      <c r="P133" s="115">
        <f>SUM(P134:P136)</f>
        <v>56.549231999999996</v>
      </c>
      <c r="R133" s="115">
        <f>SUM(R134:R136)</f>
        <v>23.541914040000005</v>
      </c>
      <c r="T133" s="116">
        <f>SUM(T134:T136)</f>
        <v>0</v>
      </c>
      <c r="W133" s="1">
        <f t="shared" si="0"/>
        <v>0</v>
      </c>
      <c r="AR133" s="111" t="s">
        <v>79</v>
      </c>
      <c r="AT133" s="117" t="s">
        <v>70</v>
      </c>
      <c r="AU133" s="117" t="s">
        <v>79</v>
      </c>
      <c r="AY133" s="111" t="s">
        <v>115</v>
      </c>
      <c r="BK133" s="118">
        <f>SUM(BK134:BK136)</f>
        <v>0</v>
      </c>
    </row>
    <row r="134" spans="2:65" s="1" customFormat="1" ht="14.5" customHeight="1">
      <c r="B134" s="121"/>
      <c r="C134" s="122" t="s">
        <v>123</v>
      </c>
      <c r="D134" s="122" t="s">
        <v>118</v>
      </c>
      <c r="E134" s="123" t="s">
        <v>133</v>
      </c>
      <c r="F134" s="124" t="s">
        <v>134</v>
      </c>
      <c r="G134" s="125" t="s">
        <v>121</v>
      </c>
      <c r="H134" s="126">
        <v>10.553000000000001</v>
      </c>
      <c r="I134" s="127"/>
      <c r="J134" s="127">
        <f>ROUND(I134*H134,2)</f>
        <v>0</v>
      </c>
      <c r="K134" s="128"/>
      <c r="L134" s="25"/>
      <c r="M134" s="129" t="s">
        <v>1</v>
      </c>
      <c r="N134" s="130" t="s">
        <v>37</v>
      </c>
      <c r="O134" s="131">
        <v>1.5640000000000001</v>
      </c>
      <c r="P134" s="131">
        <f>O134*H134</f>
        <v>16.504892000000002</v>
      </c>
      <c r="Q134" s="131">
        <v>2.2128800000000002</v>
      </c>
      <c r="R134" s="131">
        <f>Q134*H134</f>
        <v>23.352522640000004</v>
      </c>
      <c r="S134" s="131">
        <v>0</v>
      </c>
      <c r="T134" s="132">
        <f>S134*H134</f>
        <v>0</v>
      </c>
      <c r="W134" s="1">
        <f t="shared" si="0"/>
        <v>0</v>
      </c>
      <c r="AR134" s="133" t="s">
        <v>122</v>
      </c>
      <c r="AT134" s="133" t="s">
        <v>118</v>
      </c>
      <c r="AU134" s="133" t="s">
        <v>123</v>
      </c>
      <c r="AY134" s="13" t="s">
        <v>115</v>
      </c>
      <c r="BE134" s="134">
        <f>IF(N134="základná",J134,0)</f>
        <v>0</v>
      </c>
      <c r="BF134" s="134">
        <f>IF(N134="znížená",J134,0)</f>
        <v>0</v>
      </c>
      <c r="BG134" s="134">
        <f>IF(N134="zákl. prenesená",J134,0)</f>
        <v>0</v>
      </c>
      <c r="BH134" s="134">
        <f>IF(N134="zníž. prenesená",J134,0)</f>
        <v>0</v>
      </c>
      <c r="BI134" s="134">
        <f>IF(N134="nulová",J134,0)</f>
        <v>0</v>
      </c>
      <c r="BJ134" s="13" t="s">
        <v>123</v>
      </c>
      <c r="BK134" s="134">
        <f>ROUND(I134*H134,2)</f>
        <v>0</v>
      </c>
      <c r="BL134" s="13" t="s">
        <v>122</v>
      </c>
      <c r="BM134" s="133" t="s">
        <v>135</v>
      </c>
    </row>
    <row r="135" spans="2:65" s="1" customFormat="1" ht="24.25" customHeight="1">
      <c r="B135" s="121"/>
      <c r="C135" s="122" t="s">
        <v>116</v>
      </c>
      <c r="D135" s="122" t="s">
        <v>118</v>
      </c>
      <c r="E135" s="123" t="s">
        <v>136</v>
      </c>
      <c r="F135" s="124" t="s">
        <v>137</v>
      </c>
      <c r="G135" s="125" t="s">
        <v>138</v>
      </c>
      <c r="H135" s="126">
        <v>55.54</v>
      </c>
      <c r="I135" s="127"/>
      <c r="J135" s="127">
        <f>ROUND(I135*H135,2)</f>
        <v>0</v>
      </c>
      <c r="K135" s="128"/>
      <c r="L135" s="25"/>
      <c r="M135" s="129" t="s">
        <v>1</v>
      </c>
      <c r="N135" s="130" t="s">
        <v>37</v>
      </c>
      <c r="O135" s="131">
        <v>0.48199999999999998</v>
      </c>
      <c r="P135" s="131">
        <f>O135*H135</f>
        <v>26.77028</v>
      </c>
      <c r="Q135" s="131">
        <v>3.4099999999999998E-3</v>
      </c>
      <c r="R135" s="131">
        <f>Q135*H135</f>
        <v>0.18939139999999999</v>
      </c>
      <c r="S135" s="131">
        <v>0</v>
      </c>
      <c r="T135" s="132">
        <f>S135*H135</f>
        <v>0</v>
      </c>
      <c r="W135" s="1">
        <f t="shared" si="0"/>
        <v>0</v>
      </c>
      <c r="AR135" s="133" t="s">
        <v>122</v>
      </c>
      <c r="AT135" s="133" t="s">
        <v>118</v>
      </c>
      <c r="AU135" s="133" t="s">
        <v>123</v>
      </c>
      <c r="AY135" s="13" t="s">
        <v>115</v>
      </c>
      <c r="BE135" s="134">
        <f>IF(N135="základná",J135,0)</f>
        <v>0</v>
      </c>
      <c r="BF135" s="134">
        <f>IF(N135="znížená",J135,0)</f>
        <v>0</v>
      </c>
      <c r="BG135" s="134">
        <f>IF(N135="zákl. prenesená",J135,0)</f>
        <v>0</v>
      </c>
      <c r="BH135" s="134">
        <f>IF(N135="zníž. prenesená",J135,0)</f>
        <v>0</v>
      </c>
      <c r="BI135" s="134">
        <f>IF(N135="nulová",J135,0)</f>
        <v>0</v>
      </c>
      <c r="BJ135" s="13" t="s">
        <v>123</v>
      </c>
      <c r="BK135" s="134">
        <f>ROUND(I135*H135,2)</f>
        <v>0</v>
      </c>
      <c r="BL135" s="13" t="s">
        <v>122</v>
      </c>
      <c r="BM135" s="133" t="s">
        <v>139</v>
      </c>
    </row>
    <row r="136" spans="2:65" s="1" customFormat="1" ht="24.25" customHeight="1">
      <c r="B136" s="121"/>
      <c r="C136" s="122" t="s">
        <v>122</v>
      </c>
      <c r="D136" s="122" t="s">
        <v>118</v>
      </c>
      <c r="E136" s="123" t="s">
        <v>140</v>
      </c>
      <c r="F136" s="124" t="s">
        <v>141</v>
      </c>
      <c r="G136" s="125" t="s">
        <v>138</v>
      </c>
      <c r="H136" s="126">
        <v>55.54</v>
      </c>
      <c r="I136" s="127"/>
      <c r="J136" s="127">
        <f>ROUND(I136*H136,2)</f>
        <v>0</v>
      </c>
      <c r="K136" s="128"/>
      <c r="L136" s="25"/>
      <c r="M136" s="129" t="s">
        <v>1</v>
      </c>
      <c r="N136" s="130" t="s">
        <v>37</v>
      </c>
      <c r="O136" s="131">
        <v>0.23899999999999999</v>
      </c>
      <c r="P136" s="131">
        <f>O136*H136</f>
        <v>13.274059999999999</v>
      </c>
      <c r="Q136" s="131">
        <v>0</v>
      </c>
      <c r="R136" s="131">
        <f>Q136*H136</f>
        <v>0</v>
      </c>
      <c r="S136" s="131">
        <v>0</v>
      </c>
      <c r="T136" s="132">
        <f>S136*H136</f>
        <v>0</v>
      </c>
      <c r="W136" s="1">
        <f t="shared" si="0"/>
        <v>0</v>
      </c>
      <c r="AR136" s="133" t="s">
        <v>122</v>
      </c>
      <c r="AT136" s="133" t="s">
        <v>118</v>
      </c>
      <c r="AU136" s="133" t="s">
        <v>123</v>
      </c>
      <c r="AY136" s="13" t="s">
        <v>115</v>
      </c>
      <c r="BE136" s="134">
        <f>IF(N136="základná",J136,0)</f>
        <v>0</v>
      </c>
      <c r="BF136" s="134">
        <f>IF(N136="znížená",J136,0)</f>
        <v>0</v>
      </c>
      <c r="BG136" s="134">
        <f>IF(N136="zákl. prenesená",J136,0)</f>
        <v>0</v>
      </c>
      <c r="BH136" s="134">
        <f>IF(N136="zníž. prenesená",J136,0)</f>
        <v>0</v>
      </c>
      <c r="BI136" s="134">
        <f>IF(N136="nulová",J136,0)</f>
        <v>0</v>
      </c>
      <c r="BJ136" s="13" t="s">
        <v>123</v>
      </c>
      <c r="BK136" s="134">
        <f>ROUND(I136*H136,2)</f>
        <v>0</v>
      </c>
      <c r="BL136" s="13" t="s">
        <v>122</v>
      </c>
      <c r="BM136" s="133" t="s">
        <v>142</v>
      </c>
    </row>
    <row r="137" spans="2:65" s="11" customFormat="1" ht="23" customHeight="1">
      <c r="B137" s="110"/>
      <c r="D137" s="111" t="s">
        <v>70</v>
      </c>
      <c r="E137" s="119" t="s">
        <v>143</v>
      </c>
      <c r="F137" s="119" t="s">
        <v>144</v>
      </c>
      <c r="J137" s="120">
        <f>BK137</f>
        <v>0</v>
      </c>
      <c r="L137" s="110"/>
      <c r="M137" s="114"/>
      <c r="P137" s="115">
        <f>SUM(P138:P144)</f>
        <v>91.148135999999994</v>
      </c>
      <c r="R137" s="115">
        <f>SUM(R138:R144)</f>
        <v>18.004000000000001</v>
      </c>
      <c r="T137" s="116">
        <f>SUM(T138:T144)</f>
        <v>0</v>
      </c>
      <c r="W137" s="1">
        <f t="shared" si="0"/>
        <v>0</v>
      </c>
      <c r="AR137" s="111" t="s">
        <v>79</v>
      </c>
      <c r="AT137" s="117" t="s">
        <v>70</v>
      </c>
      <c r="AU137" s="117" t="s">
        <v>79</v>
      </c>
      <c r="AY137" s="111" t="s">
        <v>115</v>
      </c>
      <c r="BK137" s="118">
        <f>SUM(BK138:BK144)</f>
        <v>0</v>
      </c>
    </row>
    <row r="138" spans="2:65" s="1" customFormat="1" ht="24.25" customHeight="1">
      <c r="B138" s="121"/>
      <c r="C138" s="122" t="s">
        <v>145</v>
      </c>
      <c r="D138" s="122" t="s">
        <v>118</v>
      </c>
      <c r="E138" s="123" t="s">
        <v>146</v>
      </c>
      <c r="F138" s="124" t="s">
        <v>147</v>
      </c>
      <c r="G138" s="125" t="s">
        <v>138</v>
      </c>
      <c r="H138" s="126">
        <v>350</v>
      </c>
      <c r="I138" s="127"/>
      <c r="J138" s="127">
        <f t="shared" ref="J138:J144" si="1">ROUND(I138*H138,2)</f>
        <v>0</v>
      </c>
      <c r="K138" s="128"/>
      <c r="L138" s="25"/>
      <c r="M138" s="129" t="s">
        <v>1</v>
      </c>
      <c r="N138" s="130" t="s">
        <v>37</v>
      </c>
      <c r="O138" s="131">
        <v>0.13200000000000001</v>
      </c>
      <c r="P138" s="131">
        <f t="shared" ref="P138:P144" si="2">O138*H138</f>
        <v>46.2</v>
      </c>
      <c r="Q138" s="131">
        <v>2.572E-2</v>
      </c>
      <c r="R138" s="131">
        <f t="shared" ref="R138:R144" si="3">Q138*H138</f>
        <v>9.0020000000000007</v>
      </c>
      <c r="S138" s="131">
        <v>0</v>
      </c>
      <c r="T138" s="132">
        <f t="shared" ref="T138:T144" si="4">S138*H138</f>
        <v>0</v>
      </c>
      <c r="W138" s="1">
        <f t="shared" si="0"/>
        <v>0</v>
      </c>
      <c r="AR138" s="133" t="s">
        <v>122</v>
      </c>
      <c r="AT138" s="133" t="s">
        <v>118</v>
      </c>
      <c r="AU138" s="133" t="s">
        <v>123</v>
      </c>
      <c r="AY138" s="13" t="s">
        <v>115</v>
      </c>
      <c r="BE138" s="134">
        <f t="shared" ref="BE138:BE144" si="5">IF(N138="základná",J138,0)</f>
        <v>0</v>
      </c>
      <c r="BF138" s="134">
        <f t="shared" ref="BF138:BF144" si="6">IF(N138="znížená",J138,0)</f>
        <v>0</v>
      </c>
      <c r="BG138" s="134">
        <f t="shared" ref="BG138:BG144" si="7">IF(N138="zákl. prenesená",J138,0)</f>
        <v>0</v>
      </c>
      <c r="BH138" s="134">
        <f t="shared" ref="BH138:BH144" si="8">IF(N138="zníž. prenesená",J138,0)</f>
        <v>0</v>
      </c>
      <c r="BI138" s="134">
        <f t="shared" ref="BI138:BI144" si="9">IF(N138="nulová",J138,0)</f>
        <v>0</v>
      </c>
      <c r="BJ138" s="13" t="s">
        <v>123</v>
      </c>
      <c r="BK138" s="134">
        <f t="shared" ref="BK138:BK144" si="10">ROUND(I138*H138,2)</f>
        <v>0</v>
      </c>
      <c r="BL138" s="13" t="s">
        <v>122</v>
      </c>
      <c r="BM138" s="133" t="s">
        <v>148</v>
      </c>
    </row>
    <row r="139" spans="2:65" s="1" customFormat="1" ht="38" customHeight="1">
      <c r="B139" s="121"/>
      <c r="C139" s="122" t="s">
        <v>149</v>
      </c>
      <c r="D139" s="122" t="s">
        <v>118</v>
      </c>
      <c r="E139" s="123" t="s">
        <v>150</v>
      </c>
      <c r="F139" s="124" t="s">
        <v>151</v>
      </c>
      <c r="G139" s="125" t="s">
        <v>138</v>
      </c>
      <c r="H139" s="126">
        <v>350</v>
      </c>
      <c r="I139" s="127"/>
      <c r="J139" s="127">
        <f t="shared" si="1"/>
        <v>0</v>
      </c>
      <c r="K139" s="128"/>
      <c r="L139" s="25"/>
      <c r="M139" s="129" t="s">
        <v>1</v>
      </c>
      <c r="N139" s="130" t="s">
        <v>37</v>
      </c>
      <c r="O139" s="131">
        <v>6.0000000000000001E-3</v>
      </c>
      <c r="P139" s="131">
        <f t="shared" si="2"/>
        <v>2.1</v>
      </c>
      <c r="Q139" s="131">
        <v>0</v>
      </c>
      <c r="R139" s="131">
        <f t="shared" si="3"/>
        <v>0</v>
      </c>
      <c r="S139" s="131">
        <v>0</v>
      </c>
      <c r="T139" s="132">
        <f t="shared" si="4"/>
        <v>0</v>
      </c>
      <c r="W139" s="1">
        <f t="shared" si="0"/>
        <v>0</v>
      </c>
      <c r="AR139" s="133" t="s">
        <v>122</v>
      </c>
      <c r="AT139" s="133" t="s">
        <v>118</v>
      </c>
      <c r="AU139" s="133" t="s">
        <v>123</v>
      </c>
      <c r="AY139" s="13" t="s">
        <v>115</v>
      </c>
      <c r="BE139" s="134">
        <f t="shared" si="5"/>
        <v>0</v>
      </c>
      <c r="BF139" s="134">
        <f t="shared" si="6"/>
        <v>0</v>
      </c>
      <c r="BG139" s="134">
        <f t="shared" si="7"/>
        <v>0</v>
      </c>
      <c r="BH139" s="134">
        <f t="shared" si="8"/>
        <v>0</v>
      </c>
      <c r="BI139" s="134">
        <f t="shared" si="9"/>
        <v>0</v>
      </c>
      <c r="BJ139" s="13" t="s">
        <v>123</v>
      </c>
      <c r="BK139" s="134">
        <f t="shared" si="10"/>
        <v>0</v>
      </c>
      <c r="BL139" s="13" t="s">
        <v>122</v>
      </c>
      <c r="BM139" s="133" t="s">
        <v>152</v>
      </c>
    </row>
    <row r="140" spans="2:65" s="1" customFormat="1" ht="24.25" customHeight="1">
      <c r="B140" s="121"/>
      <c r="C140" s="122" t="s">
        <v>153</v>
      </c>
      <c r="D140" s="122" t="s">
        <v>118</v>
      </c>
      <c r="E140" s="123" t="s">
        <v>154</v>
      </c>
      <c r="F140" s="124" t="s">
        <v>155</v>
      </c>
      <c r="G140" s="125" t="s">
        <v>138</v>
      </c>
      <c r="H140" s="126">
        <v>350</v>
      </c>
      <c r="I140" s="127"/>
      <c r="J140" s="127">
        <f t="shared" si="1"/>
        <v>0</v>
      </c>
      <c r="K140" s="128"/>
      <c r="L140" s="25"/>
      <c r="M140" s="129" t="s">
        <v>1</v>
      </c>
      <c r="N140" s="130" t="s">
        <v>37</v>
      </c>
      <c r="O140" s="131">
        <v>9.1999999999999998E-2</v>
      </c>
      <c r="P140" s="131">
        <f t="shared" si="2"/>
        <v>32.200000000000003</v>
      </c>
      <c r="Q140" s="131">
        <v>2.572E-2</v>
      </c>
      <c r="R140" s="131">
        <f t="shared" si="3"/>
        <v>9.0020000000000007</v>
      </c>
      <c r="S140" s="131">
        <v>0</v>
      </c>
      <c r="T140" s="132">
        <f t="shared" si="4"/>
        <v>0</v>
      </c>
      <c r="W140" s="1">
        <f t="shared" si="0"/>
        <v>0</v>
      </c>
      <c r="AR140" s="133" t="s">
        <v>122</v>
      </c>
      <c r="AT140" s="133" t="s">
        <v>118</v>
      </c>
      <c r="AU140" s="133" t="s">
        <v>123</v>
      </c>
      <c r="AY140" s="13" t="s">
        <v>115</v>
      </c>
      <c r="BE140" s="134">
        <f t="shared" si="5"/>
        <v>0</v>
      </c>
      <c r="BF140" s="134">
        <f t="shared" si="6"/>
        <v>0</v>
      </c>
      <c r="BG140" s="134">
        <f t="shared" si="7"/>
        <v>0</v>
      </c>
      <c r="BH140" s="134">
        <f t="shared" si="8"/>
        <v>0</v>
      </c>
      <c r="BI140" s="134">
        <f t="shared" si="9"/>
        <v>0</v>
      </c>
      <c r="BJ140" s="13" t="s">
        <v>123</v>
      </c>
      <c r="BK140" s="134">
        <f t="shared" si="10"/>
        <v>0</v>
      </c>
      <c r="BL140" s="13" t="s">
        <v>122</v>
      </c>
      <c r="BM140" s="133" t="s">
        <v>156</v>
      </c>
    </row>
    <row r="141" spans="2:65" s="1" customFormat="1" ht="24.25" customHeight="1">
      <c r="B141" s="121"/>
      <c r="C141" s="135" t="s">
        <v>157</v>
      </c>
      <c r="D141" s="135" t="s">
        <v>126</v>
      </c>
      <c r="E141" s="136" t="s">
        <v>158</v>
      </c>
      <c r="F141" s="137" t="s">
        <v>159</v>
      </c>
      <c r="G141" s="138" t="s">
        <v>160</v>
      </c>
      <c r="H141" s="139">
        <v>350</v>
      </c>
      <c r="I141" s="140"/>
      <c r="J141" s="140">
        <f t="shared" si="1"/>
        <v>0</v>
      </c>
      <c r="K141" s="141"/>
      <c r="L141" s="142"/>
      <c r="M141" s="143" t="s">
        <v>1</v>
      </c>
      <c r="N141" s="144" t="s">
        <v>37</v>
      </c>
      <c r="O141" s="131">
        <v>0</v>
      </c>
      <c r="P141" s="131">
        <f t="shared" si="2"/>
        <v>0</v>
      </c>
      <c r="Q141" s="131">
        <v>0</v>
      </c>
      <c r="R141" s="131">
        <f t="shared" si="3"/>
        <v>0</v>
      </c>
      <c r="S141" s="131">
        <v>0</v>
      </c>
      <c r="T141" s="132">
        <f t="shared" si="4"/>
        <v>0</v>
      </c>
      <c r="W141" s="1">
        <f t="shared" si="0"/>
        <v>0</v>
      </c>
      <c r="AR141" s="133" t="s">
        <v>161</v>
      </c>
      <c r="AT141" s="133" t="s">
        <v>126</v>
      </c>
      <c r="AU141" s="133" t="s">
        <v>123</v>
      </c>
      <c r="AY141" s="13" t="s">
        <v>115</v>
      </c>
      <c r="BE141" s="134">
        <f t="shared" si="5"/>
        <v>0</v>
      </c>
      <c r="BF141" s="134">
        <f t="shared" si="6"/>
        <v>0</v>
      </c>
      <c r="BG141" s="134">
        <f t="shared" si="7"/>
        <v>0</v>
      </c>
      <c r="BH141" s="134">
        <f t="shared" si="8"/>
        <v>0</v>
      </c>
      <c r="BI141" s="134">
        <f t="shared" si="9"/>
        <v>0</v>
      </c>
      <c r="BJ141" s="13" t="s">
        <v>123</v>
      </c>
      <c r="BK141" s="134">
        <f t="shared" si="10"/>
        <v>0</v>
      </c>
      <c r="BL141" s="13" t="s">
        <v>122</v>
      </c>
      <c r="BM141" s="133" t="s">
        <v>162</v>
      </c>
    </row>
    <row r="142" spans="2:65" s="1" customFormat="1" ht="24.25" customHeight="1">
      <c r="B142" s="121"/>
      <c r="C142" s="122" t="s">
        <v>163</v>
      </c>
      <c r="D142" s="122" t="s">
        <v>118</v>
      </c>
      <c r="E142" s="123" t="s">
        <v>164</v>
      </c>
      <c r="F142" s="124" t="s">
        <v>165</v>
      </c>
      <c r="G142" s="125" t="s">
        <v>129</v>
      </c>
      <c r="H142" s="126">
        <v>8.9329999999999998</v>
      </c>
      <c r="I142" s="127"/>
      <c r="J142" s="127">
        <f t="shared" si="1"/>
        <v>0</v>
      </c>
      <c r="K142" s="128"/>
      <c r="L142" s="25"/>
      <c r="M142" s="129" t="s">
        <v>1</v>
      </c>
      <c r="N142" s="130" t="s">
        <v>37</v>
      </c>
      <c r="O142" s="131">
        <v>1.0509999999999999</v>
      </c>
      <c r="P142" s="131">
        <f t="shared" si="2"/>
        <v>9.3885829999999988</v>
      </c>
      <c r="Q142" s="131">
        <v>0</v>
      </c>
      <c r="R142" s="131">
        <f t="shared" si="3"/>
        <v>0</v>
      </c>
      <c r="S142" s="131">
        <v>0</v>
      </c>
      <c r="T142" s="132">
        <f t="shared" si="4"/>
        <v>0</v>
      </c>
      <c r="W142" s="1">
        <f t="shared" si="0"/>
        <v>0</v>
      </c>
      <c r="AR142" s="133" t="s">
        <v>122</v>
      </c>
      <c r="AT142" s="133" t="s">
        <v>118</v>
      </c>
      <c r="AU142" s="133" t="s">
        <v>123</v>
      </c>
      <c r="AY142" s="13" t="s">
        <v>115</v>
      </c>
      <c r="BE142" s="134">
        <f t="shared" si="5"/>
        <v>0</v>
      </c>
      <c r="BF142" s="134">
        <f t="shared" si="6"/>
        <v>0</v>
      </c>
      <c r="BG142" s="134">
        <f t="shared" si="7"/>
        <v>0</v>
      </c>
      <c r="BH142" s="134">
        <f t="shared" si="8"/>
        <v>0</v>
      </c>
      <c r="BI142" s="134">
        <f t="shared" si="9"/>
        <v>0</v>
      </c>
      <c r="BJ142" s="13" t="s">
        <v>123</v>
      </c>
      <c r="BK142" s="134">
        <f t="shared" si="10"/>
        <v>0</v>
      </c>
      <c r="BL142" s="13" t="s">
        <v>122</v>
      </c>
      <c r="BM142" s="133" t="s">
        <v>166</v>
      </c>
    </row>
    <row r="143" spans="2:65" s="1" customFormat="1" ht="38" customHeight="1">
      <c r="B143" s="121"/>
      <c r="C143" s="122" t="s">
        <v>167</v>
      </c>
      <c r="D143" s="122" t="s">
        <v>118</v>
      </c>
      <c r="E143" s="123" t="s">
        <v>168</v>
      </c>
      <c r="F143" s="124" t="s">
        <v>169</v>
      </c>
      <c r="G143" s="125" t="s">
        <v>129</v>
      </c>
      <c r="H143" s="126">
        <v>8.9329999999999998</v>
      </c>
      <c r="I143" s="127"/>
      <c r="J143" s="127">
        <f t="shared" si="1"/>
        <v>0</v>
      </c>
      <c r="K143" s="128"/>
      <c r="L143" s="25"/>
      <c r="M143" s="129" t="s">
        <v>1</v>
      </c>
      <c r="N143" s="130" t="s">
        <v>37</v>
      </c>
      <c r="O143" s="131">
        <v>0.14099999999999999</v>
      </c>
      <c r="P143" s="131">
        <f t="shared" si="2"/>
        <v>1.2595529999999999</v>
      </c>
      <c r="Q143" s="131">
        <v>0</v>
      </c>
      <c r="R143" s="131">
        <f t="shared" si="3"/>
        <v>0</v>
      </c>
      <c r="S143" s="131">
        <v>0</v>
      </c>
      <c r="T143" s="132">
        <f t="shared" si="4"/>
        <v>0</v>
      </c>
      <c r="W143" s="1">
        <f t="shared" si="0"/>
        <v>0</v>
      </c>
      <c r="AR143" s="133" t="s">
        <v>122</v>
      </c>
      <c r="AT143" s="133" t="s">
        <v>118</v>
      </c>
      <c r="AU143" s="133" t="s">
        <v>123</v>
      </c>
      <c r="AY143" s="13" t="s">
        <v>115</v>
      </c>
      <c r="BE143" s="134">
        <f t="shared" si="5"/>
        <v>0</v>
      </c>
      <c r="BF143" s="134">
        <f t="shared" si="6"/>
        <v>0</v>
      </c>
      <c r="BG143" s="134">
        <f t="shared" si="7"/>
        <v>0</v>
      </c>
      <c r="BH143" s="134">
        <f t="shared" si="8"/>
        <v>0</v>
      </c>
      <c r="BI143" s="134">
        <f t="shared" si="9"/>
        <v>0</v>
      </c>
      <c r="BJ143" s="13" t="s">
        <v>123</v>
      </c>
      <c r="BK143" s="134">
        <f t="shared" si="10"/>
        <v>0</v>
      </c>
      <c r="BL143" s="13" t="s">
        <v>122</v>
      </c>
      <c r="BM143" s="133" t="s">
        <v>170</v>
      </c>
    </row>
    <row r="144" spans="2:65" s="1" customFormat="1" ht="24.25" customHeight="1">
      <c r="B144" s="121"/>
      <c r="C144" s="122" t="s">
        <v>161</v>
      </c>
      <c r="D144" s="122" t="s">
        <v>118</v>
      </c>
      <c r="E144" s="123" t="s">
        <v>171</v>
      </c>
      <c r="F144" s="124" t="s">
        <v>172</v>
      </c>
      <c r="G144" s="125" t="s">
        <v>129</v>
      </c>
      <c r="H144" s="126">
        <v>8.9329999999999998</v>
      </c>
      <c r="I144" s="127"/>
      <c r="J144" s="127">
        <f t="shared" si="1"/>
        <v>0</v>
      </c>
      <c r="K144" s="128"/>
      <c r="L144" s="25"/>
      <c r="M144" s="129" t="s">
        <v>1</v>
      </c>
      <c r="N144" s="130" t="s">
        <v>37</v>
      </c>
      <c r="O144" s="131">
        <v>0</v>
      </c>
      <c r="P144" s="131">
        <f t="shared" si="2"/>
        <v>0</v>
      </c>
      <c r="Q144" s="131">
        <v>0</v>
      </c>
      <c r="R144" s="131">
        <f t="shared" si="3"/>
        <v>0</v>
      </c>
      <c r="S144" s="131">
        <v>0</v>
      </c>
      <c r="T144" s="132">
        <f t="shared" si="4"/>
        <v>0</v>
      </c>
      <c r="W144" s="1">
        <f t="shared" si="0"/>
        <v>0</v>
      </c>
      <c r="AR144" s="133" t="s">
        <v>122</v>
      </c>
      <c r="AT144" s="133" t="s">
        <v>118</v>
      </c>
      <c r="AU144" s="133" t="s">
        <v>123</v>
      </c>
      <c r="AY144" s="13" t="s">
        <v>115</v>
      </c>
      <c r="BE144" s="134">
        <f t="shared" si="5"/>
        <v>0</v>
      </c>
      <c r="BF144" s="134">
        <f t="shared" si="6"/>
        <v>0</v>
      </c>
      <c r="BG144" s="134">
        <f t="shared" si="7"/>
        <v>0</v>
      </c>
      <c r="BH144" s="134">
        <f t="shared" si="8"/>
        <v>0</v>
      </c>
      <c r="BI144" s="134">
        <f t="shared" si="9"/>
        <v>0</v>
      </c>
      <c r="BJ144" s="13" t="s">
        <v>123</v>
      </c>
      <c r="BK144" s="134">
        <f t="shared" si="10"/>
        <v>0</v>
      </c>
      <c r="BL144" s="13" t="s">
        <v>122</v>
      </c>
      <c r="BM144" s="133" t="s">
        <v>173</v>
      </c>
    </row>
    <row r="145" spans="2:65" s="11" customFormat="1" ht="26" customHeight="1">
      <c r="B145" s="110"/>
      <c r="D145" s="111" t="s">
        <v>70</v>
      </c>
      <c r="E145" s="112" t="s">
        <v>174</v>
      </c>
      <c r="F145" s="112" t="s">
        <v>175</v>
      </c>
      <c r="J145" s="113">
        <f>BK145</f>
        <v>0</v>
      </c>
      <c r="L145" s="110"/>
      <c r="M145" s="114"/>
      <c r="P145" s="115">
        <f>P146+P149+P151+P157+P160</f>
        <v>879.31244100000004</v>
      </c>
      <c r="R145" s="115">
        <f>R146+R149+R151+R157+R160</f>
        <v>9.5612695000000016</v>
      </c>
      <c r="T145" s="116">
        <f>T146+T149+T151+T157+T160</f>
        <v>8.9332499999999992</v>
      </c>
      <c r="W145" s="1">
        <f t="shared" si="0"/>
        <v>0</v>
      </c>
      <c r="AR145" s="111" t="s">
        <v>123</v>
      </c>
      <c r="AT145" s="117" t="s">
        <v>70</v>
      </c>
      <c r="AU145" s="117" t="s">
        <v>71</v>
      </c>
      <c r="AY145" s="111" t="s">
        <v>115</v>
      </c>
      <c r="BK145" s="118">
        <f>BK146+BK149+BK151+BK157+BK160</f>
        <v>0</v>
      </c>
    </row>
    <row r="146" spans="2:65" s="11" customFormat="1" ht="23" customHeight="1">
      <c r="B146" s="110"/>
      <c r="D146" s="111" t="s">
        <v>70</v>
      </c>
      <c r="E146" s="119" t="s">
        <v>176</v>
      </c>
      <c r="F146" s="119" t="s">
        <v>177</v>
      </c>
      <c r="J146" s="120">
        <f>BK146</f>
        <v>0</v>
      </c>
      <c r="L146" s="110"/>
      <c r="M146" s="114"/>
      <c r="P146" s="115">
        <f>SUM(P147:P148)</f>
        <v>43.644799999999996</v>
      </c>
      <c r="R146" s="115">
        <f>SUM(R147:R148)</f>
        <v>4.8845500000000008</v>
      </c>
      <c r="T146" s="116">
        <f>SUM(T147:T148)</f>
        <v>0</v>
      </c>
      <c r="W146" s="1">
        <f t="shared" si="0"/>
        <v>0</v>
      </c>
      <c r="AR146" s="111" t="s">
        <v>123</v>
      </c>
      <c r="AT146" s="117" t="s">
        <v>70</v>
      </c>
      <c r="AU146" s="117" t="s">
        <v>79</v>
      </c>
      <c r="AY146" s="111" t="s">
        <v>115</v>
      </c>
      <c r="BK146" s="118">
        <f>SUM(BK147:BK148)</f>
        <v>0</v>
      </c>
    </row>
    <row r="147" spans="2:65" s="1" customFormat="1" ht="24.25" customHeight="1">
      <c r="B147" s="121"/>
      <c r="C147" s="122" t="s">
        <v>178</v>
      </c>
      <c r="D147" s="122" t="s">
        <v>118</v>
      </c>
      <c r="E147" s="123" t="s">
        <v>179</v>
      </c>
      <c r="F147" s="124" t="s">
        <v>180</v>
      </c>
      <c r="G147" s="125" t="s">
        <v>181</v>
      </c>
      <c r="H147" s="126">
        <v>948.8</v>
      </c>
      <c r="I147" s="127"/>
      <c r="J147" s="127">
        <f>ROUND(I147*H147,2)</f>
        <v>0</v>
      </c>
      <c r="K147" s="128"/>
      <c r="L147" s="25"/>
      <c r="M147" s="129" t="s">
        <v>1</v>
      </c>
      <c r="N147" s="130" t="s">
        <v>37</v>
      </c>
      <c r="O147" s="131">
        <v>4.5999999999999999E-2</v>
      </c>
      <c r="P147" s="131">
        <f>O147*H147</f>
        <v>43.644799999999996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W147" s="1">
        <f t="shared" si="0"/>
        <v>0</v>
      </c>
      <c r="AR147" s="133" t="s">
        <v>182</v>
      </c>
      <c r="AT147" s="133" t="s">
        <v>118</v>
      </c>
      <c r="AU147" s="133" t="s">
        <v>123</v>
      </c>
      <c r="AY147" s="13" t="s">
        <v>115</v>
      </c>
      <c r="BE147" s="134">
        <f>IF(N147="základná",J147,0)</f>
        <v>0</v>
      </c>
      <c r="BF147" s="134">
        <f>IF(N147="znížená",J147,0)</f>
        <v>0</v>
      </c>
      <c r="BG147" s="134">
        <f>IF(N147="zákl. prenesená",J147,0)</f>
        <v>0</v>
      </c>
      <c r="BH147" s="134">
        <f>IF(N147="zníž. prenesená",J147,0)</f>
        <v>0</v>
      </c>
      <c r="BI147" s="134">
        <f>IF(N147="nulová",J147,0)</f>
        <v>0</v>
      </c>
      <c r="BJ147" s="13" t="s">
        <v>123</v>
      </c>
      <c r="BK147" s="134">
        <f>ROUND(I147*H147,2)</f>
        <v>0</v>
      </c>
      <c r="BL147" s="13" t="s">
        <v>182</v>
      </c>
      <c r="BM147" s="133" t="s">
        <v>183</v>
      </c>
    </row>
    <row r="148" spans="2:65" s="1" customFormat="1" ht="24.25" customHeight="1">
      <c r="B148" s="121"/>
      <c r="C148" s="135" t="s">
        <v>182</v>
      </c>
      <c r="D148" s="135" t="s">
        <v>126</v>
      </c>
      <c r="E148" s="136" t="s">
        <v>184</v>
      </c>
      <c r="F148" s="137" t="s">
        <v>185</v>
      </c>
      <c r="G148" s="138" t="s">
        <v>121</v>
      </c>
      <c r="H148" s="139">
        <v>8.8810000000000002</v>
      </c>
      <c r="I148" s="140"/>
      <c r="J148" s="140">
        <f>ROUND(I148*H148,2)</f>
        <v>0</v>
      </c>
      <c r="K148" s="141"/>
      <c r="L148" s="142"/>
      <c r="M148" s="143" t="s">
        <v>1</v>
      </c>
      <c r="N148" s="144" t="s">
        <v>37</v>
      </c>
      <c r="O148" s="131">
        <v>0</v>
      </c>
      <c r="P148" s="131">
        <f>O148*H148</f>
        <v>0</v>
      </c>
      <c r="Q148" s="131">
        <v>0.55000000000000004</v>
      </c>
      <c r="R148" s="131">
        <f>Q148*H148</f>
        <v>4.8845500000000008</v>
      </c>
      <c r="S148" s="131">
        <v>0</v>
      </c>
      <c r="T148" s="132">
        <f>S148*H148</f>
        <v>0</v>
      </c>
      <c r="W148" s="1">
        <f t="shared" si="0"/>
        <v>0</v>
      </c>
      <c r="AR148" s="133" t="s">
        <v>186</v>
      </c>
      <c r="AT148" s="133" t="s">
        <v>126</v>
      </c>
      <c r="AU148" s="133" t="s">
        <v>123</v>
      </c>
      <c r="AY148" s="13" t="s">
        <v>115</v>
      </c>
      <c r="BE148" s="134">
        <f>IF(N148="základná",J148,0)</f>
        <v>0</v>
      </c>
      <c r="BF148" s="134">
        <f>IF(N148="znížená",J148,0)</f>
        <v>0</v>
      </c>
      <c r="BG148" s="134">
        <f>IF(N148="zákl. prenesená",J148,0)</f>
        <v>0</v>
      </c>
      <c r="BH148" s="134">
        <f>IF(N148="zníž. prenesená",J148,0)</f>
        <v>0</v>
      </c>
      <c r="BI148" s="134">
        <f>IF(N148="nulová",J148,0)</f>
        <v>0</v>
      </c>
      <c r="BJ148" s="13" t="s">
        <v>123</v>
      </c>
      <c r="BK148" s="134">
        <f>ROUND(I148*H148,2)</f>
        <v>0</v>
      </c>
      <c r="BL148" s="13" t="s">
        <v>182</v>
      </c>
      <c r="BM148" s="133" t="s">
        <v>187</v>
      </c>
    </row>
    <row r="149" spans="2:65" s="11" customFormat="1" ht="23" customHeight="1">
      <c r="B149" s="110"/>
      <c r="D149" s="111" t="s">
        <v>70</v>
      </c>
      <c r="E149" s="119" t="s">
        <v>188</v>
      </c>
      <c r="F149" s="119" t="s">
        <v>189</v>
      </c>
      <c r="J149" s="120">
        <f>BK149</f>
        <v>0</v>
      </c>
      <c r="L149" s="110"/>
      <c r="M149" s="114"/>
      <c r="P149" s="115">
        <f>P150</f>
        <v>15.776000000000002</v>
      </c>
      <c r="R149" s="115">
        <f>R150</f>
        <v>0</v>
      </c>
      <c r="T149" s="116">
        <f>T150</f>
        <v>0</v>
      </c>
      <c r="W149" s="1">
        <f t="shared" si="0"/>
        <v>0</v>
      </c>
      <c r="AR149" s="111" t="s">
        <v>123</v>
      </c>
      <c r="AT149" s="117" t="s">
        <v>70</v>
      </c>
      <c r="AU149" s="117" t="s">
        <v>79</v>
      </c>
      <c r="AY149" s="111" t="s">
        <v>115</v>
      </c>
      <c r="BK149" s="118">
        <f>BK150</f>
        <v>0</v>
      </c>
    </row>
    <row r="150" spans="2:65" s="1" customFormat="1" ht="24.25" customHeight="1">
      <c r="B150" s="121"/>
      <c r="C150" s="122" t="s">
        <v>190</v>
      </c>
      <c r="D150" s="122" t="s">
        <v>118</v>
      </c>
      <c r="E150" s="123" t="s">
        <v>191</v>
      </c>
      <c r="F150" s="124" t="s">
        <v>192</v>
      </c>
      <c r="G150" s="125" t="s">
        <v>193</v>
      </c>
      <c r="H150" s="126">
        <v>17</v>
      </c>
      <c r="I150" s="127"/>
      <c r="J150" s="127">
        <f>ROUND(I150*H150,2)</f>
        <v>0</v>
      </c>
      <c r="K150" s="128"/>
      <c r="L150" s="25"/>
      <c r="M150" s="129" t="s">
        <v>1</v>
      </c>
      <c r="N150" s="130" t="s">
        <v>37</v>
      </c>
      <c r="O150" s="131">
        <v>0.92800000000000005</v>
      </c>
      <c r="P150" s="131">
        <f>O150*H150</f>
        <v>15.776000000000002</v>
      </c>
      <c r="Q150" s="131">
        <v>0</v>
      </c>
      <c r="R150" s="131">
        <f>Q150*H150</f>
        <v>0</v>
      </c>
      <c r="S150" s="131">
        <v>0</v>
      </c>
      <c r="T150" s="132">
        <f>S150*H150</f>
        <v>0</v>
      </c>
      <c r="W150" s="1">
        <f t="shared" si="0"/>
        <v>0</v>
      </c>
      <c r="AR150" s="133" t="s">
        <v>182</v>
      </c>
      <c r="AT150" s="133" t="s">
        <v>118</v>
      </c>
      <c r="AU150" s="133" t="s">
        <v>123</v>
      </c>
      <c r="AY150" s="13" t="s">
        <v>115</v>
      </c>
      <c r="BE150" s="134">
        <f>IF(N150="základná",J150,0)</f>
        <v>0</v>
      </c>
      <c r="BF150" s="134">
        <f>IF(N150="znížená",J150,0)</f>
        <v>0</v>
      </c>
      <c r="BG150" s="134">
        <f>IF(N150="zákl. prenesená",J150,0)</f>
        <v>0</v>
      </c>
      <c r="BH150" s="134">
        <f>IF(N150="zníž. prenesená",J150,0)</f>
        <v>0</v>
      </c>
      <c r="BI150" s="134">
        <f>IF(N150="nulová",J150,0)</f>
        <v>0</v>
      </c>
      <c r="BJ150" s="13" t="s">
        <v>123</v>
      </c>
      <c r="BK150" s="134">
        <f>ROUND(I150*H150,2)</f>
        <v>0</v>
      </c>
      <c r="BL150" s="13" t="s">
        <v>182</v>
      </c>
      <c r="BM150" s="133" t="s">
        <v>194</v>
      </c>
    </row>
    <row r="151" spans="2:65" s="11" customFormat="1" ht="23" customHeight="1">
      <c r="B151" s="110"/>
      <c r="D151" s="111" t="s">
        <v>70</v>
      </c>
      <c r="E151" s="119" t="s">
        <v>195</v>
      </c>
      <c r="F151" s="119" t="s">
        <v>196</v>
      </c>
      <c r="J151" s="120">
        <f>BK151</f>
        <v>0</v>
      </c>
      <c r="L151" s="110"/>
      <c r="M151" s="114"/>
      <c r="P151" s="115">
        <f>SUM(P152:P156)</f>
        <v>583.52819099999999</v>
      </c>
      <c r="R151" s="115">
        <f>SUM(R152:R156)</f>
        <v>4.5589279999999999</v>
      </c>
      <c r="T151" s="116">
        <f>SUM(T152:T156)</f>
        <v>0</v>
      </c>
      <c r="W151" s="1">
        <f t="shared" si="0"/>
        <v>0</v>
      </c>
      <c r="AR151" s="111" t="s">
        <v>123</v>
      </c>
      <c r="AT151" s="117" t="s">
        <v>70</v>
      </c>
      <c r="AU151" s="117" t="s">
        <v>79</v>
      </c>
      <c r="AY151" s="111" t="s">
        <v>115</v>
      </c>
      <c r="BK151" s="118">
        <f>SUM(BK152:BK156)</f>
        <v>0</v>
      </c>
    </row>
    <row r="152" spans="2:65" s="1" customFormat="1" ht="14.5" customHeight="1">
      <c r="B152" s="121"/>
      <c r="C152" s="122" t="s">
        <v>197</v>
      </c>
      <c r="D152" s="122" t="s">
        <v>118</v>
      </c>
      <c r="E152" s="123" t="s">
        <v>198</v>
      </c>
      <c r="F152" s="124" t="s">
        <v>199</v>
      </c>
      <c r="G152" s="125" t="s">
        <v>138</v>
      </c>
      <c r="H152" s="126">
        <v>678.65</v>
      </c>
      <c r="I152" s="127"/>
      <c r="J152" s="127">
        <f>ROUND(I152*H152,2)</f>
        <v>0</v>
      </c>
      <c r="K152" s="128"/>
      <c r="L152" s="25"/>
      <c r="M152" s="129" t="s">
        <v>1</v>
      </c>
      <c r="N152" s="130" t="s">
        <v>37</v>
      </c>
      <c r="O152" s="131">
        <v>0.61499999999999999</v>
      </c>
      <c r="P152" s="131">
        <f>O152*H152</f>
        <v>417.36974999999995</v>
      </c>
      <c r="Q152" s="131">
        <v>6.3E-3</v>
      </c>
      <c r="R152" s="131">
        <f>Q152*H152</f>
        <v>4.2754950000000003</v>
      </c>
      <c r="S152" s="131">
        <v>0</v>
      </c>
      <c r="T152" s="132">
        <f>S152*H152</f>
        <v>0</v>
      </c>
      <c r="W152" s="1">
        <f t="shared" si="0"/>
        <v>0</v>
      </c>
      <c r="AR152" s="133" t="s">
        <v>182</v>
      </c>
      <c r="AT152" s="133" t="s">
        <v>118</v>
      </c>
      <c r="AU152" s="133" t="s">
        <v>123</v>
      </c>
      <c r="AY152" s="13" t="s">
        <v>115</v>
      </c>
      <c r="BE152" s="134">
        <f>IF(N152="základná",J152,0)</f>
        <v>0</v>
      </c>
      <c r="BF152" s="134">
        <f>IF(N152="znížená",J152,0)</f>
        <v>0</v>
      </c>
      <c r="BG152" s="134">
        <f>IF(N152="zákl. prenesená",J152,0)</f>
        <v>0</v>
      </c>
      <c r="BH152" s="134">
        <f>IF(N152="zníž. prenesená",J152,0)</f>
        <v>0</v>
      </c>
      <c r="BI152" s="134">
        <f>IF(N152="nulová",J152,0)</f>
        <v>0</v>
      </c>
      <c r="BJ152" s="13" t="s">
        <v>123</v>
      </c>
      <c r="BK152" s="134">
        <f>ROUND(I152*H152,2)</f>
        <v>0</v>
      </c>
      <c r="BL152" s="13" t="s">
        <v>182</v>
      </c>
      <c r="BM152" s="133" t="s">
        <v>200</v>
      </c>
    </row>
    <row r="153" spans="2:65" s="1" customFormat="1" ht="24.25" customHeight="1">
      <c r="B153" s="121"/>
      <c r="C153" s="122" t="s">
        <v>201</v>
      </c>
      <c r="D153" s="122" t="s">
        <v>118</v>
      </c>
      <c r="E153" s="123" t="s">
        <v>202</v>
      </c>
      <c r="F153" s="124" t="s">
        <v>203</v>
      </c>
      <c r="G153" s="125" t="s">
        <v>181</v>
      </c>
      <c r="H153" s="126">
        <v>119.34</v>
      </c>
      <c r="I153" s="127"/>
      <c r="J153" s="127">
        <f>ROUND(I153*H153,2)</f>
        <v>0</v>
      </c>
      <c r="K153" s="128"/>
      <c r="L153" s="25"/>
      <c r="M153" s="129" t="s">
        <v>1</v>
      </c>
      <c r="N153" s="130" t="s">
        <v>37</v>
      </c>
      <c r="O153" s="131">
        <v>0.89400000000000002</v>
      </c>
      <c r="P153" s="131">
        <f>O153*H153</f>
        <v>106.68996</v>
      </c>
      <c r="Q153" s="131">
        <v>1.5499999999999999E-3</v>
      </c>
      <c r="R153" s="131">
        <f>Q153*H153</f>
        <v>0.184977</v>
      </c>
      <c r="S153" s="131">
        <v>0</v>
      </c>
      <c r="T153" s="132">
        <f>S153*H153</f>
        <v>0</v>
      </c>
      <c r="W153" s="1">
        <f t="shared" si="0"/>
        <v>0</v>
      </c>
      <c r="AR153" s="133" t="s">
        <v>182</v>
      </c>
      <c r="AT153" s="133" t="s">
        <v>118</v>
      </c>
      <c r="AU153" s="133" t="s">
        <v>123</v>
      </c>
      <c r="AY153" s="13" t="s">
        <v>115</v>
      </c>
      <c r="BE153" s="134">
        <f>IF(N153="základná",J153,0)</f>
        <v>0</v>
      </c>
      <c r="BF153" s="134">
        <f>IF(N153="znížená",J153,0)</f>
        <v>0</v>
      </c>
      <c r="BG153" s="134">
        <f>IF(N153="zákl. prenesená",J153,0)</f>
        <v>0</v>
      </c>
      <c r="BH153" s="134">
        <f>IF(N153="zníž. prenesená",J153,0)</f>
        <v>0</v>
      </c>
      <c r="BI153" s="134">
        <f>IF(N153="nulová",J153,0)</f>
        <v>0</v>
      </c>
      <c r="BJ153" s="13" t="s">
        <v>123</v>
      </c>
      <c r="BK153" s="134">
        <f>ROUND(I153*H153,2)</f>
        <v>0</v>
      </c>
      <c r="BL153" s="13" t="s">
        <v>182</v>
      </c>
      <c r="BM153" s="133" t="s">
        <v>204</v>
      </c>
    </row>
    <row r="154" spans="2:65" s="1" customFormat="1" ht="24.25" customHeight="1">
      <c r="B154" s="121"/>
      <c r="C154" s="122" t="s">
        <v>205</v>
      </c>
      <c r="D154" s="122" t="s">
        <v>118</v>
      </c>
      <c r="E154" s="123" t="s">
        <v>206</v>
      </c>
      <c r="F154" s="124" t="s">
        <v>207</v>
      </c>
      <c r="G154" s="125" t="s">
        <v>193</v>
      </c>
      <c r="H154" s="126">
        <v>10</v>
      </c>
      <c r="I154" s="127"/>
      <c r="J154" s="127">
        <f>ROUND(I154*H154,2)</f>
        <v>0</v>
      </c>
      <c r="K154" s="128"/>
      <c r="L154" s="25"/>
      <c r="M154" s="129" t="s">
        <v>1</v>
      </c>
      <c r="N154" s="130" t="s">
        <v>37</v>
      </c>
      <c r="O154" s="131">
        <v>1.2350000000000001</v>
      </c>
      <c r="P154" s="131">
        <f>O154*H154</f>
        <v>12.350000000000001</v>
      </c>
      <c r="Q154" s="131">
        <v>1.1E-4</v>
      </c>
      <c r="R154" s="131">
        <f>Q154*H154</f>
        <v>1.1000000000000001E-3</v>
      </c>
      <c r="S154" s="131">
        <v>0</v>
      </c>
      <c r="T154" s="132">
        <f>S154*H154</f>
        <v>0</v>
      </c>
      <c r="W154" s="1">
        <f t="shared" si="0"/>
        <v>0</v>
      </c>
      <c r="AR154" s="133" t="s">
        <v>182</v>
      </c>
      <c r="AT154" s="133" t="s">
        <v>118</v>
      </c>
      <c r="AU154" s="133" t="s">
        <v>123</v>
      </c>
      <c r="AY154" s="13" t="s">
        <v>115</v>
      </c>
      <c r="BE154" s="134">
        <f>IF(N154="základná",J154,0)</f>
        <v>0</v>
      </c>
      <c r="BF154" s="134">
        <f>IF(N154="znížená",J154,0)</f>
        <v>0</v>
      </c>
      <c r="BG154" s="134">
        <f>IF(N154="zákl. prenesená",J154,0)</f>
        <v>0</v>
      </c>
      <c r="BH154" s="134">
        <f>IF(N154="zníž. prenesená",J154,0)</f>
        <v>0</v>
      </c>
      <c r="BI154" s="134">
        <f>IF(N154="nulová",J154,0)</f>
        <v>0</v>
      </c>
      <c r="BJ154" s="13" t="s">
        <v>123</v>
      </c>
      <c r="BK154" s="134">
        <f>ROUND(I154*H154,2)</f>
        <v>0</v>
      </c>
      <c r="BL154" s="13" t="s">
        <v>182</v>
      </c>
      <c r="BM154" s="133" t="s">
        <v>208</v>
      </c>
    </row>
    <row r="155" spans="2:65" s="1" customFormat="1" ht="24.25" customHeight="1">
      <c r="B155" s="121"/>
      <c r="C155" s="122" t="s">
        <v>209</v>
      </c>
      <c r="D155" s="122" t="s">
        <v>118</v>
      </c>
      <c r="E155" s="123" t="s">
        <v>210</v>
      </c>
      <c r="F155" s="124" t="s">
        <v>211</v>
      </c>
      <c r="G155" s="125" t="s">
        <v>181</v>
      </c>
      <c r="H155" s="126">
        <v>39.9</v>
      </c>
      <c r="I155" s="127"/>
      <c r="J155" s="127">
        <f>ROUND(I155*H155,2)</f>
        <v>0</v>
      </c>
      <c r="K155" s="128"/>
      <c r="L155" s="25"/>
      <c r="M155" s="129" t="s">
        <v>1</v>
      </c>
      <c r="N155" s="130" t="s">
        <v>37</v>
      </c>
      <c r="O155" s="131">
        <v>0.66</v>
      </c>
      <c r="P155" s="131">
        <f>O155*H155</f>
        <v>26.334</v>
      </c>
      <c r="Q155" s="131">
        <v>2.4399999999999999E-3</v>
      </c>
      <c r="R155" s="131">
        <f>Q155*H155</f>
        <v>9.7355999999999998E-2</v>
      </c>
      <c r="S155" s="131">
        <v>0</v>
      </c>
      <c r="T155" s="132">
        <f>S155*H155</f>
        <v>0</v>
      </c>
      <c r="W155" s="1">
        <f t="shared" si="0"/>
        <v>0</v>
      </c>
      <c r="AR155" s="133" t="s">
        <v>182</v>
      </c>
      <c r="AT155" s="133" t="s">
        <v>118</v>
      </c>
      <c r="AU155" s="133" t="s">
        <v>123</v>
      </c>
      <c r="AY155" s="13" t="s">
        <v>115</v>
      </c>
      <c r="BE155" s="134">
        <f>IF(N155="základná",J155,0)</f>
        <v>0</v>
      </c>
      <c r="BF155" s="134">
        <f>IF(N155="znížená",J155,0)</f>
        <v>0</v>
      </c>
      <c r="BG155" s="134">
        <f>IF(N155="zákl. prenesená",J155,0)</f>
        <v>0</v>
      </c>
      <c r="BH155" s="134">
        <f>IF(N155="zníž. prenesená",J155,0)</f>
        <v>0</v>
      </c>
      <c r="BI155" s="134">
        <f>IF(N155="nulová",J155,0)</f>
        <v>0</v>
      </c>
      <c r="BJ155" s="13" t="s">
        <v>123</v>
      </c>
      <c r="BK155" s="134">
        <f>ROUND(I155*H155,2)</f>
        <v>0</v>
      </c>
      <c r="BL155" s="13" t="s">
        <v>182</v>
      </c>
      <c r="BM155" s="133" t="s">
        <v>212</v>
      </c>
    </row>
    <row r="156" spans="2:65" s="1" customFormat="1" ht="24.25" customHeight="1">
      <c r="B156" s="121"/>
      <c r="C156" s="122" t="s">
        <v>213</v>
      </c>
      <c r="D156" s="122" t="s">
        <v>118</v>
      </c>
      <c r="E156" s="123" t="s">
        <v>214</v>
      </c>
      <c r="F156" s="124" t="s">
        <v>215</v>
      </c>
      <c r="G156" s="125" t="s">
        <v>129</v>
      </c>
      <c r="H156" s="126">
        <v>4.5590000000000002</v>
      </c>
      <c r="I156" s="127"/>
      <c r="J156" s="127">
        <f>ROUND(I156*H156,2)</f>
        <v>0</v>
      </c>
      <c r="K156" s="128"/>
      <c r="L156" s="25"/>
      <c r="M156" s="129" t="s">
        <v>1</v>
      </c>
      <c r="N156" s="130" t="s">
        <v>37</v>
      </c>
      <c r="O156" s="131">
        <v>4.5590000000000002</v>
      </c>
      <c r="P156" s="131">
        <f>O156*H156</f>
        <v>20.784481000000003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W156" s="1">
        <f t="shared" si="0"/>
        <v>0</v>
      </c>
      <c r="AR156" s="133" t="s">
        <v>182</v>
      </c>
      <c r="AT156" s="133" t="s">
        <v>118</v>
      </c>
      <c r="AU156" s="133" t="s">
        <v>123</v>
      </c>
      <c r="AY156" s="13" t="s">
        <v>115</v>
      </c>
      <c r="BE156" s="134">
        <f>IF(N156="základná",J156,0)</f>
        <v>0</v>
      </c>
      <c r="BF156" s="134">
        <f>IF(N156="znížená",J156,0)</f>
        <v>0</v>
      </c>
      <c r="BG156" s="134">
        <f>IF(N156="zákl. prenesená",J156,0)</f>
        <v>0</v>
      </c>
      <c r="BH156" s="134">
        <f>IF(N156="zníž. prenesená",J156,0)</f>
        <v>0</v>
      </c>
      <c r="BI156" s="134">
        <f>IF(N156="nulová",J156,0)</f>
        <v>0</v>
      </c>
      <c r="BJ156" s="13" t="s">
        <v>123</v>
      </c>
      <c r="BK156" s="134">
        <f>ROUND(I156*H156,2)</f>
        <v>0</v>
      </c>
      <c r="BL156" s="13" t="s">
        <v>182</v>
      </c>
      <c r="BM156" s="133" t="s">
        <v>216</v>
      </c>
    </row>
    <row r="157" spans="2:65" s="11" customFormat="1" ht="23" customHeight="1">
      <c r="B157" s="110"/>
      <c r="D157" s="111" t="s">
        <v>70</v>
      </c>
      <c r="E157" s="119" t="s">
        <v>217</v>
      </c>
      <c r="F157" s="119" t="s">
        <v>218</v>
      </c>
      <c r="J157" s="120">
        <f>BK157</f>
        <v>0</v>
      </c>
      <c r="L157" s="110"/>
      <c r="M157" s="114"/>
      <c r="P157" s="115">
        <f>SUM(P158:P159)</f>
        <v>229.49449999999999</v>
      </c>
      <c r="R157" s="115">
        <f>SUM(R158:R159)</f>
        <v>0.1170325</v>
      </c>
      <c r="T157" s="116">
        <f>SUM(T158:T159)</f>
        <v>8.9332499999999992</v>
      </c>
      <c r="W157" s="1">
        <f t="shared" si="0"/>
        <v>0</v>
      </c>
      <c r="AR157" s="111" t="s">
        <v>123</v>
      </c>
      <c r="AT157" s="117" t="s">
        <v>70</v>
      </c>
      <c r="AU157" s="117" t="s">
        <v>79</v>
      </c>
      <c r="AY157" s="111" t="s">
        <v>115</v>
      </c>
      <c r="BK157" s="118">
        <f>SUM(BK158:BK159)</f>
        <v>0</v>
      </c>
    </row>
    <row r="158" spans="2:65" s="1" customFormat="1" ht="24.25" customHeight="1">
      <c r="B158" s="121"/>
      <c r="C158" s="122" t="s">
        <v>143</v>
      </c>
      <c r="D158" s="122" t="s">
        <v>118</v>
      </c>
      <c r="E158" s="123" t="s">
        <v>219</v>
      </c>
      <c r="F158" s="124" t="s">
        <v>220</v>
      </c>
      <c r="G158" s="125" t="s">
        <v>138</v>
      </c>
      <c r="H158" s="126">
        <v>678.65</v>
      </c>
      <c r="I158" s="127"/>
      <c r="J158" s="127">
        <f>ROUND(I158*H158,2)</f>
        <v>0</v>
      </c>
      <c r="K158" s="128"/>
      <c r="L158" s="25"/>
      <c r="M158" s="129" t="s">
        <v>1</v>
      </c>
      <c r="N158" s="130" t="s">
        <v>37</v>
      </c>
      <c r="O158" s="131">
        <v>0.33</v>
      </c>
      <c r="P158" s="131">
        <f>O158*H158</f>
        <v>223.9545</v>
      </c>
      <c r="Q158" s="131">
        <v>1.7000000000000001E-4</v>
      </c>
      <c r="R158" s="131">
        <f>Q158*H158</f>
        <v>0.1153705</v>
      </c>
      <c r="S158" s="131">
        <v>1.2999999999999999E-2</v>
      </c>
      <c r="T158" s="132">
        <f>S158*H158</f>
        <v>8.8224499999999999</v>
      </c>
      <c r="W158" s="1">
        <f t="shared" si="0"/>
        <v>0</v>
      </c>
      <c r="AR158" s="133" t="s">
        <v>182</v>
      </c>
      <c r="AT158" s="133" t="s">
        <v>118</v>
      </c>
      <c r="AU158" s="133" t="s">
        <v>123</v>
      </c>
      <c r="AY158" s="13" t="s">
        <v>115</v>
      </c>
      <c r="BE158" s="134">
        <f>IF(N158="základná",J158,0)</f>
        <v>0</v>
      </c>
      <c r="BF158" s="134">
        <f>IF(N158="znížená",J158,0)</f>
        <v>0</v>
      </c>
      <c r="BG158" s="134">
        <f>IF(N158="zákl. prenesená",J158,0)</f>
        <v>0</v>
      </c>
      <c r="BH158" s="134">
        <f>IF(N158="zníž. prenesená",J158,0)</f>
        <v>0</v>
      </c>
      <c r="BI158" s="134">
        <f>IF(N158="nulová",J158,0)</f>
        <v>0</v>
      </c>
      <c r="BJ158" s="13" t="s">
        <v>123</v>
      </c>
      <c r="BK158" s="134">
        <f>ROUND(I158*H158,2)</f>
        <v>0</v>
      </c>
      <c r="BL158" s="13" t="s">
        <v>182</v>
      </c>
      <c r="BM158" s="133" t="s">
        <v>221</v>
      </c>
    </row>
    <row r="159" spans="2:65" s="1" customFormat="1" ht="24.25" customHeight="1">
      <c r="B159" s="121"/>
      <c r="C159" s="122" t="s">
        <v>222</v>
      </c>
      <c r="D159" s="122" t="s">
        <v>118</v>
      </c>
      <c r="E159" s="123" t="s">
        <v>223</v>
      </c>
      <c r="F159" s="124" t="s">
        <v>224</v>
      </c>
      <c r="G159" s="125" t="s">
        <v>181</v>
      </c>
      <c r="H159" s="126">
        <v>55.4</v>
      </c>
      <c r="I159" s="127"/>
      <c r="J159" s="127">
        <f>ROUND(I159*H159,2)</f>
        <v>0</v>
      </c>
      <c r="K159" s="128"/>
      <c r="L159" s="25"/>
      <c r="M159" s="129" t="s">
        <v>1</v>
      </c>
      <c r="N159" s="130" t="s">
        <v>37</v>
      </c>
      <c r="O159" s="131">
        <v>0.1</v>
      </c>
      <c r="P159" s="131">
        <f>O159*H159</f>
        <v>5.54</v>
      </c>
      <c r="Q159" s="131">
        <v>3.0000000000000001E-5</v>
      </c>
      <c r="R159" s="131">
        <f>Q159*H159</f>
        <v>1.6620000000000001E-3</v>
      </c>
      <c r="S159" s="131">
        <v>2E-3</v>
      </c>
      <c r="T159" s="132">
        <f>S159*H159</f>
        <v>0.1108</v>
      </c>
      <c r="W159" s="1">
        <f t="shared" si="0"/>
        <v>0</v>
      </c>
      <c r="AR159" s="133" t="s">
        <v>182</v>
      </c>
      <c r="AT159" s="133" t="s">
        <v>118</v>
      </c>
      <c r="AU159" s="133" t="s">
        <v>123</v>
      </c>
      <c r="AY159" s="13" t="s">
        <v>115</v>
      </c>
      <c r="BE159" s="134">
        <f>IF(N159="základná",J159,0)</f>
        <v>0</v>
      </c>
      <c r="BF159" s="134">
        <f>IF(N159="znížená",J159,0)</f>
        <v>0</v>
      </c>
      <c r="BG159" s="134">
        <f>IF(N159="zákl. prenesená",J159,0)</f>
        <v>0</v>
      </c>
      <c r="BH159" s="134">
        <f>IF(N159="zníž. prenesená",J159,0)</f>
        <v>0</v>
      </c>
      <c r="BI159" s="134">
        <f>IF(N159="nulová",J159,0)</f>
        <v>0</v>
      </c>
      <c r="BJ159" s="13" t="s">
        <v>123</v>
      </c>
      <c r="BK159" s="134">
        <f>ROUND(I159*H159,2)</f>
        <v>0</v>
      </c>
      <c r="BL159" s="13" t="s">
        <v>182</v>
      </c>
      <c r="BM159" s="133" t="s">
        <v>225</v>
      </c>
    </row>
    <row r="160" spans="2:65" s="11" customFormat="1" ht="23" customHeight="1">
      <c r="B160" s="110"/>
      <c r="D160" s="111" t="s">
        <v>70</v>
      </c>
      <c r="E160" s="119" t="s">
        <v>226</v>
      </c>
      <c r="F160" s="119" t="s">
        <v>227</v>
      </c>
      <c r="J160" s="120">
        <f>BK160</f>
        <v>0</v>
      </c>
      <c r="L160" s="110"/>
      <c r="M160" s="114"/>
      <c r="P160" s="115">
        <f>P161</f>
        <v>6.8689499999999999</v>
      </c>
      <c r="R160" s="115">
        <f>R161</f>
        <v>7.5900000000000013E-4</v>
      </c>
      <c r="T160" s="116">
        <f>T161</f>
        <v>0</v>
      </c>
      <c r="W160" s="1">
        <f t="shared" si="0"/>
        <v>0</v>
      </c>
      <c r="AR160" s="111" t="s">
        <v>123</v>
      </c>
      <c r="AT160" s="117" t="s">
        <v>70</v>
      </c>
      <c r="AU160" s="117" t="s">
        <v>79</v>
      </c>
      <c r="AY160" s="111" t="s">
        <v>115</v>
      </c>
      <c r="BK160" s="118">
        <f>BK161</f>
        <v>0</v>
      </c>
    </row>
    <row r="161" spans="2:65" s="1" customFormat="1" ht="38" customHeight="1">
      <c r="B161" s="121"/>
      <c r="C161" s="122" t="s">
        <v>228</v>
      </c>
      <c r="D161" s="122" t="s">
        <v>118</v>
      </c>
      <c r="E161" s="123" t="s">
        <v>229</v>
      </c>
      <c r="F161" s="124" t="s">
        <v>230</v>
      </c>
      <c r="G161" s="125" t="s">
        <v>138</v>
      </c>
      <c r="H161" s="126">
        <v>37.950000000000003</v>
      </c>
      <c r="I161" s="127"/>
      <c r="J161" s="127">
        <f>ROUND(I161*H161,2)</f>
        <v>0</v>
      </c>
      <c r="K161" s="128"/>
      <c r="L161" s="25"/>
      <c r="M161" s="129" t="s">
        <v>1</v>
      </c>
      <c r="N161" s="130" t="s">
        <v>37</v>
      </c>
      <c r="O161" s="131">
        <v>0.18099999999999999</v>
      </c>
      <c r="P161" s="131">
        <f>O161*H161</f>
        <v>6.8689499999999999</v>
      </c>
      <c r="Q161" s="131">
        <v>2.0000000000000002E-5</v>
      </c>
      <c r="R161" s="131">
        <f>Q161*H161</f>
        <v>7.5900000000000013E-4</v>
      </c>
      <c r="S161" s="131">
        <v>0</v>
      </c>
      <c r="T161" s="132">
        <f>S161*H161</f>
        <v>0</v>
      </c>
      <c r="W161" s="1">
        <f t="shared" si="0"/>
        <v>0</v>
      </c>
      <c r="AR161" s="133" t="s">
        <v>182</v>
      </c>
      <c r="AT161" s="133" t="s">
        <v>118</v>
      </c>
      <c r="AU161" s="133" t="s">
        <v>123</v>
      </c>
      <c r="AY161" s="13" t="s">
        <v>115</v>
      </c>
      <c r="BE161" s="134">
        <f>IF(N161="základná",J161,0)</f>
        <v>0</v>
      </c>
      <c r="BF161" s="134">
        <f>IF(N161="znížená",J161,0)</f>
        <v>0</v>
      </c>
      <c r="BG161" s="134">
        <f>IF(N161="zákl. prenesená",J161,0)</f>
        <v>0</v>
      </c>
      <c r="BH161" s="134">
        <f>IF(N161="zníž. prenesená",J161,0)</f>
        <v>0</v>
      </c>
      <c r="BI161" s="134">
        <f>IF(N161="nulová",J161,0)</f>
        <v>0</v>
      </c>
      <c r="BJ161" s="13" t="s">
        <v>123</v>
      </c>
      <c r="BK161" s="134">
        <f>ROUND(I161*H161,2)</f>
        <v>0</v>
      </c>
      <c r="BL161" s="13" t="s">
        <v>182</v>
      </c>
      <c r="BM161" s="133" t="s">
        <v>231</v>
      </c>
    </row>
    <row r="162" spans="2:65" s="11" customFormat="1" ht="26" customHeight="1">
      <c r="B162" s="110"/>
      <c r="D162" s="111" t="s">
        <v>70</v>
      </c>
      <c r="E162" s="112" t="s">
        <v>126</v>
      </c>
      <c r="F162" s="112" t="s">
        <v>232</v>
      </c>
      <c r="J162" s="113">
        <f>BK162</f>
        <v>0</v>
      </c>
      <c r="L162" s="110"/>
      <c r="M162" s="114"/>
      <c r="P162" s="115">
        <f>P163</f>
        <v>1.9720000000000002</v>
      </c>
      <c r="R162" s="115">
        <f>R163</f>
        <v>17</v>
      </c>
      <c r="T162" s="116">
        <f>T163</f>
        <v>0</v>
      </c>
      <c r="W162" s="1">
        <f t="shared" si="0"/>
        <v>0</v>
      </c>
      <c r="AR162" s="111" t="s">
        <v>116</v>
      </c>
      <c r="AT162" s="117" t="s">
        <v>70</v>
      </c>
      <c r="AU162" s="117" t="s">
        <v>71</v>
      </c>
      <c r="AY162" s="111" t="s">
        <v>115</v>
      </c>
      <c r="BK162" s="118">
        <f>BK163</f>
        <v>0</v>
      </c>
    </row>
    <row r="163" spans="2:65" s="11" customFormat="1" ht="23" customHeight="1">
      <c r="B163" s="110"/>
      <c r="D163" s="111" t="s">
        <v>70</v>
      </c>
      <c r="E163" s="119" t="s">
        <v>233</v>
      </c>
      <c r="F163" s="119" t="s">
        <v>234</v>
      </c>
      <c r="J163" s="120">
        <f>BK163</f>
        <v>0</v>
      </c>
      <c r="L163" s="110"/>
      <c r="M163" s="114"/>
      <c r="P163" s="115">
        <f>SUM(P164:P165)</f>
        <v>1.9720000000000002</v>
      </c>
      <c r="R163" s="115">
        <f>SUM(R164:R165)</f>
        <v>17</v>
      </c>
      <c r="T163" s="116">
        <f>SUM(T164:T165)</f>
        <v>0</v>
      </c>
      <c r="W163" s="1">
        <f t="shared" si="0"/>
        <v>0</v>
      </c>
      <c r="AR163" s="111" t="s">
        <v>116</v>
      </c>
      <c r="AT163" s="117" t="s">
        <v>70</v>
      </c>
      <c r="AU163" s="117" t="s">
        <v>79</v>
      </c>
      <c r="AY163" s="111" t="s">
        <v>115</v>
      </c>
      <c r="BK163" s="118">
        <f>SUM(BK164:BK165)</f>
        <v>0</v>
      </c>
    </row>
    <row r="164" spans="2:65" s="1" customFormat="1" ht="14.5" customHeight="1">
      <c r="B164" s="121"/>
      <c r="C164" s="122" t="s">
        <v>7</v>
      </c>
      <c r="D164" s="122" t="s">
        <v>118</v>
      </c>
      <c r="E164" s="123" t="s">
        <v>235</v>
      </c>
      <c r="F164" s="124" t="s">
        <v>236</v>
      </c>
      <c r="G164" s="125" t="s">
        <v>193</v>
      </c>
      <c r="H164" s="126">
        <v>17</v>
      </c>
      <c r="I164" s="127"/>
      <c r="J164" s="127">
        <f>ROUND(I164*H164,2)</f>
        <v>0</v>
      </c>
      <c r="K164" s="128"/>
      <c r="L164" s="25"/>
      <c r="M164" s="129" t="s">
        <v>1</v>
      </c>
      <c r="N164" s="130" t="s">
        <v>37</v>
      </c>
      <c r="O164" s="131">
        <v>0.11600000000000001</v>
      </c>
      <c r="P164" s="131">
        <f>O164*H164</f>
        <v>1.9720000000000002</v>
      </c>
      <c r="Q164" s="131">
        <v>0</v>
      </c>
      <c r="R164" s="131">
        <f>Q164*H164</f>
        <v>0</v>
      </c>
      <c r="S164" s="131">
        <v>0</v>
      </c>
      <c r="T164" s="132">
        <f>S164*H164</f>
        <v>0</v>
      </c>
      <c r="W164" s="1">
        <f t="shared" si="0"/>
        <v>0</v>
      </c>
      <c r="AR164" s="133" t="s">
        <v>237</v>
      </c>
      <c r="AT164" s="133" t="s">
        <v>118</v>
      </c>
      <c r="AU164" s="133" t="s">
        <v>123</v>
      </c>
      <c r="AY164" s="13" t="s">
        <v>115</v>
      </c>
      <c r="BE164" s="134">
        <f>IF(N164="základná",J164,0)</f>
        <v>0</v>
      </c>
      <c r="BF164" s="134">
        <f>IF(N164="znížená",J164,0)</f>
        <v>0</v>
      </c>
      <c r="BG164" s="134">
        <f>IF(N164="zákl. prenesená",J164,0)</f>
        <v>0</v>
      </c>
      <c r="BH164" s="134">
        <f>IF(N164="zníž. prenesená",J164,0)</f>
        <v>0</v>
      </c>
      <c r="BI164" s="134">
        <f>IF(N164="nulová",J164,0)</f>
        <v>0</v>
      </c>
      <c r="BJ164" s="13" t="s">
        <v>123</v>
      </c>
      <c r="BK164" s="134">
        <f>ROUND(I164*H164,2)</f>
        <v>0</v>
      </c>
      <c r="BL164" s="13" t="s">
        <v>237</v>
      </c>
      <c r="BM164" s="133" t="s">
        <v>238</v>
      </c>
    </row>
    <row r="165" spans="2:65" s="1" customFormat="1" ht="14.5" customHeight="1">
      <c r="B165" s="121"/>
      <c r="C165" s="135" t="s">
        <v>239</v>
      </c>
      <c r="D165" s="135" t="s">
        <v>126</v>
      </c>
      <c r="E165" s="136" t="s">
        <v>240</v>
      </c>
      <c r="F165" s="137" t="s">
        <v>241</v>
      </c>
      <c r="G165" s="138" t="s">
        <v>193</v>
      </c>
      <c r="H165" s="139">
        <v>17</v>
      </c>
      <c r="I165" s="140"/>
      <c r="J165" s="140">
        <f>ROUND(I165*H165,2)</f>
        <v>0</v>
      </c>
      <c r="K165" s="141"/>
      <c r="L165" s="142"/>
      <c r="M165" s="145" t="s">
        <v>1</v>
      </c>
      <c r="N165" s="146" t="s">
        <v>37</v>
      </c>
      <c r="O165" s="147">
        <v>0</v>
      </c>
      <c r="P165" s="147">
        <f>O165*H165</f>
        <v>0</v>
      </c>
      <c r="Q165" s="147">
        <v>1</v>
      </c>
      <c r="R165" s="147">
        <f>Q165*H165</f>
        <v>17</v>
      </c>
      <c r="S165" s="147">
        <v>0</v>
      </c>
      <c r="T165" s="148">
        <f>S165*H165</f>
        <v>0</v>
      </c>
      <c r="W165" s="1">
        <f t="shared" si="0"/>
        <v>0</v>
      </c>
      <c r="AR165" s="133" t="s">
        <v>130</v>
      </c>
      <c r="AT165" s="133" t="s">
        <v>126</v>
      </c>
      <c r="AU165" s="133" t="s">
        <v>123</v>
      </c>
      <c r="AY165" s="13" t="s">
        <v>115</v>
      </c>
      <c r="BE165" s="134">
        <f>IF(N165="základná",J165,0)</f>
        <v>0</v>
      </c>
      <c r="BF165" s="134">
        <f>IF(N165="znížená",J165,0)</f>
        <v>0</v>
      </c>
      <c r="BG165" s="134">
        <f>IF(N165="zákl. prenesená",J165,0)</f>
        <v>0</v>
      </c>
      <c r="BH165" s="134">
        <f>IF(N165="zníž. prenesená",J165,0)</f>
        <v>0</v>
      </c>
      <c r="BI165" s="134">
        <f>IF(N165="nulová",J165,0)</f>
        <v>0</v>
      </c>
      <c r="BJ165" s="13" t="s">
        <v>123</v>
      </c>
      <c r="BK165" s="134">
        <f>ROUND(I165*H165,2)</f>
        <v>0</v>
      </c>
      <c r="BL165" s="13" t="s">
        <v>130</v>
      </c>
      <c r="BM165" s="133" t="s">
        <v>242</v>
      </c>
    </row>
    <row r="166" spans="2:65" s="1" customFormat="1" ht="7" customHeight="1">
      <c r="B166" s="37"/>
      <c r="C166" s="38"/>
      <c r="D166" s="38"/>
      <c r="E166" s="38"/>
      <c r="F166" s="38"/>
      <c r="G166" s="38"/>
      <c r="H166" s="38"/>
      <c r="I166" s="38"/>
      <c r="J166" s="38"/>
      <c r="K166" s="38"/>
      <c r="L166" s="25"/>
      <c r="W166" s="1">
        <f t="shared" si="0"/>
        <v>0</v>
      </c>
    </row>
  </sheetData>
  <autoFilter ref="C127:K165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 copies="3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SO01-1 - Rozšírenie kapac...</vt:lpstr>
      <vt:lpstr>'Rekapitulácia stavby'!Názvy_tlače</vt:lpstr>
      <vt:lpstr>'SO01-1 - Rozšírenie kapac...'!Názvy_tlače</vt:lpstr>
      <vt:lpstr>'Rekapitulácia stavby'!Oblasť_tlače</vt:lpstr>
      <vt:lpstr>'SO01-1 - Rozšírenie kapac...'!Oblasť_tlače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DESKTOP-97GIDNU\Ján</dc:creator>
  <cp:lastModifiedBy>Microsoft Office User</cp:lastModifiedBy>
  <cp:lastPrinted>2023-01-25T08:28:49Z</cp:lastPrinted>
  <dcterms:created xsi:type="dcterms:W3CDTF">2021-04-19T11:39:15Z</dcterms:created>
  <dcterms:modified xsi:type="dcterms:W3CDTF">2023-01-25T08:29:36Z</dcterms:modified>
</cp:coreProperties>
</file>