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VO opráv MK 2019\VO opravy MK\VO-DNS II. etapa – úprava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-04-2019 - V.V.  Ploc..." sheetId="2" r:id="rId2"/>
  </sheets>
  <definedNames>
    <definedName name="_xlnm._FilterDatabase" localSheetId="1" hidden="1">'MILO-04-2019 - V.V.  Ploc...'!$C$119:$L$129</definedName>
    <definedName name="_xlnm.Print_Titles" localSheetId="1">'MILO-04-2019 - V.V.  Ploc...'!$119:$119</definedName>
    <definedName name="_xlnm.Print_Titles" localSheetId="0">'Rekapitulácia stavby'!$92:$92</definedName>
    <definedName name="_xlnm.Print_Area" localSheetId="1">'MILO-04-2019 - V.V.  Ploc...'!$C$4:$K$76,'MILO-04-2019 - V.V.  Ploc...'!$C$109:$L$129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/>
  <c r="K37" i="2"/>
  <c r="AZ95" i="1"/>
  <c r="BI129" i="2"/>
  <c r="BH129" i="2"/>
  <c r="BG129" i="2"/>
  <c r="BE129" i="2"/>
  <c r="R129" i="2"/>
  <c r="R128" i="2" s="1"/>
  <c r="J98" i="2" s="1"/>
  <c r="Q129" i="2"/>
  <c r="Q128" i="2" s="1"/>
  <c r="I98" i="2" s="1"/>
  <c r="X129" i="2"/>
  <c r="X128" i="2"/>
  <c r="V129" i="2"/>
  <c r="V128" i="2"/>
  <c r="T129" i="2"/>
  <c r="T128" i="2"/>
  <c r="P129" i="2"/>
  <c r="BK129" i="2" s="1"/>
  <c r="BK128" i="2" s="1"/>
  <c r="K128" i="2" s="1"/>
  <c r="K98" i="2" s="1"/>
  <c r="K129" i="2"/>
  <c r="BF129" i="2"/>
  <c r="BI127" i="2"/>
  <c r="BH127" i="2"/>
  <c r="BG127" i="2"/>
  <c r="BE127" i="2"/>
  <c r="R127" i="2"/>
  <c r="R126" i="2" s="1"/>
  <c r="J97" i="2" s="1"/>
  <c r="Q127" i="2"/>
  <c r="Q126" i="2" s="1"/>
  <c r="I97" i="2" s="1"/>
  <c r="X127" i="2"/>
  <c r="X126" i="2" s="1"/>
  <c r="V127" i="2"/>
  <c r="V126" i="2" s="1"/>
  <c r="T127" i="2"/>
  <c r="T126" i="2" s="1"/>
  <c r="P127" i="2"/>
  <c r="BK127" i="2" s="1"/>
  <c r="BK126" i="2" s="1"/>
  <c r="K126" i="2" s="1"/>
  <c r="K97" i="2" s="1"/>
  <c r="BI125" i="2"/>
  <c r="BH125" i="2"/>
  <c r="BG125" i="2"/>
  <c r="BE125" i="2"/>
  <c r="R125" i="2"/>
  <c r="Q125" i="2"/>
  <c r="X125" i="2"/>
  <c r="V125" i="2"/>
  <c r="T125" i="2"/>
  <c r="P125" i="2"/>
  <c r="BK125" i="2" s="1"/>
  <c r="K125" i="2"/>
  <c r="BF125" i="2" s="1"/>
  <c r="BI124" i="2"/>
  <c r="BH124" i="2"/>
  <c r="BG124" i="2"/>
  <c r="BE124" i="2"/>
  <c r="R124" i="2"/>
  <c r="Q124" i="2"/>
  <c r="X124" i="2"/>
  <c r="V124" i="2"/>
  <c r="T124" i="2"/>
  <c r="P124" i="2"/>
  <c r="BK124" i="2" s="1"/>
  <c r="K124" i="2"/>
  <c r="BF124" i="2" s="1"/>
  <c r="BI123" i="2"/>
  <c r="F39" i="2"/>
  <c r="BF95" i="1" s="1"/>
  <c r="BF94" i="1" s="1"/>
  <c r="W33" i="1" s="1"/>
  <c r="BH123" i="2"/>
  <c r="F38" i="2" s="1"/>
  <c r="BE95" i="1" s="1"/>
  <c r="BE94" i="1" s="1"/>
  <c r="BA94" i="1" s="1"/>
  <c r="BG123" i="2"/>
  <c r="F37" i="2" s="1"/>
  <c r="BD95" i="1" s="1"/>
  <c r="BD94" i="1" s="1"/>
  <c r="BE123" i="2"/>
  <c r="K35" i="2" s="1"/>
  <c r="AX95" i="1" s="1"/>
  <c r="R123" i="2"/>
  <c r="R122" i="2"/>
  <c r="J96" i="2" s="1"/>
  <c r="Q123" i="2"/>
  <c r="Q122" i="2" s="1"/>
  <c r="X123" i="2"/>
  <c r="X122" i="2"/>
  <c r="V123" i="2"/>
  <c r="V122" i="2"/>
  <c r="V121" i="2" s="1"/>
  <c r="V120" i="2" s="1"/>
  <c r="T123" i="2"/>
  <c r="T122" i="2"/>
  <c r="P123" i="2"/>
  <c r="BK123" i="2" s="1"/>
  <c r="F116" i="2"/>
  <c r="F114" i="2"/>
  <c r="E112" i="2"/>
  <c r="K31" i="2"/>
  <c r="F89" i="2"/>
  <c r="F87" i="2"/>
  <c r="E85" i="2"/>
  <c r="J22" i="2"/>
  <c r="E22" i="2"/>
  <c r="J117" i="2" s="1"/>
  <c r="J90" i="2"/>
  <c r="J21" i="2"/>
  <c r="J19" i="2"/>
  <c r="E19" i="2"/>
  <c r="J116" i="2"/>
  <c r="J89" i="2"/>
  <c r="J18" i="2"/>
  <c r="J16" i="2"/>
  <c r="E16" i="2"/>
  <c r="F117" i="2" s="1"/>
  <c r="F90" i="2"/>
  <c r="J15" i="2"/>
  <c r="J114" i="2"/>
  <c r="J87" i="2"/>
  <c r="W32" i="1"/>
  <c r="AU94" i="1"/>
  <c r="L90" i="1"/>
  <c r="AM90" i="1"/>
  <c r="AM89" i="1"/>
  <c r="L89" i="1"/>
  <c r="AM87" i="1"/>
  <c r="L87" i="1"/>
  <c r="L85" i="1"/>
  <c r="L84" i="1"/>
  <c r="W31" i="1" l="1"/>
  <c r="AZ94" i="1"/>
  <c r="BK122" i="2"/>
  <c r="R121" i="2"/>
  <c r="K127" i="2"/>
  <c r="BF127" i="2" s="1"/>
  <c r="K122" i="2"/>
  <c r="K96" i="2" s="1"/>
  <c r="BK121" i="2"/>
  <c r="J95" i="2"/>
  <c r="R120" i="2"/>
  <c r="J94" i="2" s="1"/>
  <c r="K30" i="2" s="1"/>
  <c r="AT95" i="1" s="1"/>
  <c r="AT94" i="1" s="1"/>
  <c r="T121" i="2"/>
  <c r="T120" i="2" s="1"/>
  <c r="AW95" i="1" s="1"/>
  <c r="AW94" i="1" s="1"/>
  <c r="X121" i="2"/>
  <c r="X120" i="2" s="1"/>
  <c r="I96" i="2"/>
  <c r="Q121" i="2"/>
  <c r="K123" i="2"/>
  <c r="BF123" i="2" s="1"/>
  <c r="F35" i="2"/>
  <c r="BB95" i="1" s="1"/>
  <c r="BB94" i="1" s="1"/>
  <c r="AX94" i="1" l="1"/>
  <c r="W29" i="1"/>
  <c r="Q120" i="2"/>
  <c r="I94" i="2" s="1"/>
  <c r="K29" i="2" s="1"/>
  <c r="AS95" i="1" s="1"/>
  <c r="AS94" i="1" s="1"/>
  <c r="I95" i="2"/>
  <c r="K121" i="2"/>
  <c r="K95" i="2" s="1"/>
  <c r="BK120" i="2"/>
  <c r="K120" i="2" s="1"/>
  <c r="K94" i="2" s="1"/>
  <c r="K36" i="2"/>
  <c r="AY95" i="1" s="1"/>
  <c r="AV95" i="1" s="1"/>
  <c r="F36" i="2"/>
  <c r="BC95" i="1" s="1"/>
  <c r="BC94" i="1" s="1"/>
  <c r="AK29" i="1" l="1"/>
  <c r="AY94" i="1"/>
  <c r="AK30" i="1" s="1"/>
  <c r="W30" i="1"/>
  <c r="K103" i="2"/>
  <c r="K28" i="2"/>
  <c r="K32" i="2" s="1"/>
  <c r="AV94" i="1" l="1"/>
  <c r="AG95" i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<sst xmlns="http://schemas.openxmlformats.org/spreadsheetml/2006/main" count="358" uniqueCount="149">
  <si>
    <t>Export Komplet</t>
  </si>
  <si>
    <t/>
  </si>
  <si>
    <t>2.0</t>
  </si>
  <si>
    <t>False</t>
  </si>
  <si>
    <t>True</t>
  </si>
  <si>
    <t>{8b55d795-db00-41dd-a4d0-3cfb9616a0b3}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</si>
  <si>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</si>
  <si>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</si>
  <si>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</si>
  <si>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</si>
  <si>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</si>
  <si>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</si>
  <si>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MILO/04/2019</t>
  </si>
  <si>
    <t>Stavba:</t>
  </si>
  <si>
    <t>V.V.  Plocha pred byt. domom Dubčeka 377 - 315 m2</t>
  </si>
  <si>
    <t>JKSO:</t>
  </si>
  <si>
    <t>KS:</t>
  </si>
  <si>
    <t>Miesto:</t>
  </si>
  <si>
    <t>Žiar nad Hronom</t>
  </si>
  <si>
    <t>Dátum:</t>
  </si>
  <si>
    <t>12. 4. 2019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</si>
  <si>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</si>
  <si>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</si>
  <si>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</si>
  <si>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</si>
  <si>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</si>
  <si>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</si>
  <si>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</si>
  <si>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</si>
  <si>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</si>
  <si>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</si>
  <si>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</si>
  <si>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</si>
  <si>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</si>
  <si>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</si>
  <si>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</si>
  <si>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</si>
  <si>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</si>
  <si>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</si>
  <si>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</si>
  <si>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</si>
  <si>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</si>
  <si>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</si>
  <si>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</si>
  <si>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</si>
  <si>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</si>
  <si>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</si>
  <si>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</si>
  <si>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</si>
  <si>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</si>
  <si>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</si>
  <si>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</si>
  <si>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</si>
  <si>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</si>
  <si>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</si>
  <si>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</si>
  <si>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</si>
  <si>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</si>
  <si>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</si>
  <si>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</si>
  <si>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</si>
  <si>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</si>
  <si>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</si>
  <si>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</si>
  <si>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</si>
  <si>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</si>
  <si>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</si>
  <si>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</si>
  <si>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</si>
  <si>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</si>
  <si>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</si>
  <si>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</si>
  <si>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</si>
  <si>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</si>
  <si>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</si>
  <si>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</si>
  <si>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</si>
  <si>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</si>
  <si>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</si>
  <si>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</si>
  <si>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</si>
  <si>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</si>
  <si>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</si>
  <si>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</si>
  <si>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</si>
  <si>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</si>
  <si>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</si>
  <si>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</si>
  <si>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</si>
  <si>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</si>
  <si>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</si>
  <si>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</si>
  <si>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</si>
  <si>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</si>
  <si>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</si>
  <si>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5 - Komunikácie</t>
  </si>
  <si>
    <t xml:space="preserve">    8 - Rúrové vedenie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</si>
  <si>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</si>
  <si>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</si>
  <si>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</si>
  <si>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</si>
  <si>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</si>
  <si>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</si>
  <si>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</si>
  <si>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</si>
  <si>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</si>
  <si>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</si>
  <si>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</si>
  <si>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</si>
  <si>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</si>
  <si>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</si>
  <si>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</si>
  <si>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</si>
  <si>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</si>
  <si>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</si>
  <si>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</si>
  <si>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</si>
  <si>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</si>
  <si>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</si>
  <si>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5</t>
  </si>
  <si>
    <t>Komunikácie</t>
  </si>
  <si>
    <t>K</t>
  </si>
  <si>
    <t>566902161</t>
  </si>
  <si>
    <t>Vyspravenie podkladu po prekopoch inžinierskych sietí plochy do 15 m2 podkladovým betónom PB I tr. C 20/25 hr. 100 mm</t>
  </si>
  <si>
    <t>m2</t>
  </si>
  <si>
    <t>CS CENEKON 2019 01</t>
  </si>
  <si>
    <t>4</t>
  </si>
  <si>
    <t>2</t>
  </si>
  <si>
    <t>-1167875325</t>
  </si>
  <si>
    <t>573231107</t>
  </si>
  <si>
    <t>Postrek asfaltový spojovací bez posypu kamenivom z cestnej emulzie v množstve 0,50 kg/m2</t>
  </si>
  <si>
    <t>-1980621396</t>
  </si>
  <si>
    <t>577144211</t>
  </si>
  <si>
    <t>Asfaltový betón vrstva obrusná AC 11 O v pruhu š. do 3 m z nemodifik. asfaltu tr. I, po zhutnení hr. 50 mm</t>
  </si>
  <si>
    <t>-512877065</t>
  </si>
  <si>
    <t>8</t>
  </si>
  <si>
    <t>Rúrové vedenie</t>
  </si>
  <si>
    <t>3</t>
  </si>
  <si>
    <t>899331111</t>
  </si>
  <si>
    <t>Výšková úprava uličného vstupu alebo vpuste do 200 mm zvýšením poklopu</t>
  </si>
  <si>
    <t>ks</t>
  </si>
  <si>
    <t>1985348165</t>
  </si>
  <si>
    <t>99</t>
  </si>
  <si>
    <t>Presun hmôt HSV</t>
  </si>
  <si>
    <t>998225111</t>
  </si>
  <si>
    <t>Presun hmôt pre pozemnú komunikáciu a letisko s krytom asfaltovým akejkoľvek dĺžky objektu</t>
  </si>
  <si>
    <t>t</t>
  </si>
  <si>
    <t>2128040753</t>
  </si>
  <si>
    <r>
      <t>II. Etapa č. 2 - Plocha pred bytovým domom na ul. A.Dubčeka 377 - 315 m</t>
    </r>
    <r>
      <rPr>
        <b/>
        <sz val="11"/>
        <rFont val="Calibri"/>
        <family val="2"/>
        <charset val="238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</si>
</sst>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 applyAlignment="1"/>
    <xf numFmtId="167" fontId="28" fillId="0" borderId="12" xfId="0" applyNumberFormat="1" applyFont="1" applyBorder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7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72" t="s">
        <v>6</v>
      </c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69" t="s">
        <v>12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R5" s="16"/>
      <c r="BS5" s="13" t="s">
        <v>7</v>
      </c>
    </row>
    <row r="6" spans="1:74" ht="36.950000000000003" customHeight="1">
      <c r="B6" s="16"/>
      <c r="D6" s="21" t="s">
        <v>13</v>
      </c>
      <c r="K6" s="171" t="s">
        <v>14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30</v>
      </c>
    </row>
    <row r="19" spans="2:71" ht="12" customHeight="1">
      <c r="B19" s="16"/>
      <c r="D19" s="22" t="s">
        <v>31</v>
      </c>
      <c r="AK19" s="22" t="s">
        <v>22</v>
      </c>
      <c r="AN19" s="20" t="s">
        <v>1</v>
      </c>
      <c r="AR19" s="16"/>
      <c r="BS19" s="13" t="s">
        <v>30</v>
      </c>
    </row>
    <row r="20" spans="2:71" ht="18.399999999999999" customHeight="1">
      <c r="B20" s="16"/>
      <c r="E20" s="20" t="s">
        <v>28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4">
        <f>ROUND(AG94,2)</f>
        <v>0</v>
      </c>
      <c r="AL26" s="175"/>
      <c r="AM26" s="175"/>
      <c r="AN26" s="175"/>
      <c r="AO26" s="175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6" t="s">
        <v>34</v>
      </c>
      <c r="M28" s="176"/>
      <c r="N28" s="176"/>
      <c r="O28" s="176"/>
      <c r="P28" s="176"/>
      <c r="W28" s="176" t="s">
        <v>35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36</v>
      </c>
      <c r="AL28" s="176"/>
      <c r="AM28" s="176"/>
      <c r="AN28" s="176"/>
      <c r="AO28" s="176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79">
        <v>0.2</v>
      </c>
      <c r="M29" s="178"/>
      <c r="N29" s="178"/>
      <c r="O29" s="178"/>
      <c r="P29" s="178"/>
      <c r="W29" s="177">
        <f>ROUND(BB94,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ROUND(AX94, 2)</f>
        <v>0</v>
      </c>
      <c r="AL29" s="178"/>
      <c r="AM29" s="178"/>
      <c r="AN29" s="178"/>
      <c r="AO29" s="178"/>
      <c r="AR29" s="29"/>
    </row>
    <row r="30" spans="2:71" s="2" customFormat="1" ht="14.45" customHeight="1">
      <c r="B30" s="29"/>
      <c r="F30" s="22" t="s">
        <v>39</v>
      </c>
      <c r="L30" s="179">
        <v>0.2</v>
      </c>
      <c r="M30" s="178"/>
      <c r="N30" s="178"/>
      <c r="O30" s="178"/>
      <c r="P30" s="178"/>
      <c r="W30" s="177">
        <f>ROUND(BC94,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ROUND(AY94, 2)</f>
        <v>0</v>
      </c>
      <c r="AL30" s="178"/>
      <c r="AM30" s="178"/>
      <c r="AN30" s="178"/>
      <c r="AO30" s="178"/>
      <c r="AR30" s="29"/>
    </row>
    <row r="31" spans="2:71" s="2" customFormat="1" ht="14.45" hidden="1" customHeight="1">
      <c r="B31" s="29"/>
      <c r="F31" s="22" t="s">
        <v>40</v>
      </c>
      <c r="L31" s="179">
        <v>0.2</v>
      </c>
      <c r="M31" s="178"/>
      <c r="N31" s="178"/>
      <c r="O31" s="178"/>
      <c r="P31" s="178"/>
      <c r="W31" s="177">
        <f>ROUND(BD94,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29"/>
    </row>
    <row r="32" spans="2:71" s="2" customFormat="1" ht="14.45" hidden="1" customHeight="1">
      <c r="B32" s="29"/>
      <c r="F32" s="22" t="s">
        <v>41</v>
      </c>
      <c r="L32" s="179">
        <v>0.2</v>
      </c>
      <c r="M32" s="178"/>
      <c r="N32" s="178"/>
      <c r="O32" s="178"/>
      <c r="P32" s="178"/>
      <c r="W32" s="177">
        <f>ROUND(BE94,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29"/>
    </row>
    <row r="33" spans="2:44" s="2" customFormat="1" ht="14.45" hidden="1" customHeight="1">
      <c r="B33" s="29"/>
      <c r="F33" s="22" t="s">
        <v>42</v>
      </c>
      <c r="L33" s="179">
        <v>0</v>
      </c>
      <c r="M33" s="178"/>
      <c r="N33" s="178"/>
      <c r="O33" s="178"/>
      <c r="P33" s="178"/>
      <c r="W33" s="177">
        <f>ROUND(BF94,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80" t="s">
        <v>45</v>
      </c>
      <c r="Y35" s="181"/>
      <c r="Z35" s="181"/>
      <c r="AA35" s="181"/>
      <c r="AB35" s="181"/>
      <c r="AC35" s="32"/>
      <c r="AD35" s="32"/>
      <c r="AE35" s="32"/>
      <c r="AF35" s="32"/>
      <c r="AG35" s="32"/>
      <c r="AH35" s="32"/>
      <c r="AI35" s="32"/>
      <c r="AJ35" s="32"/>
      <c r="AK35" s="182">
        <f>SUM(AK26:AK33)</f>
        <v>0</v>
      </c>
      <c r="AL35" s="181"/>
      <c r="AM35" s="181"/>
      <c r="AN35" s="181"/>
      <c r="AO35" s="183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MILO/04/2019</v>
      </c>
      <c r="AR84" s="41"/>
    </row>
    <row r="85" spans="1:90" s="4" customFormat="1" ht="36.950000000000003" customHeight="1">
      <c r="B85" s="42"/>
      <c r="C85" s="43" t="s">
        <v>13</v>
      </c>
      <c r="L85" s="150" t="str">
        <f>K6</f>
        <v>V.V.  Plocha pred byt. domom Dubčeka 377 - 315 m2</v>
      </c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52" t="str">
        <f>IF(AN8= "","",AN8)</f>
        <v>12. 4. 2019</v>
      </c>
      <c r="AN87" s="152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29</v>
      </c>
      <c r="AM89" s="153" t="str">
        <f>IF(E17="","",E17)</f>
        <v xml:space="preserve"> </v>
      </c>
      <c r="AN89" s="154"/>
      <c r="AO89" s="154"/>
      <c r="AP89" s="154"/>
      <c r="AR89" s="25"/>
      <c r="AS89" s="155" t="s">
        <v>53</v>
      </c>
      <c r="AT89" s="15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31</v>
      </c>
      <c r="AM90" s="153" t="str">
        <f>IF(E20="","",E20)</f>
        <v xml:space="preserve"> </v>
      </c>
      <c r="AN90" s="154"/>
      <c r="AO90" s="154"/>
      <c r="AP90" s="154"/>
      <c r="AR90" s="25"/>
      <c r="AS90" s="157"/>
      <c r="AT90" s="15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9"/>
    </row>
    <row r="91" spans="1:90" s="1" customFormat="1" ht="10.9" customHeight="1">
      <c r="B91" s="25"/>
      <c r="AR91" s="25"/>
      <c r="AS91" s="157"/>
      <c r="AT91" s="15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9"/>
    </row>
    <row r="92" spans="1:90" s="1" customFormat="1" ht="29.25" customHeight="1">
      <c r="B92" s="25"/>
      <c r="C92" s="159" t="s">
        <v>54</v>
      </c>
      <c r="D92" s="160"/>
      <c r="E92" s="160"/>
      <c r="F92" s="160"/>
      <c r="G92" s="160"/>
      <c r="H92" s="50"/>
      <c r="I92" s="161" t="s">
        <v>55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2" t="s">
        <v>56</v>
      </c>
      <c r="AH92" s="160"/>
      <c r="AI92" s="160"/>
      <c r="AJ92" s="160"/>
      <c r="AK92" s="160"/>
      <c r="AL92" s="160"/>
      <c r="AM92" s="160"/>
      <c r="AN92" s="161" t="s">
        <v>57</v>
      </c>
      <c r="AO92" s="160"/>
      <c r="AP92" s="163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3" t="s">
        <v>70</v>
      </c>
      <c r="BE92" s="53" t="s">
        <v>71</v>
      </c>
      <c r="BF92" s="54" t="s">
        <v>72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7">
        <f>ROUND(AG95,2)</f>
        <v>0</v>
      </c>
      <c r="AH94" s="167"/>
      <c r="AI94" s="167"/>
      <c r="AJ94" s="167"/>
      <c r="AK94" s="167"/>
      <c r="AL94" s="167"/>
      <c r="AM94" s="167"/>
      <c r="AN94" s="168">
        <f>SUM(AG94,AV94)</f>
        <v>0</v>
      </c>
      <c r="AO94" s="168"/>
      <c r="AP94" s="168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29.212060000000001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74</v>
      </c>
      <c r="BT94" s="66" t="s">
        <v>75</v>
      </c>
      <c r="BV94" s="66" t="s">
        <v>76</v>
      </c>
      <c r="BW94" s="66" t="s">
        <v>5</v>
      </c>
      <c r="BX94" s="66" t="s">
        <v>77</v>
      </c>
      <c r="CL94" s="66" t="s">
        <v>1</v>
      </c>
    </row>
    <row r="95" spans="1:90" s="6" customFormat="1" ht="27" customHeight="1">
      <c r="A95" s="67" t="s">
        <v>78</v>
      </c>
      <c r="B95" s="68"/>
      <c r="C95" s="69"/>
      <c r="D95" s="166" t="s">
        <v>12</v>
      </c>
      <c r="E95" s="166"/>
      <c r="F95" s="166"/>
      <c r="G95" s="166"/>
      <c r="H95" s="166"/>
      <c r="I95" s="70"/>
      <c r="J95" s="166" t="s">
        <v>14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4">
        <f>'MILO-04-2019 - V.V.  Ploc...'!K32</f>
        <v>0</v>
      </c>
      <c r="AH95" s="165"/>
      <c r="AI95" s="165"/>
      <c r="AJ95" s="165"/>
      <c r="AK95" s="165"/>
      <c r="AL95" s="165"/>
      <c r="AM95" s="165"/>
      <c r="AN95" s="164">
        <f>SUM(AG95,AV95)</f>
        <v>0</v>
      </c>
      <c r="AO95" s="165"/>
      <c r="AP95" s="165"/>
      <c r="AQ95" s="71" t="s">
        <v>79</v>
      </c>
      <c r="AR95" s="68"/>
      <c r="AS95" s="72">
        <f>'MILO-04-2019 - V.V.  Ploc...'!K29</f>
        <v>0</v>
      </c>
      <c r="AT95" s="73">
        <f>'MILO-04-2019 - V.V.  Ploc...'!K30</f>
        <v>0</v>
      </c>
      <c r="AU95" s="73">
        <v>0</v>
      </c>
      <c r="AV95" s="73">
        <f>ROUND(SUM(AX95:AY95),2)</f>
        <v>0</v>
      </c>
      <c r="AW95" s="74">
        <f>'MILO-04-2019 - V.V.  Ploc...'!T120</f>
        <v>29.212060000000001</v>
      </c>
      <c r="AX95" s="73">
        <f>'MILO-04-2019 - V.V.  Ploc...'!K35</f>
        <v>0</v>
      </c>
      <c r="AY95" s="73">
        <f>'MILO-04-2019 - V.V.  Ploc...'!K36</f>
        <v>0</v>
      </c>
      <c r="AZ95" s="73">
        <f>'MILO-04-2019 - V.V.  Ploc...'!K37</f>
        <v>0</v>
      </c>
      <c r="BA95" s="73">
        <f>'MILO-04-2019 - V.V.  Ploc...'!K38</f>
        <v>0</v>
      </c>
      <c r="BB95" s="73">
        <f>'MILO-04-2019 - V.V.  Ploc...'!F35</f>
        <v>0</v>
      </c>
      <c r="BC95" s="73">
        <f>'MILO-04-2019 - V.V.  Ploc...'!F36</f>
        <v>0</v>
      </c>
      <c r="BD95" s="73">
        <f>'MILO-04-2019 - V.V.  Ploc...'!F37</f>
        <v>0</v>
      </c>
      <c r="BE95" s="73">
        <f>'MILO-04-2019 - V.V.  Ploc...'!F38</f>
        <v>0</v>
      </c>
      <c r="BF95" s="75">
        <f>'MILO-04-2019 - V.V.  Ploc...'!F39</f>
        <v>0</v>
      </c>
      <c r="BT95" s="76" t="s">
        <v>80</v>
      </c>
      <c r="BU95" s="76" t="s">
        <v>81</v>
      </c>
      <c r="BV95" s="76" t="s">
        <v>76</v>
      </c>
      <c r="BW95" s="76" t="s">
        <v>5</v>
      </c>
      <c r="BX95" s="76" t="s">
        <v>77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G2"/>
    <mergeCell ref="E23:AN23"/>
    <mergeCell ref="AK26:AO2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MILO-04-2019 - V.V.  Ploc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0"/>
  <sheetViews>
    <sheetView showGridLines="0" tabSelected="1" workbookViewId="0">
      <selection activeCell="J18" sqref="J1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7"/>
    </row>
    <row r="2" spans="1:46" ht="36.950000000000003" customHeight="1">
      <c r="M2" s="172" t="s">
        <v>6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T2" s="13" t="s">
        <v>5</v>
      </c>
    </row>
    <row r="3" spans="1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1:46" ht="24.95" customHeight="1">
      <c r="B4" s="16"/>
      <c r="D4" s="17" t="s">
        <v>82</v>
      </c>
      <c r="M4" s="16"/>
      <c r="N4" s="78" t="s">
        <v>10</v>
      </c>
      <c r="AT4" s="13" t="s">
        <v>3</v>
      </c>
    </row>
    <row r="5" spans="1:46" ht="6.95" customHeight="1">
      <c r="B5" s="16"/>
      <c r="M5" s="16"/>
    </row>
    <row r="6" spans="1:46" s="1" customFormat="1" ht="12" customHeight="1">
      <c r="B6" s="25"/>
      <c r="D6" s="22" t="s">
        <v>13</v>
      </c>
      <c r="M6" s="25"/>
    </row>
    <row r="7" spans="1:46" s="1" customFormat="1" ht="36.950000000000003" customHeight="1">
      <c r="B7" s="25"/>
      <c r="E7" s="184" t="s">
        <v>148</v>
      </c>
      <c r="F7" s="184"/>
      <c r="G7" s="184"/>
      <c r="H7" s="184"/>
      <c r="I7" s="184"/>
      <c r="J7" s="184"/>
      <c r="K7" s="184"/>
      <c r="M7" s="25"/>
    </row>
    <row r="8" spans="1:46" s="1" customFormat="1">
      <c r="B8" s="25"/>
      <c r="M8" s="25"/>
    </row>
    <row r="9" spans="1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1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43621</v>
      </c>
      <c r="M10" s="25"/>
    </row>
    <row r="11" spans="1:46" s="1" customFormat="1" ht="10.9" customHeight="1">
      <c r="B11" s="25"/>
      <c r="M11" s="25"/>
    </row>
    <row r="12" spans="1:46" s="1" customFormat="1" ht="12" customHeight="1">
      <c r="B12" s="25"/>
      <c r="D12" s="22" t="s">
        <v>21</v>
      </c>
      <c r="I12" s="22" t="s">
        <v>22</v>
      </c>
      <c r="J12" s="20" t="s">
        <v>23</v>
      </c>
      <c r="M12" s="25"/>
    </row>
    <row r="13" spans="1:46" s="1" customFormat="1" ht="18" customHeight="1">
      <c r="B13" s="25"/>
      <c r="E13" s="20" t="s">
        <v>24</v>
      </c>
      <c r="I13" s="22" t="s">
        <v>25</v>
      </c>
      <c r="J13" s="20" t="s">
        <v>26</v>
      </c>
      <c r="M13" s="25"/>
    </row>
    <row r="14" spans="1:46" s="1" customFormat="1" ht="6.95" customHeight="1">
      <c r="B14" s="25"/>
      <c r="M14" s="25"/>
    </row>
    <row r="15" spans="1:46" s="1" customFormat="1" ht="12" customHeight="1">
      <c r="B15" s="25"/>
      <c r="D15" s="22" t="s">
        <v>27</v>
      </c>
      <c r="I15" s="22" t="s">
        <v>22</v>
      </c>
      <c r="J15" s="20" t="str">
        <f>'Rekapitulácia stavby'!AN13</f>
        <v/>
      </c>
      <c r="M15" s="25"/>
    </row>
    <row r="16" spans="1:46" s="1" customFormat="1" ht="18" customHeight="1">
      <c r="B16" s="25"/>
      <c r="E16" s="169" t="str">
        <f>'Rekapitulácia stavby'!E14</f>
        <v xml:space="preserve"> </v>
      </c>
      <c r="F16" s="169"/>
      <c r="G16" s="169"/>
      <c r="H16" s="169"/>
      <c r="I16" s="22" t="s">
        <v>25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29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31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25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32</v>
      </c>
      <c r="M24" s="25"/>
    </row>
    <row r="25" spans="2:13" s="7" customFormat="1" ht="16.5" customHeight="1">
      <c r="B25" s="79"/>
      <c r="E25" s="173" t="s">
        <v>1</v>
      </c>
      <c r="F25" s="173"/>
      <c r="G25" s="173"/>
      <c r="H25" s="173"/>
      <c r="M25" s="79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83</v>
      </c>
      <c r="K28" s="80">
        <f>K94</f>
        <v>0</v>
      </c>
      <c r="M28" s="25"/>
    </row>
    <row r="29" spans="2:13" s="1" customFormat="1" ht="12.75">
      <c r="B29" s="25"/>
      <c r="E29" s="22" t="s">
        <v>84</v>
      </c>
      <c r="K29" s="81">
        <f>I94</f>
        <v>0</v>
      </c>
      <c r="M29" s="25"/>
    </row>
    <row r="30" spans="2:13" s="1" customFormat="1" ht="12.75">
      <c r="B30" s="25"/>
      <c r="E30" s="22" t="s">
        <v>85</v>
      </c>
      <c r="K30" s="81">
        <f>J94</f>
        <v>0</v>
      </c>
      <c r="M30" s="25"/>
    </row>
    <row r="31" spans="2:13" s="1" customFormat="1" ht="14.45" customHeight="1">
      <c r="B31" s="25"/>
      <c r="D31" s="82" t="s">
        <v>86</v>
      </c>
      <c r="K31" s="80">
        <f>K101</f>
        <v>0</v>
      </c>
      <c r="M31" s="25"/>
    </row>
    <row r="32" spans="2:13" s="1" customFormat="1" ht="25.35" customHeight="1">
      <c r="B32" s="25"/>
      <c r="D32" s="83" t="s">
        <v>33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84" t="s">
        <v>37</v>
      </c>
      <c r="E35" s="22" t="s">
        <v>38</v>
      </c>
      <c r="F35" s="81">
        <f>ROUND((SUM(BE101:BE102) + SUM(BE120:BE129)),  2)</f>
        <v>0</v>
      </c>
      <c r="I35" s="85">
        <v>0.2</v>
      </c>
      <c r="K35" s="81">
        <f>ROUND(((SUM(BE101:BE102) + SUM(BE120:BE129))*I35),  2)</f>
        <v>0</v>
      </c>
      <c r="M35" s="25"/>
    </row>
    <row r="36" spans="2:13" s="1" customFormat="1" ht="14.45" customHeight="1">
      <c r="B36" s="25"/>
      <c r="E36" s="22" t="s">
        <v>39</v>
      </c>
      <c r="F36" s="81">
        <f>ROUND((SUM(BF101:BF102) + SUM(BF120:BF129)),  2)</f>
        <v>0</v>
      </c>
      <c r="I36" s="85">
        <v>0.2</v>
      </c>
      <c r="K36" s="81">
        <f>ROUND(((SUM(BF101:BF102) + SUM(BF120:BF129))*I36),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1">
        <f>ROUND((SUM(BG101:BG102) + SUM(BG120:BG129)),  2)</f>
        <v>0</v>
      </c>
      <c r="I37" s="85">
        <v>0.2</v>
      </c>
      <c r="K37" s="81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1">
        <f>ROUND((SUM(BH101:BH102) + SUM(BH120:BH129)),  2)</f>
        <v>0</v>
      </c>
      <c r="I38" s="85">
        <v>0.2</v>
      </c>
      <c r="K38" s="81">
        <f>0</f>
        <v>0</v>
      </c>
      <c r="M38" s="25"/>
    </row>
    <row r="39" spans="2:13" s="1" customFormat="1" ht="14.45" hidden="1" customHeight="1">
      <c r="B39" s="25"/>
      <c r="E39" s="22" t="s">
        <v>42</v>
      </c>
      <c r="F39" s="81">
        <f>ROUND((SUM(BI101:BI102) + SUM(BI120:BI129)),  2)</f>
        <v>0</v>
      </c>
      <c r="I39" s="85">
        <v>0</v>
      </c>
      <c r="K39" s="81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6"/>
      <c r="D41" s="87" t="s">
        <v>43</v>
      </c>
      <c r="E41" s="50"/>
      <c r="F41" s="50"/>
      <c r="G41" s="88" t="s">
        <v>44</v>
      </c>
      <c r="H41" s="89" t="s">
        <v>45</v>
      </c>
      <c r="I41" s="50"/>
      <c r="J41" s="50"/>
      <c r="K41" s="90">
        <f>SUM(K32:K39)</f>
        <v>0</v>
      </c>
      <c r="L41" s="91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48</v>
      </c>
      <c r="E61" s="27"/>
      <c r="F61" s="92" t="s">
        <v>49</v>
      </c>
      <c r="G61" s="36" t="s">
        <v>48</v>
      </c>
      <c r="H61" s="27"/>
      <c r="I61" s="27"/>
      <c r="J61" s="93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48</v>
      </c>
      <c r="E76" s="27"/>
      <c r="F76" s="92" t="s">
        <v>49</v>
      </c>
      <c r="G76" s="36" t="s">
        <v>48</v>
      </c>
      <c r="H76" s="27"/>
      <c r="I76" s="27"/>
      <c r="J76" s="93" t="s">
        <v>49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87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50" t="str">
        <f>E7</f>
        <v>II. Etapa č. 2 - Plocha pred bytovým domom na ul. A.Dubčeka 377 - 315 m²</v>
      </c>
      <c r="F85" s="185"/>
      <c r="G85" s="185"/>
      <c r="H85" s="185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43621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29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27</v>
      </c>
      <c r="F90" s="20" t="str">
        <f>IF(E16="","",E16)</f>
        <v xml:space="preserve"> </v>
      </c>
      <c r="I90" s="22" t="s">
        <v>31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4" t="s">
        <v>88</v>
      </c>
      <c r="D92" s="86"/>
      <c r="E92" s="86"/>
      <c r="F92" s="86"/>
      <c r="G92" s="86"/>
      <c r="H92" s="86"/>
      <c r="I92" s="95" t="s">
        <v>89</v>
      </c>
      <c r="J92" s="95" t="s">
        <v>90</v>
      </c>
      <c r="K92" s="95" t="s">
        <v>91</v>
      </c>
      <c r="L92" s="86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6" t="s">
        <v>92</v>
      </c>
      <c r="I94" s="59">
        <f t="shared" ref="I94:J96" si="0">Q120</f>
        <v>0</v>
      </c>
      <c r="J94" s="59">
        <f t="shared" si="0"/>
        <v>0</v>
      </c>
      <c r="K94" s="59">
        <f>K120</f>
        <v>0</v>
      </c>
      <c r="M94" s="25"/>
      <c r="AU94" s="13" t="s">
        <v>93</v>
      </c>
    </row>
    <row r="95" spans="2:47" s="8" customFormat="1" ht="24.95" hidden="1" customHeight="1">
      <c r="B95" s="97"/>
      <c r="D95" s="98" t="s">
        <v>94</v>
      </c>
      <c r="E95" s="99"/>
      <c r="F95" s="99"/>
      <c r="G95" s="99"/>
      <c r="H95" s="99"/>
      <c r="I95" s="100">
        <f t="shared" si="0"/>
        <v>0</v>
      </c>
      <c r="J95" s="100">
        <f t="shared" si="0"/>
        <v>0</v>
      </c>
      <c r="K95" s="100">
        <f>K121</f>
        <v>0</v>
      </c>
      <c r="M95" s="97"/>
    </row>
    <row r="96" spans="2:47" s="9" customFormat="1" ht="19.899999999999999" hidden="1" customHeight="1">
      <c r="B96" s="101"/>
      <c r="D96" s="102" t="s">
        <v>95</v>
      </c>
      <c r="E96" s="103"/>
      <c r="F96" s="103"/>
      <c r="G96" s="103"/>
      <c r="H96" s="103"/>
      <c r="I96" s="104">
        <f t="shared" si="0"/>
        <v>0</v>
      </c>
      <c r="J96" s="104">
        <f t="shared" si="0"/>
        <v>0</v>
      </c>
      <c r="K96" s="104">
        <f>K122</f>
        <v>0</v>
      </c>
      <c r="M96" s="101"/>
    </row>
    <row r="97" spans="2:15" s="9" customFormat="1" ht="19.899999999999999" hidden="1" customHeight="1">
      <c r="B97" s="101"/>
      <c r="D97" s="102" t="s">
        <v>96</v>
      </c>
      <c r="E97" s="103"/>
      <c r="F97" s="103"/>
      <c r="G97" s="103"/>
      <c r="H97" s="103"/>
      <c r="I97" s="104">
        <f>Q126</f>
        <v>0</v>
      </c>
      <c r="J97" s="104">
        <f>R126</f>
        <v>0</v>
      </c>
      <c r="K97" s="104">
        <f>K126</f>
        <v>0</v>
      </c>
      <c r="M97" s="101"/>
    </row>
    <row r="98" spans="2:15" s="9" customFormat="1" ht="19.899999999999999" hidden="1" customHeight="1">
      <c r="B98" s="101"/>
      <c r="D98" s="102" t="s">
        <v>97</v>
      </c>
      <c r="E98" s="103"/>
      <c r="F98" s="103"/>
      <c r="G98" s="103"/>
      <c r="H98" s="103"/>
      <c r="I98" s="104">
        <f>Q128</f>
        <v>0</v>
      </c>
      <c r="J98" s="104">
        <f>R128</f>
        <v>0</v>
      </c>
      <c r="K98" s="104">
        <f>K128</f>
        <v>0</v>
      </c>
      <c r="M98" s="101"/>
    </row>
    <row r="99" spans="2:15" s="1" customFormat="1" ht="21.75" hidden="1" customHeight="1">
      <c r="B99" s="25"/>
      <c r="M99" s="25"/>
    </row>
    <row r="100" spans="2:15" s="1" customFormat="1" ht="6.95" hidden="1" customHeight="1">
      <c r="B100" s="25"/>
      <c r="M100" s="25"/>
    </row>
    <row r="101" spans="2:15" s="1" customFormat="1" ht="29.25" hidden="1" customHeight="1">
      <c r="B101" s="25"/>
      <c r="C101" s="96" t="s">
        <v>98</v>
      </c>
      <c r="K101" s="105">
        <v>0</v>
      </c>
      <c r="M101" s="25"/>
      <c r="O101" s="106" t="s">
        <v>37</v>
      </c>
    </row>
    <row r="102" spans="2:15" s="1" customFormat="1" ht="18" hidden="1" customHeight="1">
      <c r="B102" s="25"/>
      <c r="M102" s="25"/>
    </row>
    <row r="103" spans="2:15" s="1" customFormat="1" ht="29.25" hidden="1" customHeight="1">
      <c r="B103" s="25"/>
      <c r="C103" s="107" t="s">
        <v>99</v>
      </c>
      <c r="D103" s="86"/>
      <c r="E103" s="86"/>
      <c r="F103" s="86"/>
      <c r="G103" s="86"/>
      <c r="H103" s="86"/>
      <c r="I103" s="86"/>
      <c r="J103" s="86"/>
      <c r="K103" s="108">
        <f>ROUND(K94+K101,2)</f>
        <v>0</v>
      </c>
      <c r="L103" s="86"/>
      <c r="M103" s="25"/>
    </row>
    <row r="104" spans="2:15" s="1" customFormat="1" ht="6.95" hidden="1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25"/>
    </row>
    <row r="105" spans="2:15" hidden="1"/>
    <row r="106" spans="2:15" hidden="1"/>
    <row r="107" spans="2:15" hidden="1"/>
    <row r="108" spans="2:15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25"/>
    </row>
    <row r="109" spans="2:15" s="1" customFormat="1" ht="24.95" customHeight="1">
      <c r="B109" s="25"/>
      <c r="C109" s="17" t="s">
        <v>100</v>
      </c>
      <c r="M109" s="25"/>
    </row>
    <row r="110" spans="2:15" s="1" customFormat="1" ht="6.95" customHeight="1">
      <c r="B110" s="25"/>
      <c r="M110" s="25"/>
    </row>
    <row r="111" spans="2:15" s="1" customFormat="1" ht="12" customHeight="1">
      <c r="B111" s="25"/>
      <c r="C111" s="22" t="s">
        <v>13</v>
      </c>
      <c r="M111" s="25"/>
    </row>
    <row r="112" spans="2:15" s="1" customFormat="1" ht="16.5" customHeight="1">
      <c r="B112" s="25"/>
      <c r="E112" s="184" t="str">
        <f>E7</f>
        <v>II. Etapa č. 2 - Plocha pred bytovým domom na ul. A.Dubčeka 377 - 315 m²</v>
      </c>
      <c r="F112" s="184"/>
      <c r="G112" s="184"/>
      <c r="H112" s="184"/>
      <c r="I112" s="184"/>
      <c r="J112" s="184"/>
      <c r="K112" s="184"/>
      <c r="M112" s="25"/>
    </row>
    <row r="113" spans="2:65" s="1" customFormat="1" ht="6.95" customHeight="1">
      <c r="B113" s="25"/>
      <c r="M113" s="25"/>
    </row>
    <row r="114" spans="2:65" s="1" customFormat="1" ht="12" customHeight="1">
      <c r="B114" s="25"/>
      <c r="C114" s="22" t="s">
        <v>17</v>
      </c>
      <c r="F114" s="20" t="str">
        <f>F10</f>
        <v>Žiar nad Hronom</v>
      </c>
      <c r="I114" s="22" t="s">
        <v>19</v>
      </c>
      <c r="J114" s="45">
        <f>IF(J10="","",J10)</f>
        <v>43621</v>
      </c>
      <c r="M114" s="25"/>
    </row>
    <row r="115" spans="2:65" s="1" customFormat="1" ht="6.95" customHeight="1">
      <c r="B115" s="25"/>
      <c r="M115" s="25"/>
    </row>
    <row r="116" spans="2:65" s="1" customFormat="1" ht="15.2" customHeight="1">
      <c r="B116" s="25"/>
      <c r="C116" s="22" t="s">
        <v>21</v>
      </c>
      <c r="F116" s="20" t="str">
        <f>E13</f>
        <v>Mesto Žiar nad Hronom</v>
      </c>
      <c r="I116" s="22" t="s">
        <v>29</v>
      </c>
      <c r="J116" s="23" t="str">
        <f>E19</f>
        <v xml:space="preserve"> </v>
      </c>
      <c r="M116" s="25"/>
    </row>
    <row r="117" spans="2:65" s="1" customFormat="1" ht="15.2" customHeight="1">
      <c r="B117" s="25"/>
      <c r="C117" s="22" t="s">
        <v>27</v>
      </c>
      <c r="F117" s="20" t="str">
        <f>IF(E16="","",E16)</f>
        <v xml:space="preserve"> </v>
      </c>
      <c r="I117" s="22" t="s">
        <v>31</v>
      </c>
      <c r="J117" s="23" t="str">
        <f>E22</f>
        <v xml:space="preserve"> </v>
      </c>
      <c r="M117" s="25"/>
    </row>
    <row r="118" spans="2:65" s="1" customFormat="1" ht="10.35" customHeight="1">
      <c r="B118" s="25"/>
      <c r="M118" s="25"/>
    </row>
    <row r="119" spans="2:65" s="10" customFormat="1" ht="29.25" customHeight="1">
      <c r="B119" s="109"/>
      <c r="C119" s="110" t="s">
        <v>101</v>
      </c>
      <c r="D119" s="111" t="s">
        <v>58</v>
      </c>
      <c r="E119" s="111" t="s">
        <v>54</v>
      </c>
      <c r="F119" s="111" t="s">
        <v>55</v>
      </c>
      <c r="G119" s="111" t="s">
        <v>102</v>
      </c>
      <c r="H119" s="111" t="s">
        <v>103</v>
      </c>
      <c r="I119" s="111" t="s">
        <v>104</v>
      </c>
      <c r="J119" s="111" t="s">
        <v>105</v>
      </c>
      <c r="K119" s="111" t="s">
        <v>91</v>
      </c>
      <c r="L119" s="112" t="s">
        <v>106</v>
      </c>
      <c r="M119" s="109"/>
      <c r="N119" s="52" t="s">
        <v>1</v>
      </c>
      <c r="O119" s="53" t="s">
        <v>37</v>
      </c>
      <c r="P119" s="53" t="s">
        <v>107</v>
      </c>
      <c r="Q119" s="53" t="s">
        <v>108</v>
      </c>
      <c r="R119" s="53" t="s">
        <v>109</v>
      </c>
      <c r="S119" s="53" t="s">
        <v>110</v>
      </c>
      <c r="T119" s="53" t="s">
        <v>111</v>
      </c>
      <c r="U119" s="53" t="s">
        <v>112</v>
      </c>
      <c r="V119" s="53" t="s">
        <v>113</v>
      </c>
      <c r="W119" s="53" t="s">
        <v>114</v>
      </c>
      <c r="X119" s="54" t="s">
        <v>115</v>
      </c>
    </row>
    <row r="120" spans="2:65" s="1" customFormat="1" ht="22.9" customHeight="1">
      <c r="B120" s="25"/>
      <c r="C120" s="57" t="s">
        <v>83</v>
      </c>
      <c r="K120" s="113">
        <f>BK120</f>
        <v>0</v>
      </c>
      <c r="M120" s="25"/>
      <c r="N120" s="55"/>
      <c r="O120" s="46"/>
      <c r="P120" s="46"/>
      <c r="Q120" s="114">
        <f>Q121</f>
        <v>0</v>
      </c>
      <c r="R120" s="114">
        <f>R121</f>
        <v>0</v>
      </c>
      <c r="S120" s="46"/>
      <c r="T120" s="115">
        <f>T121</f>
        <v>29.212060000000001</v>
      </c>
      <c r="U120" s="46"/>
      <c r="V120" s="115">
        <f>V121</f>
        <v>41.869450000000001</v>
      </c>
      <c r="W120" s="46"/>
      <c r="X120" s="116">
        <f>X121</f>
        <v>0</v>
      </c>
      <c r="AT120" s="13" t="s">
        <v>74</v>
      </c>
      <c r="AU120" s="13" t="s">
        <v>93</v>
      </c>
      <c r="BK120" s="117">
        <f>BK121</f>
        <v>0</v>
      </c>
    </row>
    <row r="121" spans="2:65" s="11" customFormat="1" ht="25.9" customHeight="1">
      <c r="B121" s="118"/>
      <c r="D121" s="119" t="s">
        <v>74</v>
      </c>
      <c r="E121" s="120" t="s">
        <v>116</v>
      </c>
      <c r="F121" s="120" t="s">
        <v>117</v>
      </c>
      <c r="K121" s="121">
        <f>BK121</f>
        <v>0</v>
      </c>
      <c r="M121" s="118"/>
      <c r="N121" s="122"/>
      <c r="O121" s="123"/>
      <c r="P121" s="123"/>
      <c r="Q121" s="124">
        <f>Q122+Q126+Q128</f>
        <v>0</v>
      </c>
      <c r="R121" s="124">
        <f>R122+R126+R128</f>
        <v>0</v>
      </c>
      <c r="S121" s="123"/>
      <c r="T121" s="125">
        <f>T122+T126+T128</f>
        <v>29.212060000000001</v>
      </c>
      <c r="U121" s="123"/>
      <c r="V121" s="125">
        <f>V122+V126+V128</f>
        <v>41.869450000000001</v>
      </c>
      <c r="W121" s="123"/>
      <c r="X121" s="126">
        <f>X122+X126+X128</f>
        <v>0</v>
      </c>
      <c r="AR121" s="119" t="s">
        <v>80</v>
      </c>
      <c r="AT121" s="127" t="s">
        <v>74</v>
      </c>
      <c r="AU121" s="127" t="s">
        <v>75</v>
      </c>
      <c r="AY121" s="119" t="s">
        <v>118</v>
      </c>
      <c r="BK121" s="128">
        <f>BK122+BK126+BK128</f>
        <v>0</v>
      </c>
    </row>
    <row r="122" spans="2:65" s="11" customFormat="1" ht="22.9" customHeight="1">
      <c r="B122" s="118"/>
      <c r="D122" s="119" t="s">
        <v>74</v>
      </c>
      <c r="E122" s="129" t="s">
        <v>119</v>
      </c>
      <c r="F122" s="129" t="s">
        <v>120</v>
      </c>
      <c r="K122" s="130">
        <f>BK122</f>
        <v>0</v>
      </c>
      <c r="M122" s="118"/>
      <c r="N122" s="122"/>
      <c r="O122" s="123"/>
      <c r="P122" s="123"/>
      <c r="Q122" s="124">
        <f>SUM(Q123:Q125)</f>
        <v>0</v>
      </c>
      <c r="R122" s="124">
        <f>SUM(R123:R125)</f>
        <v>0</v>
      </c>
      <c r="S122" s="123"/>
      <c r="T122" s="125">
        <f>SUM(T123:T125)</f>
        <v>23.9253</v>
      </c>
      <c r="U122" s="123"/>
      <c r="V122" s="125">
        <f>SUM(V123:V125)</f>
        <v>41.45881</v>
      </c>
      <c r="W122" s="123"/>
      <c r="X122" s="126">
        <f>SUM(X123:X125)</f>
        <v>0</v>
      </c>
      <c r="AR122" s="119" t="s">
        <v>80</v>
      </c>
      <c r="AT122" s="127" t="s">
        <v>74</v>
      </c>
      <c r="AU122" s="127" t="s">
        <v>80</v>
      </c>
      <c r="AY122" s="119" t="s">
        <v>118</v>
      </c>
      <c r="BK122" s="128">
        <f>SUM(BK123:BK125)</f>
        <v>0</v>
      </c>
    </row>
    <row r="123" spans="2:65" s="1" customFormat="1" ht="36" customHeight="1">
      <c r="B123" s="131"/>
      <c r="C123" s="132" t="s">
        <v>80</v>
      </c>
      <c r="D123" s="132" t="s">
        <v>121</v>
      </c>
      <c r="E123" s="133" t="s">
        <v>122</v>
      </c>
      <c r="F123" s="134" t="s">
        <v>123</v>
      </c>
      <c r="G123" s="135" t="s">
        <v>124</v>
      </c>
      <c r="H123" s="136">
        <v>2</v>
      </c>
      <c r="I123" s="136"/>
      <c r="J123" s="136"/>
      <c r="K123" s="136">
        <f>ROUND(P123*H123,3)</f>
        <v>0</v>
      </c>
      <c r="L123" s="134" t="s">
        <v>125</v>
      </c>
      <c r="M123" s="25"/>
      <c r="N123" s="137" t="s">
        <v>1</v>
      </c>
      <c r="O123" s="138" t="s">
        <v>39</v>
      </c>
      <c r="P123" s="139">
        <f>I123+J123</f>
        <v>0</v>
      </c>
      <c r="Q123" s="139">
        <f>ROUND(I123*H123,3)</f>
        <v>0</v>
      </c>
      <c r="R123" s="139">
        <f>ROUND(J123*H123,3)</f>
        <v>0</v>
      </c>
      <c r="S123" s="140">
        <v>0.46200000000000002</v>
      </c>
      <c r="T123" s="140">
        <f>S123*H123</f>
        <v>0.92400000000000004</v>
      </c>
      <c r="U123" s="140">
        <v>0.22763</v>
      </c>
      <c r="V123" s="140">
        <f>U123*H123</f>
        <v>0.45526</v>
      </c>
      <c r="W123" s="140">
        <v>0</v>
      </c>
      <c r="X123" s="141">
        <f>W123*H123</f>
        <v>0</v>
      </c>
      <c r="AR123" s="142" t="s">
        <v>126</v>
      </c>
      <c r="AT123" s="142" t="s">
        <v>121</v>
      </c>
      <c r="AU123" s="142" t="s">
        <v>127</v>
      </c>
      <c r="AY123" s="13" t="s">
        <v>118</v>
      </c>
      <c r="BE123" s="143">
        <f>IF(O123="základná",K123,0)</f>
        <v>0</v>
      </c>
      <c r="BF123" s="143">
        <f>IF(O123="znížená",K123,0)</f>
        <v>0</v>
      </c>
      <c r="BG123" s="143">
        <f>IF(O123="zákl. prenesená",K123,0)</f>
        <v>0</v>
      </c>
      <c r="BH123" s="143">
        <f>IF(O123="zníž. prenesená",K123,0)</f>
        <v>0</v>
      </c>
      <c r="BI123" s="143">
        <f>IF(O123="nulová",K123,0)</f>
        <v>0</v>
      </c>
      <c r="BJ123" s="13" t="s">
        <v>127</v>
      </c>
      <c r="BK123" s="144">
        <f>ROUND(P123*H123,3)</f>
        <v>0</v>
      </c>
      <c r="BL123" s="13" t="s">
        <v>126</v>
      </c>
      <c r="BM123" s="142" t="s">
        <v>128</v>
      </c>
    </row>
    <row r="124" spans="2:65" s="1" customFormat="1" ht="24" customHeight="1">
      <c r="B124" s="131"/>
      <c r="C124" s="132" t="s">
        <v>127</v>
      </c>
      <c r="D124" s="132" t="s">
        <v>121</v>
      </c>
      <c r="E124" s="133" t="s">
        <v>129</v>
      </c>
      <c r="F124" s="134" t="s">
        <v>130</v>
      </c>
      <c r="G124" s="135" t="s">
        <v>124</v>
      </c>
      <c r="H124" s="136">
        <v>315</v>
      </c>
      <c r="I124" s="136"/>
      <c r="J124" s="136"/>
      <c r="K124" s="136">
        <f>ROUND(P124*H124,3)</f>
        <v>0</v>
      </c>
      <c r="L124" s="134" t="s">
        <v>125</v>
      </c>
      <c r="M124" s="25"/>
      <c r="N124" s="137" t="s">
        <v>1</v>
      </c>
      <c r="O124" s="138" t="s">
        <v>39</v>
      </c>
      <c r="P124" s="139">
        <f>I124+J124</f>
        <v>0</v>
      </c>
      <c r="Q124" s="139">
        <f>ROUND(I124*H124,3)</f>
        <v>0</v>
      </c>
      <c r="R124" s="139">
        <f>ROUND(J124*H124,3)</f>
        <v>0</v>
      </c>
      <c r="S124" s="140">
        <v>2.0200000000000001E-3</v>
      </c>
      <c r="T124" s="140">
        <f>S124*H124</f>
        <v>0.63629999999999998</v>
      </c>
      <c r="U124" s="140">
        <v>5.1000000000000004E-4</v>
      </c>
      <c r="V124" s="140">
        <f>U124*H124</f>
        <v>0.16065000000000002</v>
      </c>
      <c r="W124" s="140">
        <v>0</v>
      </c>
      <c r="X124" s="141">
        <f>W124*H124</f>
        <v>0</v>
      </c>
      <c r="AR124" s="142" t="s">
        <v>126</v>
      </c>
      <c r="AT124" s="142" t="s">
        <v>121</v>
      </c>
      <c r="AU124" s="142" t="s">
        <v>127</v>
      </c>
      <c r="AY124" s="13" t="s">
        <v>118</v>
      </c>
      <c r="BE124" s="143">
        <f>IF(O124="základná",K124,0)</f>
        <v>0</v>
      </c>
      <c r="BF124" s="143">
        <f>IF(O124="znížená",K124,0)</f>
        <v>0</v>
      </c>
      <c r="BG124" s="143">
        <f>IF(O124="zákl. prenesená",K124,0)</f>
        <v>0</v>
      </c>
      <c r="BH124" s="143">
        <f>IF(O124="zníž. prenesená",K124,0)</f>
        <v>0</v>
      </c>
      <c r="BI124" s="143">
        <f>IF(O124="nulová",K124,0)</f>
        <v>0</v>
      </c>
      <c r="BJ124" s="13" t="s">
        <v>127</v>
      </c>
      <c r="BK124" s="144">
        <f>ROUND(P124*H124,3)</f>
        <v>0</v>
      </c>
      <c r="BL124" s="13" t="s">
        <v>126</v>
      </c>
      <c r="BM124" s="142" t="s">
        <v>131</v>
      </c>
    </row>
    <row r="125" spans="2:65" s="1" customFormat="1" ht="24" customHeight="1">
      <c r="B125" s="131"/>
      <c r="C125" s="132" t="s">
        <v>126</v>
      </c>
      <c r="D125" s="132" t="s">
        <v>121</v>
      </c>
      <c r="E125" s="133" t="s">
        <v>132</v>
      </c>
      <c r="F125" s="134" t="s">
        <v>133</v>
      </c>
      <c r="G125" s="135" t="s">
        <v>124</v>
      </c>
      <c r="H125" s="136">
        <v>315</v>
      </c>
      <c r="I125" s="136"/>
      <c r="J125" s="136"/>
      <c r="K125" s="136">
        <f>ROUND(P125*H125,3)</f>
        <v>0</v>
      </c>
      <c r="L125" s="134" t="s">
        <v>125</v>
      </c>
      <c r="M125" s="25"/>
      <c r="N125" s="137" t="s">
        <v>1</v>
      </c>
      <c r="O125" s="138" t="s">
        <v>39</v>
      </c>
      <c r="P125" s="139">
        <f>I125+J125</f>
        <v>0</v>
      </c>
      <c r="Q125" s="139">
        <f>ROUND(I125*H125,3)</f>
        <v>0</v>
      </c>
      <c r="R125" s="139">
        <f>ROUND(J125*H125,3)</f>
        <v>0</v>
      </c>
      <c r="S125" s="140">
        <v>7.0999999999999994E-2</v>
      </c>
      <c r="T125" s="140">
        <f>S125*H125</f>
        <v>22.364999999999998</v>
      </c>
      <c r="U125" s="140">
        <v>0.12966</v>
      </c>
      <c r="V125" s="140">
        <f>U125*H125</f>
        <v>40.8429</v>
      </c>
      <c r="W125" s="140">
        <v>0</v>
      </c>
      <c r="X125" s="141">
        <f>W125*H125</f>
        <v>0</v>
      </c>
      <c r="AR125" s="142" t="s">
        <v>126</v>
      </c>
      <c r="AT125" s="142" t="s">
        <v>121</v>
      </c>
      <c r="AU125" s="142" t="s">
        <v>127</v>
      </c>
      <c r="AY125" s="13" t="s">
        <v>118</v>
      </c>
      <c r="BE125" s="143">
        <f>IF(O125="základná",K125,0)</f>
        <v>0</v>
      </c>
      <c r="BF125" s="143">
        <f>IF(O125="znížená",K125,0)</f>
        <v>0</v>
      </c>
      <c r="BG125" s="143">
        <f>IF(O125="zákl. prenesená",K125,0)</f>
        <v>0</v>
      </c>
      <c r="BH125" s="143">
        <f>IF(O125="zníž. prenesená",K125,0)</f>
        <v>0</v>
      </c>
      <c r="BI125" s="143">
        <f>IF(O125="nulová",K125,0)</f>
        <v>0</v>
      </c>
      <c r="BJ125" s="13" t="s">
        <v>127</v>
      </c>
      <c r="BK125" s="144">
        <f>ROUND(P125*H125,3)</f>
        <v>0</v>
      </c>
      <c r="BL125" s="13" t="s">
        <v>126</v>
      </c>
      <c r="BM125" s="142" t="s">
        <v>134</v>
      </c>
    </row>
    <row r="126" spans="2:65" s="11" customFormat="1" ht="22.9" customHeight="1">
      <c r="B126" s="118"/>
      <c r="D126" s="119" t="s">
        <v>74</v>
      </c>
      <c r="E126" s="129" t="s">
        <v>135</v>
      </c>
      <c r="F126" s="129" t="s">
        <v>136</v>
      </c>
      <c r="K126" s="130">
        <f>BK126</f>
        <v>0</v>
      </c>
      <c r="M126" s="118"/>
      <c r="N126" s="122"/>
      <c r="O126" s="123"/>
      <c r="P126" s="123"/>
      <c r="Q126" s="124">
        <f>Q127</f>
        <v>0</v>
      </c>
      <c r="R126" s="124">
        <f>R127</f>
        <v>0</v>
      </c>
      <c r="S126" s="123"/>
      <c r="T126" s="125">
        <f>T127</f>
        <v>3.6120000000000001</v>
      </c>
      <c r="U126" s="123"/>
      <c r="V126" s="125">
        <f>V127</f>
        <v>0.41064000000000001</v>
      </c>
      <c r="W126" s="123"/>
      <c r="X126" s="126">
        <f>X127</f>
        <v>0</v>
      </c>
      <c r="AR126" s="119" t="s">
        <v>80</v>
      </c>
      <c r="AT126" s="127" t="s">
        <v>74</v>
      </c>
      <c r="AU126" s="127" t="s">
        <v>80</v>
      </c>
      <c r="AY126" s="119" t="s">
        <v>118</v>
      </c>
      <c r="BK126" s="128">
        <f>BK127</f>
        <v>0</v>
      </c>
    </row>
    <row r="127" spans="2:65" s="1" customFormat="1" ht="24" customHeight="1">
      <c r="B127" s="131"/>
      <c r="C127" s="132" t="s">
        <v>137</v>
      </c>
      <c r="D127" s="132" t="s">
        <v>121</v>
      </c>
      <c r="E127" s="133" t="s">
        <v>138</v>
      </c>
      <c r="F127" s="134" t="s">
        <v>139</v>
      </c>
      <c r="G127" s="135" t="s">
        <v>140</v>
      </c>
      <c r="H127" s="136">
        <v>1</v>
      </c>
      <c r="I127" s="136"/>
      <c r="J127" s="136"/>
      <c r="K127" s="136">
        <f>ROUND(P127*H127,3)</f>
        <v>0</v>
      </c>
      <c r="L127" s="134" t="s">
        <v>125</v>
      </c>
      <c r="M127" s="25"/>
      <c r="N127" s="137" t="s">
        <v>1</v>
      </c>
      <c r="O127" s="138" t="s">
        <v>39</v>
      </c>
      <c r="P127" s="139">
        <f>I127+J127</f>
        <v>0</v>
      </c>
      <c r="Q127" s="139">
        <f>ROUND(I127*H127,3)</f>
        <v>0</v>
      </c>
      <c r="R127" s="139">
        <f>ROUND(J127*H127,3)</f>
        <v>0</v>
      </c>
      <c r="S127" s="140">
        <v>3.6120000000000001</v>
      </c>
      <c r="T127" s="140">
        <f>S127*H127</f>
        <v>3.6120000000000001</v>
      </c>
      <c r="U127" s="140">
        <v>0.41064000000000001</v>
      </c>
      <c r="V127" s="140">
        <f>U127*H127</f>
        <v>0.41064000000000001</v>
      </c>
      <c r="W127" s="140">
        <v>0</v>
      </c>
      <c r="X127" s="141">
        <f>W127*H127</f>
        <v>0</v>
      </c>
      <c r="AR127" s="142" t="s">
        <v>126</v>
      </c>
      <c r="AT127" s="142" t="s">
        <v>121</v>
      </c>
      <c r="AU127" s="142" t="s">
        <v>127</v>
      </c>
      <c r="AY127" s="13" t="s">
        <v>118</v>
      </c>
      <c r="BE127" s="143">
        <f>IF(O127="základná",K127,0)</f>
        <v>0</v>
      </c>
      <c r="BF127" s="143">
        <f>IF(O127="znížená",K127,0)</f>
        <v>0</v>
      </c>
      <c r="BG127" s="143">
        <f>IF(O127="zákl. prenesená",K127,0)</f>
        <v>0</v>
      </c>
      <c r="BH127" s="143">
        <f>IF(O127="zníž. prenesená",K127,0)</f>
        <v>0</v>
      </c>
      <c r="BI127" s="143">
        <f>IF(O127="nulová",K127,0)</f>
        <v>0</v>
      </c>
      <c r="BJ127" s="13" t="s">
        <v>127</v>
      </c>
      <c r="BK127" s="144">
        <f>ROUND(P127*H127,3)</f>
        <v>0</v>
      </c>
      <c r="BL127" s="13" t="s">
        <v>126</v>
      </c>
      <c r="BM127" s="142" t="s">
        <v>141</v>
      </c>
    </row>
    <row r="128" spans="2:65" s="11" customFormat="1" ht="22.9" customHeight="1">
      <c r="B128" s="118"/>
      <c r="D128" s="119" t="s">
        <v>74</v>
      </c>
      <c r="E128" s="129" t="s">
        <v>142</v>
      </c>
      <c r="F128" s="129" t="s">
        <v>143</v>
      </c>
      <c r="K128" s="130">
        <f>BK128</f>
        <v>0</v>
      </c>
      <c r="M128" s="118"/>
      <c r="N128" s="122"/>
      <c r="O128" s="123"/>
      <c r="P128" s="123"/>
      <c r="Q128" s="124">
        <f>Q129</f>
        <v>0</v>
      </c>
      <c r="R128" s="124">
        <f>R129</f>
        <v>0</v>
      </c>
      <c r="S128" s="123"/>
      <c r="T128" s="125">
        <f>T129</f>
        <v>1.67476</v>
      </c>
      <c r="U128" s="123"/>
      <c r="V128" s="125">
        <f>V129</f>
        <v>0</v>
      </c>
      <c r="W128" s="123"/>
      <c r="X128" s="126">
        <f>X129</f>
        <v>0</v>
      </c>
      <c r="AR128" s="119" t="s">
        <v>80</v>
      </c>
      <c r="AT128" s="127" t="s">
        <v>74</v>
      </c>
      <c r="AU128" s="127" t="s">
        <v>80</v>
      </c>
      <c r="AY128" s="119" t="s">
        <v>118</v>
      </c>
      <c r="BK128" s="128">
        <f>BK129</f>
        <v>0</v>
      </c>
    </row>
    <row r="129" spans="2:65" s="1" customFormat="1" ht="24" customHeight="1">
      <c r="B129" s="131"/>
      <c r="C129" s="132" t="s">
        <v>119</v>
      </c>
      <c r="D129" s="132" t="s">
        <v>121</v>
      </c>
      <c r="E129" s="133" t="s">
        <v>144</v>
      </c>
      <c r="F129" s="134" t="s">
        <v>145</v>
      </c>
      <c r="G129" s="135" t="s">
        <v>146</v>
      </c>
      <c r="H129" s="136">
        <v>41.869</v>
      </c>
      <c r="I129" s="136"/>
      <c r="J129" s="136"/>
      <c r="K129" s="136">
        <f>ROUND(P129*H129,3)</f>
        <v>0</v>
      </c>
      <c r="L129" s="134" t="s">
        <v>125</v>
      </c>
      <c r="M129" s="25"/>
      <c r="N129" s="145" t="s">
        <v>1</v>
      </c>
      <c r="O129" s="146" t="s">
        <v>39</v>
      </c>
      <c r="P129" s="147">
        <f>I129+J129</f>
        <v>0</v>
      </c>
      <c r="Q129" s="147">
        <f>ROUND(I129*H129,3)</f>
        <v>0</v>
      </c>
      <c r="R129" s="147">
        <f>ROUND(J129*H129,3)</f>
        <v>0</v>
      </c>
      <c r="S129" s="148">
        <v>0.04</v>
      </c>
      <c r="T129" s="148">
        <f>S129*H129</f>
        <v>1.67476</v>
      </c>
      <c r="U129" s="148">
        <v>0</v>
      </c>
      <c r="V129" s="148">
        <f>U129*H129</f>
        <v>0</v>
      </c>
      <c r="W129" s="148">
        <v>0</v>
      </c>
      <c r="X129" s="149">
        <f>W129*H129</f>
        <v>0</v>
      </c>
      <c r="AR129" s="142" t="s">
        <v>126</v>
      </c>
      <c r="AT129" s="142" t="s">
        <v>121</v>
      </c>
      <c r="AU129" s="142" t="s">
        <v>127</v>
      </c>
      <c r="AY129" s="13" t="s">
        <v>118</v>
      </c>
      <c r="BE129" s="143">
        <f>IF(O129="základná",K129,0)</f>
        <v>0</v>
      </c>
      <c r="BF129" s="143">
        <f>IF(O129="znížená",K129,0)</f>
        <v>0</v>
      </c>
      <c r="BG129" s="143">
        <f>IF(O129="zákl. prenesená",K129,0)</f>
        <v>0</v>
      </c>
      <c r="BH129" s="143">
        <f>IF(O129="zníž. prenesená",K129,0)</f>
        <v>0</v>
      </c>
      <c r="BI129" s="143">
        <f>IF(O129="nulová",K129,0)</f>
        <v>0</v>
      </c>
      <c r="BJ129" s="13" t="s">
        <v>127</v>
      </c>
      <c r="BK129" s="144">
        <f>ROUND(P129*H129,3)</f>
        <v>0</v>
      </c>
      <c r="BL129" s="13" t="s">
        <v>126</v>
      </c>
      <c r="BM129" s="142" t="s">
        <v>147</v>
      </c>
    </row>
    <row r="130" spans="2:65" s="1" customFormat="1" ht="6.95" customHeight="1"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25"/>
    </row>
  </sheetData>
  <autoFilter ref="C119:L129"/>
  <mergeCells count="6">
    <mergeCell ref="E7:K7"/>
    <mergeCell ref="E112:K112"/>
    <mergeCell ref="M2:Z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MILO-04-2019 - V.V.  Ploc...</vt:lpstr>
      <vt:lpstr>'MILO-04-2019 - V.V.  Ploc...'!Názvy_tlače</vt:lpstr>
      <vt:lpstr>'Rekapitulácia stavby'!Názvy_tlače</vt:lpstr>
      <vt:lpstr>'MILO-04-2019 - V.V.  Ploc...'!Oblasť_tlače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2019-04-12T04:59:52Z</dcterms:created>
  <dcterms:modified xsi:type="dcterms:W3CDTF">2019-06-05T09:06:23Z</dcterms:modified>
</cp:coreProperties>
</file>