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.MUBPH\Desktop\PD- chodníky ul. Lipnická\VŘ rok 2019\"/>
    </mc:Choice>
  </mc:AlternateContent>
  <bookViews>
    <workbookView xWindow="0" yWindow="0" windowWidth="28800" windowHeight="12435" activeTab="5"/>
  </bookViews>
  <sheets>
    <sheet name="Rekapitulace stavby" sheetId="1" r:id="rId1"/>
    <sheet name="SO 110 - Chodník" sheetId="2" r:id="rId2"/>
    <sheet name="SO 111 - Chodník" sheetId="3" r:id="rId3"/>
    <sheet name="SO 112 - Chodník " sheetId="4" r:id="rId4"/>
    <sheet name="SO 114 - Chodník - neuzna..." sheetId="5" r:id="rId5"/>
    <sheet name="VRN - Vedlejší rozpočtové..." sheetId="6" r:id="rId6"/>
  </sheets>
  <definedNames>
    <definedName name="_xlnm.Print_Titles" localSheetId="0">'Rekapitulace stavby'!$85:$85</definedName>
    <definedName name="_xlnm.Print_Titles" localSheetId="1">'SO 110 - Chodník'!$115:$115</definedName>
    <definedName name="_xlnm.Print_Titles" localSheetId="2">'SO 111 - Chodník'!$115:$115</definedName>
    <definedName name="_xlnm.Print_Titles" localSheetId="3">'SO 112 - Chodník '!$115:$115</definedName>
    <definedName name="_xlnm.Print_Titles" localSheetId="4">'SO 114 - Chodník - neuzna...'!$115:$115</definedName>
    <definedName name="_xlnm.Print_Titles" localSheetId="5">'VRN - Vedlejší rozpočtové...'!$110:$110</definedName>
    <definedName name="_xlnm.Print_Area" localSheetId="0">'Rekapitulace stavby'!$C$4:$AP$70,'Rekapitulace stavby'!$C$76:$AP$96</definedName>
    <definedName name="_xlnm.Print_Area" localSheetId="1">'SO 110 - Chodník'!$C$4:$Q$70,'SO 110 - Chodník'!$C$76:$Q$99,'SO 110 - Chodník'!$C$105:$Q$150</definedName>
    <definedName name="_xlnm.Print_Area" localSheetId="2">'SO 111 - Chodník'!$C$4:$Q$70,'SO 111 - Chodník'!$C$76:$Q$99,'SO 111 - Chodník'!$C$105:$Q$150</definedName>
    <definedName name="_xlnm.Print_Area" localSheetId="3">'SO 112 - Chodník '!$C$4:$Q$70,'SO 112 - Chodník '!$C$76:$Q$99,'SO 112 - Chodník '!$C$105:$Q$155</definedName>
    <definedName name="_xlnm.Print_Area" localSheetId="4">'SO 114 - Chodník - neuzna...'!$C$4:$Q$70,'SO 114 - Chodník - neuzna...'!$C$76:$Q$99,'SO 114 - Chodník - neuzna...'!$C$105:$Q$152</definedName>
    <definedName name="_xlnm.Print_Area" localSheetId="5">'VRN - Vedlejší rozpočtové...'!$C$4:$Q$70,'VRN - Vedlejší rozpočtové...'!$C$76:$Q$94,'VRN - Vedlejší rozpočtové...'!$C$100:$Q$122</definedName>
  </definedNames>
  <calcPr calcId="152511"/>
</workbook>
</file>

<file path=xl/calcChain.xml><?xml version="1.0" encoding="utf-8"?>
<calcChain xmlns="http://schemas.openxmlformats.org/spreadsheetml/2006/main">
  <c r="AY92" i="1" l="1"/>
  <c r="AX92" i="1"/>
  <c r="BI122" i="6"/>
  <c r="BH122" i="6"/>
  <c r="BG122" i="6"/>
  <c r="BF122" i="6"/>
  <c r="AA122" i="6"/>
  <c r="Y122" i="6"/>
  <c r="W122" i="6"/>
  <c r="BK122" i="6"/>
  <c r="N122" i="6"/>
  <c r="BE122" i="6" s="1"/>
  <c r="BI121" i="6"/>
  <c r="BH121" i="6"/>
  <c r="BG121" i="6"/>
  <c r="BF121" i="6"/>
  <c r="AA121" i="6"/>
  <c r="Y121" i="6"/>
  <c r="W121" i="6"/>
  <c r="BK121" i="6"/>
  <c r="N121" i="6"/>
  <c r="BE121" i="6" s="1"/>
  <c r="BI120" i="6"/>
  <c r="BH120" i="6"/>
  <c r="BG120" i="6"/>
  <c r="BF120" i="6"/>
  <c r="AA120" i="6"/>
  <c r="Y120" i="6"/>
  <c r="W120" i="6"/>
  <c r="BK120" i="6"/>
  <c r="N120" i="6"/>
  <c r="BE120" i="6" s="1"/>
  <c r="BI119" i="6"/>
  <c r="BH119" i="6"/>
  <c r="BG119" i="6"/>
  <c r="BF119" i="6"/>
  <c r="AA119" i="6"/>
  <c r="Y119" i="6"/>
  <c r="W119" i="6"/>
  <c r="BK119" i="6"/>
  <c r="N119" i="6"/>
  <c r="BE119" i="6" s="1"/>
  <c r="BI118" i="6"/>
  <c r="BH118" i="6"/>
  <c r="BG118" i="6"/>
  <c r="BF118" i="6"/>
  <c r="AA118" i="6"/>
  <c r="Y118" i="6"/>
  <c r="W118" i="6"/>
  <c r="BK118" i="6"/>
  <c r="N118" i="6"/>
  <c r="BE118" i="6" s="1"/>
  <c r="BI117" i="6"/>
  <c r="BH117" i="6"/>
  <c r="BG117" i="6"/>
  <c r="BF117" i="6"/>
  <c r="AA117" i="6"/>
  <c r="Y117" i="6"/>
  <c r="W117" i="6"/>
  <c r="BK117" i="6"/>
  <c r="N117" i="6"/>
  <c r="BE117" i="6" s="1"/>
  <c r="BI116" i="6"/>
  <c r="BH116" i="6"/>
  <c r="BG116" i="6"/>
  <c r="BF116" i="6"/>
  <c r="AA116" i="6"/>
  <c r="Y116" i="6"/>
  <c r="W116" i="6"/>
  <c r="BK116" i="6"/>
  <c r="N116" i="6"/>
  <c r="BE116" i="6" s="1"/>
  <c r="BI115" i="6"/>
  <c r="BH115" i="6"/>
  <c r="BG115" i="6"/>
  <c r="BF115" i="6"/>
  <c r="AA115" i="6"/>
  <c r="Y115" i="6"/>
  <c r="W115" i="6"/>
  <c r="BK115" i="6"/>
  <c r="N115" i="6"/>
  <c r="BE115" i="6" s="1"/>
  <c r="BI114" i="6"/>
  <c r="BH114" i="6"/>
  <c r="BG114" i="6"/>
  <c r="BF114" i="6"/>
  <c r="AA114" i="6"/>
  <c r="AA113" i="6" s="1"/>
  <c r="AA112" i="6" s="1"/>
  <c r="AA111" i="6" s="1"/>
  <c r="Y114" i="6"/>
  <c r="W114" i="6"/>
  <c r="BK114" i="6"/>
  <c r="N114" i="6"/>
  <c r="BE114" i="6" s="1"/>
  <c r="M108" i="6"/>
  <c r="F108" i="6"/>
  <c r="M107" i="6"/>
  <c r="F107" i="6"/>
  <c r="F105" i="6"/>
  <c r="F103" i="6"/>
  <c r="F102" i="6"/>
  <c r="M28" i="6"/>
  <c r="AS92" i="1" s="1"/>
  <c r="M84" i="6"/>
  <c r="F84" i="6"/>
  <c r="M83" i="6"/>
  <c r="F83" i="6"/>
  <c r="F81" i="6"/>
  <c r="F79" i="6"/>
  <c r="O9" i="6"/>
  <c r="M105" i="6" s="1"/>
  <c r="F6" i="6"/>
  <c r="F78" i="6" s="1"/>
  <c r="N132" i="5"/>
  <c r="AY91" i="1"/>
  <c r="AX91" i="1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BE151" i="5"/>
  <c r="AA151" i="5"/>
  <c r="Y151" i="5"/>
  <c r="W151" i="5"/>
  <c r="BK151" i="5"/>
  <c r="N151" i="5"/>
  <c r="BI150" i="5"/>
  <c r="BH150" i="5"/>
  <c r="BG150" i="5"/>
  <c r="BF150" i="5"/>
  <c r="AA150" i="5"/>
  <c r="Y150" i="5"/>
  <c r="W150" i="5"/>
  <c r="BK150" i="5"/>
  <c r="N150" i="5"/>
  <c r="BE150" i="5" s="1"/>
  <c r="BI149" i="5"/>
  <c r="BH149" i="5"/>
  <c r="BG149" i="5"/>
  <c r="BF149" i="5"/>
  <c r="AA149" i="5"/>
  <c r="Y149" i="5"/>
  <c r="W149" i="5"/>
  <c r="BK149" i="5"/>
  <c r="N149" i="5"/>
  <c r="BE149" i="5" s="1"/>
  <c r="BI147" i="5"/>
  <c r="BH147" i="5"/>
  <c r="BG147" i="5"/>
  <c r="BF147" i="5"/>
  <c r="AA147" i="5"/>
  <c r="AA146" i="5" s="1"/>
  <c r="Y147" i="5"/>
  <c r="Y146" i="5" s="1"/>
  <c r="W147" i="5"/>
  <c r="W146" i="5" s="1"/>
  <c r="BK147" i="5"/>
  <c r="BK146" i="5" s="1"/>
  <c r="N146" i="5" s="1"/>
  <c r="N94" i="5" s="1"/>
  <c r="N147" i="5"/>
  <c r="BE147" i="5" s="1"/>
  <c r="BI145" i="5"/>
  <c r="BH145" i="5"/>
  <c r="BG145" i="5"/>
  <c r="BF145" i="5"/>
  <c r="AA145" i="5"/>
  <c r="Y145" i="5"/>
  <c r="W145" i="5"/>
  <c r="BK145" i="5"/>
  <c r="N145" i="5"/>
  <c r="BE145" i="5" s="1"/>
  <c r="BI144" i="5"/>
  <c r="BH144" i="5"/>
  <c r="BG144" i="5"/>
  <c r="BF144" i="5"/>
  <c r="AA144" i="5"/>
  <c r="Y144" i="5"/>
  <c r="W144" i="5"/>
  <c r="BK144" i="5"/>
  <c r="N144" i="5"/>
  <c r="BE144" i="5" s="1"/>
  <c r="BI143" i="5"/>
  <c r="BH143" i="5"/>
  <c r="BG143" i="5"/>
  <c r="BF143" i="5"/>
  <c r="AA143" i="5"/>
  <c r="Y143" i="5"/>
  <c r="W143" i="5"/>
  <c r="BK143" i="5"/>
  <c r="N143" i="5"/>
  <c r="BE143" i="5" s="1"/>
  <c r="BI142" i="5"/>
  <c r="BH142" i="5"/>
  <c r="BG142" i="5"/>
  <c r="BF142" i="5"/>
  <c r="AA142" i="5"/>
  <c r="Y142" i="5"/>
  <c r="W142" i="5"/>
  <c r="BK142" i="5"/>
  <c r="N142" i="5"/>
  <c r="BE142" i="5" s="1"/>
  <c r="BI141" i="5"/>
  <c r="BH141" i="5"/>
  <c r="BG141" i="5"/>
  <c r="BF141" i="5"/>
  <c r="AA141" i="5"/>
  <c r="Y141" i="5"/>
  <c r="W141" i="5"/>
  <c r="BK141" i="5"/>
  <c r="N141" i="5"/>
  <c r="BE141" i="5" s="1"/>
  <c r="BI140" i="5"/>
  <c r="BH140" i="5"/>
  <c r="BG140" i="5"/>
  <c r="BF140" i="5"/>
  <c r="AA140" i="5"/>
  <c r="Y140" i="5"/>
  <c r="W140" i="5"/>
  <c r="BK140" i="5"/>
  <c r="N140" i="5"/>
  <c r="BE140" i="5" s="1"/>
  <c r="BI139" i="5"/>
  <c r="BH139" i="5"/>
  <c r="BG139" i="5"/>
  <c r="BF139" i="5"/>
  <c r="BE139" i="5"/>
  <c r="AA139" i="5"/>
  <c r="Y139" i="5"/>
  <c r="W139" i="5"/>
  <c r="BK139" i="5"/>
  <c r="N139" i="5"/>
  <c r="BI138" i="5"/>
  <c r="BH138" i="5"/>
  <c r="BG138" i="5"/>
  <c r="BF138" i="5"/>
  <c r="AA138" i="5"/>
  <c r="Y138" i="5"/>
  <c r="W138" i="5"/>
  <c r="BK138" i="5"/>
  <c r="N138" i="5"/>
  <c r="BE138" i="5" s="1"/>
  <c r="BI137" i="5"/>
  <c r="BH137" i="5"/>
  <c r="BG137" i="5"/>
  <c r="BF137" i="5"/>
  <c r="AA137" i="5"/>
  <c r="Y137" i="5"/>
  <c r="W137" i="5"/>
  <c r="BK137" i="5"/>
  <c r="N137" i="5"/>
  <c r="BE137" i="5" s="1"/>
  <c r="BI136" i="5"/>
  <c r="BH136" i="5"/>
  <c r="BG136" i="5"/>
  <c r="BF136" i="5"/>
  <c r="AA136" i="5"/>
  <c r="Y136" i="5"/>
  <c r="W136" i="5"/>
  <c r="BK136" i="5"/>
  <c r="N136" i="5"/>
  <c r="BE136" i="5" s="1"/>
  <c r="BI134" i="5"/>
  <c r="BH134" i="5"/>
  <c r="BG134" i="5"/>
  <c r="BF134" i="5"/>
  <c r="AA134" i="5"/>
  <c r="AA133" i="5" s="1"/>
  <c r="Y134" i="5"/>
  <c r="Y133" i="5" s="1"/>
  <c r="W134" i="5"/>
  <c r="W133" i="5" s="1"/>
  <c r="BK134" i="5"/>
  <c r="BK133" i="5" s="1"/>
  <c r="N133" i="5" s="1"/>
  <c r="N92" i="5" s="1"/>
  <c r="N134" i="5"/>
  <c r="BE134" i="5" s="1"/>
  <c r="N91" i="5"/>
  <c r="BI131" i="5"/>
  <c r="BH131" i="5"/>
  <c r="BG131" i="5"/>
  <c r="BF131" i="5"/>
  <c r="AA131" i="5"/>
  <c r="Y131" i="5"/>
  <c r="W131" i="5"/>
  <c r="BK131" i="5"/>
  <c r="N131" i="5"/>
  <c r="BE131" i="5" s="1"/>
  <c r="BI130" i="5"/>
  <c r="BH130" i="5"/>
  <c r="BG130" i="5"/>
  <c r="BF130" i="5"/>
  <c r="AA130" i="5"/>
  <c r="Y130" i="5"/>
  <c r="W130" i="5"/>
  <c r="BK130" i="5"/>
  <c r="N130" i="5"/>
  <c r="BE130" i="5" s="1"/>
  <c r="BI129" i="5"/>
  <c r="BH129" i="5"/>
  <c r="BG129" i="5"/>
  <c r="BF129" i="5"/>
  <c r="BE129" i="5"/>
  <c r="AA129" i="5"/>
  <c r="Y129" i="5"/>
  <c r="W129" i="5"/>
  <c r="BK129" i="5"/>
  <c r="N129" i="5"/>
  <c r="BI128" i="5"/>
  <c r="BH128" i="5"/>
  <c r="BG128" i="5"/>
  <c r="BF128" i="5"/>
  <c r="AA128" i="5"/>
  <c r="Y128" i="5"/>
  <c r="W128" i="5"/>
  <c r="BK128" i="5"/>
  <c r="N128" i="5"/>
  <c r="BE128" i="5" s="1"/>
  <c r="BI127" i="5"/>
  <c r="BH127" i="5"/>
  <c r="BG127" i="5"/>
  <c r="BF127" i="5"/>
  <c r="AA127" i="5"/>
  <c r="Y127" i="5"/>
  <c r="W127" i="5"/>
  <c r="BK127" i="5"/>
  <c r="N127" i="5"/>
  <c r="BE127" i="5" s="1"/>
  <c r="BI126" i="5"/>
  <c r="BH126" i="5"/>
  <c r="BG126" i="5"/>
  <c r="BF126" i="5"/>
  <c r="AA126" i="5"/>
  <c r="Y126" i="5"/>
  <c r="W126" i="5"/>
  <c r="BK126" i="5"/>
  <c r="N126" i="5"/>
  <c r="BE126" i="5" s="1"/>
  <c r="BI125" i="5"/>
  <c r="BH125" i="5"/>
  <c r="BG125" i="5"/>
  <c r="BF125" i="5"/>
  <c r="AA125" i="5"/>
  <c r="Y125" i="5"/>
  <c r="W125" i="5"/>
  <c r="BK125" i="5"/>
  <c r="N125" i="5"/>
  <c r="BE125" i="5" s="1"/>
  <c r="BI124" i="5"/>
  <c r="BH124" i="5"/>
  <c r="BG124" i="5"/>
  <c r="BF124" i="5"/>
  <c r="AA124" i="5"/>
  <c r="Y124" i="5"/>
  <c r="W124" i="5"/>
  <c r="BK124" i="5"/>
  <c r="N124" i="5"/>
  <c r="BE124" i="5" s="1"/>
  <c r="BI123" i="5"/>
  <c r="BH123" i="5"/>
  <c r="BG123" i="5"/>
  <c r="BF123" i="5"/>
  <c r="AA123" i="5"/>
  <c r="Y123" i="5"/>
  <c r="W123" i="5"/>
  <c r="BK123" i="5"/>
  <c r="N123" i="5"/>
  <c r="BE123" i="5" s="1"/>
  <c r="BI122" i="5"/>
  <c r="BH122" i="5"/>
  <c r="BG122" i="5"/>
  <c r="BF122" i="5"/>
  <c r="AA122" i="5"/>
  <c r="Y122" i="5"/>
  <c r="W122" i="5"/>
  <c r="BK122" i="5"/>
  <c r="N122" i="5"/>
  <c r="BE122" i="5" s="1"/>
  <c r="BI121" i="5"/>
  <c r="BH121" i="5"/>
  <c r="BG121" i="5"/>
  <c r="BF121" i="5"/>
  <c r="AA121" i="5"/>
  <c r="Y121" i="5"/>
  <c r="W121" i="5"/>
  <c r="BK121" i="5"/>
  <c r="N121" i="5"/>
  <c r="BE121" i="5" s="1"/>
  <c r="BI120" i="5"/>
  <c r="BH120" i="5"/>
  <c r="BG120" i="5"/>
  <c r="BF120" i="5"/>
  <c r="AA120" i="5"/>
  <c r="Y120" i="5"/>
  <c r="W120" i="5"/>
  <c r="BK120" i="5"/>
  <c r="N120" i="5"/>
  <c r="BE120" i="5" s="1"/>
  <c r="BI119" i="5"/>
  <c r="BH119" i="5"/>
  <c r="BG119" i="5"/>
  <c r="BF119" i="5"/>
  <c r="AA119" i="5"/>
  <c r="Y119" i="5"/>
  <c r="W119" i="5"/>
  <c r="BK119" i="5"/>
  <c r="N119" i="5"/>
  <c r="BE119" i="5" s="1"/>
  <c r="M110" i="5"/>
  <c r="F110" i="5"/>
  <c r="F108" i="5"/>
  <c r="M28" i="5"/>
  <c r="AS91" i="1" s="1"/>
  <c r="M81" i="5"/>
  <c r="F81" i="5"/>
  <c r="F79" i="5"/>
  <c r="O21" i="5"/>
  <c r="E21" i="5"/>
  <c r="M113" i="5" s="1"/>
  <c r="O20" i="5"/>
  <c r="O18" i="5"/>
  <c r="E18" i="5"/>
  <c r="M112" i="5" s="1"/>
  <c r="O17" i="5"/>
  <c r="O15" i="5"/>
  <c r="E15" i="5"/>
  <c r="F84" i="5" s="1"/>
  <c r="O14" i="5"/>
  <c r="O12" i="5"/>
  <c r="E12" i="5"/>
  <c r="F112" i="5" s="1"/>
  <c r="O11" i="5"/>
  <c r="O9" i="5"/>
  <c r="F6" i="5"/>
  <c r="F78" i="5" s="1"/>
  <c r="AY90" i="1"/>
  <c r="AX90" i="1"/>
  <c r="BI155" i="4"/>
  <c r="BH155" i="4"/>
  <c r="BG155" i="4"/>
  <c r="BF155" i="4"/>
  <c r="AA155" i="4"/>
  <c r="Y155" i="4"/>
  <c r="W155" i="4"/>
  <c r="BK155" i="4"/>
  <c r="N155" i="4"/>
  <c r="BE155" i="4" s="1"/>
  <c r="BI154" i="4"/>
  <c r="BH154" i="4"/>
  <c r="BG154" i="4"/>
  <c r="BF154" i="4"/>
  <c r="AA154" i="4"/>
  <c r="Y154" i="4"/>
  <c r="W154" i="4"/>
  <c r="BK154" i="4"/>
  <c r="N154" i="4"/>
  <c r="BE154" i="4" s="1"/>
  <c r="BI153" i="4"/>
  <c r="BH153" i="4"/>
  <c r="BG153" i="4"/>
  <c r="BF153" i="4"/>
  <c r="AA153" i="4"/>
  <c r="Y153" i="4"/>
  <c r="W153" i="4"/>
  <c r="BK153" i="4"/>
  <c r="N153" i="4"/>
  <c r="BE153" i="4" s="1"/>
  <c r="BI152" i="4"/>
  <c r="BH152" i="4"/>
  <c r="BG152" i="4"/>
  <c r="BF152" i="4"/>
  <c r="AA152" i="4"/>
  <c r="Y152" i="4"/>
  <c r="W152" i="4"/>
  <c r="BK152" i="4"/>
  <c r="N152" i="4"/>
  <c r="BE152" i="4" s="1"/>
  <c r="BI150" i="4"/>
  <c r="BH150" i="4"/>
  <c r="BG150" i="4"/>
  <c r="BF150" i="4"/>
  <c r="AA150" i="4"/>
  <c r="AA149" i="4" s="1"/>
  <c r="Y150" i="4"/>
  <c r="Y149" i="4" s="1"/>
  <c r="W150" i="4"/>
  <c r="W149" i="4" s="1"/>
  <c r="BK150" i="4"/>
  <c r="BK149" i="4" s="1"/>
  <c r="N149" i="4" s="1"/>
  <c r="N94" i="4" s="1"/>
  <c r="N150" i="4"/>
  <c r="BE150" i="4" s="1"/>
  <c r="BI148" i="4"/>
  <c r="BH148" i="4"/>
  <c r="BG148" i="4"/>
  <c r="BF148" i="4"/>
  <c r="AA148" i="4"/>
  <c r="Y148" i="4"/>
  <c r="W148" i="4"/>
  <c r="BK148" i="4"/>
  <c r="N148" i="4"/>
  <c r="BE148" i="4" s="1"/>
  <c r="BI147" i="4"/>
  <c r="BH147" i="4"/>
  <c r="BG147" i="4"/>
  <c r="BF147" i="4"/>
  <c r="AA147" i="4"/>
  <c r="Y147" i="4"/>
  <c r="W147" i="4"/>
  <c r="BK147" i="4"/>
  <c r="N147" i="4"/>
  <c r="BE147" i="4" s="1"/>
  <c r="BI146" i="4"/>
  <c r="BH146" i="4"/>
  <c r="BG146" i="4"/>
  <c r="BF146" i="4"/>
  <c r="AA146" i="4"/>
  <c r="Y146" i="4"/>
  <c r="W146" i="4"/>
  <c r="BK146" i="4"/>
  <c r="N146" i="4"/>
  <c r="BE146" i="4" s="1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W144" i="4"/>
  <c r="BK144" i="4"/>
  <c r="N144" i="4"/>
  <c r="BE144" i="4" s="1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W138" i="4"/>
  <c r="BK138" i="4"/>
  <c r="N138" i="4"/>
  <c r="BE138" i="4" s="1"/>
  <c r="BI136" i="4"/>
  <c r="BH136" i="4"/>
  <c r="BG136" i="4"/>
  <c r="BF136" i="4"/>
  <c r="AA136" i="4"/>
  <c r="AA135" i="4" s="1"/>
  <c r="Y136" i="4"/>
  <c r="Y135" i="4" s="1"/>
  <c r="W136" i="4"/>
  <c r="W135" i="4" s="1"/>
  <c r="BK136" i="4"/>
  <c r="BK135" i="4" s="1"/>
  <c r="N136" i="4"/>
  <c r="BE136" i="4" s="1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AA132" i="4"/>
  <c r="Y132" i="4"/>
  <c r="W132" i="4"/>
  <c r="BK132" i="4"/>
  <c r="N132" i="4"/>
  <c r="BE132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W128" i="4"/>
  <c r="BK128" i="4"/>
  <c r="N128" i="4"/>
  <c r="BE128" i="4" s="1"/>
  <c r="BI127" i="4"/>
  <c r="BH127" i="4"/>
  <c r="BG127" i="4"/>
  <c r="BF127" i="4"/>
  <c r="AA127" i="4"/>
  <c r="Y127" i="4"/>
  <c r="W127" i="4"/>
  <c r="BK127" i="4"/>
  <c r="N127" i="4"/>
  <c r="BE127" i="4" s="1"/>
  <c r="BI126" i="4"/>
  <c r="BH126" i="4"/>
  <c r="BG126" i="4"/>
  <c r="BF126" i="4"/>
  <c r="AA126" i="4"/>
  <c r="Y126" i="4"/>
  <c r="W126" i="4"/>
  <c r="BK126" i="4"/>
  <c r="N126" i="4"/>
  <c r="BE126" i="4" s="1"/>
  <c r="BI125" i="4"/>
  <c r="BH125" i="4"/>
  <c r="BG125" i="4"/>
  <c r="BF125" i="4"/>
  <c r="AA125" i="4"/>
  <c r="Y125" i="4"/>
  <c r="W125" i="4"/>
  <c r="BK125" i="4"/>
  <c r="N125" i="4"/>
  <c r="BE125" i="4" s="1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BF123" i="4"/>
  <c r="AA123" i="4"/>
  <c r="Y123" i="4"/>
  <c r="W123" i="4"/>
  <c r="BK123" i="4"/>
  <c r="N123" i="4"/>
  <c r="BE123" i="4" s="1"/>
  <c r="BI122" i="4"/>
  <c r="BH122" i="4"/>
  <c r="BG122" i="4"/>
  <c r="BF122" i="4"/>
  <c r="AA122" i="4"/>
  <c r="Y122" i="4"/>
  <c r="W122" i="4"/>
  <c r="BK122" i="4"/>
  <c r="N122" i="4"/>
  <c r="BE122" i="4" s="1"/>
  <c r="BI121" i="4"/>
  <c r="BH121" i="4"/>
  <c r="BG121" i="4"/>
  <c r="BF121" i="4"/>
  <c r="AA121" i="4"/>
  <c r="Y121" i="4"/>
  <c r="W121" i="4"/>
  <c r="BK121" i="4"/>
  <c r="N121" i="4"/>
  <c r="BE121" i="4" s="1"/>
  <c r="BI120" i="4"/>
  <c r="BH120" i="4"/>
  <c r="BG120" i="4"/>
  <c r="BF120" i="4"/>
  <c r="AA120" i="4"/>
  <c r="Y120" i="4"/>
  <c r="W120" i="4"/>
  <c r="BK120" i="4"/>
  <c r="N120" i="4"/>
  <c r="BE120" i="4" s="1"/>
  <c r="BI119" i="4"/>
  <c r="BH119" i="4"/>
  <c r="BG119" i="4"/>
  <c r="BF119" i="4"/>
  <c r="AA119" i="4"/>
  <c r="Y119" i="4"/>
  <c r="W119" i="4"/>
  <c r="BK119" i="4"/>
  <c r="N119" i="4"/>
  <c r="BE119" i="4" s="1"/>
  <c r="M113" i="4"/>
  <c r="F113" i="4"/>
  <c r="M112" i="4"/>
  <c r="F112" i="4"/>
  <c r="F110" i="4"/>
  <c r="F108" i="4"/>
  <c r="M28" i="4"/>
  <c r="AS90" i="1" s="1"/>
  <c r="M84" i="4"/>
  <c r="F84" i="4"/>
  <c r="M83" i="4"/>
  <c r="F83" i="4"/>
  <c r="M81" i="4"/>
  <c r="F81" i="4"/>
  <c r="F79" i="4"/>
  <c r="O9" i="4"/>
  <c r="M110" i="4" s="1"/>
  <c r="F6" i="4"/>
  <c r="F78" i="4" s="1"/>
  <c r="AA144" i="3"/>
  <c r="AY89" i="1"/>
  <c r="AX89" i="1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BE149" i="3"/>
  <c r="AA149" i="3"/>
  <c r="Y149" i="3"/>
  <c r="W149" i="3"/>
  <c r="BK149" i="3"/>
  <c r="N149" i="3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 s="1"/>
  <c r="BI145" i="3"/>
  <c r="BH145" i="3"/>
  <c r="BG145" i="3"/>
  <c r="BF145" i="3"/>
  <c r="AA145" i="3"/>
  <c r="Y145" i="3"/>
  <c r="Y144" i="3" s="1"/>
  <c r="W145" i="3"/>
  <c r="W144" i="3" s="1"/>
  <c r="BK145" i="3"/>
  <c r="BK144" i="3" s="1"/>
  <c r="N144" i="3" s="1"/>
  <c r="N94" i="3" s="1"/>
  <c r="N145" i="3"/>
  <c r="BE145" i="3" s="1"/>
  <c r="BI143" i="3"/>
  <c r="BH143" i="3"/>
  <c r="BG143" i="3"/>
  <c r="BF143" i="3"/>
  <c r="AA143" i="3"/>
  <c r="Y143" i="3"/>
  <c r="W143" i="3"/>
  <c r="BK143" i="3"/>
  <c r="N143" i="3"/>
  <c r="BE143" i="3" s="1"/>
  <c r="BI142" i="3"/>
  <c r="BH142" i="3"/>
  <c r="BG142" i="3"/>
  <c r="BF142" i="3"/>
  <c r="AA142" i="3"/>
  <c r="Y142" i="3"/>
  <c r="W142" i="3"/>
  <c r="BK142" i="3"/>
  <c r="N142" i="3"/>
  <c r="BE142" i="3" s="1"/>
  <c r="BI141" i="3"/>
  <c r="BH141" i="3"/>
  <c r="BG141" i="3"/>
  <c r="BF141" i="3"/>
  <c r="AA141" i="3"/>
  <c r="Y141" i="3"/>
  <c r="W141" i="3"/>
  <c r="BK141" i="3"/>
  <c r="N141" i="3"/>
  <c r="BE141" i="3" s="1"/>
  <c r="BI140" i="3"/>
  <c r="BH140" i="3"/>
  <c r="BG140" i="3"/>
  <c r="BF140" i="3"/>
  <c r="AA140" i="3"/>
  <c r="Y140" i="3"/>
  <c r="W140" i="3"/>
  <c r="BK140" i="3"/>
  <c r="N140" i="3"/>
  <c r="BE140" i="3" s="1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 s="1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F136" i="3"/>
  <c r="AA136" i="3"/>
  <c r="Y136" i="3"/>
  <c r="Y135" i="3" s="1"/>
  <c r="W136" i="3"/>
  <c r="BK136" i="3"/>
  <c r="N136" i="3"/>
  <c r="BE136" i="3" s="1"/>
  <c r="BI134" i="3"/>
  <c r="BH134" i="3"/>
  <c r="BG134" i="3"/>
  <c r="BF134" i="3"/>
  <c r="BE134" i="3"/>
  <c r="AA134" i="3"/>
  <c r="AA133" i="3" s="1"/>
  <c r="Y134" i="3"/>
  <c r="Y133" i="3" s="1"/>
  <c r="W134" i="3"/>
  <c r="W133" i="3" s="1"/>
  <c r="BK134" i="3"/>
  <c r="BK133" i="3" s="1"/>
  <c r="N134" i="3"/>
  <c r="BI131" i="3"/>
  <c r="BH131" i="3"/>
  <c r="BG131" i="3"/>
  <c r="BF131" i="3"/>
  <c r="BE131" i="3"/>
  <c r="AA131" i="3"/>
  <c r="Y131" i="3"/>
  <c r="W131" i="3"/>
  <c r="BK131" i="3"/>
  <c r="N131" i="3"/>
  <c r="BI130" i="3"/>
  <c r="BH130" i="3"/>
  <c r="BG130" i="3"/>
  <c r="BF130" i="3"/>
  <c r="AA130" i="3"/>
  <c r="Y130" i="3"/>
  <c r="W130" i="3"/>
  <c r="BK130" i="3"/>
  <c r="N130" i="3"/>
  <c r="BE130" i="3" s="1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BK124" i="3"/>
  <c r="N124" i="3"/>
  <c r="BE124" i="3" s="1"/>
  <c r="BI123" i="3"/>
  <c r="BH123" i="3"/>
  <c r="BG123" i="3"/>
  <c r="BF123" i="3"/>
  <c r="BE123" i="3"/>
  <c r="AA123" i="3"/>
  <c r="Y123" i="3"/>
  <c r="W123" i="3"/>
  <c r="BK123" i="3"/>
  <c r="N123" i="3"/>
  <c r="BI122" i="3"/>
  <c r="BH122" i="3"/>
  <c r="BG122" i="3"/>
  <c r="BF122" i="3"/>
  <c r="AA122" i="3"/>
  <c r="Y122" i="3"/>
  <c r="W122" i="3"/>
  <c r="BK122" i="3"/>
  <c r="N122" i="3"/>
  <c r="BE122" i="3" s="1"/>
  <c r="BI121" i="3"/>
  <c r="BH121" i="3"/>
  <c r="BG121" i="3"/>
  <c r="BF121" i="3"/>
  <c r="AA121" i="3"/>
  <c r="Y121" i="3"/>
  <c r="W121" i="3"/>
  <c r="BK121" i="3"/>
  <c r="N121" i="3"/>
  <c r="BE121" i="3" s="1"/>
  <c r="BI120" i="3"/>
  <c r="BH120" i="3"/>
  <c r="BG120" i="3"/>
  <c r="BF120" i="3"/>
  <c r="AA120" i="3"/>
  <c r="Y120" i="3"/>
  <c r="W120" i="3"/>
  <c r="BK120" i="3"/>
  <c r="N120" i="3"/>
  <c r="BE120" i="3" s="1"/>
  <c r="BI119" i="3"/>
  <c r="BH119" i="3"/>
  <c r="BG119" i="3"/>
  <c r="BF119" i="3"/>
  <c r="BE119" i="3"/>
  <c r="AA119" i="3"/>
  <c r="Y119" i="3"/>
  <c r="W119" i="3"/>
  <c r="BK119" i="3"/>
  <c r="N119" i="3"/>
  <c r="M113" i="3"/>
  <c r="F113" i="3"/>
  <c r="M112" i="3"/>
  <c r="F112" i="3"/>
  <c r="F110" i="3"/>
  <c r="F108" i="3"/>
  <c r="M28" i="3"/>
  <c r="AS89" i="1" s="1"/>
  <c r="M84" i="3"/>
  <c r="F84" i="3"/>
  <c r="M83" i="3"/>
  <c r="F83" i="3"/>
  <c r="F81" i="3"/>
  <c r="F79" i="3"/>
  <c r="O9" i="3"/>
  <c r="M110" i="3" s="1"/>
  <c r="F6" i="3"/>
  <c r="F78" i="3" s="1"/>
  <c r="AA144" i="2"/>
  <c r="AY88" i="1"/>
  <c r="AX88" i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5" i="2"/>
  <c r="BH145" i="2"/>
  <c r="BG145" i="2"/>
  <c r="BF145" i="2"/>
  <c r="BE145" i="2"/>
  <c r="AA145" i="2"/>
  <c r="Y145" i="2"/>
  <c r="Y144" i="2" s="1"/>
  <c r="W145" i="2"/>
  <c r="W144" i="2" s="1"/>
  <c r="BK145" i="2"/>
  <c r="BK144" i="2" s="1"/>
  <c r="N144" i="2" s="1"/>
  <c r="N94" i="2" s="1"/>
  <c r="N145" i="2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BE140" i="2"/>
  <c r="AA140" i="2"/>
  <c r="Y140" i="2"/>
  <c r="W140" i="2"/>
  <c r="BK140" i="2"/>
  <c r="N140" i="2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W135" i="2" s="1"/>
  <c r="BK136" i="2"/>
  <c r="N136" i="2"/>
  <c r="BE136" i="2" s="1"/>
  <c r="BI134" i="2"/>
  <c r="BH134" i="2"/>
  <c r="BG134" i="2"/>
  <c r="BF134" i="2"/>
  <c r="AA134" i="2"/>
  <c r="AA133" i="2" s="1"/>
  <c r="Y134" i="2"/>
  <c r="Y133" i="2" s="1"/>
  <c r="W134" i="2"/>
  <c r="W133" i="2" s="1"/>
  <c r="BK134" i="2"/>
  <c r="BK133" i="2" s="1"/>
  <c r="N134" i="2"/>
  <c r="BE134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BG125" i="2"/>
  <c r="BF125" i="2"/>
  <c r="BE125" i="2"/>
  <c r="AA125" i="2"/>
  <c r="Y125" i="2"/>
  <c r="W125" i="2"/>
  <c r="BK125" i="2"/>
  <c r="N125" i="2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AA123" i="2"/>
  <c r="Y123" i="2"/>
  <c r="W123" i="2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BI121" i="2"/>
  <c r="BH121" i="2"/>
  <c r="BG121" i="2"/>
  <c r="BF121" i="2"/>
  <c r="AA121" i="2"/>
  <c r="Y121" i="2"/>
  <c r="W121" i="2"/>
  <c r="BK121" i="2"/>
  <c r="N121" i="2"/>
  <c r="BE121" i="2" s="1"/>
  <c r="BI120" i="2"/>
  <c r="BH120" i="2"/>
  <c r="BG120" i="2"/>
  <c r="BF120" i="2"/>
  <c r="AA120" i="2"/>
  <c r="Y120" i="2"/>
  <c r="W120" i="2"/>
  <c r="BK120" i="2"/>
  <c r="N120" i="2"/>
  <c r="BE120" i="2" s="1"/>
  <c r="BI119" i="2"/>
  <c r="BH119" i="2"/>
  <c r="BG119" i="2"/>
  <c r="BF119" i="2"/>
  <c r="AA119" i="2"/>
  <c r="Y119" i="2"/>
  <c r="W119" i="2"/>
  <c r="BK119" i="2"/>
  <c r="N119" i="2"/>
  <c r="BE119" i="2" s="1"/>
  <c r="M113" i="2"/>
  <c r="F113" i="2"/>
  <c r="M112" i="2"/>
  <c r="F112" i="2"/>
  <c r="F110" i="2"/>
  <c r="F108" i="2"/>
  <c r="F107" i="2"/>
  <c r="M28" i="2"/>
  <c r="AS88" i="1" s="1"/>
  <c r="AS87" i="1" s="1"/>
  <c r="M84" i="2"/>
  <c r="F84" i="2"/>
  <c r="M83" i="2"/>
  <c r="F83" i="2"/>
  <c r="M81" i="2"/>
  <c r="F81" i="2"/>
  <c r="F79" i="2"/>
  <c r="O9" i="2"/>
  <c r="M110" i="2" s="1"/>
  <c r="F6" i="2"/>
  <c r="F78" i="2" s="1"/>
  <c r="AK27" i="1"/>
  <c r="AM83" i="1"/>
  <c r="L83" i="1"/>
  <c r="AM82" i="1"/>
  <c r="L82" i="1"/>
  <c r="AM80" i="1"/>
  <c r="L80" i="1"/>
  <c r="L78" i="1"/>
  <c r="L77" i="1"/>
  <c r="BK146" i="2" l="1"/>
  <c r="N146" i="2" s="1"/>
  <c r="N95" i="2" s="1"/>
  <c r="AA118" i="5"/>
  <c r="BK135" i="5"/>
  <c r="N135" i="5" s="1"/>
  <c r="N93" i="5" s="1"/>
  <c r="H35" i="5"/>
  <c r="BC91" i="1" s="1"/>
  <c r="AA135" i="5"/>
  <c r="W135" i="5"/>
  <c r="H32" i="5"/>
  <c r="AZ91" i="1" s="1"/>
  <c r="Y151" i="4"/>
  <c r="AA137" i="4"/>
  <c r="BK137" i="4"/>
  <c r="N137" i="4" s="1"/>
  <c r="N93" i="4" s="1"/>
  <c r="Y137" i="4"/>
  <c r="Y134" i="4" s="1"/>
  <c r="Y117" i="4" s="1"/>
  <c r="Y116" i="4" s="1"/>
  <c r="BK118" i="4"/>
  <c r="H36" i="4"/>
  <c r="BD90" i="1" s="1"/>
  <c r="H35" i="6"/>
  <c r="BC92" i="1" s="1"/>
  <c r="H32" i="6"/>
  <c r="AZ92" i="1" s="1"/>
  <c r="H35" i="2"/>
  <c r="BC88" i="1" s="1"/>
  <c r="AA118" i="2"/>
  <c r="W151" i="4"/>
  <c r="AA151" i="4"/>
  <c r="BK118" i="3"/>
  <c r="N118" i="3" s="1"/>
  <c r="N90" i="3" s="1"/>
  <c r="H36" i="3"/>
  <c r="BD89" i="1" s="1"/>
  <c r="Y146" i="2"/>
  <c r="BK118" i="2"/>
  <c r="N118" i="2" s="1"/>
  <c r="N90" i="2" s="1"/>
  <c r="H36" i="2"/>
  <c r="BD88" i="1" s="1"/>
  <c r="Y135" i="2"/>
  <c r="Y132" i="2" s="1"/>
  <c r="M81" i="3"/>
  <c r="W118" i="3"/>
  <c r="H33" i="3"/>
  <c r="BA89" i="1" s="1"/>
  <c r="W132" i="3"/>
  <c r="AA135" i="3"/>
  <c r="W118" i="4"/>
  <c r="H33" i="4"/>
  <c r="BA90" i="1" s="1"/>
  <c r="BK151" i="4"/>
  <c r="N151" i="4" s="1"/>
  <c r="N95" i="4" s="1"/>
  <c r="M84" i="5"/>
  <c r="BK118" i="5"/>
  <c r="N118" i="5" s="1"/>
  <c r="N90" i="5" s="1"/>
  <c r="H36" i="5"/>
  <c r="BD91" i="1" s="1"/>
  <c r="BK113" i="6"/>
  <c r="N113" i="6" s="1"/>
  <c r="N90" i="6" s="1"/>
  <c r="H36" i="6"/>
  <c r="BD92" i="1" s="1"/>
  <c r="H32" i="4"/>
  <c r="AZ90" i="1" s="1"/>
  <c r="W118" i="2"/>
  <c r="H33" i="2"/>
  <c r="BA88" i="1" s="1"/>
  <c r="AA135" i="2"/>
  <c r="AA132" i="2" s="1"/>
  <c r="Y118" i="3"/>
  <c r="H34" i="3"/>
  <c r="BB89" i="1" s="1"/>
  <c r="BK135" i="3"/>
  <c r="N135" i="3" s="1"/>
  <c r="N93" i="3" s="1"/>
  <c r="W146" i="3"/>
  <c r="AA146" i="3"/>
  <c r="Y118" i="4"/>
  <c r="H34" i="4"/>
  <c r="BB90" i="1" s="1"/>
  <c r="W137" i="4"/>
  <c r="W134" i="4" s="1"/>
  <c r="W118" i="5"/>
  <c r="H33" i="5"/>
  <c r="BA91" i="1" s="1"/>
  <c r="Y135" i="5"/>
  <c r="W148" i="5"/>
  <c r="AA148" i="5"/>
  <c r="M81" i="6"/>
  <c r="W113" i="6"/>
  <c r="W112" i="6" s="1"/>
  <c r="W111" i="6" s="1"/>
  <c r="AU92" i="1" s="1"/>
  <c r="M33" i="6"/>
  <c r="AW92" i="1" s="1"/>
  <c r="Y118" i="2"/>
  <c r="H34" i="2"/>
  <c r="BB88" i="1" s="1"/>
  <c r="BK135" i="2"/>
  <c r="N135" i="2" s="1"/>
  <c r="N93" i="2" s="1"/>
  <c r="W146" i="2"/>
  <c r="AA146" i="2"/>
  <c r="F107" i="3"/>
  <c r="AA118" i="3"/>
  <c r="H35" i="3"/>
  <c r="BC89" i="1" s="1"/>
  <c r="W135" i="3"/>
  <c r="Y146" i="3"/>
  <c r="Y117" i="3" s="1"/>
  <c r="Y116" i="3" s="1"/>
  <c r="BK146" i="3"/>
  <c r="N146" i="3" s="1"/>
  <c r="N95" i="3" s="1"/>
  <c r="F107" i="4"/>
  <c r="AA118" i="4"/>
  <c r="H35" i="4"/>
  <c r="BC90" i="1" s="1"/>
  <c r="F107" i="5"/>
  <c r="Y118" i="5"/>
  <c r="H34" i="5"/>
  <c r="BB91" i="1" s="1"/>
  <c r="Y148" i="5"/>
  <c r="BK148" i="5"/>
  <c r="N148" i="5" s="1"/>
  <c r="N95" i="5" s="1"/>
  <c r="Y113" i="6"/>
  <c r="Y112" i="6" s="1"/>
  <c r="Y111" i="6" s="1"/>
  <c r="H34" i="6"/>
  <c r="BB92" i="1" s="1"/>
  <c r="N135" i="4"/>
  <c r="N92" i="4" s="1"/>
  <c r="H32" i="2"/>
  <c r="AZ88" i="1" s="1"/>
  <c r="H32" i="3"/>
  <c r="AZ89" i="1" s="1"/>
  <c r="AA132" i="3"/>
  <c r="N118" i="4"/>
  <c r="N90" i="4" s="1"/>
  <c r="W132" i="2"/>
  <c r="Y132" i="3"/>
  <c r="AA134" i="4"/>
  <c r="N133" i="2"/>
  <c r="N92" i="2" s="1"/>
  <c r="BK132" i="3"/>
  <c r="N132" i="3" s="1"/>
  <c r="N91" i="3" s="1"/>
  <c r="N133" i="3"/>
  <c r="N92" i="3" s="1"/>
  <c r="M32" i="2"/>
  <c r="AV88" i="1" s="1"/>
  <c r="M32" i="3"/>
  <c r="AV89" i="1" s="1"/>
  <c r="M32" i="4"/>
  <c r="AV90" i="1" s="1"/>
  <c r="M83" i="5"/>
  <c r="F113" i="5"/>
  <c r="M32" i="5"/>
  <c r="AV91" i="1" s="1"/>
  <c r="H33" i="6"/>
  <c r="BA92" i="1" s="1"/>
  <c r="F83" i="5"/>
  <c r="M32" i="6"/>
  <c r="AV92" i="1" s="1"/>
  <c r="M33" i="2"/>
  <c r="AW88" i="1" s="1"/>
  <c r="M33" i="3"/>
  <c r="AW89" i="1" s="1"/>
  <c r="M33" i="4"/>
  <c r="AW90" i="1" s="1"/>
  <c r="M33" i="5"/>
  <c r="AW91" i="1" s="1"/>
  <c r="W117" i="5" l="1"/>
  <c r="W116" i="5" s="1"/>
  <c r="AU91" i="1" s="1"/>
  <c r="AA117" i="5"/>
  <c r="AA116" i="5" s="1"/>
  <c r="Y117" i="5"/>
  <c r="Y116" i="5" s="1"/>
  <c r="BK134" i="4"/>
  <c r="N134" i="4" s="1"/>
  <c r="N91" i="4" s="1"/>
  <c r="AA117" i="4"/>
  <c r="AA116" i="4" s="1"/>
  <c r="BK112" i="6"/>
  <c r="BK111" i="6" s="1"/>
  <c r="N111" i="6" s="1"/>
  <c r="N88" i="6" s="1"/>
  <c r="Y117" i="2"/>
  <c r="Y116" i="2" s="1"/>
  <c r="BB87" i="1"/>
  <c r="AX87" i="1" s="1"/>
  <c r="BC87" i="1"/>
  <c r="W34" i="1" s="1"/>
  <c r="AT89" i="1"/>
  <c r="BK117" i="3"/>
  <c r="N117" i="3" s="1"/>
  <c r="N89" i="3" s="1"/>
  <c r="AA117" i="3"/>
  <c r="AA116" i="3" s="1"/>
  <c r="AA117" i="2"/>
  <c r="AA116" i="2" s="1"/>
  <c r="W117" i="2"/>
  <c r="W116" i="2" s="1"/>
  <c r="AU88" i="1" s="1"/>
  <c r="BA87" i="1"/>
  <c r="W32" i="1" s="1"/>
  <c r="AT88" i="1"/>
  <c r="BD87" i="1"/>
  <c r="W35" i="1" s="1"/>
  <c r="BK117" i="5"/>
  <c r="N117" i="5" s="1"/>
  <c r="N89" i="5" s="1"/>
  <c r="AZ87" i="1"/>
  <c r="W31" i="1" s="1"/>
  <c r="W117" i="4"/>
  <c r="W116" i="4" s="1"/>
  <c r="AU90" i="1" s="1"/>
  <c r="W117" i="3"/>
  <c r="W116" i="3" s="1"/>
  <c r="AU89" i="1" s="1"/>
  <c r="AT92" i="1"/>
  <c r="AT90" i="1"/>
  <c r="BK132" i="2"/>
  <c r="N132" i="2" s="1"/>
  <c r="N91" i="2" s="1"/>
  <c r="AT91" i="1"/>
  <c r="N112" i="6" l="1"/>
  <c r="N89" i="6" s="1"/>
  <c r="BK117" i="4"/>
  <c r="N117" i="4" s="1"/>
  <c r="N89" i="4" s="1"/>
  <c r="BK116" i="3"/>
  <c r="N116" i="3" s="1"/>
  <c r="N88" i="3" s="1"/>
  <c r="M27" i="3" s="1"/>
  <c r="M30" i="3" s="1"/>
  <c r="BK117" i="2"/>
  <c r="W33" i="1"/>
  <c r="BK116" i="5"/>
  <c r="N116" i="5" s="1"/>
  <c r="N88" i="5" s="1"/>
  <c r="M27" i="5" s="1"/>
  <c r="M30" i="5" s="1"/>
  <c r="AY87" i="1"/>
  <c r="BK116" i="4"/>
  <c r="N116" i="4" s="1"/>
  <c r="N88" i="4" s="1"/>
  <c r="L99" i="4" s="1"/>
  <c r="AW87" i="1"/>
  <c r="AK32" i="1" s="1"/>
  <c r="AU87" i="1"/>
  <c r="AV87" i="1"/>
  <c r="AK31" i="1" s="1"/>
  <c r="N117" i="2"/>
  <c r="N89" i="2" s="1"/>
  <c r="BK116" i="2"/>
  <c r="N116" i="2" s="1"/>
  <c r="N88" i="2" s="1"/>
  <c r="L94" i="6"/>
  <c r="M27" i="6"/>
  <c r="M30" i="6" s="1"/>
  <c r="L99" i="3"/>
  <c r="L99" i="5" l="1"/>
  <c r="M27" i="4"/>
  <c r="M30" i="4" s="1"/>
  <c r="L38" i="4" s="1"/>
  <c r="AT87" i="1"/>
  <c r="L38" i="6"/>
  <c r="AG92" i="1"/>
  <c r="AN92" i="1" s="1"/>
  <c r="L38" i="3"/>
  <c r="AG89" i="1"/>
  <c r="AN89" i="1" s="1"/>
  <c r="L38" i="5"/>
  <c r="AG91" i="1"/>
  <c r="AN91" i="1" s="1"/>
  <c r="L99" i="2"/>
  <c r="M27" i="2"/>
  <c r="M30" i="2" s="1"/>
  <c r="AG90" i="1" l="1"/>
  <c r="AN90" i="1" s="1"/>
  <c r="L38" i="2"/>
  <c r="AG88" i="1"/>
  <c r="AG87" i="1" l="1"/>
  <c r="AN88" i="1"/>
  <c r="AK26" i="1" l="1"/>
  <c r="AK29" i="1" s="1"/>
  <c r="AK37" i="1" s="1"/>
  <c r="AG96" i="1"/>
  <c r="AN87" i="1"/>
  <c r="AN96" i="1" s="1"/>
</calcChain>
</file>

<file path=xl/sharedStrings.xml><?xml version="1.0" encoding="utf-8"?>
<sst xmlns="http://schemas.openxmlformats.org/spreadsheetml/2006/main" count="2687" uniqueCount="399">
  <si>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</si>
  <si>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</si>
  <si>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</si>
  <si>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</si>
  <si>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</si>
  <si>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</si>
  <si>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</si>
  <si>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</si>
  <si>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</si>
  <si>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</si>
  <si>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</si>
  <si>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</si>
  <si>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</si>
  <si>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</si>
  <si>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11/18</t>
  </si>
  <si>
    <t>Stavba:</t>
  </si>
  <si>
    <t>Rekonstrukce chodníků</t>
  </si>
  <si>
    <t>JKSO:</t>
  </si>
  <si>
    <t>CC-CZ:</t>
  </si>
  <si>
    <t>Místo:</t>
  </si>
  <si>
    <t>Bystřice pod Hostýnem</t>
  </si>
  <si>
    <t>Datum:</t>
  </si>
  <si>
    <t>4. 4. 2018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</si>
  <si>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</si>
  <si>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</si>
  <si>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</si>
  <si>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</si>
  <si>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</si>
  <si>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</si>
  <si>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</si>
  <si>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</si>
  <si>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</si>
  <si>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</si>
  <si>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</si>
  <si>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</si>
  <si>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</si>
  <si>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</si>
  <si>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</si>
  <si>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</si>
  <si>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</si>
  <si>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</si>
  <si>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</si>
  <si>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</si>
  <si>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</si>
  <si>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</si>
  <si>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</si>
  <si>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</si>
  <si>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</si>
  <si>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</si>
  <si>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</si>
  <si>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</si>
  <si>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</si>
  <si>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</si>
  <si>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</si>
  <si>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</si>
  <si>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</si>
  <si>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</si>
  <si>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</si>
  <si>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</si>
  <si>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</si>
  <si>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</si>
  <si>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</si>
  <si>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</si>
  <si>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</si>
  <si>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</si>
  <si>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</si>
  <si>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</si>
  <si>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</si>
  <si>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</si>
  <si>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</si>
  <si>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</si>
  <si>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</si>
  <si>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</si>
  <si>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</si>
  <si>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{af406d2c-587e-4131-9f07-099eb7c45e2d}</t>
  </si>
  <si>
    <t>{00000000-0000-0000-0000-000000000000}</t>
  </si>
  <si>
    <t>SO 110</t>
  </si>
  <si>
    <t>Chodník</t>
  </si>
  <si>
    <t>1</t>
  </si>
  <si>
    <t>{936353c5-82a1-4277-91c0-10769a93acbf}</t>
  </si>
  <si>
    <t>SO 111</t>
  </si>
  <si>
    <t>{9e4ea95e-56b3-4687-934d-3d5afa7abf29}</t>
  </si>
  <si>
    <t>SO 112</t>
  </si>
  <si>
    <t xml:space="preserve">Chodník </t>
  </si>
  <si>
    <t>{0969fcc1-bb6a-42e3-8ca2-145d9318a6bf}</t>
  </si>
  <si>
    <t>Chodník - neuznatelná část</t>
  </si>
  <si>
    <t>{7d5cbd5c-3cf7-41ea-8d05-5cf979e37ce9}</t>
  </si>
  <si>
    <t>VRN</t>
  </si>
  <si>
    <t>Vedlejší rozpočtové náklady</t>
  </si>
  <si>
    <t>{7af8d205-9361-4bf3-bbb9-99dc4c3c6ed3}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</si>
  <si>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</si>
  <si>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</si>
  <si>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</si>
  <si>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</si>
  <si>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</si>
  <si>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</si>
  <si>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</si>
  <si>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</si>
  <si>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110 - Chodník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</si>
  <si>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</si>
  <si>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</si>
  <si>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</si>
  <si>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</si>
  <si>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</si>
  <si>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</si>
  <si>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</si>
  <si>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</si>
  <si>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11 -  Zemní práce</t>
  </si>
  <si>
    <t xml:space="preserve">    5 -  Komunikace pozemní</t>
  </si>
  <si>
    <t xml:space="preserve">      57 -  Kryty pozemních komunikací letišť a ploch z kameniva nebo živičné</t>
  </si>
  <si>
    <t xml:space="preserve">      59 -  Kryty pozemních komunikací, letišť a ploch dlážděné</t>
  </si>
  <si>
    <t xml:space="preserve">    9 -  Ostatní konstrukce a práce, bourání</t>
  </si>
  <si>
    <t xml:space="preserve">    998 - 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</si>
  <si>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</si>
  <si>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</si>
  <si>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</si>
  <si>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</si>
  <si>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</si>
  <si>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</si>
  <si>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</si>
  <si>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</si>
  <si>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</si>
  <si>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</si>
  <si>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</si>
  <si>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</si>
  <si>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</si>
  <si>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</si>
  <si>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</si>
  <si>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</si>
  <si>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</si>
  <si>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113106142</t>
  </si>
  <si>
    <t>Rozebrání dlažeb z betonových nebo kamenných dlaždic komunikací pro pěší strojně pl přes 50 m2</t>
  </si>
  <si>
    <t>m2</t>
  </si>
  <si>
    <t>4</t>
  </si>
  <si>
    <t>1580499394</t>
  </si>
  <si>
    <t>113107212</t>
  </si>
  <si>
    <t>Odstranění podkladu z kameniva těženého tl 200 mm strojně pl přes 200 m2</t>
  </si>
  <si>
    <t>1610645684</t>
  </si>
  <si>
    <t>3</t>
  </si>
  <si>
    <t>113201112</t>
  </si>
  <si>
    <t>Vytrhání obrub silničních ležatých</t>
  </si>
  <si>
    <t>m</t>
  </si>
  <si>
    <t>1426781333</t>
  </si>
  <si>
    <t>121101101</t>
  </si>
  <si>
    <t>Sejmutí ornice s přemístěním na vzdálenost do 50 m</t>
  </si>
  <si>
    <t>m3</t>
  </si>
  <si>
    <t>462127145</t>
  </si>
  <si>
    <t>5</t>
  </si>
  <si>
    <t>171101103</t>
  </si>
  <si>
    <t>Uložení sypaniny z hornin soudržných do násypů zhutněných do 100 % PS</t>
  </si>
  <si>
    <t>-622682155</t>
  </si>
  <si>
    <t>6</t>
  </si>
  <si>
    <t>181102302</t>
  </si>
  <si>
    <t>Úprava pláně v zářezech se zhutněním</t>
  </si>
  <si>
    <t>867062466</t>
  </si>
  <si>
    <t>7</t>
  </si>
  <si>
    <t>181301111</t>
  </si>
  <si>
    <t>Rozprostření ornice tl vrstvy do 100 mm pl přes 500 m2 v rovině nebo ve svahu do 1:5</t>
  </si>
  <si>
    <t>-1756412624</t>
  </si>
  <si>
    <t>8</t>
  </si>
  <si>
    <t>181411131</t>
  </si>
  <si>
    <t>Založení parkového trávníku výsevem plochy do 1000 m2 v rovině a ve svahu do 1:5</t>
  </si>
  <si>
    <t>-480936051</t>
  </si>
  <si>
    <t>9</t>
  </si>
  <si>
    <t>997006512</t>
  </si>
  <si>
    <t>Vodorovné doprava suti s naložením a složením na skládku do 1 km</t>
  </si>
  <si>
    <t>t</t>
  </si>
  <si>
    <t>917214925</t>
  </si>
  <si>
    <t>10</t>
  </si>
  <si>
    <t>M</t>
  </si>
  <si>
    <t>00572410</t>
  </si>
  <si>
    <t>osivo směs travní parková</t>
  </si>
  <si>
    <t>kg</t>
  </si>
  <si>
    <t>1216824300</t>
  </si>
  <si>
    <t>11</t>
  </si>
  <si>
    <t>997211519</t>
  </si>
  <si>
    <t>Příplatek ZKD 1 km u vodorovné dopravy suti</t>
  </si>
  <si>
    <t>-1545978237</t>
  </si>
  <si>
    <t>12</t>
  </si>
  <si>
    <t>997221815</t>
  </si>
  <si>
    <t>Poplatek za uložení betonového odpadu na skládce (skládkovné)</t>
  </si>
  <si>
    <t>-1401439910</t>
  </si>
  <si>
    <t>13</t>
  </si>
  <si>
    <t>997221855</t>
  </si>
  <si>
    <t>Poplatek za uložení odpadu z kameniva na skládce (skládkovné)</t>
  </si>
  <si>
    <t>-1832185840</t>
  </si>
  <si>
    <t>14</t>
  </si>
  <si>
    <t>564851111</t>
  </si>
  <si>
    <t>Podklad ze štěrkodrtě ŠD tl 150 mm</t>
  </si>
  <si>
    <t>1582473382</t>
  </si>
  <si>
    <t>592451100</t>
  </si>
  <si>
    <t>dlažba skladebná 20x10x6 cm přírodní</t>
  </si>
  <si>
    <t>191927937</t>
  </si>
  <si>
    <t>16</t>
  </si>
  <si>
    <t>59245267R</t>
  </si>
  <si>
    <t>dlažba skladebná pro nevidomé 20 x 10 x 8 cm barevná</t>
  </si>
  <si>
    <t>-1227994031</t>
  </si>
  <si>
    <t>17</t>
  </si>
  <si>
    <t>592451090</t>
  </si>
  <si>
    <t>dlažba skladebná 20x10x8 cm přírodní</t>
  </si>
  <si>
    <t>1405008593</t>
  </si>
  <si>
    <t>18</t>
  </si>
  <si>
    <t>59245006</t>
  </si>
  <si>
    <t>dlažba skladebná betonová základní pro nevidomé 20 x 10 x 6 cm barevná</t>
  </si>
  <si>
    <t>1585479741</t>
  </si>
  <si>
    <t>19</t>
  </si>
  <si>
    <t>596211112</t>
  </si>
  <si>
    <t>Kladení zámkové dlažby komunikací pro pěší tl 60 mm skupiny A pl do 300 m2</t>
  </si>
  <si>
    <t>-1363816475</t>
  </si>
  <si>
    <t>20</t>
  </si>
  <si>
    <t>596211210</t>
  </si>
  <si>
    <t>Kladení zámkové dlažby komunikací pro pěší tl 80 mm skupiny A pl do 50 m2</t>
  </si>
  <si>
    <t>489638184</t>
  </si>
  <si>
    <t>916231213</t>
  </si>
  <si>
    <t>Osazení chodníkového obrubníku betonového stojatého s boční opěrou do lože z betonu prostého</t>
  </si>
  <si>
    <t>-139616989</t>
  </si>
  <si>
    <t>22</t>
  </si>
  <si>
    <t>59217016</t>
  </si>
  <si>
    <t>obrubník betonový chodníkový 100x8x25 cm</t>
  </si>
  <si>
    <t>2097235322</t>
  </si>
  <si>
    <t>23</t>
  </si>
  <si>
    <t>NOP</t>
  </si>
  <si>
    <t>D+M Nopová folie</t>
  </si>
  <si>
    <t>1368664282</t>
  </si>
  <si>
    <t>24</t>
  </si>
  <si>
    <t>998223011</t>
  </si>
  <si>
    <t>Přesun hmot pro pozemní komunikace s krytem dlážděným</t>
  </si>
  <si>
    <t>-1373181959</t>
  </si>
  <si>
    <t>25</t>
  </si>
  <si>
    <t>998223095</t>
  </si>
  <si>
    <t>Příplatek k přesunu hmot pro pozemní komunikace s krytem dlážděným za zvětšený přesun ZKD 5000 m</t>
  </si>
  <si>
    <t>-938057616</t>
  </si>
  <si>
    <t>26</t>
  </si>
  <si>
    <t>998225111</t>
  </si>
  <si>
    <t>Přesun hmot pro pozemní komunikace s krytem z kamene, monolitickým betonovým nebo živičným</t>
  </si>
  <si>
    <t>-275132082</t>
  </si>
  <si>
    <t>27</t>
  </si>
  <si>
    <t>998225195</t>
  </si>
  <si>
    <t>Příplatek k přesunu hmot pro pozemní komunikace s krytem z kamene, živičným, betonovým ZKD 5000 m</t>
  </si>
  <si>
    <t>1056549647</t>
  </si>
  <si>
    <t>SO 111 - Chodník</t>
  </si>
  <si>
    <t>-618388088</t>
  </si>
  <si>
    <t>-680655916</t>
  </si>
  <si>
    <t>1410857581</t>
  </si>
  <si>
    <t>-1187036859</t>
  </si>
  <si>
    <t>571629692</t>
  </si>
  <si>
    <t>493772897</t>
  </si>
  <si>
    <t>2045675406</t>
  </si>
  <si>
    <t>-1004579587</t>
  </si>
  <si>
    <t>-1165491639</t>
  </si>
  <si>
    <t>1106162816</t>
  </si>
  <si>
    <t>662554381</t>
  </si>
  <si>
    <t>-1098810469</t>
  </si>
  <si>
    <t>1356942711</t>
  </si>
  <si>
    <t>1376149576</t>
  </si>
  <si>
    <t>1307807284</t>
  </si>
  <si>
    <t>-1055860682</t>
  </si>
  <si>
    <t>-1773243184</t>
  </si>
  <si>
    <t>353065267</t>
  </si>
  <si>
    <t>1940336707</t>
  </si>
  <si>
    <t>1342661872</t>
  </si>
  <si>
    <t>1862954504</t>
  </si>
  <si>
    <t>-39795279</t>
  </si>
  <si>
    <t>-116181022</t>
  </si>
  <si>
    <t>1362509047</t>
  </si>
  <si>
    <t>1673624336</t>
  </si>
  <si>
    <t>-1548352591</t>
  </si>
  <si>
    <t>-98002754</t>
  </si>
  <si>
    <t xml:space="preserve">SO 112 - Chodník </t>
  </si>
  <si>
    <t>1132843047</t>
  </si>
  <si>
    <t>-376047789</t>
  </si>
  <si>
    <t>113107342</t>
  </si>
  <si>
    <t>Odstranění podkladu živičného tl 100 mm strojně pl do 50 m2</t>
  </si>
  <si>
    <t>350338777</t>
  </si>
  <si>
    <t>-1647894790</t>
  </si>
  <si>
    <t>1160797649</t>
  </si>
  <si>
    <t>674621766</t>
  </si>
  <si>
    <t>-1622235895</t>
  </si>
  <si>
    <t>-2111595126</t>
  </si>
  <si>
    <t>-1781918458</t>
  </si>
  <si>
    <t>-654608386</t>
  </si>
  <si>
    <t>-1568232840</t>
  </si>
  <si>
    <t>-1577140825</t>
  </si>
  <si>
    <t>1867623529</t>
  </si>
  <si>
    <t>997221845</t>
  </si>
  <si>
    <t>Poplatek za uložení odpadu z asfaltových povrchů na skládce (skládkovné)</t>
  </si>
  <si>
    <t>-526400950</t>
  </si>
  <si>
    <t>403918782</t>
  </si>
  <si>
    <t>1912556796</t>
  </si>
  <si>
    <t>1620468076</t>
  </si>
  <si>
    <t>-722385017</t>
  </si>
  <si>
    <t>1380917685</t>
  </si>
  <si>
    <t>-769818053</t>
  </si>
  <si>
    <t>-756224031</t>
  </si>
  <si>
    <t>-954473499</t>
  </si>
  <si>
    <t>59217030</t>
  </si>
  <si>
    <t>obrubník betonový silniční přechodový 100x15x15-25 cm</t>
  </si>
  <si>
    <t>147917621</t>
  </si>
  <si>
    <t>59217029</t>
  </si>
  <si>
    <t>obrubník betonový silniční nájezdový 100x15x15 cm</t>
  </si>
  <si>
    <t>-1685704659</t>
  </si>
  <si>
    <t>916131213</t>
  </si>
  <si>
    <t>Osazení silničního obrubníku betonového stojatého s boční opěrou do lože z betonu prostého</t>
  </si>
  <si>
    <t>559796258</t>
  </si>
  <si>
    <t>-987209352</t>
  </si>
  <si>
    <t>28</t>
  </si>
  <si>
    <t>-1780509170</t>
  </si>
  <si>
    <t>29</t>
  </si>
  <si>
    <t>-486397109</t>
  </si>
  <si>
    <t>30</t>
  </si>
  <si>
    <t>626663020</t>
  </si>
  <si>
    <t>31</t>
  </si>
  <si>
    <t>1513630108</t>
  </si>
  <si>
    <t>32</t>
  </si>
  <si>
    <t>-926663700</t>
  </si>
  <si>
    <t>33</t>
  </si>
  <si>
    <t>2057451683</t>
  </si>
  <si>
    <t>HSV - Práce a dodávky HSV</t>
  </si>
  <si>
    <t xml:space="preserve">    11 - Zemní práce - přípravné a přidružené práce</t>
  </si>
  <si>
    <t xml:space="preserve">    5 - Komunikace pozemní</t>
  </si>
  <si>
    <t xml:space="preserve">    57 - Kryty pozemních komunikací letišť a ploch z kameniva nebo živičné</t>
  </si>
  <si>
    <t xml:space="preserve">    59 - Kryty pozemních komunikací, letišť a ploch dlážděné</t>
  </si>
  <si>
    <t xml:space="preserve">    9 - Ostatní konstrukce a práce, bourání</t>
  </si>
  <si>
    <t xml:space="preserve">    998 - Přesun hmot</t>
  </si>
  <si>
    <t>-1010946600</t>
  </si>
  <si>
    <t>Odstranění podkladu pl přes 200 m2 z kameniva těženého tl 200 mm</t>
  </si>
  <si>
    <t>505846414</t>
  </si>
  <si>
    <t>Vytrhání obrub chodníkových obrub</t>
  </si>
  <si>
    <t>1014229837</t>
  </si>
  <si>
    <t>-1699757505</t>
  </si>
  <si>
    <t>-1809575084</t>
  </si>
  <si>
    <t>-400561231</t>
  </si>
  <si>
    <t>-232198199</t>
  </si>
  <si>
    <t>2142150687</t>
  </si>
  <si>
    <t>1334704542</t>
  </si>
  <si>
    <t>1844214303</t>
  </si>
  <si>
    <t>-630113265</t>
  </si>
  <si>
    <t>-1674307256</t>
  </si>
  <si>
    <t>-1627378994</t>
  </si>
  <si>
    <t>-1832420460</t>
  </si>
  <si>
    <t>-571431203</t>
  </si>
  <si>
    <t>dlažba  skladebná 20x10x8 cm přírodní</t>
  </si>
  <si>
    <t>-2055888331</t>
  </si>
  <si>
    <t>dlažba skladebná betonová základní pro nevidomé 20x16,5x6 cm červená</t>
  </si>
  <si>
    <t>-749096150</t>
  </si>
  <si>
    <t>1889783069</t>
  </si>
  <si>
    <t>-1570497507</t>
  </si>
  <si>
    <t>-1997376394</t>
  </si>
  <si>
    <t>kus</t>
  </si>
  <si>
    <t>-1335356159</t>
  </si>
  <si>
    <t>-58444386</t>
  </si>
  <si>
    <t>676294601</t>
  </si>
  <si>
    <t>1217155147</t>
  </si>
  <si>
    <t>D+M Nopová fólie</t>
  </si>
  <si>
    <t>-1184437034</t>
  </si>
  <si>
    <t>2051431014</t>
  </si>
  <si>
    <t>2021787926</t>
  </si>
  <si>
    <t>-1273323793</t>
  </si>
  <si>
    <t>-392223400</t>
  </si>
  <si>
    <t>VRN - Vedlejší rozpočtové náklady</t>
  </si>
  <si>
    <t>VRN -  Vedlejší rozpočtové náklady</t>
  </si>
  <si>
    <t xml:space="preserve">    VRN2 -  Příprava staveniště</t>
  </si>
  <si>
    <t>011314000</t>
  </si>
  <si>
    <t>Archeologický dohled</t>
  </si>
  <si>
    <t>kpl</t>
  </si>
  <si>
    <t>-1094076968</t>
  </si>
  <si>
    <t>012103000</t>
  </si>
  <si>
    <t>Geodetické práce před výstavbou</t>
  </si>
  <si>
    <t>1091188959</t>
  </si>
  <si>
    <t>012303000</t>
  </si>
  <si>
    <t>Geodetické práce po výstavbě</t>
  </si>
  <si>
    <t>-1352500930</t>
  </si>
  <si>
    <t>013254000</t>
  </si>
  <si>
    <t>Dokumentace skutečného provedení stavby</t>
  </si>
  <si>
    <t>-922900464</t>
  </si>
  <si>
    <t>020001000</t>
  </si>
  <si>
    <t>Příprava staveniště</t>
  </si>
  <si>
    <t>2051531589</t>
  </si>
  <si>
    <t>032603000</t>
  </si>
  <si>
    <t>Ostatní náklady - rozbor zemin na odpady</t>
  </si>
  <si>
    <t>576079035</t>
  </si>
  <si>
    <t>043002000</t>
  </si>
  <si>
    <t>Zkoušky a ostatní měření</t>
  </si>
  <si>
    <t>1675837623</t>
  </si>
  <si>
    <t>045002000</t>
  </si>
  <si>
    <t>Kompletační a koordinační činnost</t>
  </si>
  <si>
    <t>2049043282</t>
  </si>
  <si>
    <t>DIO</t>
  </si>
  <si>
    <t>DIO - Dopravní značení na staveništi</t>
  </si>
  <si>
    <t>-558279616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</si>
  <si>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</si>
  <si>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</si>
  <si>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</si>
  <si>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</si>
  <si>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</si>
  <si>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</si>
  <si>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</si>
  <si>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SO 114 - Chodník - neuznatelná část + SO 112 a Chodník - neuznatelná část</t>
  </si>
  <si>
    <t>SO 114, SO 112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</si>
</sst>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49" fontId="30" fillId="0" borderId="25" xfId="0" applyNumberFormat="1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167" fontId="3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0" xfId="1" applyFont="1" applyAlignment="1" applyProtection="1">
      <alignment horizontal="center" vertical="center"/>
    </xf>
    <xf numFmtId="0" fontId="35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vertical="center"/>
      <protection locked="0"/>
    </xf>
    <xf numFmtId="4" fontId="30" fillId="0" borderId="25" xfId="0" applyNumberFormat="1" applyFont="1" applyBorder="1" applyAlignment="1" applyProtection="1">
      <alignment vertical="center"/>
      <protection locked="0"/>
    </xf>
    <xf numFmtId="0" fontId="35" fillId="2" borderId="0" xfId="1" applyFont="1" applyFill="1" applyAlignment="1" applyProtection="1">
      <alignment horizontal="center" vertical="center"/>
    </xf>
    <xf numFmtId="4" fontId="20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D45B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DAD6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FF54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3607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52A2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9F62C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45B2.tmp" descr="C:\KrosData\System\Temp\radD45B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AD6E.tmp" descr="C:\KrosData\System\Temp\radDAD6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F546.tmp" descr="C:\KrosData\System\Temp\radFF546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36072.tmp" descr="C:\KrosData\System\Temp\rad3607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2A2C.tmp" descr="C:\KrosData\System\Temp\rad52A2C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F62C.tmp" descr="C:\KrosData\System\Temp\rad9F62C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75" activePane="bottomLeft" state="frozen"/>
      <selection pane="bottomLeft" activeCell="N99" sqref="N9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50" t="s">
        <v>0</v>
      </c>
      <c r="B1" s="151"/>
      <c r="C1" s="151"/>
      <c r="D1" s="152" t="s">
        <v>1</v>
      </c>
      <c r="E1" s="151"/>
      <c r="F1" s="151"/>
      <c r="G1" s="151"/>
      <c r="H1" s="151"/>
      <c r="I1" s="151"/>
      <c r="J1" s="151"/>
      <c r="K1" s="149" t="s">
        <v>390</v>
      </c>
      <c r="L1" s="149"/>
      <c r="M1" s="149"/>
      <c r="N1" s="149"/>
      <c r="O1" s="149"/>
      <c r="P1" s="149"/>
      <c r="Q1" s="149"/>
      <c r="R1" s="149"/>
      <c r="S1" s="149"/>
      <c r="T1" s="151"/>
      <c r="U1" s="151"/>
      <c r="V1" s="151"/>
      <c r="W1" s="149" t="s">
        <v>391</v>
      </c>
      <c r="X1" s="149"/>
      <c r="Y1" s="149"/>
      <c r="Z1" s="149"/>
      <c r="AA1" s="149"/>
      <c r="AB1" s="149"/>
      <c r="AC1" s="149"/>
      <c r="AD1" s="149"/>
      <c r="AE1" s="149"/>
      <c r="AF1" s="149"/>
      <c r="AG1" s="151"/>
      <c r="AH1" s="15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85" t="s">
        <v>6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1:73" ht="36.950000000000003" customHeight="1" x14ac:dyDescent="0.3">
      <c r="B4" s="17"/>
      <c r="C4" s="159" t="s">
        <v>10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9"/>
      <c r="AS4" s="20" t="s">
        <v>11</v>
      </c>
      <c r="BS4" s="13" t="s">
        <v>12</v>
      </c>
    </row>
    <row r="5" spans="1:73" ht="14.45" customHeight="1" x14ac:dyDescent="0.3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61" t="s">
        <v>14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8"/>
      <c r="AQ5" s="19"/>
      <c r="BS5" s="13" t="s">
        <v>7</v>
      </c>
    </row>
    <row r="6" spans="1:73" ht="36.950000000000003" customHeight="1" x14ac:dyDescent="0.3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62" t="s">
        <v>16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8"/>
      <c r="AQ6" s="19"/>
      <c r="BS6" s="13" t="s">
        <v>7</v>
      </c>
    </row>
    <row r="7" spans="1:73" ht="14.45" customHeight="1" x14ac:dyDescent="0.3">
      <c r="B7" s="17"/>
      <c r="C7" s="18"/>
      <c r="D7" s="24" t="s">
        <v>17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18</v>
      </c>
      <c r="AL7" s="18"/>
      <c r="AM7" s="18"/>
      <c r="AN7" s="22" t="s">
        <v>3</v>
      </c>
      <c r="AO7" s="18"/>
      <c r="AP7" s="18"/>
      <c r="AQ7" s="19"/>
      <c r="BS7" s="13" t="s">
        <v>7</v>
      </c>
    </row>
    <row r="8" spans="1:73" ht="14.45" customHeight="1" x14ac:dyDescent="0.3">
      <c r="B8" s="17"/>
      <c r="C8" s="18"/>
      <c r="D8" s="24" t="s">
        <v>19</v>
      </c>
      <c r="E8" s="18"/>
      <c r="F8" s="18"/>
      <c r="G8" s="18"/>
      <c r="H8" s="18"/>
      <c r="I8" s="18"/>
      <c r="J8" s="18"/>
      <c r="K8" s="22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21</v>
      </c>
      <c r="AL8" s="18"/>
      <c r="AM8" s="18"/>
      <c r="AN8" s="22" t="s">
        <v>22</v>
      </c>
      <c r="AO8" s="18"/>
      <c r="AP8" s="18"/>
      <c r="AQ8" s="19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7</v>
      </c>
    </row>
    <row r="10" spans="1:73" ht="14.45" customHeight="1" x14ac:dyDescent="0.3">
      <c r="B10" s="17"/>
      <c r="C10" s="18"/>
      <c r="D10" s="24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24</v>
      </c>
      <c r="AL10" s="18"/>
      <c r="AM10" s="18"/>
      <c r="AN10" s="22" t="s">
        <v>3</v>
      </c>
      <c r="AO10" s="18"/>
      <c r="AP10" s="18"/>
      <c r="AQ10" s="19"/>
      <c r="BS10" s="13" t="s">
        <v>7</v>
      </c>
    </row>
    <row r="11" spans="1:73" ht="18.399999999999999" customHeight="1" x14ac:dyDescent="0.3">
      <c r="B11" s="17"/>
      <c r="C11" s="18"/>
      <c r="D11" s="18"/>
      <c r="E11" s="22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26</v>
      </c>
      <c r="AL11" s="18"/>
      <c r="AM11" s="18"/>
      <c r="AN11" s="22" t="s">
        <v>3</v>
      </c>
      <c r="AO11" s="18"/>
      <c r="AP11" s="18"/>
      <c r="AQ11" s="19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7</v>
      </c>
    </row>
    <row r="13" spans="1:73" ht="14.45" customHeight="1" x14ac:dyDescent="0.3">
      <c r="B13" s="17"/>
      <c r="C13" s="18"/>
      <c r="D13" s="24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24</v>
      </c>
      <c r="AL13" s="18"/>
      <c r="AM13" s="18"/>
      <c r="AN13" s="22" t="s">
        <v>3</v>
      </c>
      <c r="AO13" s="18"/>
      <c r="AP13" s="18"/>
      <c r="AQ13" s="19"/>
      <c r="BS13" s="13" t="s">
        <v>7</v>
      </c>
    </row>
    <row r="14" spans="1:73" ht="15" x14ac:dyDescent="0.3">
      <c r="B14" s="17"/>
      <c r="C14" s="18"/>
      <c r="D14" s="18"/>
      <c r="E14" s="22" t="s">
        <v>25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26</v>
      </c>
      <c r="AL14" s="18"/>
      <c r="AM14" s="18"/>
      <c r="AN14" s="22" t="s">
        <v>3</v>
      </c>
      <c r="AO14" s="18"/>
      <c r="AP14" s="18"/>
      <c r="AQ14" s="19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45" customHeight="1" x14ac:dyDescent="0.3">
      <c r="B16" s="17"/>
      <c r="C16" s="18"/>
      <c r="D16" s="24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24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399999999999999" customHeight="1" x14ac:dyDescent="0.3">
      <c r="B17" s="17"/>
      <c r="C17" s="18"/>
      <c r="D17" s="18"/>
      <c r="E17" s="22" t="s">
        <v>25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26</v>
      </c>
      <c r="AL17" s="18"/>
      <c r="AM17" s="18"/>
      <c r="AN17" s="22" t="s">
        <v>3</v>
      </c>
      <c r="AO17" s="18"/>
      <c r="AP17" s="18"/>
      <c r="AQ17" s="19"/>
      <c r="BS17" s="13" t="s">
        <v>29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45" customHeight="1" x14ac:dyDescent="0.3">
      <c r="B19" s="17"/>
      <c r="C19" s="18"/>
      <c r="D19" s="24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24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71" ht="18.399999999999999" customHeight="1" x14ac:dyDescent="0.3">
      <c r="B20" s="17"/>
      <c r="C20" s="18"/>
      <c r="D20" s="18"/>
      <c r="E20" s="22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26</v>
      </c>
      <c r="AL20" s="18"/>
      <c r="AM20" s="18"/>
      <c r="AN20" s="22" t="s">
        <v>3</v>
      </c>
      <c r="AO20" s="18"/>
      <c r="AP20" s="18"/>
      <c r="AQ20" s="19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5" x14ac:dyDescent="0.3">
      <c r="B22" s="17"/>
      <c r="C22" s="18"/>
      <c r="D22" s="24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 x14ac:dyDescent="0.3">
      <c r="B23" s="17"/>
      <c r="C23" s="18"/>
      <c r="D23" s="18"/>
      <c r="E23" s="163" t="s">
        <v>3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8"/>
      <c r="AP23" s="18"/>
      <c r="AQ23" s="19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6.95" customHeight="1" x14ac:dyDescent="0.3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45" customHeight="1" x14ac:dyDescent="0.3">
      <c r="B26" s="17"/>
      <c r="C26" s="18"/>
      <c r="D26" s="26" t="s">
        <v>32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6">
        <f>ROUND(AG87,2)</f>
        <v>0</v>
      </c>
      <c r="AL26" s="160"/>
      <c r="AM26" s="160"/>
      <c r="AN26" s="160"/>
      <c r="AO26" s="160"/>
      <c r="AP26" s="18"/>
      <c r="AQ26" s="19"/>
    </row>
    <row r="27" spans="2:71" ht="14.45" customHeight="1" x14ac:dyDescent="0.3">
      <c r="B27" s="17"/>
      <c r="C27" s="18"/>
      <c r="D27" s="26" t="s">
        <v>33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6">
        <f>ROUND(AG94,2)</f>
        <v>0</v>
      </c>
      <c r="AL27" s="160"/>
      <c r="AM27" s="160"/>
      <c r="AN27" s="160"/>
      <c r="AO27" s="160"/>
      <c r="AP27" s="18"/>
      <c r="AQ27" s="19"/>
    </row>
    <row r="28" spans="2:71" s="1" customFormat="1" ht="6.9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" customHeight="1" x14ac:dyDescent="0.3">
      <c r="B29" s="27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7">
        <f>ROUND(AK26+AK27,2)</f>
        <v>0</v>
      </c>
      <c r="AL29" s="188"/>
      <c r="AM29" s="188"/>
      <c r="AN29" s="188"/>
      <c r="AO29" s="188"/>
      <c r="AP29" s="28"/>
      <c r="AQ29" s="29"/>
    </row>
    <row r="30" spans="2:71" s="1" customFormat="1" ht="6.9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45" customHeight="1" x14ac:dyDescent="0.3">
      <c r="B31" s="32"/>
      <c r="C31" s="33"/>
      <c r="D31" s="34" t="s">
        <v>35</v>
      </c>
      <c r="E31" s="33"/>
      <c r="F31" s="34" t="s">
        <v>36</v>
      </c>
      <c r="G31" s="33"/>
      <c r="H31" s="33"/>
      <c r="I31" s="33"/>
      <c r="J31" s="33"/>
      <c r="K31" s="33"/>
      <c r="L31" s="154">
        <v>0.21</v>
      </c>
      <c r="M31" s="155"/>
      <c r="N31" s="155"/>
      <c r="O31" s="155"/>
      <c r="P31" s="33"/>
      <c r="Q31" s="33"/>
      <c r="R31" s="33"/>
      <c r="S31" s="33"/>
      <c r="T31" s="36" t="s">
        <v>37</v>
      </c>
      <c r="U31" s="33"/>
      <c r="V31" s="33"/>
      <c r="W31" s="156">
        <f>ROUND(AZ87+SUM(CD95),2)</f>
        <v>0</v>
      </c>
      <c r="X31" s="155"/>
      <c r="Y31" s="155"/>
      <c r="Z31" s="155"/>
      <c r="AA31" s="155"/>
      <c r="AB31" s="155"/>
      <c r="AC31" s="155"/>
      <c r="AD31" s="155"/>
      <c r="AE31" s="155"/>
      <c r="AF31" s="33"/>
      <c r="AG31" s="33"/>
      <c r="AH31" s="33"/>
      <c r="AI31" s="33"/>
      <c r="AJ31" s="33"/>
      <c r="AK31" s="156">
        <f>ROUND(AV87+SUM(BY95),2)</f>
        <v>0</v>
      </c>
      <c r="AL31" s="155"/>
      <c r="AM31" s="155"/>
      <c r="AN31" s="155"/>
      <c r="AO31" s="155"/>
      <c r="AP31" s="33"/>
      <c r="AQ31" s="37"/>
    </row>
    <row r="32" spans="2:71" s="2" customFormat="1" ht="14.45" customHeight="1" x14ac:dyDescent="0.3">
      <c r="B32" s="32"/>
      <c r="C32" s="33"/>
      <c r="D32" s="33"/>
      <c r="E32" s="33"/>
      <c r="F32" s="34" t="s">
        <v>38</v>
      </c>
      <c r="G32" s="33"/>
      <c r="H32" s="33"/>
      <c r="I32" s="33"/>
      <c r="J32" s="33"/>
      <c r="K32" s="33"/>
      <c r="L32" s="154">
        <v>0.15</v>
      </c>
      <c r="M32" s="155"/>
      <c r="N32" s="155"/>
      <c r="O32" s="155"/>
      <c r="P32" s="33"/>
      <c r="Q32" s="33"/>
      <c r="R32" s="33"/>
      <c r="S32" s="33"/>
      <c r="T32" s="36" t="s">
        <v>37</v>
      </c>
      <c r="U32" s="33"/>
      <c r="V32" s="33"/>
      <c r="W32" s="156">
        <f>ROUND(BA87+SUM(CE95),2)</f>
        <v>0</v>
      </c>
      <c r="X32" s="155"/>
      <c r="Y32" s="155"/>
      <c r="Z32" s="155"/>
      <c r="AA32" s="155"/>
      <c r="AB32" s="155"/>
      <c r="AC32" s="155"/>
      <c r="AD32" s="155"/>
      <c r="AE32" s="155"/>
      <c r="AF32" s="33"/>
      <c r="AG32" s="33"/>
      <c r="AH32" s="33"/>
      <c r="AI32" s="33"/>
      <c r="AJ32" s="33"/>
      <c r="AK32" s="156">
        <f>ROUND(AW87+SUM(BZ95),2)</f>
        <v>0</v>
      </c>
      <c r="AL32" s="155"/>
      <c r="AM32" s="155"/>
      <c r="AN32" s="155"/>
      <c r="AO32" s="155"/>
      <c r="AP32" s="33"/>
      <c r="AQ32" s="37"/>
    </row>
    <row r="33" spans="2:43" s="2" customFormat="1" ht="14.45" hidden="1" customHeight="1" x14ac:dyDescent="0.3">
      <c r="B33" s="32"/>
      <c r="C33" s="33"/>
      <c r="D33" s="33"/>
      <c r="E33" s="33"/>
      <c r="F33" s="34" t="s">
        <v>39</v>
      </c>
      <c r="G33" s="33"/>
      <c r="H33" s="33"/>
      <c r="I33" s="33"/>
      <c r="J33" s="33"/>
      <c r="K33" s="33"/>
      <c r="L33" s="154">
        <v>0.21</v>
      </c>
      <c r="M33" s="155"/>
      <c r="N33" s="155"/>
      <c r="O33" s="155"/>
      <c r="P33" s="33"/>
      <c r="Q33" s="33"/>
      <c r="R33" s="33"/>
      <c r="S33" s="33"/>
      <c r="T33" s="36" t="s">
        <v>37</v>
      </c>
      <c r="U33" s="33"/>
      <c r="V33" s="33"/>
      <c r="W33" s="156">
        <f>ROUND(BB87+SUM(CF95),2)</f>
        <v>0</v>
      </c>
      <c r="X33" s="155"/>
      <c r="Y33" s="155"/>
      <c r="Z33" s="155"/>
      <c r="AA33" s="155"/>
      <c r="AB33" s="155"/>
      <c r="AC33" s="155"/>
      <c r="AD33" s="155"/>
      <c r="AE33" s="155"/>
      <c r="AF33" s="33"/>
      <c r="AG33" s="33"/>
      <c r="AH33" s="33"/>
      <c r="AI33" s="33"/>
      <c r="AJ33" s="33"/>
      <c r="AK33" s="156">
        <v>0</v>
      </c>
      <c r="AL33" s="155"/>
      <c r="AM33" s="155"/>
      <c r="AN33" s="155"/>
      <c r="AO33" s="155"/>
      <c r="AP33" s="33"/>
      <c r="AQ33" s="37"/>
    </row>
    <row r="34" spans="2:43" s="2" customFormat="1" ht="14.45" hidden="1" customHeight="1" x14ac:dyDescent="0.3">
      <c r="B34" s="32"/>
      <c r="C34" s="33"/>
      <c r="D34" s="33"/>
      <c r="E34" s="33"/>
      <c r="F34" s="34" t="s">
        <v>40</v>
      </c>
      <c r="G34" s="33"/>
      <c r="H34" s="33"/>
      <c r="I34" s="33"/>
      <c r="J34" s="33"/>
      <c r="K34" s="33"/>
      <c r="L34" s="154">
        <v>0.15</v>
      </c>
      <c r="M34" s="155"/>
      <c r="N34" s="155"/>
      <c r="O34" s="155"/>
      <c r="P34" s="33"/>
      <c r="Q34" s="33"/>
      <c r="R34" s="33"/>
      <c r="S34" s="33"/>
      <c r="T34" s="36" t="s">
        <v>37</v>
      </c>
      <c r="U34" s="33"/>
      <c r="V34" s="33"/>
      <c r="W34" s="156">
        <f>ROUND(BC87+SUM(CG95),2)</f>
        <v>0</v>
      </c>
      <c r="X34" s="155"/>
      <c r="Y34" s="155"/>
      <c r="Z34" s="155"/>
      <c r="AA34" s="155"/>
      <c r="AB34" s="155"/>
      <c r="AC34" s="155"/>
      <c r="AD34" s="155"/>
      <c r="AE34" s="155"/>
      <c r="AF34" s="33"/>
      <c r="AG34" s="33"/>
      <c r="AH34" s="33"/>
      <c r="AI34" s="33"/>
      <c r="AJ34" s="33"/>
      <c r="AK34" s="156">
        <v>0</v>
      </c>
      <c r="AL34" s="155"/>
      <c r="AM34" s="155"/>
      <c r="AN34" s="155"/>
      <c r="AO34" s="155"/>
      <c r="AP34" s="33"/>
      <c r="AQ34" s="37"/>
    </row>
    <row r="35" spans="2:43" s="2" customFormat="1" ht="14.45" hidden="1" customHeight="1" x14ac:dyDescent="0.3">
      <c r="B35" s="32"/>
      <c r="C35" s="33"/>
      <c r="D35" s="33"/>
      <c r="E35" s="33"/>
      <c r="F35" s="34" t="s">
        <v>41</v>
      </c>
      <c r="G35" s="33"/>
      <c r="H35" s="33"/>
      <c r="I35" s="33"/>
      <c r="J35" s="33"/>
      <c r="K35" s="33"/>
      <c r="L35" s="154">
        <v>0</v>
      </c>
      <c r="M35" s="155"/>
      <c r="N35" s="155"/>
      <c r="O35" s="155"/>
      <c r="P35" s="33"/>
      <c r="Q35" s="33"/>
      <c r="R35" s="33"/>
      <c r="S35" s="33"/>
      <c r="T35" s="36" t="s">
        <v>37</v>
      </c>
      <c r="U35" s="33"/>
      <c r="V35" s="33"/>
      <c r="W35" s="156">
        <f>ROUND(BD87+SUM(CH95),2)</f>
        <v>0</v>
      </c>
      <c r="X35" s="155"/>
      <c r="Y35" s="155"/>
      <c r="Z35" s="155"/>
      <c r="AA35" s="155"/>
      <c r="AB35" s="155"/>
      <c r="AC35" s="155"/>
      <c r="AD35" s="155"/>
      <c r="AE35" s="155"/>
      <c r="AF35" s="33"/>
      <c r="AG35" s="33"/>
      <c r="AH35" s="33"/>
      <c r="AI35" s="33"/>
      <c r="AJ35" s="33"/>
      <c r="AK35" s="156">
        <v>0</v>
      </c>
      <c r="AL35" s="155"/>
      <c r="AM35" s="155"/>
      <c r="AN35" s="155"/>
      <c r="AO35" s="155"/>
      <c r="AP35" s="33"/>
      <c r="AQ35" s="37"/>
    </row>
    <row r="36" spans="2:43" s="1" customFormat="1" ht="6.95" customHeight="1" x14ac:dyDescent="0.3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 x14ac:dyDescent="0.3">
      <c r="B37" s="27"/>
      <c r="C37" s="38"/>
      <c r="D37" s="39" t="s">
        <v>42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43</v>
      </c>
      <c r="U37" s="40"/>
      <c r="V37" s="40"/>
      <c r="W37" s="40"/>
      <c r="X37" s="164" t="s">
        <v>44</v>
      </c>
      <c r="Y37" s="165"/>
      <c r="Z37" s="165"/>
      <c r="AA37" s="165"/>
      <c r="AB37" s="165"/>
      <c r="AC37" s="40"/>
      <c r="AD37" s="40"/>
      <c r="AE37" s="40"/>
      <c r="AF37" s="40"/>
      <c r="AG37" s="40"/>
      <c r="AH37" s="40"/>
      <c r="AI37" s="40"/>
      <c r="AJ37" s="40"/>
      <c r="AK37" s="166">
        <f>SUM(AK29:AK35)</f>
        <v>0</v>
      </c>
      <c r="AL37" s="165"/>
      <c r="AM37" s="165"/>
      <c r="AN37" s="165"/>
      <c r="AO37" s="167"/>
      <c r="AP37" s="38"/>
      <c r="AQ37" s="29"/>
    </row>
    <row r="38" spans="2:43" s="1" customFormat="1" ht="14.4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 x14ac:dyDescent="0.3">
      <c r="B49" s="27"/>
      <c r="C49" s="28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46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x14ac:dyDescent="0.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 x14ac:dyDescent="0.3">
      <c r="B58" s="27"/>
      <c r="C58" s="28"/>
      <c r="D58" s="47" t="s">
        <v>47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48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47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48</v>
      </c>
      <c r="AN58" s="48"/>
      <c r="AO58" s="50"/>
      <c r="AP58" s="28"/>
      <c r="AQ58" s="29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 x14ac:dyDescent="0.3">
      <c r="B60" s="27"/>
      <c r="C60" s="28"/>
      <c r="D60" s="42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50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x14ac:dyDescent="0.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x14ac:dyDescent="0.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x14ac:dyDescent="0.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 x14ac:dyDescent="0.3">
      <c r="B69" s="27"/>
      <c r="C69" s="28"/>
      <c r="D69" s="47" t="s">
        <v>47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48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47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48</v>
      </c>
      <c r="AN69" s="48"/>
      <c r="AO69" s="50"/>
      <c r="AP69" s="28"/>
      <c r="AQ69" s="29"/>
    </row>
    <row r="70" spans="2:43" s="1" customFormat="1" ht="6.95" customHeight="1" x14ac:dyDescent="0.3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 x14ac:dyDescent="0.3">
      <c r="B76" s="27"/>
      <c r="C76" s="159" t="s">
        <v>51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29"/>
    </row>
    <row r="77" spans="2:43" s="3" customFormat="1" ht="14.45" customHeight="1" x14ac:dyDescent="0.3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11/18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 x14ac:dyDescent="0.3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69" t="str">
        <f>K6</f>
        <v>Rekonstrukce chodníků</v>
      </c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62"/>
      <c r="AQ78" s="63"/>
    </row>
    <row r="79" spans="2:43" s="1" customFormat="1" ht="6.9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 x14ac:dyDescent="0.3">
      <c r="B80" s="27"/>
      <c r="C80" s="24" t="s">
        <v>19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Bystřice pod Hostýnem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21</v>
      </c>
      <c r="AJ80" s="28"/>
      <c r="AK80" s="28"/>
      <c r="AL80" s="28"/>
      <c r="AM80" s="65" t="str">
        <f>IF(AN8= "","",AN8)</f>
        <v>4. 4. 2018</v>
      </c>
      <c r="AN80" s="28"/>
      <c r="AO80" s="28"/>
      <c r="AP80" s="28"/>
      <c r="AQ80" s="29"/>
    </row>
    <row r="81" spans="1:76" s="1" customFormat="1" ht="6.9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5" x14ac:dyDescent="0.3">
      <c r="B82" s="27"/>
      <c r="C82" s="24" t="s">
        <v>23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171" t="str">
        <f>IF(E17="","",E17)</f>
        <v xml:space="preserve"> </v>
      </c>
      <c r="AN82" s="168"/>
      <c r="AO82" s="168"/>
      <c r="AP82" s="168"/>
      <c r="AQ82" s="29"/>
      <c r="AS82" s="174" t="s">
        <v>52</v>
      </c>
      <c r="AT82" s="175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5" x14ac:dyDescent="0.3">
      <c r="B83" s="27"/>
      <c r="C83" s="24" t="s">
        <v>27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30</v>
      </c>
      <c r="AJ83" s="28"/>
      <c r="AK83" s="28"/>
      <c r="AL83" s="28"/>
      <c r="AM83" s="171" t="str">
        <f>IF(E20="","",E20)</f>
        <v xml:space="preserve"> </v>
      </c>
      <c r="AN83" s="168"/>
      <c r="AO83" s="168"/>
      <c r="AP83" s="168"/>
      <c r="AQ83" s="29"/>
      <c r="AS83" s="176"/>
      <c r="AT83" s="168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76"/>
      <c r="AT84" s="168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 x14ac:dyDescent="0.3">
      <c r="B85" s="27"/>
      <c r="C85" s="177" t="s">
        <v>53</v>
      </c>
      <c r="D85" s="178"/>
      <c r="E85" s="178"/>
      <c r="F85" s="178"/>
      <c r="G85" s="178"/>
      <c r="H85" s="67"/>
      <c r="I85" s="179" t="s">
        <v>54</v>
      </c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9" t="s">
        <v>55</v>
      </c>
      <c r="AH85" s="178"/>
      <c r="AI85" s="178"/>
      <c r="AJ85" s="178"/>
      <c r="AK85" s="178"/>
      <c r="AL85" s="178"/>
      <c r="AM85" s="178"/>
      <c r="AN85" s="179" t="s">
        <v>56</v>
      </c>
      <c r="AO85" s="178"/>
      <c r="AP85" s="180"/>
      <c r="AQ85" s="29"/>
      <c r="AS85" s="68" t="s">
        <v>57</v>
      </c>
      <c r="AT85" s="69" t="s">
        <v>58</v>
      </c>
      <c r="AU85" s="69" t="s">
        <v>59</v>
      </c>
      <c r="AV85" s="69" t="s">
        <v>60</v>
      </c>
      <c r="AW85" s="69" t="s">
        <v>61</v>
      </c>
      <c r="AX85" s="69" t="s">
        <v>62</v>
      </c>
      <c r="AY85" s="69" t="s">
        <v>63</v>
      </c>
      <c r="AZ85" s="69" t="s">
        <v>64</v>
      </c>
      <c r="BA85" s="69" t="s">
        <v>65</v>
      </c>
      <c r="BB85" s="69" t="s">
        <v>66</v>
      </c>
      <c r="BC85" s="69" t="s">
        <v>67</v>
      </c>
      <c r="BD85" s="70" t="s">
        <v>68</v>
      </c>
    </row>
    <row r="86" spans="1:76" s="1" customFormat="1" ht="10.9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450000000000003" customHeight="1" x14ac:dyDescent="0.3">
      <c r="B87" s="60"/>
      <c r="C87" s="72" t="s">
        <v>69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81">
        <f>ROUND(SUM(AG88:AG92),2)</f>
        <v>0</v>
      </c>
      <c r="AH87" s="181"/>
      <c r="AI87" s="181"/>
      <c r="AJ87" s="181"/>
      <c r="AK87" s="181"/>
      <c r="AL87" s="181"/>
      <c r="AM87" s="181"/>
      <c r="AN87" s="182">
        <f t="shared" ref="AN87:AN92" si="0">SUM(AG87,AT87)</f>
        <v>0</v>
      </c>
      <c r="AO87" s="182"/>
      <c r="AP87" s="182"/>
      <c r="AQ87" s="63"/>
      <c r="AS87" s="74">
        <f>ROUND(SUM(AS88:AS92),2)</f>
        <v>0</v>
      </c>
      <c r="AT87" s="75">
        <f t="shared" ref="AT87:AT92" si="1">ROUND(SUM(AV87:AW87),2)</f>
        <v>0</v>
      </c>
      <c r="AU87" s="76">
        <f>ROUND(SUM(AU88:AU92),5)</f>
        <v>1964.50812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ROUND(SUM(AZ88:AZ92),2)</f>
        <v>0</v>
      </c>
      <c r="BA87" s="75">
        <f>ROUND(SUM(BA88:BA92),2)</f>
        <v>0</v>
      </c>
      <c r="BB87" s="75">
        <f>ROUND(SUM(BB88:BB92),2)</f>
        <v>0</v>
      </c>
      <c r="BC87" s="75">
        <f>ROUND(SUM(BC88:BC92),2)</f>
        <v>0</v>
      </c>
      <c r="BD87" s="77">
        <f>ROUND(SUM(BD88:BD92),2)</f>
        <v>0</v>
      </c>
      <c r="BS87" s="78" t="s">
        <v>70</v>
      </c>
      <c r="BT87" s="78" t="s">
        <v>71</v>
      </c>
      <c r="BU87" s="79" t="s">
        <v>72</v>
      </c>
      <c r="BV87" s="78" t="s">
        <v>73</v>
      </c>
      <c r="BW87" s="78" t="s">
        <v>74</v>
      </c>
      <c r="BX87" s="78" t="s">
        <v>75</v>
      </c>
    </row>
    <row r="88" spans="1:76" s="5" customFormat="1" ht="22.5" customHeight="1" x14ac:dyDescent="0.3">
      <c r="A88" s="148" t="s">
        <v>392</v>
      </c>
      <c r="B88" s="80"/>
      <c r="C88" s="81"/>
      <c r="D88" s="172" t="s">
        <v>76</v>
      </c>
      <c r="E88" s="173"/>
      <c r="F88" s="173"/>
      <c r="G88" s="173"/>
      <c r="H88" s="173"/>
      <c r="I88" s="82"/>
      <c r="J88" s="172" t="s">
        <v>77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83">
        <f>'SO 110 - Chodník'!M30</f>
        <v>0</v>
      </c>
      <c r="AH88" s="173"/>
      <c r="AI88" s="173"/>
      <c r="AJ88" s="173"/>
      <c r="AK88" s="173"/>
      <c r="AL88" s="173"/>
      <c r="AM88" s="173"/>
      <c r="AN88" s="183">
        <f t="shared" si="0"/>
        <v>0</v>
      </c>
      <c r="AO88" s="173"/>
      <c r="AP88" s="173"/>
      <c r="AQ88" s="83"/>
      <c r="AS88" s="84">
        <f>'SO 110 - Chodník'!M28</f>
        <v>0</v>
      </c>
      <c r="AT88" s="85">
        <f t="shared" si="1"/>
        <v>0</v>
      </c>
      <c r="AU88" s="86">
        <f>'SO 110 - Chodník'!W116</f>
        <v>333.45441299999999</v>
      </c>
      <c r="AV88" s="85">
        <f>'SO 110 - Chodník'!M32</f>
        <v>0</v>
      </c>
      <c r="AW88" s="85">
        <f>'SO 110 - Chodník'!M33</f>
        <v>0</v>
      </c>
      <c r="AX88" s="85">
        <f>'SO 110 - Chodník'!M34</f>
        <v>0</v>
      </c>
      <c r="AY88" s="85">
        <f>'SO 110 - Chodník'!M35</f>
        <v>0</v>
      </c>
      <c r="AZ88" s="85">
        <f>'SO 110 - Chodník'!H32</f>
        <v>0</v>
      </c>
      <c r="BA88" s="85">
        <f>'SO 110 - Chodník'!H33</f>
        <v>0</v>
      </c>
      <c r="BB88" s="85">
        <f>'SO 110 - Chodník'!H34</f>
        <v>0</v>
      </c>
      <c r="BC88" s="85">
        <f>'SO 110 - Chodník'!H35</f>
        <v>0</v>
      </c>
      <c r="BD88" s="87">
        <f>'SO 110 - Chodník'!H36</f>
        <v>0</v>
      </c>
      <c r="BT88" s="88" t="s">
        <v>78</v>
      </c>
      <c r="BV88" s="88" t="s">
        <v>73</v>
      </c>
      <c r="BW88" s="88" t="s">
        <v>79</v>
      </c>
      <c r="BX88" s="88" t="s">
        <v>74</v>
      </c>
    </row>
    <row r="89" spans="1:76" s="5" customFormat="1" ht="22.5" customHeight="1" x14ac:dyDescent="0.3">
      <c r="A89" s="148" t="s">
        <v>392</v>
      </c>
      <c r="B89" s="80"/>
      <c r="C89" s="81"/>
      <c r="D89" s="172" t="s">
        <v>80</v>
      </c>
      <c r="E89" s="173"/>
      <c r="F89" s="173"/>
      <c r="G89" s="173"/>
      <c r="H89" s="173"/>
      <c r="I89" s="82"/>
      <c r="J89" s="172" t="s">
        <v>77</v>
      </c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83">
        <f>'SO 111 - Chodník'!M30</f>
        <v>0</v>
      </c>
      <c r="AH89" s="173"/>
      <c r="AI89" s="173"/>
      <c r="AJ89" s="173"/>
      <c r="AK89" s="173"/>
      <c r="AL89" s="173"/>
      <c r="AM89" s="173"/>
      <c r="AN89" s="183">
        <f t="shared" si="0"/>
        <v>0</v>
      </c>
      <c r="AO89" s="173"/>
      <c r="AP89" s="173"/>
      <c r="AQ89" s="83"/>
      <c r="AS89" s="84">
        <f>'SO 111 - Chodník'!M28</f>
        <v>0</v>
      </c>
      <c r="AT89" s="85">
        <f t="shared" si="1"/>
        <v>0</v>
      </c>
      <c r="AU89" s="86">
        <f>'SO 111 - Chodník'!W116</f>
        <v>400.10688700000003</v>
      </c>
      <c r="AV89" s="85">
        <f>'SO 111 - Chodník'!M32</f>
        <v>0</v>
      </c>
      <c r="AW89" s="85">
        <f>'SO 111 - Chodník'!M33</f>
        <v>0</v>
      </c>
      <c r="AX89" s="85">
        <f>'SO 111 - Chodník'!M34</f>
        <v>0</v>
      </c>
      <c r="AY89" s="85">
        <f>'SO 111 - Chodník'!M35</f>
        <v>0</v>
      </c>
      <c r="AZ89" s="85">
        <f>'SO 111 - Chodník'!H32</f>
        <v>0</v>
      </c>
      <c r="BA89" s="85">
        <f>'SO 111 - Chodník'!H33</f>
        <v>0</v>
      </c>
      <c r="BB89" s="85">
        <f>'SO 111 - Chodník'!H34</f>
        <v>0</v>
      </c>
      <c r="BC89" s="85">
        <f>'SO 111 - Chodník'!H35</f>
        <v>0</v>
      </c>
      <c r="BD89" s="87">
        <f>'SO 111 - Chodník'!H36</f>
        <v>0</v>
      </c>
      <c r="BT89" s="88" t="s">
        <v>78</v>
      </c>
      <c r="BV89" s="88" t="s">
        <v>73</v>
      </c>
      <c r="BW89" s="88" t="s">
        <v>81</v>
      </c>
      <c r="BX89" s="88" t="s">
        <v>74</v>
      </c>
    </row>
    <row r="90" spans="1:76" s="5" customFormat="1" ht="22.5" customHeight="1" x14ac:dyDescent="0.3">
      <c r="A90" s="148" t="s">
        <v>392</v>
      </c>
      <c r="B90" s="80"/>
      <c r="C90" s="81"/>
      <c r="D90" s="172" t="s">
        <v>82</v>
      </c>
      <c r="E90" s="173"/>
      <c r="F90" s="173"/>
      <c r="G90" s="173"/>
      <c r="H90" s="173"/>
      <c r="I90" s="82"/>
      <c r="J90" s="172" t="s">
        <v>83</v>
      </c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83">
        <f>'SO 112 - Chodník '!M30</f>
        <v>0</v>
      </c>
      <c r="AH90" s="173"/>
      <c r="AI90" s="173"/>
      <c r="AJ90" s="173"/>
      <c r="AK90" s="173"/>
      <c r="AL90" s="173"/>
      <c r="AM90" s="173"/>
      <c r="AN90" s="183">
        <f t="shared" si="0"/>
        <v>0</v>
      </c>
      <c r="AO90" s="173"/>
      <c r="AP90" s="173"/>
      <c r="AQ90" s="83"/>
      <c r="AS90" s="84">
        <f>'SO 112 - Chodník '!M28</f>
        <v>0</v>
      </c>
      <c r="AT90" s="85">
        <f t="shared" si="1"/>
        <v>0</v>
      </c>
      <c r="AU90" s="86">
        <f>'SO 112 - Chodník '!W116</f>
        <v>395.52044600000005</v>
      </c>
      <c r="AV90" s="85">
        <f>'SO 112 - Chodník '!M32</f>
        <v>0</v>
      </c>
      <c r="AW90" s="85">
        <f>'SO 112 - Chodník '!M33</f>
        <v>0</v>
      </c>
      <c r="AX90" s="85">
        <f>'SO 112 - Chodník '!M34</f>
        <v>0</v>
      </c>
      <c r="AY90" s="85">
        <f>'SO 112 - Chodník '!M35</f>
        <v>0</v>
      </c>
      <c r="AZ90" s="85">
        <f>'SO 112 - Chodník '!H32</f>
        <v>0</v>
      </c>
      <c r="BA90" s="85">
        <f>'SO 112 - Chodník '!H33</f>
        <v>0</v>
      </c>
      <c r="BB90" s="85">
        <f>'SO 112 - Chodník '!H34</f>
        <v>0</v>
      </c>
      <c r="BC90" s="85">
        <f>'SO 112 - Chodník '!H35</f>
        <v>0</v>
      </c>
      <c r="BD90" s="87">
        <f>'SO 112 - Chodník '!H36</f>
        <v>0</v>
      </c>
      <c r="BT90" s="88" t="s">
        <v>78</v>
      </c>
      <c r="BV90" s="88" t="s">
        <v>73</v>
      </c>
      <c r="BW90" s="88" t="s">
        <v>84</v>
      </c>
      <c r="BX90" s="88" t="s">
        <v>74</v>
      </c>
    </row>
    <row r="91" spans="1:76" s="5" customFormat="1" ht="40.5" customHeight="1" x14ac:dyDescent="0.3">
      <c r="A91" s="148" t="s">
        <v>392</v>
      </c>
      <c r="B91" s="80"/>
      <c r="C91" s="81"/>
      <c r="D91" s="172" t="s">
        <v>398</v>
      </c>
      <c r="E91" s="173"/>
      <c r="F91" s="173"/>
      <c r="G91" s="173"/>
      <c r="H91" s="173"/>
      <c r="I91" s="82"/>
      <c r="J91" s="172" t="s">
        <v>85</v>
      </c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83">
        <f>'SO 114 - Chodník - neuzna...'!M30</f>
        <v>0</v>
      </c>
      <c r="AH91" s="173"/>
      <c r="AI91" s="173"/>
      <c r="AJ91" s="173"/>
      <c r="AK91" s="173"/>
      <c r="AL91" s="173"/>
      <c r="AM91" s="173"/>
      <c r="AN91" s="183">
        <f t="shared" si="0"/>
        <v>0</v>
      </c>
      <c r="AO91" s="173"/>
      <c r="AP91" s="173"/>
      <c r="AQ91" s="83"/>
      <c r="AS91" s="84">
        <f>'SO 114 - Chodník - neuzna...'!M28</f>
        <v>0</v>
      </c>
      <c r="AT91" s="85">
        <f t="shared" si="1"/>
        <v>0</v>
      </c>
      <c r="AU91" s="86">
        <f>'SO 114 - Chodník - neuzna...'!W116</f>
        <v>835.426378</v>
      </c>
      <c r="AV91" s="85">
        <f>'SO 114 - Chodník - neuzna...'!M32</f>
        <v>0</v>
      </c>
      <c r="AW91" s="85">
        <f>'SO 114 - Chodník - neuzna...'!M33</f>
        <v>0</v>
      </c>
      <c r="AX91" s="85">
        <f>'SO 114 - Chodník - neuzna...'!M34</f>
        <v>0</v>
      </c>
      <c r="AY91" s="85">
        <f>'SO 114 - Chodník - neuzna...'!M35</f>
        <v>0</v>
      </c>
      <c r="AZ91" s="85">
        <f>'SO 114 - Chodník - neuzna...'!H32</f>
        <v>0</v>
      </c>
      <c r="BA91" s="85">
        <f>'SO 114 - Chodník - neuzna...'!H33</f>
        <v>0</v>
      </c>
      <c r="BB91" s="85">
        <f>'SO 114 - Chodník - neuzna...'!H34</f>
        <v>0</v>
      </c>
      <c r="BC91" s="85">
        <f>'SO 114 - Chodník - neuzna...'!H35</f>
        <v>0</v>
      </c>
      <c r="BD91" s="87">
        <f>'SO 114 - Chodník - neuzna...'!H36</f>
        <v>0</v>
      </c>
      <c r="BT91" s="88" t="s">
        <v>78</v>
      </c>
      <c r="BV91" s="88" t="s">
        <v>73</v>
      </c>
      <c r="BW91" s="88" t="s">
        <v>86</v>
      </c>
      <c r="BX91" s="88" t="s">
        <v>74</v>
      </c>
    </row>
    <row r="92" spans="1:76" s="5" customFormat="1" ht="22.5" customHeight="1" x14ac:dyDescent="0.3">
      <c r="A92" s="148" t="s">
        <v>392</v>
      </c>
      <c r="B92" s="80"/>
      <c r="C92" s="81"/>
      <c r="D92" s="172" t="s">
        <v>87</v>
      </c>
      <c r="E92" s="173"/>
      <c r="F92" s="173"/>
      <c r="G92" s="173"/>
      <c r="H92" s="173"/>
      <c r="I92" s="82"/>
      <c r="J92" s="172" t="s">
        <v>88</v>
      </c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83">
        <f>'VRN - Vedlejší rozpočtové...'!M30</f>
        <v>0</v>
      </c>
      <c r="AH92" s="173"/>
      <c r="AI92" s="173"/>
      <c r="AJ92" s="173"/>
      <c r="AK92" s="173"/>
      <c r="AL92" s="173"/>
      <c r="AM92" s="173"/>
      <c r="AN92" s="183">
        <f t="shared" si="0"/>
        <v>0</v>
      </c>
      <c r="AO92" s="173"/>
      <c r="AP92" s="173"/>
      <c r="AQ92" s="83"/>
      <c r="AS92" s="89">
        <f>'VRN - Vedlejší rozpočtové...'!M28</f>
        <v>0</v>
      </c>
      <c r="AT92" s="90">
        <f t="shared" si="1"/>
        <v>0</v>
      </c>
      <c r="AU92" s="91">
        <f>'VRN - Vedlejší rozpočtové...'!W111</f>
        <v>0</v>
      </c>
      <c r="AV92" s="90">
        <f>'VRN - Vedlejší rozpočtové...'!M32</f>
        <v>0</v>
      </c>
      <c r="AW92" s="90">
        <f>'VRN - Vedlejší rozpočtové...'!M33</f>
        <v>0</v>
      </c>
      <c r="AX92" s="90">
        <f>'VRN - Vedlejší rozpočtové...'!M34</f>
        <v>0</v>
      </c>
      <c r="AY92" s="90">
        <f>'VRN - Vedlejší rozpočtové...'!M35</f>
        <v>0</v>
      </c>
      <c r="AZ92" s="90">
        <f>'VRN - Vedlejší rozpočtové...'!H32</f>
        <v>0</v>
      </c>
      <c r="BA92" s="90">
        <f>'VRN - Vedlejší rozpočtové...'!H33</f>
        <v>0</v>
      </c>
      <c r="BB92" s="90">
        <f>'VRN - Vedlejší rozpočtové...'!H34</f>
        <v>0</v>
      </c>
      <c r="BC92" s="90">
        <f>'VRN - Vedlejší rozpočtové...'!H35</f>
        <v>0</v>
      </c>
      <c r="BD92" s="92">
        <f>'VRN - Vedlejší rozpočtové...'!H36</f>
        <v>0</v>
      </c>
      <c r="BT92" s="88" t="s">
        <v>78</v>
      </c>
      <c r="BV92" s="88" t="s">
        <v>73</v>
      </c>
      <c r="BW92" s="88" t="s">
        <v>89</v>
      </c>
      <c r="BX92" s="88" t="s">
        <v>74</v>
      </c>
    </row>
    <row r="93" spans="1:76" x14ac:dyDescent="0.3"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9"/>
    </row>
    <row r="94" spans="1:76" s="1" customFormat="1" ht="30" customHeight="1" x14ac:dyDescent="0.3">
      <c r="B94" s="27"/>
      <c r="C94" s="72" t="s">
        <v>90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82">
        <v>0</v>
      </c>
      <c r="AH94" s="168"/>
      <c r="AI94" s="168"/>
      <c r="AJ94" s="168"/>
      <c r="AK94" s="168"/>
      <c r="AL94" s="168"/>
      <c r="AM94" s="168"/>
      <c r="AN94" s="182">
        <v>0</v>
      </c>
      <c r="AO94" s="168"/>
      <c r="AP94" s="168"/>
      <c r="AQ94" s="29"/>
      <c r="AS94" s="68" t="s">
        <v>91</v>
      </c>
      <c r="AT94" s="69" t="s">
        <v>92</v>
      </c>
      <c r="AU94" s="69" t="s">
        <v>35</v>
      </c>
      <c r="AV94" s="70" t="s">
        <v>58</v>
      </c>
    </row>
    <row r="95" spans="1:76" s="1" customFormat="1" ht="10.9" customHeight="1" x14ac:dyDescent="0.3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9"/>
      <c r="AS95" s="93"/>
      <c r="AT95" s="48"/>
      <c r="AU95" s="48"/>
      <c r="AV95" s="50"/>
    </row>
    <row r="96" spans="1:76" s="1" customFormat="1" ht="30" customHeight="1" x14ac:dyDescent="0.3">
      <c r="B96" s="27"/>
      <c r="C96" s="94" t="s">
        <v>93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184">
        <f>ROUND(AG87+AG94,2)</f>
        <v>0</v>
      </c>
      <c r="AH96" s="184"/>
      <c r="AI96" s="184"/>
      <c r="AJ96" s="184"/>
      <c r="AK96" s="184"/>
      <c r="AL96" s="184"/>
      <c r="AM96" s="184"/>
      <c r="AN96" s="184">
        <f>AN87+AN94</f>
        <v>0</v>
      </c>
      <c r="AO96" s="184"/>
      <c r="AP96" s="184"/>
      <c r="AQ96" s="29"/>
    </row>
    <row r="97" spans="2:43" s="1" customFormat="1" ht="6.95" customHeight="1" x14ac:dyDescent="0.3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3"/>
    </row>
  </sheetData>
  <mergeCells count="61"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10 - Chodník'!C2" tooltip="SO 110 - Chodník" display="/"/>
    <hyperlink ref="A89" location="'SO 111 - Chodník'!C2" tooltip="SO 111 - Chodník" display="/"/>
    <hyperlink ref="A90" location="'SO 112 - Chodník '!C2" tooltip="SO 112 - Chodník " display="/"/>
    <hyperlink ref="A91" location="'SO 114 - Chodník - neuzna...'!C2" tooltip="SO 114 - Chodník - neuzna..." display="/"/>
    <hyperlink ref="A92" location="'VRN - Vedlejší rozpočtové...'!C2" tooltip="VRN - Vedlejší rozpočtové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>
      <pane ySplit="1" topLeftCell="A135" activePane="bottomLeft" state="frozen"/>
      <selection pane="bottomLeft" activeCell="L151" sqref="L15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393</v>
      </c>
      <c r="G1" s="149"/>
      <c r="H1" s="205" t="s">
        <v>394</v>
      </c>
      <c r="I1" s="205"/>
      <c r="J1" s="205"/>
      <c r="K1" s="205"/>
      <c r="L1" s="149" t="s">
        <v>395</v>
      </c>
      <c r="M1" s="151"/>
      <c r="N1" s="151"/>
      <c r="O1" s="152" t="s">
        <v>94</v>
      </c>
      <c r="P1" s="151"/>
      <c r="Q1" s="151"/>
      <c r="R1" s="151"/>
      <c r="S1" s="149" t="s">
        <v>396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5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79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1:66" ht="36.950000000000003" customHeight="1" x14ac:dyDescent="0.3">
      <c r="B4" s="17"/>
      <c r="C4" s="159" t="s">
        <v>96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189" t="str">
        <f>'Rekapitulace stavby'!K6</f>
        <v>Rekonstrukce chodníků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1:66" s="1" customFormat="1" ht="32.85" customHeight="1" x14ac:dyDescent="0.3">
      <c r="B7" s="27"/>
      <c r="C7" s="28"/>
      <c r="D7" s="23" t="s">
        <v>97</v>
      </c>
      <c r="E7" s="28"/>
      <c r="F7" s="162" t="s">
        <v>98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28"/>
      <c r="R7" s="29"/>
    </row>
    <row r="8" spans="1:66" s="1" customFormat="1" ht="14.45" customHeight="1" x14ac:dyDescent="0.3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19</v>
      </c>
      <c r="E9" s="28"/>
      <c r="F9" s="22" t="s">
        <v>20</v>
      </c>
      <c r="G9" s="28"/>
      <c r="H9" s="28"/>
      <c r="I9" s="28"/>
      <c r="J9" s="28"/>
      <c r="K9" s="28"/>
      <c r="L9" s="28"/>
      <c r="M9" s="24" t="s">
        <v>21</v>
      </c>
      <c r="N9" s="28"/>
      <c r="O9" s="190" t="str">
        <f>'Rekapitulace stavby'!AN8</f>
        <v>4. 4. 2018</v>
      </c>
      <c r="P9" s="168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61" t="s">
        <v>3</v>
      </c>
      <c r="P11" s="168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25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61" t="s">
        <v>3</v>
      </c>
      <c r="P12" s="168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61" t="s">
        <v>3</v>
      </c>
      <c r="P14" s="168"/>
      <c r="Q14" s="28"/>
      <c r="R14" s="29"/>
    </row>
    <row r="15" spans="1:66" s="1" customFormat="1" ht="18" customHeight="1" x14ac:dyDescent="0.3">
      <c r="B15" s="27"/>
      <c r="C15" s="28"/>
      <c r="D15" s="28"/>
      <c r="E15" s="22" t="s">
        <v>25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61" t="s">
        <v>3</v>
      </c>
      <c r="P15" s="168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61" t="s">
        <v>3</v>
      </c>
      <c r="P17" s="168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25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61" t="s">
        <v>3</v>
      </c>
      <c r="P18" s="168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30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61" t="s">
        <v>3</v>
      </c>
      <c r="P20" s="168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25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61" t="s">
        <v>3</v>
      </c>
      <c r="P21" s="168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63" t="s">
        <v>3</v>
      </c>
      <c r="F24" s="168"/>
      <c r="G24" s="168"/>
      <c r="H24" s="168"/>
      <c r="I24" s="168"/>
      <c r="J24" s="168"/>
      <c r="K24" s="168"/>
      <c r="L24" s="168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99</v>
      </c>
      <c r="E27" s="28"/>
      <c r="F27" s="28"/>
      <c r="G27" s="28"/>
      <c r="H27" s="28"/>
      <c r="I27" s="28"/>
      <c r="J27" s="28"/>
      <c r="K27" s="28"/>
      <c r="L27" s="28"/>
      <c r="M27" s="186">
        <f>N88</f>
        <v>0</v>
      </c>
      <c r="N27" s="168"/>
      <c r="O27" s="168"/>
      <c r="P27" s="168"/>
      <c r="Q27" s="28"/>
      <c r="R27" s="29"/>
    </row>
    <row r="28" spans="2:18" s="1" customFormat="1" ht="14.45" customHeight="1" x14ac:dyDescent="0.3">
      <c r="B28" s="27"/>
      <c r="C28" s="28"/>
      <c r="D28" s="26" t="s">
        <v>100</v>
      </c>
      <c r="E28" s="28"/>
      <c r="F28" s="28"/>
      <c r="G28" s="28"/>
      <c r="H28" s="28"/>
      <c r="I28" s="28"/>
      <c r="J28" s="28"/>
      <c r="K28" s="28"/>
      <c r="L28" s="28"/>
      <c r="M28" s="186">
        <f>N97</f>
        <v>0</v>
      </c>
      <c r="N28" s="168"/>
      <c r="O28" s="168"/>
      <c r="P28" s="168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34</v>
      </c>
      <c r="E30" s="28"/>
      <c r="F30" s="28"/>
      <c r="G30" s="28"/>
      <c r="H30" s="28"/>
      <c r="I30" s="28"/>
      <c r="J30" s="28"/>
      <c r="K30" s="28"/>
      <c r="L30" s="28"/>
      <c r="M30" s="191">
        <f>ROUND(M27+M28,2)</f>
        <v>0</v>
      </c>
      <c r="N30" s="168"/>
      <c r="O30" s="168"/>
      <c r="P30" s="168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35</v>
      </c>
      <c r="E32" s="34" t="s">
        <v>36</v>
      </c>
      <c r="F32" s="35">
        <v>0.21</v>
      </c>
      <c r="G32" s="98" t="s">
        <v>37</v>
      </c>
      <c r="H32" s="192">
        <f>ROUND((SUM(BE97:BE98)+SUM(BE116:BE150)), 2)</f>
        <v>0</v>
      </c>
      <c r="I32" s="168"/>
      <c r="J32" s="168"/>
      <c r="K32" s="28"/>
      <c r="L32" s="28"/>
      <c r="M32" s="192">
        <f>ROUND(ROUND((SUM(BE97:BE98)+SUM(BE116:BE150)), 2)*F32, 2)</f>
        <v>0</v>
      </c>
      <c r="N32" s="168"/>
      <c r="O32" s="168"/>
      <c r="P32" s="168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38</v>
      </c>
      <c r="F33" s="35">
        <v>0.15</v>
      </c>
      <c r="G33" s="98" t="s">
        <v>37</v>
      </c>
      <c r="H33" s="192">
        <f>ROUND((SUM(BF97:BF98)+SUM(BF116:BF150)), 2)</f>
        <v>0</v>
      </c>
      <c r="I33" s="168"/>
      <c r="J33" s="168"/>
      <c r="K33" s="28"/>
      <c r="L33" s="28"/>
      <c r="M33" s="192">
        <f>ROUND(ROUND((SUM(BF97:BF98)+SUM(BF116:BF150)), 2)*F33, 2)</f>
        <v>0</v>
      </c>
      <c r="N33" s="168"/>
      <c r="O33" s="168"/>
      <c r="P33" s="168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39</v>
      </c>
      <c r="F34" s="35">
        <v>0.21</v>
      </c>
      <c r="G34" s="98" t="s">
        <v>37</v>
      </c>
      <c r="H34" s="192">
        <f>ROUND((SUM(BG97:BG98)+SUM(BG116:BG150)), 2)</f>
        <v>0</v>
      </c>
      <c r="I34" s="168"/>
      <c r="J34" s="168"/>
      <c r="K34" s="28"/>
      <c r="L34" s="28"/>
      <c r="M34" s="192">
        <v>0</v>
      </c>
      <c r="N34" s="168"/>
      <c r="O34" s="168"/>
      <c r="P34" s="168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40</v>
      </c>
      <c r="F35" s="35">
        <v>0.15</v>
      </c>
      <c r="G35" s="98" t="s">
        <v>37</v>
      </c>
      <c r="H35" s="192">
        <f>ROUND((SUM(BH97:BH98)+SUM(BH116:BH150)), 2)</f>
        <v>0</v>
      </c>
      <c r="I35" s="168"/>
      <c r="J35" s="168"/>
      <c r="K35" s="28"/>
      <c r="L35" s="28"/>
      <c r="M35" s="192">
        <v>0</v>
      </c>
      <c r="N35" s="168"/>
      <c r="O35" s="168"/>
      <c r="P35" s="168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41</v>
      </c>
      <c r="F36" s="35">
        <v>0</v>
      </c>
      <c r="G36" s="98" t="s">
        <v>37</v>
      </c>
      <c r="H36" s="192">
        <f>ROUND((SUM(BI97:BI98)+SUM(BI116:BI150)), 2)</f>
        <v>0</v>
      </c>
      <c r="I36" s="168"/>
      <c r="J36" s="168"/>
      <c r="K36" s="28"/>
      <c r="L36" s="28"/>
      <c r="M36" s="192">
        <v>0</v>
      </c>
      <c r="N36" s="168"/>
      <c r="O36" s="168"/>
      <c r="P36" s="168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42</v>
      </c>
      <c r="E38" s="67"/>
      <c r="F38" s="67"/>
      <c r="G38" s="100" t="s">
        <v>43</v>
      </c>
      <c r="H38" s="101" t="s">
        <v>44</v>
      </c>
      <c r="I38" s="67"/>
      <c r="J38" s="67"/>
      <c r="K38" s="67"/>
      <c r="L38" s="193">
        <f>SUM(M30:M36)</f>
        <v>0</v>
      </c>
      <c r="M38" s="178"/>
      <c r="N38" s="178"/>
      <c r="O38" s="178"/>
      <c r="P38" s="18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45</v>
      </c>
      <c r="E50" s="43"/>
      <c r="F50" s="43"/>
      <c r="G50" s="43"/>
      <c r="H50" s="44"/>
      <c r="I50" s="28"/>
      <c r="J50" s="42" t="s">
        <v>46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47</v>
      </c>
      <c r="E59" s="48"/>
      <c r="F59" s="48"/>
      <c r="G59" s="49" t="s">
        <v>48</v>
      </c>
      <c r="H59" s="50"/>
      <c r="I59" s="28"/>
      <c r="J59" s="47" t="s">
        <v>47</v>
      </c>
      <c r="K59" s="48"/>
      <c r="L59" s="48"/>
      <c r="M59" s="48"/>
      <c r="N59" s="49" t="s">
        <v>48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49</v>
      </c>
      <c r="E61" s="43"/>
      <c r="F61" s="43"/>
      <c r="G61" s="43"/>
      <c r="H61" s="44"/>
      <c r="I61" s="28"/>
      <c r="J61" s="42" t="s">
        <v>50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47</v>
      </c>
      <c r="E70" s="48"/>
      <c r="F70" s="48"/>
      <c r="G70" s="49" t="s">
        <v>48</v>
      </c>
      <c r="H70" s="50"/>
      <c r="I70" s="28"/>
      <c r="J70" s="47" t="s">
        <v>47</v>
      </c>
      <c r="K70" s="48"/>
      <c r="L70" s="48"/>
      <c r="M70" s="48"/>
      <c r="N70" s="49" t="s">
        <v>48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59" t="s">
        <v>101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189" t="str">
        <f>F6</f>
        <v>Rekonstrukce chodníků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8"/>
      <c r="R78" s="29"/>
    </row>
    <row r="79" spans="2:18" s="1" customFormat="1" ht="36.950000000000003" customHeight="1" x14ac:dyDescent="0.3">
      <c r="B79" s="27"/>
      <c r="C79" s="61" t="s">
        <v>97</v>
      </c>
      <c r="D79" s="28"/>
      <c r="E79" s="28"/>
      <c r="F79" s="169" t="str">
        <f>F7</f>
        <v>SO 110 - Chodník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19</v>
      </c>
      <c r="D81" s="28"/>
      <c r="E81" s="28"/>
      <c r="F81" s="22" t="str">
        <f>F9</f>
        <v>Bystřice pod Hostýnem</v>
      </c>
      <c r="G81" s="28"/>
      <c r="H81" s="28"/>
      <c r="I81" s="28"/>
      <c r="J81" s="28"/>
      <c r="K81" s="24" t="s">
        <v>21</v>
      </c>
      <c r="L81" s="28"/>
      <c r="M81" s="190" t="str">
        <f>IF(O9="","",O9)</f>
        <v>4. 4. 2018</v>
      </c>
      <c r="N81" s="168"/>
      <c r="O81" s="168"/>
      <c r="P81" s="168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61" t="str">
        <f>E18</f>
        <v xml:space="preserve"> </v>
      </c>
      <c r="N83" s="168"/>
      <c r="O83" s="168"/>
      <c r="P83" s="168"/>
      <c r="Q83" s="168"/>
      <c r="R83" s="29"/>
    </row>
    <row r="84" spans="2:47" s="1" customFormat="1" ht="14.45" customHeight="1" x14ac:dyDescent="0.3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30</v>
      </c>
      <c r="L84" s="28"/>
      <c r="M84" s="161" t="str">
        <f>E21</f>
        <v xml:space="preserve"> </v>
      </c>
      <c r="N84" s="168"/>
      <c r="O84" s="168"/>
      <c r="P84" s="168"/>
      <c r="Q84" s="168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198" t="s">
        <v>102</v>
      </c>
      <c r="D86" s="197"/>
      <c r="E86" s="197"/>
      <c r="F86" s="197"/>
      <c r="G86" s="197"/>
      <c r="H86" s="95"/>
      <c r="I86" s="95"/>
      <c r="J86" s="95"/>
      <c r="K86" s="95"/>
      <c r="L86" s="95"/>
      <c r="M86" s="95"/>
      <c r="N86" s="198" t="s">
        <v>103</v>
      </c>
      <c r="O86" s="168"/>
      <c r="P86" s="168"/>
      <c r="Q86" s="168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104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2">
        <f>N116</f>
        <v>0</v>
      </c>
      <c r="O88" s="168"/>
      <c r="P88" s="168"/>
      <c r="Q88" s="168"/>
      <c r="R88" s="29"/>
      <c r="AU88" s="13" t="s">
        <v>105</v>
      </c>
    </row>
    <row r="89" spans="2:47" s="6" customFormat="1" ht="24.95" customHeight="1" x14ac:dyDescent="0.3">
      <c r="B89" s="103"/>
      <c r="C89" s="104"/>
      <c r="D89" s="105" t="s">
        <v>106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N117</f>
        <v>0</v>
      </c>
      <c r="O89" s="220"/>
      <c r="P89" s="220"/>
      <c r="Q89" s="220"/>
      <c r="R89" s="106"/>
    </row>
    <row r="90" spans="2:47" s="7" customFormat="1" ht="19.899999999999999" customHeight="1" x14ac:dyDescent="0.3">
      <c r="B90" s="107"/>
      <c r="C90" s="108"/>
      <c r="D90" s="109" t="s">
        <v>107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94">
        <f>N118</f>
        <v>0</v>
      </c>
      <c r="O90" s="195"/>
      <c r="P90" s="195"/>
      <c r="Q90" s="195"/>
      <c r="R90" s="110"/>
    </row>
    <row r="91" spans="2:47" s="7" customFormat="1" ht="19.899999999999999" customHeight="1" x14ac:dyDescent="0.3">
      <c r="B91" s="107"/>
      <c r="C91" s="108"/>
      <c r="D91" s="109" t="s">
        <v>108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94">
        <f>N132</f>
        <v>0</v>
      </c>
      <c r="O91" s="195"/>
      <c r="P91" s="195"/>
      <c r="Q91" s="195"/>
      <c r="R91" s="110"/>
    </row>
    <row r="92" spans="2:47" s="7" customFormat="1" ht="14.85" customHeight="1" x14ac:dyDescent="0.3">
      <c r="B92" s="107"/>
      <c r="C92" s="108"/>
      <c r="D92" s="109" t="s">
        <v>109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94">
        <f>N133</f>
        <v>0</v>
      </c>
      <c r="O92" s="195"/>
      <c r="P92" s="195"/>
      <c r="Q92" s="195"/>
      <c r="R92" s="110"/>
    </row>
    <row r="93" spans="2:47" s="7" customFormat="1" ht="14.85" customHeight="1" x14ac:dyDescent="0.3">
      <c r="B93" s="107"/>
      <c r="C93" s="108"/>
      <c r="D93" s="109" t="s">
        <v>110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94">
        <f>N135</f>
        <v>0</v>
      </c>
      <c r="O93" s="195"/>
      <c r="P93" s="195"/>
      <c r="Q93" s="195"/>
      <c r="R93" s="110"/>
    </row>
    <row r="94" spans="2:47" s="7" customFormat="1" ht="19.899999999999999" customHeight="1" x14ac:dyDescent="0.3">
      <c r="B94" s="107"/>
      <c r="C94" s="108"/>
      <c r="D94" s="109" t="s">
        <v>111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94">
        <f>N144</f>
        <v>0</v>
      </c>
      <c r="O94" s="195"/>
      <c r="P94" s="195"/>
      <c r="Q94" s="195"/>
      <c r="R94" s="110"/>
    </row>
    <row r="95" spans="2:47" s="7" customFormat="1" ht="19.899999999999999" customHeight="1" x14ac:dyDescent="0.3">
      <c r="B95" s="107"/>
      <c r="C95" s="108"/>
      <c r="D95" s="109" t="s">
        <v>112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94">
        <f>N146</f>
        <v>0</v>
      </c>
      <c r="O95" s="195"/>
      <c r="P95" s="195"/>
      <c r="Q95" s="195"/>
      <c r="R95" s="110"/>
    </row>
    <row r="96" spans="2:47" s="1" customFormat="1" ht="21.7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21" s="1" customFormat="1" ht="29.25" customHeight="1" x14ac:dyDescent="0.3">
      <c r="B97" s="27"/>
      <c r="C97" s="102" t="s">
        <v>113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96">
        <v>0</v>
      </c>
      <c r="O97" s="168"/>
      <c r="P97" s="168"/>
      <c r="Q97" s="168"/>
      <c r="R97" s="29"/>
      <c r="T97" s="111"/>
      <c r="U97" s="112" t="s">
        <v>35</v>
      </c>
    </row>
    <row r="98" spans="2:21" s="1" customFormat="1" ht="18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94" t="s">
        <v>93</v>
      </c>
      <c r="D99" s="95"/>
      <c r="E99" s="95"/>
      <c r="F99" s="95"/>
      <c r="G99" s="95"/>
      <c r="H99" s="95"/>
      <c r="I99" s="95"/>
      <c r="J99" s="95"/>
      <c r="K99" s="95"/>
      <c r="L99" s="184">
        <f>ROUND(SUM(N88+N97),2)</f>
        <v>0</v>
      </c>
      <c r="M99" s="197"/>
      <c r="N99" s="197"/>
      <c r="O99" s="197"/>
      <c r="P99" s="197"/>
      <c r="Q99" s="197"/>
      <c r="R99" s="29"/>
    </row>
    <row r="100" spans="2:21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21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21" s="1" customFormat="1" ht="36.950000000000003" customHeight="1" x14ac:dyDescent="0.3">
      <c r="B105" s="27"/>
      <c r="C105" s="159" t="s">
        <v>114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29"/>
    </row>
    <row r="106" spans="2:21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30" customHeight="1" x14ac:dyDescent="0.3">
      <c r="B107" s="27"/>
      <c r="C107" s="24" t="s">
        <v>15</v>
      </c>
      <c r="D107" s="28"/>
      <c r="E107" s="28"/>
      <c r="F107" s="189" t="str">
        <f>F6</f>
        <v>Rekonstrukce chodníků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28"/>
      <c r="R107" s="29"/>
    </row>
    <row r="108" spans="2:21" s="1" customFormat="1" ht="36.950000000000003" customHeight="1" x14ac:dyDescent="0.3">
      <c r="B108" s="27"/>
      <c r="C108" s="61" t="s">
        <v>97</v>
      </c>
      <c r="D108" s="28"/>
      <c r="E108" s="28"/>
      <c r="F108" s="169" t="str">
        <f>F7</f>
        <v>SO 110 - Chodník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28"/>
      <c r="R108" s="29"/>
    </row>
    <row r="109" spans="2:21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1" customFormat="1" ht="18" customHeight="1" x14ac:dyDescent="0.3">
      <c r="B110" s="27"/>
      <c r="C110" s="24" t="s">
        <v>19</v>
      </c>
      <c r="D110" s="28"/>
      <c r="E110" s="28"/>
      <c r="F110" s="22" t="str">
        <f>F9</f>
        <v>Bystřice pod Hostýnem</v>
      </c>
      <c r="G110" s="28"/>
      <c r="H110" s="28"/>
      <c r="I110" s="28"/>
      <c r="J110" s="28"/>
      <c r="K110" s="24" t="s">
        <v>21</v>
      </c>
      <c r="L110" s="28"/>
      <c r="M110" s="190" t="str">
        <f>IF(O9="","",O9)</f>
        <v>4. 4. 2018</v>
      </c>
      <c r="N110" s="168"/>
      <c r="O110" s="168"/>
      <c r="P110" s="168"/>
      <c r="Q110" s="28"/>
      <c r="R110" s="29"/>
    </row>
    <row r="111" spans="2:21" s="1" customFormat="1" ht="6.9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5" x14ac:dyDescent="0.3">
      <c r="B112" s="27"/>
      <c r="C112" s="24" t="s">
        <v>23</v>
      </c>
      <c r="D112" s="28"/>
      <c r="E112" s="28"/>
      <c r="F112" s="22" t="str">
        <f>E12</f>
        <v xml:space="preserve"> </v>
      </c>
      <c r="G112" s="28"/>
      <c r="H112" s="28"/>
      <c r="I112" s="28"/>
      <c r="J112" s="28"/>
      <c r="K112" s="24" t="s">
        <v>28</v>
      </c>
      <c r="L112" s="28"/>
      <c r="M112" s="161" t="str">
        <f>E18</f>
        <v xml:space="preserve"> </v>
      </c>
      <c r="N112" s="168"/>
      <c r="O112" s="168"/>
      <c r="P112" s="168"/>
      <c r="Q112" s="168"/>
      <c r="R112" s="29"/>
    </row>
    <row r="113" spans="2:65" s="1" customFormat="1" ht="14.45" customHeight="1" x14ac:dyDescent="0.3">
      <c r="B113" s="27"/>
      <c r="C113" s="24" t="s">
        <v>27</v>
      </c>
      <c r="D113" s="28"/>
      <c r="E113" s="28"/>
      <c r="F113" s="22" t="str">
        <f>IF(E15="","",E15)</f>
        <v xml:space="preserve"> </v>
      </c>
      <c r="G113" s="28"/>
      <c r="H113" s="28"/>
      <c r="I113" s="28"/>
      <c r="J113" s="28"/>
      <c r="K113" s="24" t="s">
        <v>30</v>
      </c>
      <c r="L113" s="28"/>
      <c r="M113" s="161" t="str">
        <f>E21</f>
        <v xml:space="preserve"> </v>
      </c>
      <c r="N113" s="168"/>
      <c r="O113" s="168"/>
      <c r="P113" s="168"/>
      <c r="Q113" s="168"/>
      <c r="R113" s="29"/>
    </row>
    <row r="114" spans="2:65" s="1" customFormat="1" ht="10.3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8" customFormat="1" ht="29.25" customHeight="1" x14ac:dyDescent="0.3">
      <c r="B115" s="113"/>
      <c r="C115" s="114" t="s">
        <v>115</v>
      </c>
      <c r="D115" s="115" t="s">
        <v>116</v>
      </c>
      <c r="E115" s="115" t="s">
        <v>53</v>
      </c>
      <c r="F115" s="216" t="s">
        <v>117</v>
      </c>
      <c r="G115" s="217"/>
      <c r="H115" s="217"/>
      <c r="I115" s="217"/>
      <c r="J115" s="115" t="s">
        <v>118</v>
      </c>
      <c r="K115" s="115" t="s">
        <v>119</v>
      </c>
      <c r="L115" s="218" t="s">
        <v>120</v>
      </c>
      <c r="M115" s="217"/>
      <c r="N115" s="216" t="s">
        <v>103</v>
      </c>
      <c r="O115" s="217"/>
      <c r="P115" s="217"/>
      <c r="Q115" s="219"/>
      <c r="R115" s="116"/>
      <c r="T115" s="68" t="s">
        <v>121</v>
      </c>
      <c r="U115" s="69" t="s">
        <v>35</v>
      </c>
      <c r="V115" s="69" t="s">
        <v>122</v>
      </c>
      <c r="W115" s="69" t="s">
        <v>123</v>
      </c>
      <c r="X115" s="69" t="s">
        <v>124</v>
      </c>
      <c r="Y115" s="69" t="s">
        <v>125</v>
      </c>
      <c r="Z115" s="69" t="s">
        <v>126</v>
      </c>
      <c r="AA115" s="70" t="s">
        <v>127</v>
      </c>
    </row>
    <row r="116" spans="2:65" s="1" customFormat="1" ht="29.25" customHeight="1" x14ac:dyDescent="0.35">
      <c r="B116" s="27"/>
      <c r="C116" s="72" t="s">
        <v>99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06">
        <f>BK116</f>
        <v>0</v>
      </c>
      <c r="O116" s="207"/>
      <c r="P116" s="207"/>
      <c r="Q116" s="207"/>
      <c r="R116" s="29"/>
      <c r="T116" s="71"/>
      <c r="U116" s="43"/>
      <c r="V116" s="43"/>
      <c r="W116" s="117">
        <f>W117</f>
        <v>333.45441299999999</v>
      </c>
      <c r="X116" s="43"/>
      <c r="Y116" s="117">
        <f>Y117</f>
        <v>75.871322891999995</v>
      </c>
      <c r="Z116" s="43"/>
      <c r="AA116" s="118">
        <f>AA117</f>
        <v>167.02677999999997</v>
      </c>
      <c r="AT116" s="13" t="s">
        <v>70</v>
      </c>
      <c r="AU116" s="13" t="s">
        <v>105</v>
      </c>
      <c r="BK116" s="119">
        <f>BK117</f>
        <v>0</v>
      </c>
    </row>
    <row r="117" spans="2:65" s="9" customFormat="1" ht="37.35" customHeight="1" x14ac:dyDescent="0.35">
      <c r="B117" s="120"/>
      <c r="C117" s="121"/>
      <c r="D117" s="122" t="s">
        <v>106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208">
        <f>BK117</f>
        <v>0</v>
      </c>
      <c r="O117" s="209"/>
      <c r="P117" s="209"/>
      <c r="Q117" s="209"/>
      <c r="R117" s="123"/>
      <c r="T117" s="124"/>
      <c r="U117" s="121"/>
      <c r="V117" s="121"/>
      <c r="W117" s="125">
        <f>W118+W132+W144+W146</f>
        <v>333.45441299999999</v>
      </c>
      <c r="X117" s="121"/>
      <c r="Y117" s="125">
        <f>Y118+Y132+Y144+Y146</f>
        <v>75.871322891999995</v>
      </c>
      <c r="Z117" s="121"/>
      <c r="AA117" s="126">
        <f>AA118+AA132+AA144+AA146</f>
        <v>167.02677999999997</v>
      </c>
      <c r="AR117" s="127" t="s">
        <v>78</v>
      </c>
      <c r="AT117" s="128" t="s">
        <v>70</v>
      </c>
      <c r="AU117" s="128" t="s">
        <v>71</v>
      </c>
      <c r="AY117" s="127" t="s">
        <v>128</v>
      </c>
      <c r="BK117" s="129">
        <f>BK118+BK132+BK144+BK146</f>
        <v>0</v>
      </c>
    </row>
    <row r="118" spans="2:65" s="9" customFormat="1" ht="19.899999999999999" customHeight="1" x14ac:dyDescent="0.3">
      <c r="B118" s="120"/>
      <c r="C118" s="121"/>
      <c r="D118" s="130" t="s">
        <v>107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210">
        <f>BK118</f>
        <v>0</v>
      </c>
      <c r="O118" s="211"/>
      <c r="P118" s="211"/>
      <c r="Q118" s="211"/>
      <c r="R118" s="123"/>
      <c r="T118" s="124"/>
      <c r="U118" s="121"/>
      <c r="V118" s="121"/>
      <c r="W118" s="125">
        <f>SUM(W119:W131)</f>
        <v>80.631878999999998</v>
      </c>
      <c r="X118" s="121"/>
      <c r="Y118" s="125">
        <f>SUM(Y119:Y131)</f>
        <v>1.7350000000000002E-3</v>
      </c>
      <c r="Z118" s="121"/>
      <c r="AA118" s="126">
        <f>SUM(AA119:AA131)</f>
        <v>167.02677999999997</v>
      </c>
      <c r="AR118" s="127" t="s">
        <v>78</v>
      </c>
      <c r="AT118" s="128" t="s">
        <v>70</v>
      </c>
      <c r="AU118" s="128" t="s">
        <v>78</v>
      </c>
      <c r="AY118" s="127" t="s">
        <v>128</v>
      </c>
      <c r="BK118" s="129">
        <f>SUM(BK119:BK131)</f>
        <v>0</v>
      </c>
    </row>
    <row r="119" spans="2:65" s="1" customFormat="1" ht="31.5" customHeight="1" x14ac:dyDescent="0.3">
      <c r="B119" s="131"/>
      <c r="C119" s="132" t="s">
        <v>78</v>
      </c>
      <c r="D119" s="132" t="s">
        <v>129</v>
      </c>
      <c r="E119" s="133" t="s">
        <v>130</v>
      </c>
      <c r="F119" s="199" t="s">
        <v>131</v>
      </c>
      <c r="G119" s="200"/>
      <c r="H119" s="200"/>
      <c r="I119" s="200"/>
      <c r="J119" s="134" t="s">
        <v>132</v>
      </c>
      <c r="K119" s="135">
        <v>223.73599999999999</v>
      </c>
      <c r="L119" s="201">
        <v>0</v>
      </c>
      <c r="M119" s="200"/>
      <c r="N119" s="201">
        <f t="shared" ref="N119:N131" si="0">ROUND(L119*K119,2)</f>
        <v>0</v>
      </c>
      <c r="O119" s="200"/>
      <c r="P119" s="200"/>
      <c r="Q119" s="200"/>
      <c r="R119" s="136"/>
      <c r="T119" s="137" t="s">
        <v>3</v>
      </c>
      <c r="U119" s="36" t="s">
        <v>36</v>
      </c>
      <c r="V119" s="138">
        <v>0.02</v>
      </c>
      <c r="W119" s="138">
        <f t="shared" ref="W119:W131" si="1">V119*K119</f>
        <v>4.4747199999999996</v>
      </c>
      <c r="X119" s="138">
        <v>0</v>
      </c>
      <c r="Y119" s="138">
        <f t="shared" ref="Y119:Y131" si="2">X119*K119</f>
        <v>0</v>
      </c>
      <c r="Z119" s="138">
        <v>0.255</v>
      </c>
      <c r="AA119" s="139">
        <f t="shared" ref="AA119:AA131" si="3">Z119*K119</f>
        <v>57.052679999999995</v>
      </c>
      <c r="AR119" s="13" t="s">
        <v>133</v>
      </c>
      <c r="AT119" s="13" t="s">
        <v>129</v>
      </c>
      <c r="AU119" s="13" t="s">
        <v>95</v>
      </c>
      <c r="AY119" s="13" t="s">
        <v>128</v>
      </c>
      <c r="BE119" s="140">
        <f t="shared" ref="BE119:BE131" si="4">IF(U119="základní",N119,0)</f>
        <v>0</v>
      </c>
      <c r="BF119" s="140">
        <f t="shared" ref="BF119:BF131" si="5">IF(U119="snížená",N119,0)</f>
        <v>0</v>
      </c>
      <c r="BG119" s="140">
        <f t="shared" ref="BG119:BG131" si="6">IF(U119="zákl. přenesená",N119,0)</f>
        <v>0</v>
      </c>
      <c r="BH119" s="140">
        <f t="shared" ref="BH119:BH131" si="7">IF(U119="sníž. přenesená",N119,0)</f>
        <v>0</v>
      </c>
      <c r="BI119" s="140">
        <f t="shared" ref="BI119:BI131" si="8">IF(U119="nulová",N119,0)</f>
        <v>0</v>
      </c>
      <c r="BJ119" s="13" t="s">
        <v>78</v>
      </c>
      <c r="BK119" s="140">
        <f t="shared" ref="BK119:BK131" si="9">ROUND(L119*K119,2)</f>
        <v>0</v>
      </c>
      <c r="BL119" s="13" t="s">
        <v>133</v>
      </c>
      <c r="BM119" s="13" t="s">
        <v>134</v>
      </c>
    </row>
    <row r="120" spans="2:65" s="1" customFormat="1" ht="31.5" customHeight="1" x14ac:dyDescent="0.3">
      <c r="B120" s="131"/>
      <c r="C120" s="132" t="s">
        <v>95</v>
      </c>
      <c r="D120" s="132" t="s">
        <v>129</v>
      </c>
      <c r="E120" s="133" t="s">
        <v>135</v>
      </c>
      <c r="F120" s="199" t="s">
        <v>136</v>
      </c>
      <c r="G120" s="200"/>
      <c r="H120" s="200"/>
      <c r="I120" s="200"/>
      <c r="J120" s="134" t="s">
        <v>132</v>
      </c>
      <c r="K120" s="135">
        <v>223.73599999999999</v>
      </c>
      <c r="L120" s="201">
        <v>0</v>
      </c>
      <c r="M120" s="200"/>
      <c r="N120" s="201">
        <f t="shared" si="0"/>
        <v>0</v>
      </c>
      <c r="O120" s="200"/>
      <c r="P120" s="200"/>
      <c r="Q120" s="200"/>
      <c r="R120" s="136"/>
      <c r="T120" s="137" t="s">
        <v>3</v>
      </c>
      <c r="U120" s="36" t="s">
        <v>36</v>
      </c>
      <c r="V120" s="138">
        <v>4.8000000000000001E-2</v>
      </c>
      <c r="W120" s="138">
        <f t="shared" si="1"/>
        <v>10.739328</v>
      </c>
      <c r="X120" s="138">
        <v>0</v>
      </c>
      <c r="Y120" s="138">
        <f t="shared" si="2"/>
        <v>0</v>
      </c>
      <c r="Z120" s="138">
        <v>0.3</v>
      </c>
      <c r="AA120" s="139">
        <f t="shared" si="3"/>
        <v>67.120799999999988</v>
      </c>
      <c r="AR120" s="13" t="s">
        <v>133</v>
      </c>
      <c r="AT120" s="13" t="s">
        <v>129</v>
      </c>
      <c r="AU120" s="13" t="s">
        <v>95</v>
      </c>
      <c r="AY120" s="13" t="s">
        <v>128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78</v>
      </c>
      <c r="BK120" s="140">
        <f t="shared" si="9"/>
        <v>0</v>
      </c>
      <c r="BL120" s="13" t="s">
        <v>133</v>
      </c>
      <c r="BM120" s="13" t="s">
        <v>137</v>
      </c>
    </row>
    <row r="121" spans="2:65" s="1" customFormat="1" ht="22.5" customHeight="1" x14ac:dyDescent="0.3">
      <c r="B121" s="131"/>
      <c r="C121" s="132" t="s">
        <v>138</v>
      </c>
      <c r="D121" s="132" t="s">
        <v>129</v>
      </c>
      <c r="E121" s="133" t="s">
        <v>139</v>
      </c>
      <c r="F121" s="199" t="s">
        <v>140</v>
      </c>
      <c r="G121" s="200"/>
      <c r="H121" s="200"/>
      <c r="I121" s="200"/>
      <c r="J121" s="134" t="s">
        <v>141</v>
      </c>
      <c r="K121" s="135">
        <v>147.77000000000001</v>
      </c>
      <c r="L121" s="201">
        <v>0</v>
      </c>
      <c r="M121" s="200"/>
      <c r="N121" s="201">
        <f t="shared" si="0"/>
        <v>0</v>
      </c>
      <c r="O121" s="200"/>
      <c r="P121" s="200"/>
      <c r="Q121" s="200"/>
      <c r="R121" s="136"/>
      <c r="T121" s="137" t="s">
        <v>3</v>
      </c>
      <c r="U121" s="36" t="s">
        <v>36</v>
      </c>
      <c r="V121" s="138">
        <v>0.27200000000000002</v>
      </c>
      <c r="W121" s="138">
        <f t="shared" si="1"/>
        <v>40.193440000000002</v>
      </c>
      <c r="X121" s="138">
        <v>0</v>
      </c>
      <c r="Y121" s="138">
        <f t="shared" si="2"/>
        <v>0</v>
      </c>
      <c r="Z121" s="138">
        <v>0.28999999999999998</v>
      </c>
      <c r="AA121" s="139">
        <f t="shared" si="3"/>
        <v>42.853299999999997</v>
      </c>
      <c r="AR121" s="13" t="s">
        <v>133</v>
      </c>
      <c r="AT121" s="13" t="s">
        <v>129</v>
      </c>
      <c r="AU121" s="13" t="s">
        <v>95</v>
      </c>
      <c r="AY121" s="13" t="s">
        <v>128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78</v>
      </c>
      <c r="BK121" s="140">
        <f t="shared" si="9"/>
        <v>0</v>
      </c>
      <c r="BL121" s="13" t="s">
        <v>133</v>
      </c>
      <c r="BM121" s="13" t="s">
        <v>142</v>
      </c>
    </row>
    <row r="122" spans="2:65" s="1" customFormat="1" ht="31.5" customHeight="1" x14ac:dyDescent="0.3">
      <c r="B122" s="131"/>
      <c r="C122" s="132" t="s">
        <v>133</v>
      </c>
      <c r="D122" s="132" t="s">
        <v>129</v>
      </c>
      <c r="E122" s="133" t="s">
        <v>143</v>
      </c>
      <c r="F122" s="199" t="s">
        <v>144</v>
      </c>
      <c r="G122" s="200"/>
      <c r="H122" s="200"/>
      <c r="I122" s="200"/>
      <c r="J122" s="134" t="s">
        <v>145</v>
      </c>
      <c r="K122" s="135">
        <v>5.7839999999999998</v>
      </c>
      <c r="L122" s="201">
        <v>0</v>
      </c>
      <c r="M122" s="200"/>
      <c r="N122" s="201">
        <f t="shared" si="0"/>
        <v>0</v>
      </c>
      <c r="O122" s="200"/>
      <c r="P122" s="200"/>
      <c r="Q122" s="200"/>
      <c r="R122" s="136"/>
      <c r="T122" s="137" t="s">
        <v>3</v>
      </c>
      <c r="U122" s="36" t="s">
        <v>36</v>
      </c>
      <c r="V122" s="138">
        <v>9.7000000000000003E-2</v>
      </c>
      <c r="W122" s="138">
        <f t="shared" si="1"/>
        <v>0.56104799999999999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133</v>
      </c>
      <c r="AT122" s="13" t="s">
        <v>129</v>
      </c>
      <c r="AU122" s="13" t="s">
        <v>95</v>
      </c>
      <c r="AY122" s="13" t="s">
        <v>128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78</v>
      </c>
      <c r="BK122" s="140">
        <f t="shared" si="9"/>
        <v>0</v>
      </c>
      <c r="BL122" s="13" t="s">
        <v>133</v>
      </c>
      <c r="BM122" s="13" t="s">
        <v>146</v>
      </c>
    </row>
    <row r="123" spans="2:65" s="1" customFormat="1" ht="31.5" customHeight="1" x14ac:dyDescent="0.3">
      <c r="B123" s="131"/>
      <c r="C123" s="132" t="s">
        <v>147</v>
      </c>
      <c r="D123" s="132" t="s">
        <v>129</v>
      </c>
      <c r="E123" s="133" t="s">
        <v>148</v>
      </c>
      <c r="F123" s="199" t="s">
        <v>149</v>
      </c>
      <c r="G123" s="200"/>
      <c r="H123" s="200"/>
      <c r="I123" s="200"/>
      <c r="J123" s="134" t="s">
        <v>145</v>
      </c>
      <c r="K123" s="135">
        <v>4.4329999999999998</v>
      </c>
      <c r="L123" s="201">
        <v>0</v>
      </c>
      <c r="M123" s="200"/>
      <c r="N123" s="201">
        <f t="shared" si="0"/>
        <v>0</v>
      </c>
      <c r="O123" s="200"/>
      <c r="P123" s="200"/>
      <c r="Q123" s="200"/>
      <c r="R123" s="136"/>
      <c r="T123" s="137" t="s">
        <v>3</v>
      </c>
      <c r="U123" s="36" t="s">
        <v>36</v>
      </c>
      <c r="V123" s="138">
        <v>5.3999999999999999E-2</v>
      </c>
      <c r="W123" s="138">
        <f t="shared" si="1"/>
        <v>0.23938199999999998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133</v>
      </c>
      <c r="AT123" s="13" t="s">
        <v>129</v>
      </c>
      <c r="AU123" s="13" t="s">
        <v>95</v>
      </c>
      <c r="AY123" s="13" t="s">
        <v>128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78</v>
      </c>
      <c r="BK123" s="140">
        <f t="shared" si="9"/>
        <v>0</v>
      </c>
      <c r="BL123" s="13" t="s">
        <v>133</v>
      </c>
      <c r="BM123" s="13" t="s">
        <v>150</v>
      </c>
    </row>
    <row r="124" spans="2:65" s="1" customFormat="1" ht="22.5" customHeight="1" x14ac:dyDescent="0.3">
      <c r="B124" s="131"/>
      <c r="C124" s="132" t="s">
        <v>151</v>
      </c>
      <c r="D124" s="132" t="s">
        <v>129</v>
      </c>
      <c r="E124" s="133" t="s">
        <v>152</v>
      </c>
      <c r="F124" s="199" t="s">
        <v>153</v>
      </c>
      <c r="G124" s="200"/>
      <c r="H124" s="200"/>
      <c r="I124" s="200"/>
      <c r="J124" s="134" t="s">
        <v>132</v>
      </c>
      <c r="K124" s="135">
        <v>236.78899999999999</v>
      </c>
      <c r="L124" s="201">
        <v>0</v>
      </c>
      <c r="M124" s="200"/>
      <c r="N124" s="201">
        <f t="shared" si="0"/>
        <v>0</v>
      </c>
      <c r="O124" s="200"/>
      <c r="P124" s="200"/>
      <c r="Q124" s="200"/>
      <c r="R124" s="136"/>
      <c r="T124" s="137" t="s">
        <v>3</v>
      </c>
      <c r="U124" s="36" t="s">
        <v>36</v>
      </c>
      <c r="V124" s="138">
        <v>3.5000000000000003E-2</v>
      </c>
      <c r="W124" s="138">
        <f t="shared" si="1"/>
        <v>8.2876150000000006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133</v>
      </c>
      <c r="AT124" s="13" t="s">
        <v>129</v>
      </c>
      <c r="AU124" s="13" t="s">
        <v>95</v>
      </c>
      <c r="AY124" s="13" t="s">
        <v>128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78</v>
      </c>
      <c r="BK124" s="140">
        <f t="shared" si="9"/>
        <v>0</v>
      </c>
      <c r="BL124" s="13" t="s">
        <v>133</v>
      </c>
      <c r="BM124" s="13" t="s">
        <v>154</v>
      </c>
    </row>
    <row r="125" spans="2:65" s="1" customFormat="1" ht="31.5" customHeight="1" x14ac:dyDescent="0.3">
      <c r="B125" s="131"/>
      <c r="C125" s="132" t="s">
        <v>155</v>
      </c>
      <c r="D125" s="132" t="s">
        <v>129</v>
      </c>
      <c r="E125" s="133" t="s">
        <v>156</v>
      </c>
      <c r="F125" s="199" t="s">
        <v>157</v>
      </c>
      <c r="G125" s="200"/>
      <c r="H125" s="200"/>
      <c r="I125" s="200"/>
      <c r="J125" s="134" t="s">
        <v>132</v>
      </c>
      <c r="K125" s="135">
        <v>57.838999999999999</v>
      </c>
      <c r="L125" s="201">
        <v>0</v>
      </c>
      <c r="M125" s="200"/>
      <c r="N125" s="201">
        <f t="shared" si="0"/>
        <v>0</v>
      </c>
      <c r="O125" s="200"/>
      <c r="P125" s="200"/>
      <c r="Q125" s="200"/>
      <c r="R125" s="136"/>
      <c r="T125" s="137" t="s">
        <v>3</v>
      </c>
      <c r="U125" s="36" t="s">
        <v>36</v>
      </c>
      <c r="V125" s="138">
        <v>1.2E-2</v>
      </c>
      <c r="W125" s="138">
        <f t="shared" si="1"/>
        <v>0.69406800000000002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133</v>
      </c>
      <c r="AT125" s="13" t="s">
        <v>129</v>
      </c>
      <c r="AU125" s="13" t="s">
        <v>95</v>
      </c>
      <c r="AY125" s="13" t="s">
        <v>128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133</v>
      </c>
      <c r="BM125" s="13" t="s">
        <v>158</v>
      </c>
    </row>
    <row r="126" spans="2:65" s="1" customFormat="1" ht="31.5" customHeight="1" x14ac:dyDescent="0.3">
      <c r="B126" s="131"/>
      <c r="C126" s="132" t="s">
        <v>159</v>
      </c>
      <c r="D126" s="132" t="s">
        <v>129</v>
      </c>
      <c r="E126" s="133" t="s">
        <v>160</v>
      </c>
      <c r="F126" s="199" t="s">
        <v>161</v>
      </c>
      <c r="G126" s="200"/>
      <c r="H126" s="200"/>
      <c r="I126" s="200"/>
      <c r="J126" s="134" t="s">
        <v>132</v>
      </c>
      <c r="K126" s="135">
        <v>57.838999999999999</v>
      </c>
      <c r="L126" s="201">
        <v>0</v>
      </c>
      <c r="M126" s="200"/>
      <c r="N126" s="201">
        <f t="shared" si="0"/>
        <v>0</v>
      </c>
      <c r="O126" s="200"/>
      <c r="P126" s="200"/>
      <c r="Q126" s="200"/>
      <c r="R126" s="136"/>
      <c r="T126" s="137" t="s">
        <v>3</v>
      </c>
      <c r="U126" s="36" t="s">
        <v>36</v>
      </c>
      <c r="V126" s="138">
        <v>5.8000000000000003E-2</v>
      </c>
      <c r="W126" s="138">
        <f t="shared" si="1"/>
        <v>3.3546620000000003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133</v>
      </c>
      <c r="AT126" s="13" t="s">
        <v>129</v>
      </c>
      <c r="AU126" s="13" t="s">
        <v>95</v>
      </c>
      <c r="AY126" s="13" t="s">
        <v>128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133</v>
      </c>
      <c r="BM126" s="13" t="s">
        <v>162</v>
      </c>
    </row>
    <row r="127" spans="2:65" s="1" customFormat="1" ht="31.5" customHeight="1" x14ac:dyDescent="0.3">
      <c r="B127" s="131"/>
      <c r="C127" s="132" t="s">
        <v>163</v>
      </c>
      <c r="D127" s="132" t="s">
        <v>129</v>
      </c>
      <c r="E127" s="133" t="s">
        <v>164</v>
      </c>
      <c r="F127" s="199" t="s">
        <v>165</v>
      </c>
      <c r="G127" s="200"/>
      <c r="H127" s="200"/>
      <c r="I127" s="200"/>
      <c r="J127" s="134" t="s">
        <v>166</v>
      </c>
      <c r="K127" s="135">
        <v>175.006</v>
      </c>
      <c r="L127" s="201">
        <v>0</v>
      </c>
      <c r="M127" s="200"/>
      <c r="N127" s="201">
        <f t="shared" si="0"/>
        <v>0</v>
      </c>
      <c r="O127" s="200"/>
      <c r="P127" s="200"/>
      <c r="Q127" s="200"/>
      <c r="R127" s="136"/>
      <c r="T127" s="137" t="s">
        <v>3</v>
      </c>
      <c r="U127" s="36" t="s">
        <v>36</v>
      </c>
      <c r="V127" s="138">
        <v>0</v>
      </c>
      <c r="W127" s="138">
        <f t="shared" si="1"/>
        <v>0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3" t="s">
        <v>133</v>
      </c>
      <c r="AT127" s="13" t="s">
        <v>129</v>
      </c>
      <c r="AU127" s="13" t="s">
        <v>95</v>
      </c>
      <c r="AY127" s="13" t="s">
        <v>128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133</v>
      </c>
      <c r="BM127" s="13" t="s">
        <v>167</v>
      </c>
    </row>
    <row r="128" spans="2:65" s="1" customFormat="1" ht="22.5" customHeight="1" x14ac:dyDescent="0.3">
      <c r="B128" s="131"/>
      <c r="C128" s="141" t="s">
        <v>168</v>
      </c>
      <c r="D128" s="141" t="s">
        <v>169</v>
      </c>
      <c r="E128" s="142" t="s">
        <v>170</v>
      </c>
      <c r="F128" s="202" t="s">
        <v>171</v>
      </c>
      <c r="G128" s="203"/>
      <c r="H128" s="203"/>
      <c r="I128" s="203"/>
      <c r="J128" s="143" t="s">
        <v>172</v>
      </c>
      <c r="K128" s="144">
        <v>1.7350000000000001</v>
      </c>
      <c r="L128" s="204">
        <v>0</v>
      </c>
      <c r="M128" s="203"/>
      <c r="N128" s="204">
        <f t="shared" si="0"/>
        <v>0</v>
      </c>
      <c r="O128" s="200"/>
      <c r="P128" s="200"/>
      <c r="Q128" s="200"/>
      <c r="R128" s="136"/>
      <c r="T128" s="137" t="s">
        <v>3</v>
      </c>
      <c r="U128" s="36" t="s">
        <v>36</v>
      </c>
      <c r="V128" s="138">
        <v>0</v>
      </c>
      <c r="W128" s="138">
        <f t="shared" si="1"/>
        <v>0</v>
      </c>
      <c r="X128" s="138">
        <v>1E-3</v>
      </c>
      <c r="Y128" s="138">
        <f t="shared" si="2"/>
        <v>1.7350000000000002E-3</v>
      </c>
      <c r="Z128" s="138">
        <v>0</v>
      </c>
      <c r="AA128" s="139">
        <f t="shared" si="3"/>
        <v>0</v>
      </c>
      <c r="AR128" s="13" t="s">
        <v>159</v>
      </c>
      <c r="AT128" s="13" t="s">
        <v>169</v>
      </c>
      <c r="AU128" s="13" t="s">
        <v>95</v>
      </c>
      <c r="AY128" s="13" t="s">
        <v>128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133</v>
      </c>
      <c r="BM128" s="13" t="s">
        <v>173</v>
      </c>
    </row>
    <row r="129" spans="2:65" s="1" customFormat="1" ht="22.5" customHeight="1" x14ac:dyDescent="0.3">
      <c r="B129" s="131"/>
      <c r="C129" s="132" t="s">
        <v>174</v>
      </c>
      <c r="D129" s="132" t="s">
        <v>129</v>
      </c>
      <c r="E129" s="133" t="s">
        <v>175</v>
      </c>
      <c r="F129" s="199" t="s">
        <v>176</v>
      </c>
      <c r="G129" s="200"/>
      <c r="H129" s="200"/>
      <c r="I129" s="200"/>
      <c r="J129" s="134" t="s">
        <v>166</v>
      </c>
      <c r="K129" s="135">
        <v>3021.904</v>
      </c>
      <c r="L129" s="201">
        <v>0</v>
      </c>
      <c r="M129" s="200"/>
      <c r="N129" s="201">
        <f t="shared" si="0"/>
        <v>0</v>
      </c>
      <c r="O129" s="200"/>
      <c r="P129" s="200"/>
      <c r="Q129" s="200"/>
      <c r="R129" s="136"/>
      <c r="T129" s="137" t="s">
        <v>3</v>
      </c>
      <c r="U129" s="36" t="s">
        <v>36</v>
      </c>
      <c r="V129" s="138">
        <v>4.0000000000000001E-3</v>
      </c>
      <c r="W129" s="138">
        <f t="shared" si="1"/>
        <v>12.087616000000001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3" t="s">
        <v>133</v>
      </c>
      <c r="AT129" s="13" t="s">
        <v>129</v>
      </c>
      <c r="AU129" s="13" t="s">
        <v>95</v>
      </c>
      <c r="AY129" s="13" t="s">
        <v>128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133</v>
      </c>
      <c r="BM129" s="13" t="s">
        <v>177</v>
      </c>
    </row>
    <row r="130" spans="2:65" s="1" customFormat="1" ht="31.5" customHeight="1" x14ac:dyDescent="0.3">
      <c r="B130" s="131"/>
      <c r="C130" s="132" t="s">
        <v>178</v>
      </c>
      <c r="D130" s="132" t="s">
        <v>129</v>
      </c>
      <c r="E130" s="133" t="s">
        <v>179</v>
      </c>
      <c r="F130" s="199" t="s">
        <v>180</v>
      </c>
      <c r="G130" s="200"/>
      <c r="H130" s="200"/>
      <c r="I130" s="200"/>
      <c r="J130" s="134" t="s">
        <v>166</v>
      </c>
      <c r="K130" s="135">
        <v>199.90600000000001</v>
      </c>
      <c r="L130" s="201">
        <v>0</v>
      </c>
      <c r="M130" s="200"/>
      <c r="N130" s="201">
        <f t="shared" si="0"/>
        <v>0</v>
      </c>
      <c r="O130" s="200"/>
      <c r="P130" s="200"/>
      <c r="Q130" s="200"/>
      <c r="R130" s="136"/>
      <c r="T130" s="137" t="s">
        <v>3</v>
      </c>
      <c r="U130" s="36" t="s">
        <v>36</v>
      </c>
      <c r="V130" s="138">
        <v>0</v>
      </c>
      <c r="W130" s="138">
        <f t="shared" si="1"/>
        <v>0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3" t="s">
        <v>133</v>
      </c>
      <c r="AT130" s="13" t="s">
        <v>129</v>
      </c>
      <c r="AU130" s="13" t="s">
        <v>95</v>
      </c>
      <c r="AY130" s="13" t="s">
        <v>128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133</v>
      </c>
      <c r="BM130" s="13" t="s">
        <v>181</v>
      </c>
    </row>
    <row r="131" spans="2:65" s="1" customFormat="1" ht="31.5" customHeight="1" x14ac:dyDescent="0.3">
      <c r="B131" s="131"/>
      <c r="C131" s="132" t="s">
        <v>182</v>
      </c>
      <c r="D131" s="132" t="s">
        <v>129</v>
      </c>
      <c r="E131" s="133" t="s">
        <v>183</v>
      </c>
      <c r="F131" s="199" t="s">
        <v>184</v>
      </c>
      <c r="G131" s="200"/>
      <c r="H131" s="200"/>
      <c r="I131" s="200"/>
      <c r="J131" s="134" t="s">
        <v>166</v>
      </c>
      <c r="K131" s="135">
        <v>159.142</v>
      </c>
      <c r="L131" s="201">
        <v>0</v>
      </c>
      <c r="M131" s="200"/>
      <c r="N131" s="201">
        <f t="shared" si="0"/>
        <v>0</v>
      </c>
      <c r="O131" s="200"/>
      <c r="P131" s="200"/>
      <c r="Q131" s="200"/>
      <c r="R131" s="136"/>
      <c r="T131" s="137" t="s">
        <v>3</v>
      </c>
      <c r="U131" s="36" t="s">
        <v>36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3" t="s">
        <v>133</v>
      </c>
      <c r="AT131" s="13" t="s">
        <v>129</v>
      </c>
      <c r="AU131" s="13" t="s">
        <v>95</v>
      </c>
      <c r="AY131" s="13" t="s">
        <v>128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133</v>
      </c>
      <c r="BM131" s="13" t="s">
        <v>185</v>
      </c>
    </row>
    <row r="132" spans="2:65" s="9" customFormat="1" ht="29.85" customHeight="1" x14ac:dyDescent="0.3">
      <c r="B132" s="120"/>
      <c r="C132" s="121"/>
      <c r="D132" s="130" t="s">
        <v>108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212">
        <f>BK132</f>
        <v>0</v>
      </c>
      <c r="O132" s="213"/>
      <c r="P132" s="213"/>
      <c r="Q132" s="213"/>
      <c r="R132" s="123"/>
      <c r="T132" s="124"/>
      <c r="U132" s="121"/>
      <c r="V132" s="121"/>
      <c r="W132" s="125">
        <f>W133+W135</f>
        <v>168.81770399999999</v>
      </c>
      <c r="X132" s="121"/>
      <c r="Y132" s="125">
        <f>Y133+Y135</f>
        <v>75.869587891999998</v>
      </c>
      <c r="Z132" s="121"/>
      <c r="AA132" s="126">
        <f>AA133+AA135</f>
        <v>0</v>
      </c>
      <c r="AR132" s="127" t="s">
        <v>78</v>
      </c>
      <c r="AT132" s="128" t="s">
        <v>70</v>
      </c>
      <c r="AU132" s="128" t="s">
        <v>78</v>
      </c>
      <c r="AY132" s="127" t="s">
        <v>128</v>
      </c>
      <c r="BK132" s="129">
        <f>BK133+BK135</f>
        <v>0</v>
      </c>
    </row>
    <row r="133" spans="2:65" s="9" customFormat="1" ht="14.85" customHeight="1" x14ac:dyDescent="0.3">
      <c r="B133" s="120"/>
      <c r="C133" s="121"/>
      <c r="D133" s="130" t="s">
        <v>109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210">
        <f>BK133</f>
        <v>0</v>
      </c>
      <c r="O133" s="211"/>
      <c r="P133" s="211"/>
      <c r="Q133" s="211"/>
      <c r="R133" s="123"/>
      <c r="T133" s="124"/>
      <c r="U133" s="121"/>
      <c r="V133" s="121"/>
      <c r="W133" s="125">
        <f>W134</f>
        <v>6.1565139999999996</v>
      </c>
      <c r="X133" s="121"/>
      <c r="Y133" s="125">
        <f>Y134</f>
        <v>0</v>
      </c>
      <c r="Z133" s="121"/>
      <c r="AA133" s="126">
        <f>AA134</f>
        <v>0</v>
      </c>
      <c r="AR133" s="127" t="s">
        <v>78</v>
      </c>
      <c r="AT133" s="128" t="s">
        <v>70</v>
      </c>
      <c r="AU133" s="128" t="s">
        <v>95</v>
      </c>
      <c r="AY133" s="127" t="s">
        <v>128</v>
      </c>
      <c r="BK133" s="129">
        <f>BK134</f>
        <v>0</v>
      </c>
    </row>
    <row r="134" spans="2:65" s="1" customFormat="1" ht="22.5" customHeight="1" x14ac:dyDescent="0.3">
      <c r="B134" s="131"/>
      <c r="C134" s="132" t="s">
        <v>186</v>
      </c>
      <c r="D134" s="132" t="s">
        <v>129</v>
      </c>
      <c r="E134" s="133" t="s">
        <v>187</v>
      </c>
      <c r="F134" s="199" t="s">
        <v>188</v>
      </c>
      <c r="G134" s="200"/>
      <c r="H134" s="200"/>
      <c r="I134" s="200"/>
      <c r="J134" s="134" t="s">
        <v>132</v>
      </c>
      <c r="K134" s="135">
        <v>236.78899999999999</v>
      </c>
      <c r="L134" s="201">
        <v>0</v>
      </c>
      <c r="M134" s="200"/>
      <c r="N134" s="201">
        <f>ROUND(L134*K134,2)</f>
        <v>0</v>
      </c>
      <c r="O134" s="200"/>
      <c r="P134" s="200"/>
      <c r="Q134" s="200"/>
      <c r="R134" s="136"/>
      <c r="T134" s="137" t="s">
        <v>3</v>
      </c>
      <c r="U134" s="36" t="s">
        <v>36</v>
      </c>
      <c r="V134" s="138">
        <v>2.5999999999999999E-2</v>
      </c>
      <c r="W134" s="138">
        <f>V134*K134</f>
        <v>6.1565139999999996</v>
      </c>
      <c r="X134" s="138">
        <v>0</v>
      </c>
      <c r="Y134" s="138">
        <f>X134*K134</f>
        <v>0</v>
      </c>
      <c r="Z134" s="138">
        <v>0</v>
      </c>
      <c r="AA134" s="139">
        <f>Z134*K134</f>
        <v>0</v>
      </c>
      <c r="AR134" s="13" t="s">
        <v>133</v>
      </c>
      <c r="AT134" s="13" t="s">
        <v>129</v>
      </c>
      <c r="AU134" s="13" t="s">
        <v>138</v>
      </c>
      <c r="AY134" s="13" t="s">
        <v>128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13" t="s">
        <v>78</v>
      </c>
      <c r="BK134" s="140">
        <f>ROUND(L134*K134,2)</f>
        <v>0</v>
      </c>
      <c r="BL134" s="13" t="s">
        <v>133</v>
      </c>
      <c r="BM134" s="13" t="s">
        <v>189</v>
      </c>
    </row>
    <row r="135" spans="2:65" s="9" customFormat="1" ht="22.35" customHeight="1" x14ac:dyDescent="0.3">
      <c r="B135" s="120"/>
      <c r="C135" s="121"/>
      <c r="D135" s="130" t="s">
        <v>110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214">
        <f>BK135</f>
        <v>0</v>
      </c>
      <c r="O135" s="215"/>
      <c r="P135" s="215"/>
      <c r="Q135" s="215"/>
      <c r="R135" s="123"/>
      <c r="T135" s="124"/>
      <c r="U135" s="121"/>
      <c r="V135" s="121"/>
      <c r="W135" s="125">
        <f>SUM(W136:W143)</f>
        <v>162.66119</v>
      </c>
      <c r="X135" s="121"/>
      <c r="Y135" s="125">
        <f>SUM(Y136:Y143)</f>
        <v>75.869587891999998</v>
      </c>
      <c r="Z135" s="121"/>
      <c r="AA135" s="126">
        <f>SUM(AA136:AA143)</f>
        <v>0</v>
      </c>
      <c r="AR135" s="127" t="s">
        <v>78</v>
      </c>
      <c r="AT135" s="128" t="s">
        <v>70</v>
      </c>
      <c r="AU135" s="128" t="s">
        <v>95</v>
      </c>
      <c r="AY135" s="127" t="s">
        <v>128</v>
      </c>
      <c r="BK135" s="129">
        <f>SUM(BK136:BK143)</f>
        <v>0</v>
      </c>
    </row>
    <row r="136" spans="2:65" s="1" customFormat="1" ht="22.5" customHeight="1" x14ac:dyDescent="0.3">
      <c r="B136" s="131"/>
      <c r="C136" s="141" t="s">
        <v>9</v>
      </c>
      <c r="D136" s="141" t="s">
        <v>169</v>
      </c>
      <c r="E136" s="142" t="s">
        <v>190</v>
      </c>
      <c r="F136" s="202" t="s">
        <v>191</v>
      </c>
      <c r="G136" s="203"/>
      <c r="H136" s="203"/>
      <c r="I136" s="203"/>
      <c r="J136" s="143" t="s">
        <v>132</v>
      </c>
      <c r="K136" s="144">
        <v>183.86099999999999</v>
      </c>
      <c r="L136" s="204">
        <v>0</v>
      </c>
      <c r="M136" s="203"/>
      <c r="N136" s="204">
        <f t="shared" ref="N136:N143" si="10">ROUND(L136*K136,2)</f>
        <v>0</v>
      </c>
      <c r="O136" s="200"/>
      <c r="P136" s="200"/>
      <c r="Q136" s="200"/>
      <c r="R136" s="136"/>
      <c r="T136" s="137" t="s">
        <v>3</v>
      </c>
      <c r="U136" s="36" t="s">
        <v>36</v>
      </c>
      <c r="V136" s="138">
        <v>0</v>
      </c>
      <c r="W136" s="138">
        <f t="shared" ref="W136:W143" si="11">V136*K136</f>
        <v>0</v>
      </c>
      <c r="X136" s="138">
        <v>0.13100000000000001</v>
      </c>
      <c r="Y136" s="138">
        <f t="shared" ref="Y136:Y143" si="12">X136*K136</f>
        <v>24.085791</v>
      </c>
      <c r="Z136" s="138">
        <v>0</v>
      </c>
      <c r="AA136" s="139">
        <f t="shared" ref="AA136:AA143" si="13">Z136*K136</f>
        <v>0</v>
      </c>
      <c r="AR136" s="13" t="s">
        <v>159</v>
      </c>
      <c r="AT136" s="13" t="s">
        <v>169</v>
      </c>
      <c r="AU136" s="13" t="s">
        <v>138</v>
      </c>
      <c r="AY136" s="13" t="s">
        <v>128</v>
      </c>
      <c r="BE136" s="140">
        <f t="shared" ref="BE136:BE143" si="14">IF(U136="základní",N136,0)</f>
        <v>0</v>
      </c>
      <c r="BF136" s="140">
        <f t="shared" ref="BF136:BF143" si="15">IF(U136="snížená",N136,0)</f>
        <v>0</v>
      </c>
      <c r="BG136" s="140">
        <f t="shared" ref="BG136:BG143" si="16">IF(U136="zákl. přenesená",N136,0)</f>
        <v>0</v>
      </c>
      <c r="BH136" s="140">
        <f t="shared" ref="BH136:BH143" si="17">IF(U136="sníž. přenesená",N136,0)</f>
        <v>0</v>
      </c>
      <c r="BI136" s="140">
        <f t="shared" ref="BI136:BI143" si="18">IF(U136="nulová",N136,0)</f>
        <v>0</v>
      </c>
      <c r="BJ136" s="13" t="s">
        <v>78</v>
      </c>
      <c r="BK136" s="140">
        <f t="shared" ref="BK136:BK143" si="19">ROUND(L136*K136,2)</f>
        <v>0</v>
      </c>
      <c r="BL136" s="13" t="s">
        <v>133</v>
      </c>
      <c r="BM136" s="13" t="s">
        <v>192</v>
      </c>
    </row>
    <row r="137" spans="2:65" s="1" customFormat="1" ht="31.5" customHeight="1" x14ac:dyDescent="0.3">
      <c r="B137" s="131"/>
      <c r="C137" s="141" t="s">
        <v>193</v>
      </c>
      <c r="D137" s="141" t="s">
        <v>169</v>
      </c>
      <c r="E137" s="142" t="s">
        <v>194</v>
      </c>
      <c r="F137" s="202" t="s">
        <v>195</v>
      </c>
      <c r="G137" s="203"/>
      <c r="H137" s="203"/>
      <c r="I137" s="203"/>
      <c r="J137" s="143" t="s">
        <v>132</v>
      </c>
      <c r="K137" s="144">
        <v>10.627000000000001</v>
      </c>
      <c r="L137" s="204">
        <v>0</v>
      </c>
      <c r="M137" s="203"/>
      <c r="N137" s="204">
        <f t="shared" si="10"/>
        <v>0</v>
      </c>
      <c r="O137" s="200"/>
      <c r="P137" s="200"/>
      <c r="Q137" s="200"/>
      <c r="R137" s="136"/>
      <c r="T137" s="137" t="s">
        <v>3</v>
      </c>
      <c r="U137" s="36" t="s">
        <v>36</v>
      </c>
      <c r="V137" s="138">
        <v>0</v>
      </c>
      <c r="W137" s="138">
        <f t="shared" si="11"/>
        <v>0</v>
      </c>
      <c r="X137" s="138">
        <v>0</v>
      </c>
      <c r="Y137" s="138">
        <f t="shared" si="12"/>
        <v>0</v>
      </c>
      <c r="Z137" s="138">
        <v>0</v>
      </c>
      <c r="AA137" s="139">
        <f t="shared" si="13"/>
        <v>0</v>
      </c>
      <c r="AR137" s="13" t="s">
        <v>159</v>
      </c>
      <c r="AT137" s="13" t="s">
        <v>169</v>
      </c>
      <c r="AU137" s="13" t="s">
        <v>138</v>
      </c>
      <c r="AY137" s="13" t="s">
        <v>128</v>
      </c>
      <c r="BE137" s="140">
        <f t="shared" si="14"/>
        <v>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3" t="s">
        <v>78</v>
      </c>
      <c r="BK137" s="140">
        <f t="shared" si="19"/>
        <v>0</v>
      </c>
      <c r="BL137" s="13" t="s">
        <v>133</v>
      </c>
      <c r="BM137" s="13" t="s">
        <v>196</v>
      </c>
    </row>
    <row r="138" spans="2:65" s="1" customFormat="1" ht="22.5" customHeight="1" x14ac:dyDescent="0.3">
      <c r="B138" s="131"/>
      <c r="C138" s="141" t="s">
        <v>197</v>
      </c>
      <c r="D138" s="141" t="s">
        <v>169</v>
      </c>
      <c r="E138" s="142" t="s">
        <v>198</v>
      </c>
      <c r="F138" s="202" t="s">
        <v>199</v>
      </c>
      <c r="G138" s="203"/>
      <c r="H138" s="203"/>
      <c r="I138" s="203"/>
      <c r="J138" s="143" t="s">
        <v>132</v>
      </c>
      <c r="K138" s="144">
        <v>39.652000000000001</v>
      </c>
      <c r="L138" s="204">
        <v>0</v>
      </c>
      <c r="M138" s="203"/>
      <c r="N138" s="204">
        <f t="shared" si="10"/>
        <v>0</v>
      </c>
      <c r="O138" s="200"/>
      <c r="P138" s="200"/>
      <c r="Q138" s="200"/>
      <c r="R138" s="136"/>
      <c r="T138" s="137" t="s">
        <v>3</v>
      </c>
      <c r="U138" s="36" t="s">
        <v>36</v>
      </c>
      <c r="V138" s="138">
        <v>0</v>
      </c>
      <c r="W138" s="138">
        <f t="shared" si="11"/>
        <v>0</v>
      </c>
      <c r="X138" s="138">
        <v>0.17599999999999999</v>
      </c>
      <c r="Y138" s="138">
        <f t="shared" si="12"/>
        <v>6.9787520000000001</v>
      </c>
      <c r="Z138" s="138">
        <v>0</v>
      </c>
      <c r="AA138" s="139">
        <f t="shared" si="13"/>
        <v>0</v>
      </c>
      <c r="AR138" s="13" t="s">
        <v>159</v>
      </c>
      <c r="AT138" s="13" t="s">
        <v>169</v>
      </c>
      <c r="AU138" s="13" t="s">
        <v>138</v>
      </c>
      <c r="AY138" s="13" t="s">
        <v>128</v>
      </c>
      <c r="BE138" s="140">
        <f t="shared" si="14"/>
        <v>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3" t="s">
        <v>78</v>
      </c>
      <c r="BK138" s="140">
        <f t="shared" si="19"/>
        <v>0</v>
      </c>
      <c r="BL138" s="13" t="s">
        <v>133</v>
      </c>
      <c r="BM138" s="13" t="s">
        <v>200</v>
      </c>
    </row>
    <row r="139" spans="2:65" s="1" customFormat="1" ht="31.5" customHeight="1" x14ac:dyDescent="0.3">
      <c r="B139" s="131"/>
      <c r="C139" s="141" t="s">
        <v>201</v>
      </c>
      <c r="D139" s="141" t="s">
        <v>169</v>
      </c>
      <c r="E139" s="142" t="s">
        <v>202</v>
      </c>
      <c r="F139" s="202" t="s">
        <v>203</v>
      </c>
      <c r="G139" s="203"/>
      <c r="H139" s="203"/>
      <c r="I139" s="203"/>
      <c r="J139" s="143" t="s">
        <v>132</v>
      </c>
      <c r="K139" s="144">
        <v>0.78200000000000003</v>
      </c>
      <c r="L139" s="204">
        <v>0</v>
      </c>
      <c r="M139" s="203"/>
      <c r="N139" s="204">
        <f t="shared" si="10"/>
        <v>0</v>
      </c>
      <c r="O139" s="200"/>
      <c r="P139" s="200"/>
      <c r="Q139" s="200"/>
      <c r="R139" s="136"/>
      <c r="T139" s="137" t="s">
        <v>3</v>
      </c>
      <c r="U139" s="36" t="s">
        <v>36</v>
      </c>
      <c r="V139" s="138">
        <v>0</v>
      </c>
      <c r="W139" s="138">
        <f t="shared" si="11"/>
        <v>0</v>
      </c>
      <c r="X139" s="138">
        <v>0.13100000000000001</v>
      </c>
      <c r="Y139" s="138">
        <f t="shared" si="12"/>
        <v>0.10244200000000001</v>
      </c>
      <c r="Z139" s="138">
        <v>0</v>
      </c>
      <c r="AA139" s="139">
        <f t="shared" si="13"/>
        <v>0</v>
      </c>
      <c r="AR139" s="13" t="s">
        <v>159</v>
      </c>
      <c r="AT139" s="13" t="s">
        <v>169</v>
      </c>
      <c r="AU139" s="13" t="s">
        <v>138</v>
      </c>
      <c r="AY139" s="13" t="s">
        <v>128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78</v>
      </c>
      <c r="BK139" s="140">
        <f t="shared" si="19"/>
        <v>0</v>
      </c>
      <c r="BL139" s="13" t="s">
        <v>133</v>
      </c>
      <c r="BM139" s="13" t="s">
        <v>204</v>
      </c>
    </row>
    <row r="140" spans="2:65" s="1" customFormat="1" ht="31.5" customHeight="1" x14ac:dyDescent="0.3">
      <c r="B140" s="131"/>
      <c r="C140" s="132" t="s">
        <v>205</v>
      </c>
      <c r="D140" s="132" t="s">
        <v>129</v>
      </c>
      <c r="E140" s="133" t="s">
        <v>206</v>
      </c>
      <c r="F140" s="199" t="s">
        <v>207</v>
      </c>
      <c r="G140" s="200"/>
      <c r="H140" s="200"/>
      <c r="I140" s="200"/>
      <c r="J140" s="134" t="s">
        <v>132</v>
      </c>
      <c r="K140" s="135">
        <v>175.851</v>
      </c>
      <c r="L140" s="201">
        <v>0</v>
      </c>
      <c r="M140" s="200"/>
      <c r="N140" s="201">
        <f t="shared" si="10"/>
        <v>0</v>
      </c>
      <c r="O140" s="200"/>
      <c r="P140" s="200"/>
      <c r="Q140" s="200"/>
      <c r="R140" s="136"/>
      <c r="T140" s="137" t="s">
        <v>3</v>
      </c>
      <c r="U140" s="36" t="s">
        <v>36</v>
      </c>
      <c r="V140" s="138">
        <v>0.53</v>
      </c>
      <c r="W140" s="138">
        <f t="shared" si="11"/>
        <v>93.201030000000003</v>
      </c>
      <c r="X140" s="138">
        <v>8.4250000000000005E-2</v>
      </c>
      <c r="Y140" s="138">
        <f t="shared" si="12"/>
        <v>14.815446750000001</v>
      </c>
      <c r="Z140" s="138">
        <v>0</v>
      </c>
      <c r="AA140" s="139">
        <f t="shared" si="13"/>
        <v>0</v>
      </c>
      <c r="AR140" s="13" t="s">
        <v>133</v>
      </c>
      <c r="AT140" s="13" t="s">
        <v>129</v>
      </c>
      <c r="AU140" s="13" t="s">
        <v>138</v>
      </c>
      <c r="AY140" s="13" t="s">
        <v>128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78</v>
      </c>
      <c r="BK140" s="140">
        <f t="shared" si="19"/>
        <v>0</v>
      </c>
      <c r="BL140" s="13" t="s">
        <v>133</v>
      </c>
      <c r="BM140" s="13" t="s">
        <v>208</v>
      </c>
    </row>
    <row r="141" spans="2:65" s="1" customFormat="1" ht="31.5" customHeight="1" x14ac:dyDescent="0.3">
      <c r="B141" s="131"/>
      <c r="C141" s="132" t="s">
        <v>209</v>
      </c>
      <c r="D141" s="132" t="s">
        <v>129</v>
      </c>
      <c r="E141" s="133" t="s">
        <v>210</v>
      </c>
      <c r="F141" s="199" t="s">
        <v>211</v>
      </c>
      <c r="G141" s="200"/>
      <c r="H141" s="200"/>
      <c r="I141" s="200"/>
      <c r="J141" s="134" t="s">
        <v>132</v>
      </c>
      <c r="K141" s="135">
        <v>47.884999999999998</v>
      </c>
      <c r="L141" s="201">
        <v>0</v>
      </c>
      <c r="M141" s="200"/>
      <c r="N141" s="201">
        <f t="shared" si="10"/>
        <v>0</v>
      </c>
      <c r="O141" s="200"/>
      <c r="P141" s="200"/>
      <c r="Q141" s="200"/>
      <c r="R141" s="136"/>
      <c r="T141" s="137" t="s">
        <v>3</v>
      </c>
      <c r="U141" s="36" t="s">
        <v>36</v>
      </c>
      <c r="V141" s="138">
        <v>0.78400000000000003</v>
      </c>
      <c r="W141" s="138">
        <f t="shared" si="11"/>
        <v>37.541840000000001</v>
      </c>
      <c r="X141" s="138">
        <v>8.5650000000000004E-2</v>
      </c>
      <c r="Y141" s="138">
        <f t="shared" si="12"/>
        <v>4.1013502500000003</v>
      </c>
      <c r="Z141" s="138">
        <v>0</v>
      </c>
      <c r="AA141" s="139">
        <f t="shared" si="13"/>
        <v>0</v>
      </c>
      <c r="AR141" s="13" t="s">
        <v>133</v>
      </c>
      <c r="AT141" s="13" t="s">
        <v>129</v>
      </c>
      <c r="AU141" s="13" t="s">
        <v>138</v>
      </c>
      <c r="AY141" s="13" t="s">
        <v>128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78</v>
      </c>
      <c r="BK141" s="140">
        <f t="shared" si="19"/>
        <v>0</v>
      </c>
      <c r="BL141" s="13" t="s">
        <v>133</v>
      </c>
      <c r="BM141" s="13" t="s">
        <v>212</v>
      </c>
    </row>
    <row r="142" spans="2:65" s="1" customFormat="1" ht="44.25" customHeight="1" x14ac:dyDescent="0.3">
      <c r="B142" s="131"/>
      <c r="C142" s="132" t="s">
        <v>8</v>
      </c>
      <c r="D142" s="132" t="s">
        <v>129</v>
      </c>
      <c r="E142" s="133" t="s">
        <v>213</v>
      </c>
      <c r="F142" s="199" t="s">
        <v>214</v>
      </c>
      <c r="G142" s="200"/>
      <c r="H142" s="200"/>
      <c r="I142" s="200"/>
      <c r="J142" s="134" t="s">
        <v>141</v>
      </c>
      <c r="K142" s="135">
        <v>147.77000000000001</v>
      </c>
      <c r="L142" s="201">
        <v>0</v>
      </c>
      <c r="M142" s="200"/>
      <c r="N142" s="201">
        <f t="shared" si="10"/>
        <v>0</v>
      </c>
      <c r="O142" s="200"/>
      <c r="P142" s="200"/>
      <c r="Q142" s="200"/>
      <c r="R142" s="136"/>
      <c r="T142" s="137" t="s">
        <v>3</v>
      </c>
      <c r="U142" s="36" t="s">
        <v>36</v>
      </c>
      <c r="V142" s="138">
        <v>0.216</v>
      </c>
      <c r="W142" s="138">
        <f t="shared" si="11"/>
        <v>31.918320000000001</v>
      </c>
      <c r="X142" s="138">
        <v>0.12949959999999999</v>
      </c>
      <c r="Y142" s="138">
        <f t="shared" si="12"/>
        <v>19.136155892000001</v>
      </c>
      <c r="Z142" s="138">
        <v>0</v>
      </c>
      <c r="AA142" s="139">
        <f t="shared" si="13"/>
        <v>0</v>
      </c>
      <c r="AR142" s="13" t="s">
        <v>133</v>
      </c>
      <c r="AT142" s="13" t="s">
        <v>129</v>
      </c>
      <c r="AU142" s="13" t="s">
        <v>138</v>
      </c>
      <c r="AY142" s="13" t="s">
        <v>128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78</v>
      </c>
      <c r="BK142" s="140">
        <f t="shared" si="19"/>
        <v>0</v>
      </c>
      <c r="BL142" s="13" t="s">
        <v>133</v>
      </c>
      <c r="BM142" s="13" t="s">
        <v>215</v>
      </c>
    </row>
    <row r="143" spans="2:65" s="1" customFormat="1" ht="22.5" customHeight="1" x14ac:dyDescent="0.3">
      <c r="B143" s="131"/>
      <c r="C143" s="141" t="s">
        <v>216</v>
      </c>
      <c r="D143" s="141" t="s">
        <v>169</v>
      </c>
      <c r="E143" s="142" t="s">
        <v>217</v>
      </c>
      <c r="F143" s="202" t="s">
        <v>218</v>
      </c>
      <c r="G143" s="203"/>
      <c r="H143" s="203"/>
      <c r="I143" s="203"/>
      <c r="J143" s="143" t="s">
        <v>141</v>
      </c>
      <c r="K143" s="144">
        <v>147.77000000000001</v>
      </c>
      <c r="L143" s="204">
        <v>0</v>
      </c>
      <c r="M143" s="203"/>
      <c r="N143" s="204">
        <f t="shared" si="10"/>
        <v>0</v>
      </c>
      <c r="O143" s="200"/>
      <c r="P143" s="200"/>
      <c r="Q143" s="200"/>
      <c r="R143" s="136"/>
      <c r="T143" s="137" t="s">
        <v>3</v>
      </c>
      <c r="U143" s="36" t="s">
        <v>36</v>
      </c>
      <c r="V143" s="138">
        <v>0</v>
      </c>
      <c r="W143" s="138">
        <f t="shared" si="11"/>
        <v>0</v>
      </c>
      <c r="X143" s="138">
        <v>4.4999999999999998E-2</v>
      </c>
      <c r="Y143" s="138">
        <f t="shared" si="12"/>
        <v>6.6496500000000003</v>
      </c>
      <c r="Z143" s="138">
        <v>0</v>
      </c>
      <c r="AA143" s="139">
        <f t="shared" si="13"/>
        <v>0</v>
      </c>
      <c r="AR143" s="13" t="s">
        <v>159</v>
      </c>
      <c r="AT143" s="13" t="s">
        <v>169</v>
      </c>
      <c r="AU143" s="13" t="s">
        <v>138</v>
      </c>
      <c r="AY143" s="13" t="s">
        <v>128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78</v>
      </c>
      <c r="BK143" s="140">
        <f t="shared" si="19"/>
        <v>0</v>
      </c>
      <c r="BL143" s="13" t="s">
        <v>133</v>
      </c>
      <c r="BM143" s="13" t="s">
        <v>219</v>
      </c>
    </row>
    <row r="144" spans="2:65" s="9" customFormat="1" ht="29.85" customHeight="1" x14ac:dyDescent="0.3">
      <c r="B144" s="120"/>
      <c r="C144" s="121"/>
      <c r="D144" s="130" t="s">
        <v>111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214">
        <f>BK144</f>
        <v>0</v>
      </c>
      <c r="O144" s="215"/>
      <c r="P144" s="215"/>
      <c r="Q144" s="215"/>
      <c r="R144" s="123"/>
      <c r="T144" s="124"/>
      <c r="U144" s="121"/>
      <c r="V144" s="121"/>
      <c r="W144" s="125">
        <f>W145</f>
        <v>0</v>
      </c>
      <c r="X144" s="121"/>
      <c r="Y144" s="125">
        <f>Y145</f>
        <v>0</v>
      </c>
      <c r="Z144" s="121"/>
      <c r="AA144" s="126">
        <f>AA145</f>
        <v>0</v>
      </c>
      <c r="AR144" s="127" t="s">
        <v>78</v>
      </c>
      <c r="AT144" s="128" t="s">
        <v>70</v>
      </c>
      <c r="AU144" s="128" t="s">
        <v>78</v>
      </c>
      <c r="AY144" s="127" t="s">
        <v>128</v>
      </c>
      <c r="BK144" s="129">
        <f>BK145</f>
        <v>0</v>
      </c>
    </row>
    <row r="145" spans="2:65" s="1" customFormat="1" ht="22.5" customHeight="1" x14ac:dyDescent="0.3">
      <c r="B145" s="131"/>
      <c r="C145" s="132" t="s">
        <v>220</v>
      </c>
      <c r="D145" s="132" t="s">
        <v>129</v>
      </c>
      <c r="E145" s="133" t="s">
        <v>221</v>
      </c>
      <c r="F145" s="199" t="s">
        <v>222</v>
      </c>
      <c r="G145" s="200"/>
      <c r="H145" s="200"/>
      <c r="I145" s="200"/>
      <c r="J145" s="134" t="s">
        <v>132</v>
      </c>
      <c r="K145" s="135">
        <v>74</v>
      </c>
      <c r="L145" s="201">
        <v>0</v>
      </c>
      <c r="M145" s="200"/>
      <c r="N145" s="201">
        <f>ROUND(L145*K145,2)</f>
        <v>0</v>
      </c>
      <c r="O145" s="200"/>
      <c r="P145" s="200"/>
      <c r="Q145" s="200"/>
      <c r="R145" s="136"/>
      <c r="T145" s="137" t="s">
        <v>3</v>
      </c>
      <c r="U145" s="36" t="s">
        <v>36</v>
      </c>
      <c r="V145" s="138">
        <v>0</v>
      </c>
      <c r="W145" s="138">
        <f>V145*K145</f>
        <v>0</v>
      </c>
      <c r="X145" s="138">
        <v>0</v>
      </c>
      <c r="Y145" s="138">
        <f>X145*K145</f>
        <v>0</v>
      </c>
      <c r="Z145" s="138">
        <v>0</v>
      </c>
      <c r="AA145" s="139">
        <f>Z145*K145</f>
        <v>0</v>
      </c>
      <c r="AR145" s="13" t="s">
        <v>133</v>
      </c>
      <c r="AT145" s="13" t="s">
        <v>129</v>
      </c>
      <c r="AU145" s="13" t="s">
        <v>95</v>
      </c>
      <c r="AY145" s="13" t="s">
        <v>128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13" t="s">
        <v>78</v>
      </c>
      <c r="BK145" s="140">
        <f>ROUND(L145*K145,2)</f>
        <v>0</v>
      </c>
      <c r="BL145" s="13" t="s">
        <v>133</v>
      </c>
      <c r="BM145" s="13" t="s">
        <v>223</v>
      </c>
    </row>
    <row r="146" spans="2:65" s="9" customFormat="1" ht="29.85" customHeight="1" x14ac:dyDescent="0.3">
      <c r="B146" s="120"/>
      <c r="C146" s="121"/>
      <c r="D146" s="130" t="s">
        <v>112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214">
        <f>BK146</f>
        <v>0</v>
      </c>
      <c r="O146" s="215"/>
      <c r="P146" s="215"/>
      <c r="Q146" s="215"/>
      <c r="R146" s="123"/>
      <c r="T146" s="124"/>
      <c r="U146" s="121"/>
      <c r="V146" s="121"/>
      <c r="W146" s="125">
        <f>SUM(W147:W150)</f>
        <v>84.004830000000013</v>
      </c>
      <c r="X146" s="121"/>
      <c r="Y146" s="125">
        <f>SUM(Y147:Y150)</f>
        <v>0</v>
      </c>
      <c r="Z146" s="121"/>
      <c r="AA146" s="126">
        <f>SUM(AA147:AA150)</f>
        <v>0</v>
      </c>
      <c r="AR146" s="127" t="s">
        <v>78</v>
      </c>
      <c r="AT146" s="128" t="s">
        <v>70</v>
      </c>
      <c r="AU146" s="128" t="s">
        <v>78</v>
      </c>
      <c r="AY146" s="127" t="s">
        <v>128</v>
      </c>
      <c r="BK146" s="129">
        <f>SUM(BK147:BK150)</f>
        <v>0</v>
      </c>
    </row>
    <row r="147" spans="2:65" s="1" customFormat="1" ht="31.5" customHeight="1" x14ac:dyDescent="0.3">
      <c r="B147" s="131"/>
      <c r="C147" s="132" t="s">
        <v>224</v>
      </c>
      <c r="D147" s="132" t="s">
        <v>129</v>
      </c>
      <c r="E147" s="133" t="s">
        <v>225</v>
      </c>
      <c r="F147" s="199" t="s">
        <v>226</v>
      </c>
      <c r="G147" s="200"/>
      <c r="H147" s="200"/>
      <c r="I147" s="200"/>
      <c r="J147" s="134" t="s">
        <v>166</v>
      </c>
      <c r="K147" s="135">
        <v>173.06800000000001</v>
      </c>
      <c r="L147" s="201">
        <v>0</v>
      </c>
      <c r="M147" s="200"/>
      <c r="N147" s="201">
        <f>ROUND(L147*K147,2)</f>
        <v>0</v>
      </c>
      <c r="O147" s="200"/>
      <c r="P147" s="200"/>
      <c r="Q147" s="200"/>
      <c r="R147" s="136"/>
      <c r="T147" s="137" t="s">
        <v>3</v>
      </c>
      <c r="U147" s="36" t="s">
        <v>36</v>
      </c>
      <c r="V147" s="138">
        <v>0.39700000000000002</v>
      </c>
      <c r="W147" s="138">
        <f>V147*K147</f>
        <v>68.707996000000009</v>
      </c>
      <c r="X147" s="138">
        <v>0</v>
      </c>
      <c r="Y147" s="138">
        <f>X147*K147</f>
        <v>0</v>
      </c>
      <c r="Z147" s="138">
        <v>0</v>
      </c>
      <c r="AA147" s="139">
        <f>Z147*K147</f>
        <v>0</v>
      </c>
      <c r="AR147" s="13" t="s">
        <v>133</v>
      </c>
      <c r="AT147" s="13" t="s">
        <v>129</v>
      </c>
      <c r="AU147" s="13" t="s">
        <v>95</v>
      </c>
      <c r="AY147" s="13" t="s">
        <v>128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13" t="s">
        <v>78</v>
      </c>
      <c r="BK147" s="140">
        <f>ROUND(L147*K147,2)</f>
        <v>0</v>
      </c>
      <c r="BL147" s="13" t="s">
        <v>133</v>
      </c>
      <c r="BM147" s="13" t="s">
        <v>227</v>
      </c>
    </row>
    <row r="148" spans="2:65" s="1" customFormat="1" ht="44.25" customHeight="1" x14ac:dyDescent="0.3">
      <c r="B148" s="131"/>
      <c r="C148" s="132" t="s">
        <v>228</v>
      </c>
      <c r="D148" s="132" t="s">
        <v>129</v>
      </c>
      <c r="E148" s="133" t="s">
        <v>229</v>
      </c>
      <c r="F148" s="199" t="s">
        <v>230</v>
      </c>
      <c r="G148" s="200"/>
      <c r="H148" s="200"/>
      <c r="I148" s="200"/>
      <c r="J148" s="134" t="s">
        <v>166</v>
      </c>
      <c r="K148" s="135">
        <v>392.27199999999999</v>
      </c>
      <c r="L148" s="201">
        <v>0</v>
      </c>
      <c r="M148" s="200"/>
      <c r="N148" s="201">
        <f>ROUND(L148*K148,2)</f>
        <v>0</v>
      </c>
      <c r="O148" s="200"/>
      <c r="P148" s="200"/>
      <c r="Q148" s="200"/>
      <c r="R148" s="136"/>
      <c r="T148" s="137" t="s">
        <v>3</v>
      </c>
      <c r="U148" s="36" t="s">
        <v>36</v>
      </c>
      <c r="V148" s="138">
        <v>1.4999999999999999E-2</v>
      </c>
      <c r="W148" s="138">
        <f>V148*K148</f>
        <v>5.88408</v>
      </c>
      <c r="X148" s="138">
        <v>0</v>
      </c>
      <c r="Y148" s="138">
        <f>X148*K148</f>
        <v>0</v>
      </c>
      <c r="Z148" s="138">
        <v>0</v>
      </c>
      <c r="AA148" s="139">
        <f>Z148*K148</f>
        <v>0</v>
      </c>
      <c r="AR148" s="13" t="s">
        <v>133</v>
      </c>
      <c r="AT148" s="13" t="s">
        <v>129</v>
      </c>
      <c r="AU148" s="13" t="s">
        <v>95</v>
      </c>
      <c r="AY148" s="13" t="s">
        <v>128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13" t="s">
        <v>78</v>
      </c>
      <c r="BK148" s="140">
        <f>ROUND(L148*K148,2)</f>
        <v>0</v>
      </c>
      <c r="BL148" s="13" t="s">
        <v>133</v>
      </c>
      <c r="BM148" s="13" t="s">
        <v>231</v>
      </c>
    </row>
    <row r="149" spans="2:65" s="1" customFormat="1" ht="31.5" customHeight="1" x14ac:dyDescent="0.3">
      <c r="B149" s="131"/>
      <c r="C149" s="132" t="s">
        <v>232</v>
      </c>
      <c r="D149" s="132" t="s">
        <v>129</v>
      </c>
      <c r="E149" s="133" t="s">
        <v>233</v>
      </c>
      <c r="F149" s="199" t="s">
        <v>234</v>
      </c>
      <c r="G149" s="200"/>
      <c r="H149" s="200"/>
      <c r="I149" s="200"/>
      <c r="J149" s="134" t="s">
        <v>166</v>
      </c>
      <c r="K149" s="135">
        <v>66.287000000000006</v>
      </c>
      <c r="L149" s="201">
        <v>0</v>
      </c>
      <c r="M149" s="200"/>
      <c r="N149" s="201">
        <f>ROUND(L149*K149,2)</f>
        <v>0</v>
      </c>
      <c r="O149" s="200"/>
      <c r="P149" s="200"/>
      <c r="Q149" s="200"/>
      <c r="R149" s="136"/>
      <c r="T149" s="137" t="s">
        <v>3</v>
      </c>
      <c r="U149" s="36" t="s">
        <v>36</v>
      </c>
      <c r="V149" s="138">
        <v>6.6000000000000003E-2</v>
      </c>
      <c r="W149" s="138">
        <f>V149*K149</f>
        <v>4.3749420000000008</v>
      </c>
      <c r="X149" s="138">
        <v>0</v>
      </c>
      <c r="Y149" s="138">
        <f>X149*K149</f>
        <v>0</v>
      </c>
      <c r="Z149" s="138">
        <v>0</v>
      </c>
      <c r="AA149" s="139">
        <f>Z149*K149</f>
        <v>0</v>
      </c>
      <c r="AR149" s="13" t="s">
        <v>133</v>
      </c>
      <c r="AT149" s="13" t="s">
        <v>129</v>
      </c>
      <c r="AU149" s="13" t="s">
        <v>95</v>
      </c>
      <c r="AY149" s="13" t="s">
        <v>128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13" t="s">
        <v>78</v>
      </c>
      <c r="BK149" s="140">
        <f>ROUND(L149*K149,2)</f>
        <v>0</v>
      </c>
      <c r="BL149" s="13" t="s">
        <v>133</v>
      </c>
      <c r="BM149" s="13" t="s">
        <v>235</v>
      </c>
    </row>
    <row r="150" spans="2:65" s="1" customFormat="1" ht="44.25" customHeight="1" x14ac:dyDescent="0.3">
      <c r="B150" s="131"/>
      <c r="C150" s="132" t="s">
        <v>236</v>
      </c>
      <c r="D150" s="132" t="s">
        <v>129</v>
      </c>
      <c r="E150" s="133" t="s">
        <v>237</v>
      </c>
      <c r="F150" s="199" t="s">
        <v>238</v>
      </c>
      <c r="G150" s="200"/>
      <c r="H150" s="200"/>
      <c r="I150" s="200"/>
      <c r="J150" s="134" t="s">
        <v>166</v>
      </c>
      <c r="K150" s="135">
        <v>265.14800000000002</v>
      </c>
      <c r="L150" s="201">
        <v>0</v>
      </c>
      <c r="M150" s="200"/>
      <c r="N150" s="201">
        <f>ROUND(L150*K150,2)</f>
        <v>0</v>
      </c>
      <c r="O150" s="200"/>
      <c r="P150" s="200"/>
      <c r="Q150" s="200"/>
      <c r="R150" s="136"/>
      <c r="T150" s="137" t="s">
        <v>3</v>
      </c>
      <c r="U150" s="145" t="s">
        <v>36</v>
      </c>
      <c r="V150" s="146">
        <v>1.9E-2</v>
      </c>
      <c r="W150" s="146">
        <f>V150*K150</f>
        <v>5.0378120000000006</v>
      </c>
      <c r="X150" s="146">
        <v>0</v>
      </c>
      <c r="Y150" s="146">
        <f>X150*K150</f>
        <v>0</v>
      </c>
      <c r="Z150" s="146">
        <v>0</v>
      </c>
      <c r="AA150" s="147">
        <f>Z150*K150</f>
        <v>0</v>
      </c>
      <c r="AR150" s="13" t="s">
        <v>133</v>
      </c>
      <c r="AT150" s="13" t="s">
        <v>129</v>
      </c>
      <c r="AU150" s="13" t="s">
        <v>95</v>
      </c>
      <c r="AY150" s="13" t="s">
        <v>128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13" t="s">
        <v>78</v>
      </c>
      <c r="BK150" s="140">
        <f>ROUND(L150*K150,2)</f>
        <v>0</v>
      </c>
      <c r="BL150" s="13" t="s">
        <v>133</v>
      </c>
      <c r="BM150" s="13" t="s">
        <v>239</v>
      </c>
    </row>
    <row r="151" spans="2:65" s="1" customFormat="1" ht="6.95" customHeight="1" x14ac:dyDescent="0.3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3"/>
    </row>
  </sheetData>
  <mergeCells count="146">
    <mergeCell ref="S2:AC2"/>
    <mergeCell ref="N116:Q116"/>
    <mergeCell ref="N117:Q117"/>
    <mergeCell ref="N118:Q118"/>
    <mergeCell ref="N132:Q132"/>
    <mergeCell ref="N133:Q133"/>
    <mergeCell ref="N135:Q135"/>
    <mergeCell ref="N144:Q144"/>
    <mergeCell ref="N146:Q146"/>
    <mergeCell ref="N141:Q141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H1:K1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4:I134"/>
    <mergeCell ref="L134:M134"/>
    <mergeCell ref="N134:Q134"/>
    <mergeCell ref="F136:I136"/>
    <mergeCell ref="L136:M136"/>
    <mergeCell ref="N136:Q13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>
      <pane ySplit="1" topLeftCell="A138" activePane="bottomLeft" state="frozen"/>
      <selection pane="bottomLeft" activeCell="L151" sqref="L15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393</v>
      </c>
      <c r="G1" s="149"/>
      <c r="H1" s="205" t="s">
        <v>394</v>
      </c>
      <c r="I1" s="205"/>
      <c r="J1" s="205"/>
      <c r="K1" s="205"/>
      <c r="L1" s="149" t="s">
        <v>395</v>
      </c>
      <c r="M1" s="151"/>
      <c r="N1" s="151"/>
      <c r="O1" s="152" t="s">
        <v>94</v>
      </c>
      <c r="P1" s="151"/>
      <c r="Q1" s="151"/>
      <c r="R1" s="151"/>
      <c r="S1" s="149" t="s">
        <v>396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5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81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1:66" ht="36.950000000000003" customHeight="1" x14ac:dyDescent="0.3">
      <c r="B4" s="17"/>
      <c r="C4" s="159" t="s">
        <v>96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189" t="str">
        <f>'Rekapitulace stavby'!K6</f>
        <v>Rekonstrukce chodníků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1:66" s="1" customFormat="1" ht="32.85" customHeight="1" x14ac:dyDescent="0.3">
      <c r="B7" s="27"/>
      <c r="C7" s="28"/>
      <c r="D7" s="23" t="s">
        <v>97</v>
      </c>
      <c r="E7" s="28"/>
      <c r="F7" s="162" t="s">
        <v>240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28"/>
      <c r="R7" s="29"/>
    </row>
    <row r="8" spans="1:66" s="1" customFormat="1" ht="14.45" customHeight="1" x14ac:dyDescent="0.3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19</v>
      </c>
      <c r="E9" s="28"/>
      <c r="F9" s="22" t="s">
        <v>20</v>
      </c>
      <c r="G9" s="28"/>
      <c r="H9" s="28"/>
      <c r="I9" s="28"/>
      <c r="J9" s="28"/>
      <c r="K9" s="28"/>
      <c r="L9" s="28"/>
      <c r="M9" s="24" t="s">
        <v>21</v>
      </c>
      <c r="N9" s="28"/>
      <c r="O9" s="190" t="str">
        <f>'Rekapitulace stavby'!AN8</f>
        <v>4. 4. 2018</v>
      </c>
      <c r="P9" s="168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61" t="s">
        <v>3</v>
      </c>
      <c r="P11" s="168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25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61" t="s">
        <v>3</v>
      </c>
      <c r="P12" s="168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61" t="s">
        <v>3</v>
      </c>
      <c r="P14" s="168"/>
      <c r="Q14" s="28"/>
      <c r="R14" s="29"/>
    </row>
    <row r="15" spans="1:66" s="1" customFormat="1" ht="18" customHeight="1" x14ac:dyDescent="0.3">
      <c r="B15" s="27"/>
      <c r="C15" s="28"/>
      <c r="D15" s="28"/>
      <c r="E15" s="22" t="s">
        <v>25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61" t="s">
        <v>3</v>
      </c>
      <c r="P15" s="168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61" t="s">
        <v>3</v>
      </c>
      <c r="P17" s="168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25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61" t="s">
        <v>3</v>
      </c>
      <c r="P18" s="168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30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61" t="s">
        <v>3</v>
      </c>
      <c r="P20" s="168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25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61" t="s">
        <v>3</v>
      </c>
      <c r="P21" s="168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63" t="s">
        <v>3</v>
      </c>
      <c r="F24" s="168"/>
      <c r="G24" s="168"/>
      <c r="H24" s="168"/>
      <c r="I24" s="168"/>
      <c r="J24" s="168"/>
      <c r="K24" s="168"/>
      <c r="L24" s="168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99</v>
      </c>
      <c r="E27" s="28"/>
      <c r="F27" s="28"/>
      <c r="G27" s="28"/>
      <c r="H27" s="28"/>
      <c r="I27" s="28"/>
      <c r="J27" s="28"/>
      <c r="K27" s="28"/>
      <c r="L27" s="28"/>
      <c r="M27" s="186">
        <f>N88</f>
        <v>0</v>
      </c>
      <c r="N27" s="168"/>
      <c r="O27" s="168"/>
      <c r="P27" s="168"/>
      <c r="Q27" s="28"/>
      <c r="R27" s="29"/>
    </row>
    <row r="28" spans="2:18" s="1" customFormat="1" ht="14.45" customHeight="1" x14ac:dyDescent="0.3">
      <c r="B28" s="27"/>
      <c r="C28" s="28"/>
      <c r="D28" s="26" t="s">
        <v>100</v>
      </c>
      <c r="E28" s="28"/>
      <c r="F28" s="28"/>
      <c r="G28" s="28"/>
      <c r="H28" s="28"/>
      <c r="I28" s="28"/>
      <c r="J28" s="28"/>
      <c r="K28" s="28"/>
      <c r="L28" s="28"/>
      <c r="M28" s="186">
        <f>N97</f>
        <v>0</v>
      </c>
      <c r="N28" s="168"/>
      <c r="O28" s="168"/>
      <c r="P28" s="168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34</v>
      </c>
      <c r="E30" s="28"/>
      <c r="F30" s="28"/>
      <c r="G30" s="28"/>
      <c r="H30" s="28"/>
      <c r="I30" s="28"/>
      <c r="J30" s="28"/>
      <c r="K30" s="28"/>
      <c r="L30" s="28"/>
      <c r="M30" s="191">
        <f>ROUND(M27+M28,2)</f>
        <v>0</v>
      </c>
      <c r="N30" s="168"/>
      <c r="O30" s="168"/>
      <c r="P30" s="168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35</v>
      </c>
      <c r="E32" s="34" t="s">
        <v>36</v>
      </c>
      <c r="F32" s="35">
        <v>0.21</v>
      </c>
      <c r="G32" s="98" t="s">
        <v>37</v>
      </c>
      <c r="H32" s="192">
        <f>ROUND((SUM(BE97:BE98)+SUM(BE116:BE150)), 2)</f>
        <v>0</v>
      </c>
      <c r="I32" s="168"/>
      <c r="J32" s="168"/>
      <c r="K32" s="28"/>
      <c r="L32" s="28"/>
      <c r="M32" s="192">
        <f>ROUND(ROUND((SUM(BE97:BE98)+SUM(BE116:BE150)), 2)*F32, 2)</f>
        <v>0</v>
      </c>
      <c r="N32" s="168"/>
      <c r="O32" s="168"/>
      <c r="P32" s="168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38</v>
      </c>
      <c r="F33" s="35">
        <v>0.15</v>
      </c>
      <c r="G33" s="98" t="s">
        <v>37</v>
      </c>
      <c r="H33" s="192">
        <f>ROUND((SUM(BF97:BF98)+SUM(BF116:BF150)), 2)</f>
        <v>0</v>
      </c>
      <c r="I33" s="168"/>
      <c r="J33" s="168"/>
      <c r="K33" s="28"/>
      <c r="L33" s="28"/>
      <c r="M33" s="192">
        <f>ROUND(ROUND((SUM(BF97:BF98)+SUM(BF116:BF150)), 2)*F33, 2)</f>
        <v>0</v>
      </c>
      <c r="N33" s="168"/>
      <c r="O33" s="168"/>
      <c r="P33" s="168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39</v>
      </c>
      <c r="F34" s="35">
        <v>0.21</v>
      </c>
      <c r="G34" s="98" t="s">
        <v>37</v>
      </c>
      <c r="H34" s="192">
        <f>ROUND((SUM(BG97:BG98)+SUM(BG116:BG150)), 2)</f>
        <v>0</v>
      </c>
      <c r="I34" s="168"/>
      <c r="J34" s="168"/>
      <c r="K34" s="28"/>
      <c r="L34" s="28"/>
      <c r="M34" s="192">
        <v>0</v>
      </c>
      <c r="N34" s="168"/>
      <c r="O34" s="168"/>
      <c r="P34" s="168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40</v>
      </c>
      <c r="F35" s="35">
        <v>0.15</v>
      </c>
      <c r="G35" s="98" t="s">
        <v>37</v>
      </c>
      <c r="H35" s="192">
        <f>ROUND((SUM(BH97:BH98)+SUM(BH116:BH150)), 2)</f>
        <v>0</v>
      </c>
      <c r="I35" s="168"/>
      <c r="J35" s="168"/>
      <c r="K35" s="28"/>
      <c r="L35" s="28"/>
      <c r="M35" s="192">
        <v>0</v>
      </c>
      <c r="N35" s="168"/>
      <c r="O35" s="168"/>
      <c r="P35" s="168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41</v>
      </c>
      <c r="F36" s="35">
        <v>0</v>
      </c>
      <c r="G36" s="98" t="s">
        <v>37</v>
      </c>
      <c r="H36" s="192">
        <f>ROUND((SUM(BI97:BI98)+SUM(BI116:BI150)), 2)</f>
        <v>0</v>
      </c>
      <c r="I36" s="168"/>
      <c r="J36" s="168"/>
      <c r="K36" s="28"/>
      <c r="L36" s="28"/>
      <c r="M36" s="192">
        <v>0</v>
      </c>
      <c r="N36" s="168"/>
      <c r="O36" s="168"/>
      <c r="P36" s="168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42</v>
      </c>
      <c r="E38" s="67"/>
      <c r="F38" s="67"/>
      <c r="G38" s="100" t="s">
        <v>43</v>
      </c>
      <c r="H38" s="101" t="s">
        <v>44</v>
      </c>
      <c r="I38" s="67"/>
      <c r="J38" s="67"/>
      <c r="K38" s="67"/>
      <c r="L38" s="193">
        <f>SUM(M30:M36)</f>
        <v>0</v>
      </c>
      <c r="M38" s="178"/>
      <c r="N38" s="178"/>
      <c r="O38" s="178"/>
      <c r="P38" s="18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45</v>
      </c>
      <c r="E50" s="43"/>
      <c r="F50" s="43"/>
      <c r="G50" s="43"/>
      <c r="H50" s="44"/>
      <c r="I50" s="28"/>
      <c r="J50" s="42" t="s">
        <v>46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47</v>
      </c>
      <c r="E59" s="48"/>
      <c r="F59" s="48"/>
      <c r="G59" s="49" t="s">
        <v>48</v>
      </c>
      <c r="H59" s="50"/>
      <c r="I59" s="28"/>
      <c r="J59" s="47" t="s">
        <v>47</v>
      </c>
      <c r="K59" s="48"/>
      <c r="L59" s="48"/>
      <c r="M59" s="48"/>
      <c r="N59" s="49" t="s">
        <v>48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49</v>
      </c>
      <c r="E61" s="43"/>
      <c r="F61" s="43"/>
      <c r="G61" s="43"/>
      <c r="H61" s="44"/>
      <c r="I61" s="28"/>
      <c r="J61" s="42" t="s">
        <v>50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47</v>
      </c>
      <c r="E70" s="48"/>
      <c r="F70" s="48"/>
      <c r="G70" s="49" t="s">
        <v>48</v>
      </c>
      <c r="H70" s="50"/>
      <c r="I70" s="28"/>
      <c r="J70" s="47" t="s">
        <v>47</v>
      </c>
      <c r="K70" s="48"/>
      <c r="L70" s="48"/>
      <c r="M70" s="48"/>
      <c r="N70" s="49" t="s">
        <v>48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59" t="s">
        <v>101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189" t="str">
        <f>F6</f>
        <v>Rekonstrukce chodníků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8"/>
      <c r="R78" s="29"/>
    </row>
    <row r="79" spans="2:18" s="1" customFormat="1" ht="36.950000000000003" customHeight="1" x14ac:dyDescent="0.3">
      <c r="B79" s="27"/>
      <c r="C79" s="61" t="s">
        <v>97</v>
      </c>
      <c r="D79" s="28"/>
      <c r="E79" s="28"/>
      <c r="F79" s="169" t="str">
        <f>F7</f>
        <v>SO 111 - Chodník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19</v>
      </c>
      <c r="D81" s="28"/>
      <c r="E81" s="28"/>
      <c r="F81" s="22" t="str">
        <f>F9</f>
        <v>Bystřice pod Hostýnem</v>
      </c>
      <c r="G81" s="28"/>
      <c r="H81" s="28"/>
      <c r="I81" s="28"/>
      <c r="J81" s="28"/>
      <c r="K81" s="24" t="s">
        <v>21</v>
      </c>
      <c r="L81" s="28"/>
      <c r="M81" s="190" t="str">
        <f>IF(O9="","",O9)</f>
        <v>4. 4. 2018</v>
      </c>
      <c r="N81" s="168"/>
      <c r="O81" s="168"/>
      <c r="P81" s="168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61" t="str">
        <f>E18</f>
        <v xml:space="preserve"> </v>
      </c>
      <c r="N83" s="168"/>
      <c r="O83" s="168"/>
      <c r="P83" s="168"/>
      <c r="Q83" s="168"/>
      <c r="R83" s="29"/>
    </row>
    <row r="84" spans="2:47" s="1" customFormat="1" ht="14.45" customHeight="1" x14ac:dyDescent="0.3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30</v>
      </c>
      <c r="L84" s="28"/>
      <c r="M84" s="161" t="str">
        <f>E21</f>
        <v xml:space="preserve"> </v>
      </c>
      <c r="N84" s="168"/>
      <c r="O84" s="168"/>
      <c r="P84" s="168"/>
      <c r="Q84" s="168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198" t="s">
        <v>102</v>
      </c>
      <c r="D86" s="197"/>
      <c r="E86" s="197"/>
      <c r="F86" s="197"/>
      <c r="G86" s="197"/>
      <c r="H86" s="95"/>
      <c r="I86" s="95"/>
      <c r="J86" s="95"/>
      <c r="K86" s="95"/>
      <c r="L86" s="95"/>
      <c r="M86" s="95"/>
      <c r="N86" s="198" t="s">
        <v>103</v>
      </c>
      <c r="O86" s="168"/>
      <c r="P86" s="168"/>
      <c r="Q86" s="168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104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2">
        <f>N116</f>
        <v>0</v>
      </c>
      <c r="O88" s="168"/>
      <c r="P88" s="168"/>
      <c r="Q88" s="168"/>
      <c r="R88" s="29"/>
      <c r="AU88" s="13" t="s">
        <v>105</v>
      </c>
    </row>
    <row r="89" spans="2:47" s="6" customFormat="1" ht="24.95" customHeight="1" x14ac:dyDescent="0.3">
      <c r="B89" s="103"/>
      <c r="C89" s="104"/>
      <c r="D89" s="105" t="s">
        <v>106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N117</f>
        <v>0</v>
      </c>
      <c r="O89" s="220"/>
      <c r="P89" s="220"/>
      <c r="Q89" s="220"/>
      <c r="R89" s="106"/>
    </row>
    <row r="90" spans="2:47" s="7" customFormat="1" ht="19.899999999999999" customHeight="1" x14ac:dyDescent="0.3">
      <c r="B90" s="107"/>
      <c r="C90" s="108"/>
      <c r="D90" s="109" t="s">
        <v>107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94">
        <f>N118</f>
        <v>0</v>
      </c>
      <c r="O90" s="195"/>
      <c r="P90" s="195"/>
      <c r="Q90" s="195"/>
      <c r="R90" s="110"/>
    </row>
    <row r="91" spans="2:47" s="7" customFormat="1" ht="19.899999999999999" customHeight="1" x14ac:dyDescent="0.3">
      <c r="B91" s="107"/>
      <c r="C91" s="108"/>
      <c r="D91" s="109" t="s">
        <v>108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94">
        <f>N132</f>
        <v>0</v>
      </c>
      <c r="O91" s="195"/>
      <c r="P91" s="195"/>
      <c r="Q91" s="195"/>
      <c r="R91" s="110"/>
    </row>
    <row r="92" spans="2:47" s="7" customFormat="1" ht="14.85" customHeight="1" x14ac:dyDescent="0.3">
      <c r="B92" s="107"/>
      <c r="C92" s="108"/>
      <c r="D92" s="109" t="s">
        <v>109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94">
        <f>N133</f>
        <v>0</v>
      </c>
      <c r="O92" s="195"/>
      <c r="P92" s="195"/>
      <c r="Q92" s="195"/>
      <c r="R92" s="110"/>
    </row>
    <row r="93" spans="2:47" s="7" customFormat="1" ht="14.85" customHeight="1" x14ac:dyDescent="0.3">
      <c r="B93" s="107"/>
      <c r="C93" s="108"/>
      <c r="D93" s="109" t="s">
        <v>110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94">
        <f>N135</f>
        <v>0</v>
      </c>
      <c r="O93" s="195"/>
      <c r="P93" s="195"/>
      <c r="Q93" s="195"/>
      <c r="R93" s="110"/>
    </row>
    <row r="94" spans="2:47" s="7" customFormat="1" ht="19.899999999999999" customHeight="1" x14ac:dyDescent="0.3">
      <c r="B94" s="107"/>
      <c r="C94" s="108"/>
      <c r="D94" s="109" t="s">
        <v>111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94">
        <f>N144</f>
        <v>0</v>
      </c>
      <c r="O94" s="195"/>
      <c r="P94" s="195"/>
      <c r="Q94" s="195"/>
      <c r="R94" s="110"/>
    </row>
    <row r="95" spans="2:47" s="7" customFormat="1" ht="19.899999999999999" customHeight="1" x14ac:dyDescent="0.3">
      <c r="B95" s="107"/>
      <c r="C95" s="108"/>
      <c r="D95" s="109" t="s">
        <v>112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94">
        <f>N146</f>
        <v>0</v>
      </c>
      <c r="O95" s="195"/>
      <c r="P95" s="195"/>
      <c r="Q95" s="195"/>
      <c r="R95" s="110"/>
    </row>
    <row r="96" spans="2:47" s="1" customFormat="1" ht="21.7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21" s="1" customFormat="1" ht="29.25" customHeight="1" x14ac:dyDescent="0.3">
      <c r="B97" s="27"/>
      <c r="C97" s="102" t="s">
        <v>113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96">
        <v>0</v>
      </c>
      <c r="O97" s="168"/>
      <c r="P97" s="168"/>
      <c r="Q97" s="168"/>
      <c r="R97" s="29"/>
      <c r="T97" s="111"/>
      <c r="U97" s="112" t="s">
        <v>35</v>
      </c>
    </row>
    <row r="98" spans="2:21" s="1" customFormat="1" ht="18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94" t="s">
        <v>93</v>
      </c>
      <c r="D99" s="95"/>
      <c r="E99" s="95"/>
      <c r="F99" s="95"/>
      <c r="G99" s="95"/>
      <c r="H99" s="95"/>
      <c r="I99" s="95"/>
      <c r="J99" s="95"/>
      <c r="K99" s="95"/>
      <c r="L99" s="184">
        <f>ROUND(SUM(N88+N97),2)</f>
        <v>0</v>
      </c>
      <c r="M99" s="197"/>
      <c r="N99" s="197"/>
      <c r="O99" s="197"/>
      <c r="P99" s="197"/>
      <c r="Q99" s="197"/>
      <c r="R99" s="29"/>
    </row>
    <row r="100" spans="2:21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21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21" s="1" customFormat="1" ht="36.950000000000003" customHeight="1" x14ac:dyDescent="0.3">
      <c r="B105" s="27"/>
      <c r="C105" s="159" t="s">
        <v>114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29"/>
    </row>
    <row r="106" spans="2:21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30" customHeight="1" x14ac:dyDescent="0.3">
      <c r="B107" s="27"/>
      <c r="C107" s="24" t="s">
        <v>15</v>
      </c>
      <c r="D107" s="28"/>
      <c r="E107" s="28"/>
      <c r="F107" s="189" t="str">
        <f>F6</f>
        <v>Rekonstrukce chodníků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28"/>
      <c r="R107" s="29"/>
    </row>
    <row r="108" spans="2:21" s="1" customFormat="1" ht="36.950000000000003" customHeight="1" x14ac:dyDescent="0.3">
      <c r="B108" s="27"/>
      <c r="C108" s="61" t="s">
        <v>97</v>
      </c>
      <c r="D108" s="28"/>
      <c r="E108" s="28"/>
      <c r="F108" s="169" t="str">
        <f>F7</f>
        <v>SO 111 - Chodník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28"/>
      <c r="R108" s="29"/>
    </row>
    <row r="109" spans="2:21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1" customFormat="1" ht="18" customHeight="1" x14ac:dyDescent="0.3">
      <c r="B110" s="27"/>
      <c r="C110" s="24" t="s">
        <v>19</v>
      </c>
      <c r="D110" s="28"/>
      <c r="E110" s="28"/>
      <c r="F110" s="22" t="str">
        <f>F9</f>
        <v>Bystřice pod Hostýnem</v>
      </c>
      <c r="G110" s="28"/>
      <c r="H110" s="28"/>
      <c r="I110" s="28"/>
      <c r="J110" s="28"/>
      <c r="K110" s="24" t="s">
        <v>21</v>
      </c>
      <c r="L110" s="28"/>
      <c r="M110" s="190" t="str">
        <f>IF(O9="","",O9)</f>
        <v>4. 4. 2018</v>
      </c>
      <c r="N110" s="168"/>
      <c r="O110" s="168"/>
      <c r="P110" s="168"/>
      <c r="Q110" s="28"/>
      <c r="R110" s="29"/>
    </row>
    <row r="111" spans="2:21" s="1" customFormat="1" ht="6.9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5" x14ac:dyDescent="0.3">
      <c r="B112" s="27"/>
      <c r="C112" s="24" t="s">
        <v>23</v>
      </c>
      <c r="D112" s="28"/>
      <c r="E112" s="28"/>
      <c r="F112" s="22" t="str">
        <f>E12</f>
        <v xml:space="preserve"> </v>
      </c>
      <c r="G112" s="28"/>
      <c r="H112" s="28"/>
      <c r="I112" s="28"/>
      <c r="J112" s="28"/>
      <c r="K112" s="24" t="s">
        <v>28</v>
      </c>
      <c r="L112" s="28"/>
      <c r="M112" s="161" t="str">
        <f>E18</f>
        <v xml:space="preserve"> </v>
      </c>
      <c r="N112" s="168"/>
      <c r="O112" s="168"/>
      <c r="P112" s="168"/>
      <c r="Q112" s="168"/>
      <c r="R112" s="29"/>
    </row>
    <row r="113" spans="2:65" s="1" customFormat="1" ht="14.45" customHeight="1" x14ac:dyDescent="0.3">
      <c r="B113" s="27"/>
      <c r="C113" s="24" t="s">
        <v>27</v>
      </c>
      <c r="D113" s="28"/>
      <c r="E113" s="28"/>
      <c r="F113" s="22" t="str">
        <f>IF(E15="","",E15)</f>
        <v xml:space="preserve"> </v>
      </c>
      <c r="G113" s="28"/>
      <c r="H113" s="28"/>
      <c r="I113" s="28"/>
      <c r="J113" s="28"/>
      <c r="K113" s="24" t="s">
        <v>30</v>
      </c>
      <c r="L113" s="28"/>
      <c r="M113" s="161" t="str">
        <f>E21</f>
        <v xml:space="preserve"> </v>
      </c>
      <c r="N113" s="168"/>
      <c r="O113" s="168"/>
      <c r="P113" s="168"/>
      <c r="Q113" s="168"/>
      <c r="R113" s="29"/>
    </row>
    <row r="114" spans="2:65" s="1" customFormat="1" ht="10.3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8" customFormat="1" ht="29.25" customHeight="1" x14ac:dyDescent="0.3">
      <c r="B115" s="113"/>
      <c r="C115" s="114" t="s">
        <v>115</v>
      </c>
      <c r="D115" s="115" t="s">
        <v>116</v>
      </c>
      <c r="E115" s="115" t="s">
        <v>53</v>
      </c>
      <c r="F115" s="216" t="s">
        <v>117</v>
      </c>
      <c r="G115" s="217"/>
      <c r="H115" s="217"/>
      <c r="I115" s="217"/>
      <c r="J115" s="115" t="s">
        <v>118</v>
      </c>
      <c r="K115" s="115" t="s">
        <v>119</v>
      </c>
      <c r="L115" s="218" t="s">
        <v>120</v>
      </c>
      <c r="M115" s="217"/>
      <c r="N115" s="216" t="s">
        <v>103</v>
      </c>
      <c r="O115" s="217"/>
      <c r="P115" s="217"/>
      <c r="Q115" s="219"/>
      <c r="R115" s="116"/>
      <c r="T115" s="68" t="s">
        <v>121</v>
      </c>
      <c r="U115" s="69" t="s">
        <v>35</v>
      </c>
      <c r="V115" s="69" t="s">
        <v>122</v>
      </c>
      <c r="W115" s="69" t="s">
        <v>123</v>
      </c>
      <c r="X115" s="69" t="s">
        <v>124</v>
      </c>
      <c r="Y115" s="69" t="s">
        <v>125</v>
      </c>
      <c r="Z115" s="69" t="s">
        <v>126</v>
      </c>
      <c r="AA115" s="70" t="s">
        <v>127</v>
      </c>
    </row>
    <row r="116" spans="2:65" s="1" customFormat="1" ht="29.25" customHeight="1" x14ac:dyDescent="0.35">
      <c r="B116" s="27"/>
      <c r="C116" s="72" t="s">
        <v>99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06">
        <f>BK116</f>
        <v>0</v>
      </c>
      <c r="O116" s="207"/>
      <c r="P116" s="207"/>
      <c r="Q116" s="207"/>
      <c r="R116" s="29"/>
      <c r="T116" s="71"/>
      <c r="U116" s="43"/>
      <c r="V116" s="43"/>
      <c r="W116" s="117">
        <f>W117</f>
        <v>400.10688700000003</v>
      </c>
      <c r="X116" s="43"/>
      <c r="Y116" s="117">
        <f>Y117</f>
        <v>95.259430725199991</v>
      </c>
      <c r="Z116" s="43"/>
      <c r="AA116" s="118">
        <f>AA117</f>
        <v>216.18140000000002</v>
      </c>
      <c r="AT116" s="13" t="s">
        <v>70</v>
      </c>
      <c r="AU116" s="13" t="s">
        <v>105</v>
      </c>
      <c r="BK116" s="119">
        <f>BK117</f>
        <v>0</v>
      </c>
    </row>
    <row r="117" spans="2:65" s="9" customFormat="1" ht="37.35" customHeight="1" x14ac:dyDescent="0.35">
      <c r="B117" s="120"/>
      <c r="C117" s="121"/>
      <c r="D117" s="122" t="s">
        <v>106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208">
        <f>BK117</f>
        <v>0</v>
      </c>
      <c r="O117" s="209"/>
      <c r="P117" s="209"/>
      <c r="Q117" s="209"/>
      <c r="R117" s="123"/>
      <c r="T117" s="124"/>
      <c r="U117" s="121"/>
      <c r="V117" s="121"/>
      <c r="W117" s="125">
        <f>W118+W132+W144+W146</f>
        <v>400.10688700000003</v>
      </c>
      <c r="X117" s="121"/>
      <c r="Y117" s="125">
        <f>Y118+Y132+Y144+Y146</f>
        <v>95.259430725199991</v>
      </c>
      <c r="Z117" s="121"/>
      <c r="AA117" s="126">
        <f>AA118+AA132+AA144+AA146</f>
        <v>216.18140000000002</v>
      </c>
      <c r="AR117" s="127" t="s">
        <v>78</v>
      </c>
      <c r="AT117" s="128" t="s">
        <v>70</v>
      </c>
      <c r="AU117" s="128" t="s">
        <v>71</v>
      </c>
      <c r="AY117" s="127" t="s">
        <v>128</v>
      </c>
      <c r="BK117" s="129">
        <f>BK118+BK132+BK144+BK146</f>
        <v>0</v>
      </c>
    </row>
    <row r="118" spans="2:65" s="9" customFormat="1" ht="19.899999999999999" customHeight="1" x14ac:dyDescent="0.3">
      <c r="B118" s="120"/>
      <c r="C118" s="121"/>
      <c r="D118" s="130" t="s">
        <v>107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210">
        <f>BK118</f>
        <v>0</v>
      </c>
      <c r="O118" s="211"/>
      <c r="P118" s="211"/>
      <c r="Q118" s="211"/>
      <c r="R118" s="123"/>
      <c r="T118" s="124"/>
      <c r="U118" s="121"/>
      <c r="V118" s="121"/>
      <c r="W118" s="125">
        <f>SUM(W119:W131)</f>
        <v>96.285448999999986</v>
      </c>
      <c r="X118" s="121"/>
      <c r="Y118" s="125">
        <f>SUM(Y119:Y131)</f>
        <v>2.209E-3</v>
      </c>
      <c r="Z118" s="121"/>
      <c r="AA118" s="126">
        <f>SUM(AA119:AA131)</f>
        <v>216.18140000000002</v>
      </c>
      <c r="AR118" s="127" t="s">
        <v>78</v>
      </c>
      <c r="AT118" s="128" t="s">
        <v>70</v>
      </c>
      <c r="AU118" s="128" t="s">
        <v>78</v>
      </c>
      <c r="AY118" s="127" t="s">
        <v>128</v>
      </c>
      <c r="BK118" s="129">
        <f>SUM(BK119:BK131)</f>
        <v>0</v>
      </c>
    </row>
    <row r="119" spans="2:65" s="1" customFormat="1" ht="31.5" customHeight="1" x14ac:dyDescent="0.3">
      <c r="B119" s="131"/>
      <c r="C119" s="132" t="s">
        <v>78</v>
      </c>
      <c r="D119" s="132" t="s">
        <v>129</v>
      </c>
      <c r="E119" s="133" t="s">
        <v>130</v>
      </c>
      <c r="F119" s="199" t="s">
        <v>131</v>
      </c>
      <c r="G119" s="200"/>
      <c r="H119" s="200"/>
      <c r="I119" s="200"/>
      <c r="J119" s="134" t="s">
        <v>132</v>
      </c>
      <c r="K119" s="135">
        <v>307.48</v>
      </c>
      <c r="L119" s="201">
        <v>0</v>
      </c>
      <c r="M119" s="200"/>
      <c r="N119" s="201">
        <f t="shared" ref="N119:N131" si="0">ROUND(L119*K119,2)</f>
        <v>0</v>
      </c>
      <c r="O119" s="200"/>
      <c r="P119" s="200"/>
      <c r="Q119" s="200"/>
      <c r="R119" s="136"/>
      <c r="T119" s="137" t="s">
        <v>3</v>
      </c>
      <c r="U119" s="36" t="s">
        <v>36</v>
      </c>
      <c r="V119" s="138">
        <v>0.02</v>
      </c>
      <c r="W119" s="138">
        <f t="shared" ref="W119:W131" si="1">V119*K119</f>
        <v>6.1496000000000004</v>
      </c>
      <c r="X119" s="138">
        <v>0</v>
      </c>
      <c r="Y119" s="138">
        <f t="shared" ref="Y119:Y131" si="2">X119*K119</f>
        <v>0</v>
      </c>
      <c r="Z119" s="138">
        <v>0.255</v>
      </c>
      <c r="AA119" s="139">
        <f t="shared" ref="AA119:AA131" si="3">Z119*K119</f>
        <v>78.40740000000001</v>
      </c>
      <c r="AR119" s="13" t="s">
        <v>133</v>
      </c>
      <c r="AT119" s="13" t="s">
        <v>129</v>
      </c>
      <c r="AU119" s="13" t="s">
        <v>95</v>
      </c>
      <c r="AY119" s="13" t="s">
        <v>128</v>
      </c>
      <c r="BE119" s="140">
        <f t="shared" ref="BE119:BE131" si="4">IF(U119="základní",N119,0)</f>
        <v>0</v>
      </c>
      <c r="BF119" s="140">
        <f t="shared" ref="BF119:BF131" si="5">IF(U119="snížená",N119,0)</f>
        <v>0</v>
      </c>
      <c r="BG119" s="140">
        <f t="shared" ref="BG119:BG131" si="6">IF(U119="zákl. přenesená",N119,0)</f>
        <v>0</v>
      </c>
      <c r="BH119" s="140">
        <f t="shared" ref="BH119:BH131" si="7">IF(U119="sníž. přenesená",N119,0)</f>
        <v>0</v>
      </c>
      <c r="BI119" s="140">
        <f t="shared" ref="BI119:BI131" si="8">IF(U119="nulová",N119,0)</f>
        <v>0</v>
      </c>
      <c r="BJ119" s="13" t="s">
        <v>78</v>
      </c>
      <c r="BK119" s="140">
        <f t="shared" ref="BK119:BK131" si="9">ROUND(L119*K119,2)</f>
        <v>0</v>
      </c>
      <c r="BL119" s="13" t="s">
        <v>133</v>
      </c>
      <c r="BM119" s="13" t="s">
        <v>241</v>
      </c>
    </row>
    <row r="120" spans="2:65" s="1" customFormat="1" ht="31.5" customHeight="1" x14ac:dyDescent="0.3">
      <c r="B120" s="131"/>
      <c r="C120" s="132" t="s">
        <v>95</v>
      </c>
      <c r="D120" s="132" t="s">
        <v>129</v>
      </c>
      <c r="E120" s="133" t="s">
        <v>135</v>
      </c>
      <c r="F120" s="199" t="s">
        <v>136</v>
      </c>
      <c r="G120" s="200"/>
      <c r="H120" s="200"/>
      <c r="I120" s="200"/>
      <c r="J120" s="134" t="s">
        <v>132</v>
      </c>
      <c r="K120" s="135">
        <v>307.48</v>
      </c>
      <c r="L120" s="201">
        <v>0</v>
      </c>
      <c r="M120" s="200"/>
      <c r="N120" s="201">
        <f t="shared" si="0"/>
        <v>0</v>
      </c>
      <c r="O120" s="200"/>
      <c r="P120" s="200"/>
      <c r="Q120" s="200"/>
      <c r="R120" s="136"/>
      <c r="T120" s="137" t="s">
        <v>3</v>
      </c>
      <c r="U120" s="36" t="s">
        <v>36</v>
      </c>
      <c r="V120" s="138">
        <v>4.8000000000000001E-2</v>
      </c>
      <c r="W120" s="138">
        <f t="shared" si="1"/>
        <v>14.759040000000001</v>
      </c>
      <c r="X120" s="138">
        <v>0</v>
      </c>
      <c r="Y120" s="138">
        <f t="shared" si="2"/>
        <v>0</v>
      </c>
      <c r="Z120" s="138">
        <v>0.3</v>
      </c>
      <c r="AA120" s="139">
        <f t="shared" si="3"/>
        <v>92.244</v>
      </c>
      <c r="AR120" s="13" t="s">
        <v>133</v>
      </c>
      <c r="AT120" s="13" t="s">
        <v>129</v>
      </c>
      <c r="AU120" s="13" t="s">
        <v>95</v>
      </c>
      <c r="AY120" s="13" t="s">
        <v>128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78</v>
      </c>
      <c r="BK120" s="140">
        <f t="shared" si="9"/>
        <v>0</v>
      </c>
      <c r="BL120" s="13" t="s">
        <v>133</v>
      </c>
      <c r="BM120" s="13" t="s">
        <v>242</v>
      </c>
    </row>
    <row r="121" spans="2:65" s="1" customFormat="1" ht="22.5" customHeight="1" x14ac:dyDescent="0.3">
      <c r="B121" s="131"/>
      <c r="C121" s="132" t="s">
        <v>138</v>
      </c>
      <c r="D121" s="132" t="s">
        <v>129</v>
      </c>
      <c r="E121" s="133" t="s">
        <v>139</v>
      </c>
      <c r="F121" s="199" t="s">
        <v>140</v>
      </c>
      <c r="G121" s="200"/>
      <c r="H121" s="200"/>
      <c r="I121" s="200"/>
      <c r="J121" s="134" t="s">
        <v>141</v>
      </c>
      <c r="K121" s="135">
        <v>157</v>
      </c>
      <c r="L121" s="201">
        <v>0</v>
      </c>
      <c r="M121" s="200"/>
      <c r="N121" s="201">
        <f t="shared" si="0"/>
        <v>0</v>
      </c>
      <c r="O121" s="200"/>
      <c r="P121" s="200"/>
      <c r="Q121" s="200"/>
      <c r="R121" s="136"/>
      <c r="T121" s="137" t="s">
        <v>3</v>
      </c>
      <c r="U121" s="36" t="s">
        <v>36</v>
      </c>
      <c r="V121" s="138">
        <v>0.27200000000000002</v>
      </c>
      <c r="W121" s="138">
        <f t="shared" si="1"/>
        <v>42.704000000000001</v>
      </c>
      <c r="X121" s="138">
        <v>0</v>
      </c>
      <c r="Y121" s="138">
        <f t="shared" si="2"/>
        <v>0</v>
      </c>
      <c r="Z121" s="138">
        <v>0.28999999999999998</v>
      </c>
      <c r="AA121" s="139">
        <f t="shared" si="3"/>
        <v>45.529999999999994</v>
      </c>
      <c r="AR121" s="13" t="s">
        <v>133</v>
      </c>
      <c r="AT121" s="13" t="s">
        <v>129</v>
      </c>
      <c r="AU121" s="13" t="s">
        <v>95</v>
      </c>
      <c r="AY121" s="13" t="s">
        <v>128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78</v>
      </c>
      <c r="BK121" s="140">
        <f t="shared" si="9"/>
        <v>0</v>
      </c>
      <c r="BL121" s="13" t="s">
        <v>133</v>
      </c>
      <c r="BM121" s="13" t="s">
        <v>243</v>
      </c>
    </row>
    <row r="122" spans="2:65" s="1" customFormat="1" ht="31.5" customHeight="1" x14ac:dyDescent="0.3">
      <c r="B122" s="131"/>
      <c r="C122" s="132" t="s">
        <v>133</v>
      </c>
      <c r="D122" s="132" t="s">
        <v>129</v>
      </c>
      <c r="E122" s="133" t="s">
        <v>143</v>
      </c>
      <c r="F122" s="199" t="s">
        <v>144</v>
      </c>
      <c r="G122" s="200"/>
      <c r="H122" s="200"/>
      <c r="I122" s="200"/>
      <c r="J122" s="134" t="s">
        <v>145</v>
      </c>
      <c r="K122" s="135">
        <v>7.3650000000000002</v>
      </c>
      <c r="L122" s="201">
        <v>0</v>
      </c>
      <c r="M122" s="200"/>
      <c r="N122" s="201">
        <f t="shared" si="0"/>
        <v>0</v>
      </c>
      <c r="O122" s="200"/>
      <c r="P122" s="200"/>
      <c r="Q122" s="200"/>
      <c r="R122" s="136"/>
      <c r="T122" s="137" t="s">
        <v>3</v>
      </c>
      <c r="U122" s="36" t="s">
        <v>36</v>
      </c>
      <c r="V122" s="138">
        <v>9.7000000000000003E-2</v>
      </c>
      <c r="W122" s="138">
        <f t="shared" si="1"/>
        <v>0.71440500000000007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133</v>
      </c>
      <c r="AT122" s="13" t="s">
        <v>129</v>
      </c>
      <c r="AU122" s="13" t="s">
        <v>95</v>
      </c>
      <c r="AY122" s="13" t="s">
        <v>128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78</v>
      </c>
      <c r="BK122" s="140">
        <f t="shared" si="9"/>
        <v>0</v>
      </c>
      <c r="BL122" s="13" t="s">
        <v>133</v>
      </c>
      <c r="BM122" s="13" t="s">
        <v>244</v>
      </c>
    </row>
    <row r="123" spans="2:65" s="1" customFormat="1" ht="31.5" customHeight="1" x14ac:dyDescent="0.3">
      <c r="B123" s="131"/>
      <c r="C123" s="132" t="s">
        <v>147</v>
      </c>
      <c r="D123" s="132" t="s">
        <v>129</v>
      </c>
      <c r="E123" s="133" t="s">
        <v>148</v>
      </c>
      <c r="F123" s="199" t="s">
        <v>149</v>
      </c>
      <c r="G123" s="200"/>
      <c r="H123" s="200"/>
      <c r="I123" s="200"/>
      <c r="J123" s="134" t="s">
        <v>145</v>
      </c>
      <c r="K123" s="135">
        <v>4.6929999999999996</v>
      </c>
      <c r="L123" s="201">
        <v>0</v>
      </c>
      <c r="M123" s="200"/>
      <c r="N123" s="201">
        <f t="shared" si="0"/>
        <v>0</v>
      </c>
      <c r="O123" s="200"/>
      <c r="P123" s="200"/>
      <c r="Q123" s="200"/>
      <c r="R123" s="136"/>
      <c r="T123" s="137" t="s">
        <v>3</v>
      </c>
      <c r="U123" s="36" t="s">
        <v>36</v>
      </c>
      <c r="V123" s="138">
        <v>5.3999999999999999E-2</v>
      </c>
      <c r="W123" s="138">
        <f t="shared" si="1"/>
        <v>0.25342199999999998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133</v>
      </c>
      <c r="AT123" s="13" t="s">
        <v>129</v>
      </c>
      <c r="AU123" s="13" t="s">
        <v>95</v>
      </c>
      <c r="AY123" s="13" t="s">
        <v>128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78</v>
      </c>
      <c r="BK123" s="140">
        <f t="shared" si="9"/>
        <v>0</v>
      </c>
      <c r="BL123" s="13" t="s">
        <v>133</v>
      </c>
      <c r="BM123" s="13" t="s">
        <v>245</v>
      </c>
    </row>
    <row r="124" spans="2:65" s="1" customFormat="1" ht="22.5" customHeight="1" x14ac:dyDescent="0.3">
      <c r="B124" s="131"/>
      <c r="C124" s="132" t="s">
        <v>151</v>
      </c>
      <c r="D124" s="132" t="s">
        <v>129</v>
      </c>
      <c r="E124" s="133" t="s">
        <v>152</v>
      </c>
      <c r="F124" s="199" t="s">
        <v>153</v>
      </c>
      <c r="G124" s="200"/>
      <c r="H124" s="200"/>
      <c r="I124" s="200"/>
      <c r="J124" s="134" t="s">
        <v>132</v>
      </c>
      <c r="K124" s="135">
        <v>307.48</v>
      </c>
      <c r="L124" s="201">
        <v>0</v>
      </c>
      <c r="M124" s="200"/>
      <c r="N124" s="201">
        <f t="shared" si="0"/>
        <v>0</v>
      </c>
      <c r="O124" s="200"/>
      <c r="P124" s="200"/>
      <c r="Q124" s="200"/>
      <c r="R124" s="136"/>
      <c r="T124" s="137" t="s">
        <v>3</v>
      </c>
      <c r="U124" s="36" t="s">
        <v>36</v>
      </c>
      <c r="V124" s="138">
        <v>3.5000000000000003E-2</v>
      </c>
      <c r="W124" s="138">
        <f t="shared" si="1"/>
        <v>10.761800000000001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133</v>
      </c>
      <c r="AT124" s="13" t="s">
        <v>129</v>
      </c>
      <c r="AU124" s="13" t="s">
        <v>95</v>
      </c>
      <c r="AY124" s="13" t="s">
        <v>128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78</v>
      </c>
      <c r="BK124" s="140">
        <f t="shared" si="9"/>
        <v>0</v>
      </c>
      <c r="BL124" s="13" t="s">
        <v>133</v>
      </c>
      <c r="BM124" s="13" t="s">
        <v>246</v>
      </c>
    </row>
    <row r="125" spans="2:65" s="1" customFormat="1" ht="31.5" customHeight="1" x14ac:dyDescent="0.3">
      <c r="B125" s="131"/>
      <c r="C125" s="132" t="s">
        <v>155</v>
      </c>
      <c r="D125" s="132" t="s">
        <v>129</v>
      </c>
      <c r="E125" s="133" t="s">
        <v>156</v>
      </c>
      <c r="F125" s="199" t="s">
        <v>157</v>
      </c>
      <c r="G125" s="200"/>
      <c r="H125" s="200"/>
      <c r="I125" s="200"/>
      <c r="J125" s="134" t="s">
        <v>132</v>
      </c>
      <c r="K125" s="135">
        <v>73.649000000000001</v>
      </c>
      <c r="L125" s="201">
        <v>0</v>
      </c>
      <c r="M125" s="200"/>
      <c r="N125" s="201">
        <f t="shared" si="0"/>
        <v>0</v>
      </c>
      <c r="O125" s="200"/>
      <c r="P125" s="200"/>
      <c r="Q125" s="200"/>
      <c r="R125" s="136"/>
      <c r="T125" s="137" t="s">
        <v>3</v>
      </c>
      <c r="U125" s="36" t="s">
        <v>36</v>
      </c>
      <c r="V125" s="138">
        <v>1.2E-2</v>
      </c>
      <c r="W125" s="138">
        <f t="shared" si="1"/>
        <v>0.88378800000000002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133</v>
      </c>
      <c r="AT125" s="13" t="s">
        <v>129</v>
      </c>
      <c r="AU125" s="13" t="s">
        <v>95</v>
      </c>
      <c r="AY125" s="13" t="s">
        <v>128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133</v>
      </c>
      <c r="BM125" s="13" t="s">
        <v>247</v>
      </c>
    </row>
    <row r="126" spans="2:65" s="1" customFormat="1" ht="31.5" customHeight="1" x14ac:dyDescent="0.3">
      <c r="B126" s="131"/>
      <c r="C126" s="132" t="s">
        <v>159</v>
      </c>
      <c r="D126" s="132" t="s">
        <v>129</v>
      </c>
      <c r="E126" s="133" t="s">
        <v>160</v>
      </c>
      <c r="F126" s="199" t="s">
        <v>161</v>
      </c>
      <c r="G126" s="200"/>
      <c r="H126" s="200"/>
      <c r="I126" s="200"/>
      <c r="J126" s="134" t="s">
        <v>132</v>
      </c>
      <c r="K126" s="135">
        <v>73.649000000000001</v>
      </c>
      <c r="L126" s="201">
        <v>0</v>
      </c>
      <c r="M126" s="200"/>
      <c r="N126" s="201">
        <f t="shared" si="0"/>
        <v>0</v>
      </c>
      <c r="O126" s="200"/>
      <c r="P126" s="200"/>
      <c r="Q126" s="200"/>
      <c r="R126" s="136"/>
      <c r="T126" s="137" t="s">
        <v>3</v>
      </c>
      <c r="U126" s="36" t="s">
        <v>36</v>
      </c>
      <c r="V126" s="138">
        <v>5.8000000000000003E-2</v>
      </c>
      <c r="W126" s="138">
        <f t="shared" si="1"/>
        <v>4.2716419999999999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133</v>
      </c>
      <c r="AT126" s="13" t="s">
        <v>129</v>
      </c>
      <c r="AU126" s="13" t="s">
        <v>95</v>
      </c>
      <c r="AY126" s="13" t="s">
        <v>128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133</v>
      </c>
      <c r="BM126" s="13" t="s">
        <v>248</v>
      </c>
    </row>
    <row r="127" spans="2:65" s="1" customFormat="1" ht="31.5" customHeight="1" x14ac:dyDescent="0.3">
      <c r="B127" s="131"/>
      <c r="C127" s="132" t="s">
        <v>163</v>
      </c>
      <c r="D127" s="132" t="s">
        <v>129</v>
      </c>
      <c r="E127" s="133" t="s">
        <v>164</v>
      </c>
      <c r="F127" s="199" t="s">
        <v>165</v>
      </c>
      <c r="G127" s="200"/>
      <c r="H127" s="200"/>
      <c r="I127" s="200"/>
      <c r="J127" s="134" t="s">
        <v>166</v>
      </c>
      <c r="K127" s="135">
        <v>224.62799999999999</v>
      </c>
      <c r="L127" s="201">
        <v>0</v>
      </c>
      <c r="M127" s="200"/>
      <c r="N127" s="201">
        <f t="shared" si="0"/>
        <v>0</v>
      </c>
      <c r="O127" s="200"/>
      <c r="P127" s="200"/>
      <c r="Q127" s="200"/>
      <c r="R127" s="136"/>
      <c r="T127" s="137" t="s">
        <v>3</v>
      </c>
      <c r="U127" s="36" t="s">
        <v>36</v>
      </c>
      <c r="V127" s="138">
        <v>0</v>
      </c>
      <c r="W127" s="138">
        <f t="shared" si="1"/>
        <v>0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3" t="s">
        <v>133</v>
      </c>
      <c r="AT127" s="13" t="s">
        <v>129</v>
      </c>
      <c r="AU127" s="13" t="s">
        <v>95</v>
      </c>
      <c r="AY127" s="13" t="s">
        <v>128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133</v>
      </c>
      <c r="BM127" s="13" t="s">
        <v>249</v>
      </c>
    </row>
    <row r="128" spans="2:65" s="1" customFormat="1" ht="22.5" customHeight="1" x14ac:dyDescent="0.3">
      <c r="B128" s="131"/>
      <c r="C128" s="141" t="s">
        <v>168</v>
      </c>
      <c r="D128" s="141" t="s">
        <v>169</v>
      </c>
      <c r="E128" s="142" t="s">
        <v>170</v>
      </c>
      <c r="F128" s="202" t="s">
        <v>171</v>
      </c>
      <c r="G128" s="203"/>
      <c r="H128" s="203"/>
      <c r="I128" s="203"/>
      <c r="J128" s="143" t="s">
        <v>172</v>
      </c>
      <c r="K128" s="144">
        <v>2.2090000000000001</v>
      </c>
      <c r="L128" s="204">
        <v>0</v>
      </c>
      <c r="M128" s="203"/>
      <c r="N128" s="204">
        <f t="shared" si="0"/>
        <v>0</v>
      </c>
      <c r="O128" s="200"/>
      <c r="P128" s="200"/>
      <c r="Q128" s="200"/>
      <c r="R128" s="136"/>
      <c r="T128" s="137" t="s">
        <v>3</v>
      </c>
      <c r="U128" s="36" t="s">
        <v>36</v>
      </c>
      <c r="V128" s="138">
        <v>0</v>
      </c>
      <c r="W128" s="138">
        <f t="shared" si="1"/>
        <v>0</v>
      </c>
      <c r="X128" s="138">
        <v>1E-3</v>
      </c>
      <c r="Y128" s="138">
        <f t="shared" si="2"/>
        <v>2.209E-3</v>
      </c>
      <c r="Z128" s="138">
        <v>0</v>
      </c>
      <c r="AA128" s="139">
        <f t="shared" si="3"/>
        <v>0</v>
      </c>
      <c r="AR128" s="13" t="s">
        <v>159</v>
      </c>
      <c r="AT128" s="13" t="s">
        <v>169</v>
      </c>
      <c r="AU128" s="13" t="s">
        <v>95</v>
      </c>
      <c r="AY128" s="13" t="s">
        <v>128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133</v>
      </c>
      <c r="BM128" s="13" t="s">
        <v>250</v>
      </c>
    </row>
    <row r="129" spans="2:65" s="1" customFormat="1" ht="22.5" customHeight="1" x14ac:dyDescent="0.3">
      <c r="B129" s="131"/>
      <c r="C129" s="132" t="s">
        <v>174</v>
      </c>
      <c r="D129" s="132" t="s">
        <v>129</v>
      </c>
      <c r="E129" s="133" t="s">
        <v>175</v>
      </c>
      <c r="F129" s="199" t="s">
        <v>176</v>
      </c>
      <c r="G129" s="200"/>
      <c r="H129" s="200"/>
      <c r="I129" s="200"/>
      <c r="J129" s="134" t="s">
        <v>166</v>
      </c>
      <c r="K129" s="135">
        <v>3946.9380000000001</v>
      </c>
      <c r="L129" s="201">
        <v>0</v>
      </c>
      <c r="M129" s="200"/>
      <c r="N129" s="201">
        <f t="shared" si="0"/>
        <v>0</v>
      </c>
      <c r="O129" s="200"/>
      <c r="P129" s="200"/>
      <c r="Q129" s="200"/>
      <c r="R129" s="136"/>
      <c r="T129" s="137" t="s">
        <v>3</v>
      </c>
      <c r="U129" s="36" t="s">
        <v>36</v>
      </c>
      <c r="V129" s="138">
        <v>4.0000000000000001E-3</v>
      </c>
      <c r="W129" s="138">
        <f t="shared" si="1"/>
        <v>15.787752000000001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3" t="s">
        <v>133</v>
      </c>
      <c r="AT129" s="13" t="s">
        <v>129</v>
      </c>
      <c r="AU129" s="13" t="s">
        <v>95</v>
      </c>
      <c r="AY129" s="13" t="s">
        <v>128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133</v>
      </c>
      <c r="BM129" s="13" t="s">
        <v>251</v>
      </c>
    </row>
    <row r="130" spans="2:65" s="1" customFormat="1" ht="31.5" customHeight="1" x14ac:dyDescent="0.3">
      <c r="B130" s="131"/>
      <c r="C130" s="132" t="s">
        <v>178</v>
      </c>
      <c r="D130" s="132" t="s">
        <v>129</v>
      </c>
      <c r="E130" s="133" t="s">
        <v>179</v>
      </c>
      <c r="F130" s="199" t="s">
        <v>180</v>
      </c>
      <c r="G130" s="200"/>
      <c r="H130" s="200"/>
      <c r="I130" s="200"/>
      <c r="J130" s="134" t="s">
        <v>166</v>
      </c>
      <c r="K130" s="135">
        <v>123.937</v>
      </c>
      <c r="L130" s="201">
        <v>0</v>
      </c>
      <c r="M130" s="200"/>
      <c r="N130" s="201">
        <f t="shared" si="0"/>
        <v>0</v>
      </c>
      <c r="O130" s="200"/>
      <c r="P130" s="200"/>
      <c r="Q130" s="200"/>
      <c r="R130" s="136"/>
      <c r="T130" s="137" t="s">
        <v>3</v>
      </c>
      <c r="U130" s="36" t="s">
        <v>36</v>
      </c>
      <c r="V130" s="138">
        <v>0</v>
      </c>
      <c r="W130" s="138">
        <f t="shared" si="1"/>
        <v>0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3" t="s">
        <v>133</v>
      </c>
      <c r="AT130" s="13" t="s">
        <v>129</v>
      </c>
      <c r="AU130" s="13" t="s">
        <v>95</v>
      </c>
      <c r="AY130" s="13" t="s">
        <v>128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133</v>
      </c>
      <c r="BM130" s="13" t="s">
        <v>252</v>
      </c>
    </row>
    <row r="131" spans="2:65" s="1" customFormat="1" ht="31.5" customHeight="1" x14ac:dyDescent="0.3">
      <c r="B131" s="131"/>
      <c r="C131" s="132" t="s">
        <v>182</v>
      </c>
      <c r="D131" s="132" t="s">
        <v>129</v>
      </c>
      <c r="E131" s="133" t="s">
        <v>183</v>
      </c>
      <c r="F131" s="199" t="s">
        <v>184</v>
      </c>
      <c r="G131" s="200"/>
      <c r="H131" s="200"/>
      <c r="I131" s="200"/>
      <c r="J131" s="134" t="s">
        <v>166</v>
      </c>
      <c r="K131" s="135">
        <v>83.796999999999997</v>
      </c>
      <c r="L131" s="201">
        <v>0</v>
      </c>
      <c r="M131" s="200"/>
      <c r="N131" s="201">
        <f t="shared" si="0"/>
        <v>0</v>
      </c>
      <c r="O131" s="200"/>
      <c r="P131" s="200"/>
      <c r="Q131" s="200"/>
      <c r="R131" s="136"/>
      <c r="T131" s="137" t="s">
        <v>3</v>
      </c>
      <c r="U131" s="36" t="s">
        <v>36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3" t="s">
        <v>133</v>
      </c>
      <c r="AT131" s="13" t="s">
        <v>129</v>
      </c>
      <c r="AU131" s="13" t="s">
        <v>95</v>
      </c>
      <c r="AY131" s="13" t="s">
        <v>128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133</v>
      </c>
      <c r="BM131" s="13" t="s">
        <v>253</v>
      </c>
    </row>
    <row r="132" spans="2:65" s="9" customFormat="1" ht="29.85" customHeight="1" x14ac:dyDescent="0.3">
      <c r="B132" s="120"/>
      <c r="C132" s="121"/>
      <c r="D132" s="130" t="s">
        <v>108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212">
        <f>BK132</f>
        <v>0</v>
      </c>
      <c r="O132" s="213"/>
      <c r="P132" s="213"/>
      <c r="Q132" s="213"/>
      <c r="R132" s="123"/>
      <c r="T132" s="124"/>
      <c r="U132" s="121"/>
      <c r="V132" s="121"/>
      <c r="W132" s="125">
        <f>W133+W135</f>
        <v>206.40874000000005</v>
      </c>
      <c r="X132" s="121"/>
      <c r="Y132" s="125">
        <f>Y133+Y135</f>
        <v>95.257221725199997</v>
      </c>
      <c r="Z132" s="121"/>
      <c r="AA132" s="126">
        <f>AA133+AA135</f>
        <v>0</v>
      </c>
      <c r="AR132" s="127" t="s">
        <v>78</v>
      </c>
      <c r="AT132" s="128" t="s">
        <v>70</v>
      </c>
      <c r="AU132" s="128" t="s">
        <v>78</v>
      </c>
      <c r="AY132" s="127" t="s">
        <v>128</v>
      </c>
      <c r="BK132" s="129">
        <f>BK133+BK135</f>
        <v>0</v>
      </c>
    </row>
    <row r="133" spans="2:65" s="9" customFormat="1" ht="14.85" customHeight="1" x14ac:dyDescent="0.3">
      <c r="B133" s="120"/>
      <c r="C133" s="121"/>
      <c r="D133" s="130" t="s">
        <v>109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210">
        <f>BK133</f>
        <v>0</v>
      </c>
      <c r="O133" s="211"/>
      <c r="P133" s="211"/>
      <c r="Q133" s="211"/>
      <c r="R133" s="123"/>
      <c r="T133" s="124"/>
      <c r="U133" s="121"/>
      <c r="V133" s="121"/>
      <c r="W133" s="125">
        <f>W134</f>
        <v>7.9944800000000003</v>
      </c>
      <c r="X133" s="121"/>
      <c r="Y133" s="125">
        <f>Y134</f>
        <v>0</v>
      </c>
      <c r="Z133" s="121"/>
      <c r="AA133" s="126">
        <f>AA134</f>
        <v>0</v>
      </c>
      <c r="AR133" s="127" t="s">
        <v>78</v>
      </c>
      <c r="AT133" s="128" t="s">
        <v>70</v>
      </c>
      <c r="AU133" s="128" t="s">
        <v>95</v>
      </c>
      <c r="AY133" s="127" t="s">
        <v>128</v>
      </c>
      <c r="BK133" s="129">
        <f>BK134</f>
        <v>0</v>
      </c>
    </row>
    <row r="134" spans="2:65" s="1" customFormat="1" ht="22.5" customHeight="1" x14ac:dyDescent="0.3">
      <c r="B134" s="131"/>
      <c r="C134" s="132" t="s">
        <v>186</v>
      </c>
      <c r="D134" s="132" t="s">
        <v>129</v>
      </c>
      <c r="E134" s="133" t="s">
        <v>187</v>
      </c>
      <c r="F134" s="199" t="s">
        <v>188</v>
      </c>
      <c r="G134" s="200"/>
      <c r="H134" s="200"/>
      <c r="I134" s="200"/>
      <c r="J134" s="134" t="s">
        <v>132</v>
      </c>
      <c r="K134" s="135">
        <v>307.48</v>
      </c>
      <c r="L134" s="201">
        <v>0</v>
      </c>
      <c r="M134" s="200"/>
      <c r="N134" s="201">
        <f>ROUND(L134*K134,2)</f>
        <v>0</v>
      </c>
      <c r="O134" s="200"/>
      <c r="P134" s="200"/>
      <c r="Q134" s="200"/>
      <c r="R134" s="136"/>
      <c r="T134" s="137" t="s">
        <v>3</v>
      </c>
      <c r="U134" s="36" t="s">
        <v>36</v>
      </c>
      <c r="V134" s="138">
        <v>2.5999999999999999E-2</v>
      </c>
      <c r="W134" s="138">
        <f>V134*K134</f>
        <v>7.9944800000000003</v>
      </c>
      <c r="X134" s="138">
        <v>0</v>
      </c>
      <c r="Y134" s="138">
        <f>X134*K134</f>
        <v>0</v>
      </c>
      <c r="Z134" s="138">
        <v>0</v>
      </c>
      <c r="AA134" s="139">
        <f>Z134*K134</f>
        <v>0</v>
      </c>
      <c r="AR134" s="13" t="s">
        <v>133</v>
      </c>
      <c r="AT134" s="13" t="s">
        <v>129</v>
      </c>
      <c r="AU134" s="13" t="s">
        <v>138</v>
      </c>
      <c r="AY134" s="13" t="s">
        <v>128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13" t="s">
        <v>78</v>
      </c>
      <c r="BK134" s="140">
        <f>ROUND(L134*K134,2)</f>
        <v>0</v>
      </c>
      <c r="BL134" s="13" t="s">
        <v>133</v>
      </c>
      <c r="BM134" s="13" t="s">
        <v>254</v>
      </c>
    </row>
    <row r="135" spans="2:65" s="9" customFormat="1" ht="22.35" customHeight="1" x14ac:dyDescent="0.3">
      <c r="B135" s="120"/>
      <c r="C135" s="121"/>
      <c r="D135" s="130" t="s">
        <v>110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214">
        <f>BK135</f>
        <v>0</v>
      </c>
      <c r="O135" s="215"/>
      <c r="P135" s="215"/>
      <c r="Q135" s="215"/>
      <c r="R135" s="123"/>
      <c r="T135" s="124"/>
      <c r="U135" s="121"/>
      <c r="V135" s="121"/>
      <c r="W135" s="125">
        <f>SUM(W136:W143)</f>
        <v>198.41426000000004</v>
      </c>
      <c r="X135" s="121"/>
      <c r="Y135" s="125">
        <f>SUM(Y136:Y143)</f>
        <v>95.257221725199997</v>
      </c>
      <c r="Z135" s="121"/>
      <c r="AA135" s="126">
        <f>SUM(AA136:AA143)</f>
        <v>0</v>
      </c>
      <c r="AR135" s="127" t="s">
        <v>78</v>
      </c>
      <c r="AT135" s="128" t="s">
        <v>70</v>
      </c>
      <c r="AU135" s="128" t="s">
        <v>95</v>
      </c>
      <c r="AY135" s="127" t="s">
        <v>128</v>
      </c>
      <c r="BK135" s="129">
        <f>SUM(BK136:BK143)</f>
        <v>0</v>
      </c>
    </row>
    <row r="136" spans="2:65" s="1" customFormat="1" ht="22.5" customHeight="1" x14ac:dyDescent="0.3">
      <c r="B136" s="131"/>
      <c r="C136" s="141" t="s">
        <v>9</v>
      </c>
      <c r="D136" s="141" t="s">
        <v>169</v>
      </c>
      <c r="E136" s="142" t="s">
        <v>190</v>
      </c>
      <c r="F136" s="202" t="s">
        <v>191</v>
      </c>
      <c r="G136" s="203"/>
      <c r="H136" s="203"/>
      <c r="I136" s="203"/>
      <c r="J136" s="143" t="s">
        <v>132</v>
      </c>
      <c r="K136" s="144">
        <v>309.89100000000002</v>
      </c>
      <c r="L136" s="204">
        <v>0</v>
      </c>
      <c r="M136" s="203"/>
      <c r="N136" s="204">
        <f t="shared" ref="N136:N143" si="10">ROUND(L136*K136,2)</f>
        <v>0</v>
      </c>
      <c r="O136" s="200"/>
      <c r="P136" s="200"/>
      <c r="Q136" s="200"/>
      <c r="R136" s="136"/>
      <c r="T136" s="137" t="s">
        <v>3</v>
      </c>
      <c r="U136" s="36" t="s">
        <v>36</v>
      </c>
      <c r="V136" s="138">
        <v>0</v>
      </c>
      <c r="W136" s="138">
        <f t="shared" ref="W136:W143" si="11">V136*K136</f>
        <v>0</v>
      </c>
      <c r="X136" s="138">
        <v>0.13100000000000001</v>
      </c>
      <c r="Y136" s="138">
        <f t="shared" ref="Y136:Y143" si="12">X136*K136</f>
        <v>40.595721000000005</v>
      </c>
      <c r="Z136" s="138">
        <v>0</v>
      </c>
      <c r="AA136" s="139">
        <f t="shared" ref="AA136:AA143" si="13">Z136*K136</f>
        <v>0</v>
      </c>
      <c r="AR136" s="13" t="s">
        <v>159</v>
      </c>
      <c r="AT136" s="13" t="s">
        <v>169</v>
      </c>
      <c r="AU136" s="13" t="s">
        <v>138</v>
      </c>
      <c r="AY136" s="13" t="s">
        <v>128</v>
      </c>
      <c r="BE136" s="140">
        <f t="shared" ref="BE136:BE143" si="14">IF(U136="základní",N136,0)</f>
        <v>0</v>
      </c>
      <c r="BF136" s="140">
        <f t="shared" ref="BF136:BF143" si="15">IF(U136="snížená",N136,0)</f>
        <v>0</v>
      </c>
      <c r="BG136" s="140">
        <f t="shared" ref="BG136:BG143" si="16">IF(U136="zákl. přenesená",N136,0)</f>
        <v>0</v>
      </c>
      <c r="BH136" s="140">
        <f t="shared" ref="BH136:BH143" si="17">IF(U136="sníž. přenesená",N136,0)</f>
        <v>0</v>
      </c>
      <c r="BI136" s="140">
        <f t="shared" ref="BI136:BI143" si="18">IF(U136="nulová",N136,0)</f>
        <v>0</v>
      </c>
      <c r="BJ136" s="13" t="s">
        <v>78</v>
      </c>
      <c r="BK136" s="140">
        <f t="shared" ref="BK136:BK143" si="19">ROUND(L136*K136,2)</f>
        <v>0</v>
      </c>
      <c r="BL136" s="13" t="s">
        <v>133</v>
      </c>
      <c r="BM136" s="13" t="s">
        <v>255</v>
      </c>
    </row>
    <row r="137" spans="2:65" s="1" customFormat="1" ht="31.5" customHeight="1" x14ac:dyDescent="0.3">
      <c r="B137" s="131"/>
      <c r="C137" s="141" t="s">
        <v>193</v>
      </c>
      <c r="D137" s="141" t="s">
        <v>169</v>
      </c>
      <c r="E137" s="142" t="s">
        <v>194</v>
      </c>
      <c r="F137" s="202" t="s">
        <v>195</v>
      </c>
      <c r="G137" s="203"/>
      <c r="H137" s="203"/>
      <c r="I137" s="203"/>
      <c r="J137" s="143" t="s">
        <v>132</v>
      </c>
      <c r="K137" s="144">
        <v>1.6419999999999999</v>
      </c>
      <c r="L137" s="204">
        <v>0</v>
      </c>
      <c r="M137" s="203"/>
      <c r="N137" s="204">
        <f t="shared" si="10"/>
        <v>0</v>
      </c>
      <c r="O137" s="200"/>
      <c r="P137" s="200"/>
      <c r="Q137" s="200"/>
      <c r="R137" s="136"/>
      <c r="T137" s="137" t="s">
        <v>3</v>
      </c>
      <c r="U137" s="36" t="s">
        <v>36</v>
      </c>
      <c r="V137" s="138">
        <v>0</v>
      </c>
      <c r="W137" s="138">
        <f t="shared" si="11"/>
        <v>0</v>
      </c>
      <c r="X137" s="138">
        <v>0</v>
      </c>
      <c r="Y137" s="138">
        <f t="shared" si="12"/>
        <v>0</v>
      </c>
      <c r="Z137" s="138">
        <v>0</v>
      </c>
      <c r="AA137" s="139">
        <f t="shared" si="13"/>
        <v>0</v>
      </c>
      <c r="AR137" s="13" t="s">
        <v>159</v>
      </c>
      <c r="AT137" s="13" t="s">
        <v>169</v>
      </c>
      <c r="AU137" s="13" t="s">
        <v>138</v>
      </c>
      <c r="AY137" s="13" t="s">
        <v>128</v>
      </c>
      <c r="BE137" s="140">
        <f t="shared" si="14"/>
        <v>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3" t="s">
        <v>78</v>
      </c>
      <c r="BK137" s="140">
        <f t="shared" si="19"/>
        <v>0</v>
      </c>
      <c r="BL137" s="13" t="s">
        <v>133</v>
      </c>
      <c r="BM137" s="13" t="s">
        <v>256</v>
      </c>
    </row>
    <row r="138" spans="2:65" s="1" customFormat="1" ht="22.5" customHeight="1" x14ac:dyDescent="0.3">
      <c r="B138" s="131"/>
      <c r="C138" s="141" t="s">
        <v>197</v>
      </c>
      <c r="D138" s="141" t="s">
        <v>169</v>
      </c>
      <c r="E138" s="142" t="s">
        <v>198</v>
      </c>
      <c r="F138" s="202" t="s">
        <v>199</v>
      </c>
      <c r="G138" s="203"/>
      <c r="H138" s="203"/>
      <c r="I138" s="203"/>
      <c r="J138" s="143" t="s">
        <v>132</v>
      </c>
      <c r="K138" s="144">
        <v>8.3580000000000005</v>
      </c>
      <c r="L138" s="204">
        <v>0</v>
      </c>
      <c r="M138" s="203"/>
      <c r="N138" s="204">
        <f t="shared" si="10"/>
        <v>0</v>
      </c>
      <c r="O138" s="200"/>
      <c r="P138" s="200"/>
      <c r="Q138" s="200"/>
      <c r="R138" s="136"/>
      <c r="T138" s="137" t="s">
        <v>3</v>
      </c>
      <c r="U138" s="36" t="s">
        <v>36</v>
      </c>
      <c r="V138" s="138">
        <v>0</v>
      </c>
      <c r="W138" s="138">
        <f t="shared" si="11"/>
        <v>0</v>
      </c>
      <c r="X138" s="138">
        <v>0.17599999999999999</v>
      </c>
      <c r="Y138" s="138">
        <f t="shared" si="12"/>
        <v>1.4710080000000001</v>
      </c>
      <c r="Z138" s="138">
        <v>0</v>
      </c>
      <c r="AA138" s="139">
        <f t="shared" si="13"/>
        <v>0</v>
      </c>
      <c r="AR138" s="13" t="s">
        <v>159</v>
      </c>
      <c r="AT138" s="13" t="s">
        <v>169</v>
      </c>
      <c r="AU138" s="13" t="s">
        <v>138</v>
      </c>
      <c r="AY138" s="13" t="s">
        <v>128</v>
      </c>
      <c r="BE138" s="140">
        <f t="shared" si="14"/>
        <v>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3" t="s">
        <v>78</v>
      </c>
      <c r="BK138" s="140">
        <f t="shared" si="19"/>
        <v>0</v>
      </c>
      <c r="BL138" s="13" t="s">
        <v>133</v>
      </c>
      <c r="BM138" s="13" t="s">
        <v>257</v>
      </c>
    </row>
    <row r="139" spans="2:65" s="1" customFormat="1" ht="31.5" customHeight="1" x14ac:dyDescent="0.3">
      <c r="B139" s="131"/>
      <c r="C139" s="141" t="s">
        <v>201</v>
      </c>
      <c r="D139" s="141" t="s">
        <v>169</v>
      </c>
      <c r="E139" s="142" t="s">
        <v>202</v>
      </c>
      <c r="F139" s="202" t="s">
        <v>203</v>
      </c>
      <c r="G139" s="203"/>
      <c r="H139" s="203"/>
      <c r="I139" s="203"/>
      <c r="J139" s="143" t="s">
        <v>132</v>
      </c>
      <c r="K139" s="144">
        <v>0.84</v>
      </c>
      <c r="L139" s="204">
        <v>0</v>
      </c>
      <c r="M139" s="203"/>
      <c r="N139" s="204">
        <f t="shared" si="10"/>
        <v>0</v>
      </c>
      <c r="O139" s="200"/>
      <c r="P139" s="200"/>
      <c r="Q139" s="200"/>
      <c r="R139" s="136"/>
      <c r="T139" s="137" t="s">
        <v>3</v>
      </c>
      <c r="U139" s="36" t="s">
        <v>36</v>
      </c>
      <c r="V139" s="138">
        <v>0</v>
      </c>
      <c r="W139" s="138">
        <f t="shared" si="11"/>
        <v>0</v>
      </c>
      <c r="X139" s="138">
        <v>0.13100000000000001</v>
      </c>
      <c r="Y139" s="138">
        <f t="shared" si="12"/>
        <v>0.11004</v>
      </c>
      <c r="Z139" s="138">
        <v>0</v>
      </c>
      <c r="AA139" s="139">
        <f t="shared" si="13"/>
        <v>0</v>
      </c>
      <c r="AR139" s="13" t="s">
        <v>159</v>
      </c>
      <c r="AT139" s="13" t="s">
        <v>169</v>
      </c>
      <c r="AU139" s="13" t="s">
        <v>138</v>
      </c>
      <c r="AY139" s="13" t="s">
        <v>128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78</v>
      </c>
      <c r="BK139" s="140">
        <f t="shared" si="19"/>
        <v>0</v>
      </c>
      <c r="BL139" s="13" t="s">
        <v>133</v>
      </c>
      <c r="BM139" s="13" t="s">
        <v>258</v>
      </c>
    </row>
    <row r="140" spans="2:65" s="1" customFormat="1" ht="31.5" customHeight="1" x14ac:dyDescent="0.3">
      <c r="B140" s="131"/>
      <c r="C140" s="132" t="s">
        <v>205</v>
      </c>
      <c r="D140" s="132" t="s">
        <v>129</v>
      </c>
      <c r="E140" s="133" t="s">
        <v>206</v>
      </c>
      <c r="F140" s="199" t="s">
        <v>207</v>
      </c>
      <c r="G140" s="200"/>
      <c r="H140" s="200"/>
      <c r="I140" s="200"/>
      <c r="J140" s="134" t="s">
        <v>132</v>
      </c>
      <c r="K140" s="135">
        <v>295.93400000000003</v>
      </c>
      <c r="L140" s="201">
        <v>0</v>
      </c>
      <c r="M140" s="200"/>
      <c r="N140" s="201">
        <f t="shared" si="10"/>
        <v>0</v>
      </c>
      <c r="O140" s="200"/>
      <c r="P140" s="200"/>
      <c r="Q140" s="200"/>
      <c r="R140" s="136"/>
      <c r="T140" s="137" t="s">
        <v>3</v>
      </c>
      <c r="U140" s="36" t="s">
        <v>36</v>
      </c>
      <c r="V140" s="138">
        <v>0.53</v>
      </c>
      <c r="W140" s="138">
        <f t="shared" si="11"/>
        <v>156.84502000000003</v>
      </c>
      <c r="X140" s="138">
        <v>8.4250000000000005E-2</v>
      </c>
      <c r="Y140" s="138">
        <f t="shared" si="12"/>
        <v>24.932439500000005</v>
      </c>
      <c r="Z140" s="138">
        <v>0</v>
      </c>
      <c r="AA140" s="139">
        <f t="shared" si="13"/>
        <v>0</v>
      </c>
      <c r="AR140" s="13" t="s">
        <v>133</v>
      </c>
      <c r="AT140" s="13" t="s">
        <v>129</v>
      </c>
      <c r="AU140" s="13" t="s">
        <v>138</v>
      </c>
      <c r="AY140" s="13" t="s">
        <v>128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78</v>
      </c>
      <c r="BK140" s="140">
        <f t="shared" si="19"/>
        <v>0</v>
      </c>
      <c r="BL140" s="13" t="s">
        <v>133</v>
      </c>
      <c r="BM140" s="13" t="s">
        <v>259</v>
      </c>
    </row>
    <row r="141" spans="2:65" s="1" customFormat="1" ht="31.5" customHeight="1" x14ac:dyDescent="0.3">
      <c r="B141" s="131"/>
      <c r="C141" s="132" t="s">
        <v>209</v>
      </c>
      <c r="D141" s="132" t="s">
        <v>129</v>
      </c>
      <c r="E141" s="133" t="s">
        <v>210</v>
      </c>
      <c r="F141" s="199" t="s">
        <v>211</v>
      </c>
      <c r="G141" s="200"/>
      <c r="H141" s="200"/>
      <c r="I141" s="200"/>
      <c r="J141" s="134" t="s">
        <v>132</v>
      </c>
      <c r="K141" s="135">
        <v>9.9220000000000006</v>
      </c>
      <c r="L141" s="201">
        <v>0</v>
      </c>
      <c r="M141" s="200"/>
      <c r="N141" s="201">
        <f t="shared" si="10"/>
        <v>0</v>
      </c>
      <c r="O141" s="200"/>
      <c r="P141" s="200"/>
      <c r="Q141" s="200"/>
      <c r="R141" s="136"/>
      <c r="T141" s="137" t="s">
        <v>3</v>
      </c>
      <c r="U141" s="36" t="s">
        <v>36</v>
      </c>
      <c r="V141" s="138">
        <v>0.78400000000000003</v>
      </c>
      <c r="W141" s="138">
        <f t="shared" si="11"/>
        <v>7.7788480000000009</v>
      </c>
      <c r="X141" s="138">
        <v>8.5650000000000004E-2</v>
      </c>
      <c r="Y141" s="138">
        <f t="shared" si="12"/>
        <v>0.84981930000000006</v>
      </c>
      <c r="Z141" s="138">
        <v>0</v>
      </c>
      <c r="AA141" s="139">
        <f t="shared" si="13"/>
        <v>0</v>
      </c>
      <c r="AR141" s="13" t="s">
        <v>133</v>
      </c>
      <c r="AT141" s="13" t="s">
        <v>129</v>
      </c>
      <c r="AU141" s="13" t="s">
        <v>138</v>
      </c>
      <c r="AY141" s="13" t="s">
        <v>128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78</v>
      </c>
      <c r="BK141" s="140">
        <f t="shared" si="19"/>
        <v>0</v>
      </c>
      <c r="BL141" s="13" t="s">
        <v>133</v>
      </c>
      <c r="BM141" s="13" t="s">
        <v>260</v>
      </c>
    </row>
    <row r="142" spans="2:65" s="1" customFormat="1" ht="44.25" customHeight="1" x14ac:dyDescent="0.3">
      <c r="B142" s="131"/>
      <c r="C142" s="132" t="s">
        <v>8</v>
      </c>
      <c r="D142" s="132" t="s">
        <v>129</v>
      </c>
      <c r="E142" s="133" t="s">
        <v>213</v>
      </c>
      <c r="F142" s="199" t="s">
        <v>214</v>
      </c>
      <c r="G142" s="200"/>
      <c r="H142" s="200"/>
      <c r="I142" s="200"/>
      <c r="J142" s="134" t="s">
        <v>141</v>
      </c>
      <c r="K142" s="135">
        <v>156.43700000000001</v>
      </c>
      <c r="L142" s="201">
        <v>0</v>
      </c>
      <c r="M142" s="200"/>
      <c r="N142" s="201">
        <f t="shared" si="10"/>
        <v>0</v>
      </c>
      <c r="O142" s="200"/>
      <c r="P142" s="200"/>
      <c r="Q142" s="200"/>
      <c r="R142" s="136"/>
      <c r="T142" s="137" t="s">
        <v>3</v>
      </c>
      <c r="U142" s="36" t="s">
        <v>36</v>
      </c>
      <c r="V142" s="138">
        <v>0.216</v>
      </c>
      <c r="W142" s="138">
        <f t="shared" si="11"/>
        <v>33.790392000000004</v>
      </c>
      <c r="X142" s="138">
        <v>0.12949959999999999</v>
      </c>
      <c r="Y142" s="138">
        <f t="shared" si="12"/>
        <v>20.2585289252</v>
      </c>
      <c r="Z142" s="138">
        <v>0</v>
      </c>
      <c r="AA142" s="139">
        <f t="shared" si="13"/>
        <v>0</v>
      </c>
      <c r="AR142" s="13" t="s">
        <v>133</v>
      </c>
      <c r="AT142" s="13" t="s">
        <v>129</v>
      </c>
      <c r="AU142" s="13" t="s">
        <v>138</v>
      </c>
      <c r="AY142" s="13" t="s">
        <v>128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78</v>
      </c>
      <c r="BK142" s="140">
        <f t="shared" si="19"/>
        <v>0</v>
      </c>
      <c r="BL142" s="13" t="s">
        <v>133</v>
      </c>
      <c r="BM142" s="13" t="s">
        <v>261</v>
      </c>
    </row>
    <row r="143" spans="2:65" s="1" customFormat="1" ht="22.5" customHeight="1" x14ac:dyDescent="0.3">
      <c r="B143" s="131"/>
      <c r="C143" s="141" t="s">
        <v>216</v>
      </c>
      <c r="D143" s="141" t="s">
        <v>169</v>
      </c>
      <c r="E143" s="142" t="s">
        <v>217</v>
      </c>
      <c r="F143" s="202" t="s">
        <v>218</v>
      </c>
      <c r="G143" s="203"/>
      <c r="H143" s="203"/>
      <c r="I143" s="203"/>
      <c r="J143" s="143" t="s">
        <v>141</v>
      </c>
      <c r="K143" s="144">
        <v>156.43700000000001</v>
      </c>
      <c r="L143" s="204">
        <v>0</v>
      </c>
      <c r="M143" s="203"/>
      <c r="N143" s="204">
        <f t="shared" si="10"/>
        <v>0</v>
      </c>
      <c r="O143" s="200"/>
      <c r="P143" s="200"/>
      <c r="Q143" s="200"/>
      <c r="R143" s="136"/>
      <c r="T143" s="137" t="s">
        <v>3</v>
      </c>
      <c r="U143" s="36" t="s">
        <v>36</v>
      </c>
      <c r="V143" s="138">
        <v>0</v>
      </c>
      <c r="W143" s="138">
        <f t="shared" si="11"/>
        <v>0</v>
      </c>
      <c r="X143" s="138">
        <v>4.4999999999999998E-2</v>
      </c>
      <c r="Y143" s="138">
        <f t="shared" si="12"/>
        <v>7.0396650000000003</v>
      </c>
      <c r="Z143" s="138">
        <v>0</v>
      </c>
      <c r="AA143" s="139">
        <f t="shared" si="13"/>
        <v>0</v>
      </c>
      <c r="AR143" s="13" t="s">
        <v>159</v>
      </c>
      <c r="AT143" s="13" t="s">
        <v>169</v>
      </c>
      <c r="AU143" s="13" t="s">
        <v>138</v>
      </c>
      <c r="AY143" s="13" t="s">
        <v>128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78</v>
      </c>
      <c r="BK143" s="140">
        <f t="shared" si="19"/>
        <v>0</v>
      </c>
      <c r="BL143" s="13" t="s">
        <v>133</v>
      </c>
      <c r="BM143" s="13" t="s">
        <v>262</v>
      </c>
    </row>
    <row r="144" spans="2:65" s="9" customFormat="1" ht="29.85" customHeight="1" x14ac:dyDescent="0.3">
      <c r="B144" s="120"/>
      <c r="C144" s="121"/>
      <c r="D144" s="130" t="s">
        <v>111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214">
        <f>BK144</f>
        <v>0</v>
      </c>
      <c r="O144" s="215"/>
      <c r="P144" s="215"/>
      <c r="Q144" s="215"/>
      <c r="R144" s="123"/>
      <c r="T144" s="124"/>
      <c r="U144" s="121"/>
      <c r="V144" s="121"/>
      <c r="W144" s="125">
        <f>W145</f>
        <v>0</v>
      </c>
      <c r="X144" s="121"/>
      <c r="Y144" s="125">
        <f>Y145</f>
        <v>0</v>
      </c>
      <c r="Z144" s="121"/>
      <c r="AA144" s="126">
        <f>AA145</f>
        <v>0</v>
      </c>
      <c r="AR144" s="127" t="s">
        <v>78</v>
      </c>
      <c r="AT144" s="128" t="s">
        <v>70</v>
      </c>
      <c r="AU144" s="128" t="s">
        <v>78</v>
      </c>
      <c r="AY144" s="127" t="s">
        <v>128</v>
      </c>
      <c r="BK144" s="129">
        <f>BK145</f>
        <v>0</v>
      </c>
    </row>
    <row r="145" spans="2:65" s="1" customFormat="1" ht="22.5" customHeight="1" x14ac:dyDescent="0.3">
      <c r="B145" s="131"/>
      <c r="C145" s="132" t="s">
        <v>220</v>
      </c>
      <c r="D145" s="132" t="s">
        <v>129</v>
      </c>
      <c r="E145" s="133" t="s">
        <v>221</v>
      </c>
      <c r="F145" s="199" t="s">
        <v>222</v>
      </c>
      <c r="G145" s="200"/>
      <c r="H145" s="200"/>
      <c r="I145" s="200"/>
      <c r="J145" s="134" t="s">
        <v>132</v>
      </c>
      <c r="K145" s="135">
        <v>78.218999999999994</v>
      </c>
      <c r="L145" s="201">
        <v>0</v>
      </c>
      <c r="M145" s="200"/>
      <c r="N145" s="201">
        <f>ROUND(L145*K145,2)</f>
        <v>0</v>
      </c>
      <c r="O145" s="200"/>
      <c r="P145" s="200"/>
      <c r="Q145" s="200"/>
      <c r="R145" s="136"/>
      <c r="T145" s="137" t="s">
        <v>3</v>
      </c>
      <c r="U145" s="36" t="s">
        <v>36</v>
      </c>
      <c r="V145" s="138">
        <v>0</v>
      </c>
      <c r="W145" s="138">
        <f>V145*K145</f>
        <v>0</v>
      </c>
      <c r="X145" s="138">
        <v>0</v>
      </c>
      <c r="Y145" s="138">
        <f>X145*K145</f>
        <v>0</v>
      </c>
      <c r="Z145" s="138">
        <v>0</v>
      </c>
      <c r="AA145" s="139">
        <f>Z145*K145</f>
        <v>0</v>
      </c>
      <c r="AR145" s="13" t="s">
        <v>133</v>
      </c>
      <c r="AT145" s="13" t="s">
        <v>129</v>
      </c>
      <c r="AU145" s="13" t="s">
        <v>95</v>
      </c>
      <c r="AY145" s="13" t="s">
        <v>128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13" t="s">
        <v>78</v>
      </c>
      <c r="BK145" s="140">
        <f>ROUND(L145*K145,2)</f>
        <v>0</v>
      </c>
      <c r="BL145" s="13" t="s">
        <v>133</v>
      </c>
      <c r="BM145" s="13" t="s">
        <v>263</v>
      </c>
    </row>
    <row r="146" spans="2:65" s="9" customFormat="1" ht="29.85" customHeight="1" x14ac:dyDescent="0.3">
      <c r="B146" s="120"/>
      <c r="C146" s="121"/>
      <c r="D146" s="130" t="s">
        <v>112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214">
        <f>BK146</f>
        <v>0</v>
      </c>
      <c r="O146" s="215"/>
      <c r="P146" s="215"/>
      <c r="Q146" s="215"/>
      <c r="R146" s="123"/>
      <c r="T146" s="124"/>
      <c r="U146" s="121"/>
      <c r="V146" s="121"/>
      <c r="W146" s="125">
        <f>SUM(W147:W150)</f>
        <v>97.412698000000006</v>
      </c>
      <c r="X146" s="121"/>
      <c r="Y146" s="125">
        <f>SUM(Y147:Y150)</f>
        <v>0</v>
      </c>
      <c r="Z146" s="121"/>
      <c r="AA146" s="126">
        <f>SUM(AA147:AA150)</f>
        <v>0</v>
      </c>
      <c r="AR146" s="127" t="s">
        <v>78</v>
      </c>
      <c r="AT146" s="128" t="s">
        <v>70</v>
      </c>
      <c r="AU146" s="128" t="s">
        <v>78</v>
      </c>
      <c r="AY146" s="127" t="s">
        <v>128</v>
      </c>
      <c r="BK146" s="129">
        <f>SUM(BK147:BK150)</f>
        <v>0</v>
      </c>
    </row>
    <row r="147" spans="2:65" s="1" customFormat="1" ht="31.5" customHeight="1" x14ac:dyDescent="0.3">
      <c r="B147" s="131"/>
      <c r="C147" s="132" t="s">
        <v>224</v>
      </c>
      <c r="D147" s="132" t="s">
        <v>129</v>
      </c>
      <c r="E147" s="133" t="s">
        <v>225</v>
      </c>
      <c r="F147" s="199" t="s">
        <v>226</v>
      </c>
      <c r="G147" s="200"/>
      <c r="H147" s="200"/>
      <c r="I147" s="200"/>
      <c r="J147" s="134" t="s">
        <v>166</v>
      </c>
      <c r="K147" s="135">
        <v>196.25800000000001</v>
      </c>
      <c r="L147" s="201">
        <v>0</v>
      </c>
      <c r="M147" s="200"/>
      <c r="N147" s="201">
        <f>ROUND(L147*K147,2)</f>
        <v>0</v>
      </c>
      <c r="O147" s="200"/>
      <c r="P147" s="200"/>
      <c r="Q147" s="200"/>
      <c r="R147" s="136"/>
      <c r="T147" s="137" t="s">
        <v>3</v>
      </c>
      <c r="U147" s="36" t="s">
        <v>36</v>
      </c>
      <c r="V147" s="138">
        <v>0.39700000000000002</v>
      </c>
      <c r="W147" s="138">
        <f>V147*K147</f>
        <v>77.914426000000006</v>
      </c>
      <c r="X147" s="138">
        <v>0</v>
      </c>
      <c r="Y147" s="138">
        <f>X147*K147</f>
        <v>0</v>
      </c>
      <c r="Z147" s="138">
        <v>0</v>
      </c>
      <c r="AA147" s="139">
        <f>Z147*K147</f>
        <v>0</v>
      </c>
      <c r="AR147" s="13" t="s">
        <v>133</v>
      </c>
      <c r="AT147" s="13" t="s">
        <v>129</v>
      </c>
      <c r="AU147" s="13" t="s">
        <v>95</v>
      </c>
      <c r="AY147" s="13" t="s">
        <v>128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13" t="s">
        <v>78</v>
      </c>
      <c r="BK147" s="140">
        <f>ROUND(L147*K147,2)</f>
        <v>0</v>
      </c>
      <c r="BL147" s="13" t="s">
        <v>133</v>
      </c>
      <c r="BM147" s="13" t="s">
        <v>264</v>
      </c>
    </row>
    <row r="148" spans="2:65" s="1" customFormat="1" ht="44.25" customHeight="1" x14ac:dyDescent="0.3">
      <c r="B148" s="131"/>
      <c r="C148" s="132" t="s">
        <v>228</v>
      </c>
      <c r="D148" s="132" t="s">
        <v>129</v>
      </c>
      <c r="E148" s="133" t="s">
        <v>229</v>
      </c>
      <c r="F148" s="199" t="s">
        <v>230</v>
      </c>
      <c r="G148" s="200"/>
      <c r="H148" s="200"/>
      <c r="I148" s="200"/>
      <c r="J148" s="134" t="s">
        <v>166</v>
      </c>
      <c r="K148" s="135">
        <v>485.03199999999998</v>
      </c>
      <c r="L148" s="201">
        <v>0</v>
      </c>
      <c r="M148" s="200"/>
      <c r="N148" s="201">
        <f>ROUND(L148*K148,2)</f>
        <v>0</v>
      </c>
      <c r="O148" s="200"/>
      <c r="P148" s="200"/>
      <c r="Q148" s="200"/>
      <c r="R148" s="136"/>
      <c r="T148" s="137" t="s">
        <v>3</v>
      </c>
      <c r="U148" s="36" t="s">
        <v>36</v>
      </c>
      <c r="V148" s="138">
        <v>1.4999999999999999E-2</v>
      </c>
      <c r="W148" s="138">
        <f>V148*K148</f>
        <v>7.2754799999999991</v>
      </c>
      <c r="X148" s="138">
        <v>0</v>
      </c>
      <c r="Y148" s="138">
        <f>X148*K148</f>
        <v>0</v>
      </c>
      <c r="Z148" s="138">
        <v>0</v>
      </c>
      <c r="AA148" s="139">
        <f>Z148*K148</f>
        <v>0</v>
      </c>
      <c r="AR148" s="13" t="s">
        <v>133</v>
      </c>
      <c r="AT148" s="13" t="s">
        <v>129</v>
      </c>
      <c r="AU148" s="13" t="s">
        <v>95</v>
      </c>
      <c r="AY148" s="13" t="s">
        <v>128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13" t="s">
        <v>78</v>
      </c>
      <c r="BK148" s="140">
        <f>ROUND(L148*K148,2)</f>
        <v>0</v>
      </c>
      <c r="BL148" s="13" t="s">
        <v>133</v>
      </c>
      <c r="BM148" s="13" t="s">
        <v>265</v>
      </c>
    </row>
    <row r="149" spans="2:65" s="1" customFormat="1" ht="31.5" customHeight="1" x14ac:dyDescent="0.3">
      <c r="B149" s="131"/>
      <c r="C149" s="132" t="s">
        <v>232</v>
      </c>
      <c r="D149" s="132" t="s">
        <v>129</v>
      </c>
      <c r="E149" s="133" t="s">
        <v>233</v>
      </c>
      <c r="F149" s="199" t="s">
        <v>234</v>
      </c>
      <c r="G149" s="200"/>
      <c r="H149" s="200"/>
      <c r="I149" s="200"/>
      <c r="J149" s="134" t="s">
        <v>166</v>
      </c>
      <c r="K149" s="135">
        <v>86.075999999999993</v>
      </c>
      <c r="L149" s="201">
        <v>0</v>
      </c>
      <c r="M149" s="200"/>
      <c r="N149" s="201">
        <f>ROUND(L149*K149,2)</f>
        <v>0</v>
      </c>
      <c r="O149" s="200"/>
      <c r="P149" s="200"/>
      <c r="Q149" s="200"/>
      <c r="R149" s="136"/>
      <c r="T149" s="137" t="s">
        <v>3</v>
      </c>
      <c r="U149" s="36" t="s">
        <v>36</v>
      </c>
      <c r="V149" s="138">
        <v>6.6000000000000003E-2</v>
      </c>
      <c r="W149" s="138">
        <f>V149*K149</f>
        <v>5.6810159999999996</v>
      </c>
      <c r="X149" s="138">
        <v>0</v>
      </c>
      <c r="Y149" s="138">
        <f>X149*K149</f>
        <v>0</v>
      </c>
      <c r="Z149" s="138">
        <v>0</v>
      </c>
      <c r="AA149" s="139">
        <f>Z149*K149</f>
        <v>0</v>
      </c>
      <c r="AR149" s="13" t="s">
        <v>133</v>
      </c>
      <c r="AT149" s="13" t="s">
        <v>129</v>
      </c>
      <c r="AU149" s="13" t="s">
        <v>95</v>
      </c>
      <c r="AY149" s="13" t="s">
        <v>128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13" t="s">
        <v>78</v>
      </c>
      <c r="BK149" s="140">
        <f>ROUND(L149*K149,2)</f>
        <v>0</v>
      </c>
      <c r="BL149" s="13" t="s">
        <v>133</v>
      </c>
      <c r="BM149" s="13" t="s">
        <v>266</v>
      </c>
    </row>
    <row r="150" spans="2:65" s="1" customFormat="1" ht="44.25" customHeight="1" x14ac:dyDescent="0.3">
      <c r="B150" s="131"/>
      <c r="C150" s="132" t="s">
        <v>236</v>
      </c>
      <c r="D150" s="132" t="s">
        <v>129</v>
      </c>
      <c r="E150" s="133" t="s">
        <v>237</v>
      </c>
      <c r="F150" s="199" t="s">
        <v>238</v>
      </c>
      <c r="G150" s="200"/>
      <c r="H150" s="200"/>
      <c r="I150" s="200"/>
      <c r="J150" s="134" t="s">
        <v>166</v>
      </c>
      <c r="K150" s="135">
        <v>344.30399999999997</v>
      </c>
      <c r="L150" s="201">
        <v>0</v>
      </c>
      <c r="M150" s="200"/>
      <c r="N150" s="201">
        <f>ROUND(L150*K150,2)</f>
        <v>0</v>
      </c>
      <c r="O150" s="200"/>
      <c r="P150" s="200"/>
      <c r="Q150" s="200"/>
      <c r="R150" s="136"/>
      <c r="T150" s="137" t="s">
        <v>3</v>
      </c>
      <c r="U150" s="145" t="s">
        <v>36</v>
      </c>
      <c r="V150" s="146">
        <v>1.9E-2</v>
      </c>
      <c r="W150" s="146">
        <f>V150*K150</f>
        <v>6.5417759999999996</v>
      </c>
      <c r="X150" s="146">
        <v>0</v>
      </c>
      <c r="Y150" s="146">
        <f>X150*K150</f>
        <v>0</v>
      </c>
      <c r="Z150" s="146">
        <v>0</v>
      </c>
      <c r="AA150" s="147">
        <f>Z150*K150</f>
        <v>0</v>
      </c>
      <c r="AR150" s="13" t="s">
        <v>133</v>
      </c>
      <c r="AT150" s="13" t="s">
        <v>129</v>
      </c>
      <c r="AU150" s="13" t="s">
        <v>95</v>
      </c>
      <c r="AY150" s="13" t="s">
        <v>128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13" t="s">
        <v>78</v>
      </c>
      <c r="BK150" s="140">
        <f>ROUND(L150*K150,2)</f>
        <v>0</v>
      </c>
      <c r="BL150" s="13" t="s">
        <v>133</v>
      </c>
      <c r="BM150" s="13" t="s">
        <v>267</v>
      </c>
    </row>
    <row r="151" spans="2:65" s="1" customFormat="1" ht="6.95" customHeight="1" x14ac:dyDescent="0.3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3"/>
    </row>
  </sheetData>
  <mergeCells count="146">
    <mergeCell ref="S2:AC2"/>
    <mergeCell ref="N116:Q116"/>
    <mergeCell ref="N117:Q117"/>
    <mergeCell ref="N118:Q118"/>
    <mergeCell ref="N132:Q132"/>
    <mergeCell ref="N133:Q133"/>
    <mergeCell ref="N135:Q135"/>
    <mergeCell ref="N144:Q144"/>
    <mergeCell ref="N146:Q146"/>
    <mergeCell ref="N141:Q141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H1:K1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4:I134"/>
    <mergeCell ref="L134:M134"/>
    <mergeCell ref="N134:Q134"/>
    <mergeCell ref="F136:I136"/>
    <mergeCell ref="L136:M136"/>
    <mergeCell ref="N136:Q13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91" activePane="bottomLeft" state="frozen"/>
      <selection pane="bottomLeft" activeCell="L157" sqref="L15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393</v>
      </c>
      <c r="G1" s="149"/>
      <c r="H1" s="205" t="s">
        <v>394</v>
      </c>
      <c r="I1" s="205"/>
      <c r="J1" s="205"/>
      <c r="K1" s="205"/>
      <c r="L1" s="149" t="s">
        <v>395</v>
      </c>
      <c r="M1" s="151"/>
      <c r="N1" s="151"/>
      <c r="O1" s="152" t="s">
        <v>94</v>
      </c>
      <c r="P1" s="151"/>
      <c r="Q1" s="151"/>
      <c r="R1" s="151"/>
      <c r="S1" s="149" t="s">
        <v>396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5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84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1:66" ht="36.950000000000003" customHeight="1" x14ac:dyDescent="0.3">
      <c r="B4" s="17"/>
      <c r="C4" s="159" t="s">
        <v>96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189" t="str">
        <f>'Rekapitulace stavby'!K6</f>
        <v>Rekonstrukce chodníků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1:66" s="1" customFormat="1" ht="32.85" customHeight="1" x14ac:dyDescent="0.3">
      <c r="B7" s="27"/>
      <c r="C7" s="28"/>
      <c r="D7" s="23" t="s">
        <v>97</v>
      </c>
      <c r="E7" s="28"/>
      <c r="F7" s="162" t="s">
        <v>268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28"/>
      <c r="R7" s="29"/>
    </row>
    <row r="8" spans="1:66" s="1" customFormat="1" ht="14.45" customHeight="1" x14ac:dyDescent="0.3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19</v>
      </c>
      <c r="E9" s="28"/>
      <c r="F9" s="22" t="s">
        <v>20</v>
      </c>
      <c r="G9" s="28"/>
      <c r="H9" s="28"/>
      <c r="I9" s="28"/>
      <c r="J9" s="28"/>
      <c r="K9" s="28"/>
      <c r="L9" s="28"/>
      <c r="M9" s="24" t="s">
        <v>21</v>
      </c>
      <c r="N9" s="28"/>
      <c r="O9" s="190" t="str">
        <f>'Rekapitulace stavby'!AN8</f>
        <v>4. 4. 2018</v>
      </c>
      <c r="P9" s="168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61" t="s">
        <v>3</v>
      </c>
      <c r="P11" s="168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25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61" t="s">
        <v>3</v>
      </c>
      <c r="P12" s="168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61" t="s">
        <v>3</v>
      </c>
      <c r="P14" s="168"/>
      <c r="Q14" s="28"/>
      <c r="R14" s="29"/>
    </row>
    <row r="15" spans="1:66" s="1" customFormat="1" ht="18" customHeight="1" x14ac:dyDescent="0.3">
      <c r="B15" s="27"/>
      <c r="C15" s="28"/>
      <c r="D15" s="28"/>
      <c r="E15" s="22" t="s">
        <v>25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61" t="s">
        <v>3</v>
      </c>
      <c r="P15" s="168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61" t="s">
        <v>3</v>
      </c>
      <c r="P17" s="168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25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61" t="s">
        <v>3</v>
      </c>
      <c r="P18" s="168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30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61" t="s">
        <v>3</v>
      </c>
      <c r="P20" s="168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25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61" t="s">
        <v>3</v>
      </c>
      <c r="P21" s="168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63" t="s">
        <v>3</v>
      </c>
      <c r="F24" s="168"/>
      <c r="G24" s="168"/>
      <c r="H24" s="168"/>
      <c r="I24" s="168"/>
      <c r="J24" s="168"/>
      <c r="K24" s="168"/>
      <c r="L24" s="168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99</v>
      </c>
      <c r="E27" s="28"/>
      <c r="F27" s="28"/>
      <c r="G27" s="28"/>
      <c r="H27" s="28"/>
      <c r="I27" s="28"/>
      <c r="J27" s="28"/>
      <c r="K27" s="28"/>
      <c r="L27" s="28"/>
      <c r="M27" s="186">
        <f>N88</f>
        <v>0</v>
      </c>
      <c r="N27" s="168"/>
      <c r="O27" s="168"/>
      <c r="P27" s="168"/>
      <c r="Q27" s="28"/>
      <c r="R27" s="29"/>
    </row>
    <row r="28" spans="2:18" s="1" customFormat="1" ht="14.45" customHeight="1" x14ac:dyDescent="0.3">
      <c r="B28" s="27"/>
      <c r="C28" s="28"/>
      <c r="D28" s="26" t="s">
        <v>100</v>
      </c>
      <c r="E28" s="28"/>
      <c r="F28" s="28"/>
      <c r="G28" s="28"/>
      <c r="H28" s="28"/>
      <c r="I28" s="28"/>
      <c r="J28" s="28"/>
      <c r="K28" s="28"/>
      <c r="L28" s="28"/>
      <c r="M28" s="186">
        <f>N97</f>
        <v>0</v>
      </c>
      <c r="N28" s="168"/>
      <c r="O28" s="168"/>
      <c r="P28" s="168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34</v>
      </c>
      <c r="E30" s="28"/>
      <c r="F30" s="28"/>
      <c r="G30" s="28"/>
      <c r="H30" s="28"/>
      <c r="I30" s="28"/>
      <c r="J30" s="28"/>
      <c r="K30" s="28"/>
      <c r="L30" s="28"/>
      <c r="M30" s="191">
        <f>ROUND(M27+M28,2)</f>
        <v>0</v>
      </c>
      <c r="N30" s="168"/>
      <c r="O30" s="168"/>
      <c r="P30" s="168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35</v>
      </c>
      <c r="E32" s="34" t="s">
        <v>36</v>
      </c>
      <c r="F32" s="35">
        <v>0.21</v>
      </c>
      <c r="G32" s="98" t="s">
        <v>37</v>
      </c>
      <c r="H32" s="192">
        <f>ROUND((SUM(BE97:BE98)+SUM(BE116:BE155)), 2)</f>
        <v>0</v>
      </c>
      <c r="I32" s="168"/>
      <c r="J32" s="168"/>
      <c r="K32" s="28"/>
      <c r="L32" s="28"/>
      <c r="M32" s="192">
        <f>ROUND(ROUND((SUM(BE97:BE98)+SUM(BE116:BE155)), 2)*F32, 2)</f>
        <v>0</v>
      </c>
      <c r="N32" s="168"/>
      <c r="O32" s="168"/>
      <c r="P32" s="168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38</v>
      </c>
      <c r="F33" s="35">
        <v>0.15</v>
      </c>
      <c r="G33" s="98" t="s">
        <v>37</v>
      </c>
      <c r="H33" s="192">
        <f>ROUND((SUM(BF97:BF98)+SUM(BF116:BF155)), 2)</f>
        <v>0</v>
      </c>
      <c r="I33" s="168"/>
      <c r="J33" s="168"/>
      <c r="K33" s="28"/>
      <c r="L33" s="28"/>
      <c r="M33" s="192">
        <f>ROUND(ROUND((SUM(BF97:BF98)+SUM(BF116:BF155)), 2)*F33, 2)</f>
        <v>0</v>
      </c>
      <c r="N33" s="168"/>
      <c r="O33" s="168"/>
      <c r="P33" s="168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39</v>
      </c>
      <c r="F34" s="35">
        <v>0.21</v>
      </c>
      <c r="G34" s="98" t="s">
        <v>37</v>
      </c>
      <c r="H34" s="192">
        <f>ROUND((SUM(BG97:BG98)+SUM(BG116:BG155)), 2)</f>
        <v>0</v>
      </c>
      <c r="I34" s="168"/>
      <c r="J34" s="168"/>
      <c r="K34" s="28"/>
      <c r="L34" s="28"/>
      <c r="M34" s="192">
        <v>0</v>
      </c>
      <c r="N34" s="168"/>
      <c r="O34" s="168"/>
      <c r="P34" s="168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40</v>
      </c>
      <c r="F35" s="35">
        <v>0.15</v>
      </c>
      <c r="G35" s="98" t="s">
        <v>37</v>
      </c>
      <c r="H35" s="192">
        <f>ROUND((SUM(BH97:BH98)+SUM(BH116:BH155)), 2)</f>
        <v>0</v>
      </c>
      <c r="I35" s="168"/>
      <c r="J35" s="168"/>
      <c r="K35" s="28"/>
      <c r="L35" s="28"/>
      <c r="M35" s="192">
        <v>0</v>
      </c>
      <c r="N35" s="168"/>
      <c r="O35" s="168"/>
      <c r="P35" s="168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41</v>
      </c>
      <c r="F36" s="35">
        <v>0</v>
      </c>
      <c r="G36" s="98" t="s">
        <v>37</v>
      </c>
      <c r="H36" s="192">
        <f>ROUND((SUM(BI97:BI98)+SUM(BI116:BI155)), 2)</f>
        <v>0</v>
      </c>
      <c r="I36" s="168"/>
      <c r="J36" s="168"/>
      <c r="K36" s="28"/>
      <c r="L36" s="28"/>
      <c r="M36" s="192">
        <v>0</v>
      </c>
      <c r="N36" s="168"/>
      <c r="O36" s="168"/>
      <c r="P36" s="168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42</v>
      </c>
      <c r="E38" s="67"/>
      <c r="F38" s="67"/>
      <c r="G38" s="100" t="s">
        <v>43</v>
      </c>
      <c r="H38" s="101" t="s">
        <v>44</v>
      </c>
      <c r="I38" s="67"/>
      <c r="J38" s="67"/>
      <c r="K38" s="67"/>
      <c r="L38" s="193">
        <f>SUM(M30:M36)</f>
        <v>0</v>
      </c>
      <c r="M38" s="178"/>
      <c r="N38" s="178"/>
      <c r="O38" s="178"/>
      <c r="P38" s="18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45</v>
      </c>
      <c r="E50" s="43"/>
      <c r="F50" s="43"/>
      <c r="G50" s="43"/>
      <c r="H50" s="44"/>
      <c r="I50" s="28"/>
      <c r="J50" s="42" t="s">
        <v>46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47</v>
      </c>
      <c r="E59" s="48"/>
      <c r="F59" s="48"/>
      <c r="G59" s="49" t="s">
        <v>48</v>
      </c>
      <c r="H59" s="50"/>
      <c r="I59" s="28"/>
      <c r="J59" s="47" t="s">
        <v>47</v>
      </c>
      <c r="K59" s="48"/>
      <c r="L59" s="48"/>
      <c r="M59" s="48"/>
      <c r="N59" s="49" t="s">
        <v>48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49</v>
      </c>
      <c r="E61" s="43"/>
      <c r="F61" s="43"/>
      <c r="G61" s="43"/>
      <c r="H61" s="44"/>
      <c r="I61" s="28"/>
      <c r="J61" s="42" t="s">
        <v>50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47</v>
      </c>
      <c r="E70" s="48"/>
      <c r="F70" s="48"/>
      <c r="G70" s="49" t="s">
        <v>48</v>
      </c>
      <c r="H70" s="50"/>
      <c r="I70" s="28"/>
      <c r="J70" s="47" t="s">
        <v>47</v>
      </c>
      <c r="K70" s="48"/>
      <c r="L70" s="48"/>
      <c r="M70" s="48"/>
      <c r="N70" s="49" t="s">
        <v>48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59" t="s">
        <v>101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189" t="str">
        <f>F6</f>
        <v>Rekonstrukce chodníků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8"/>
      <c r="R78" s="29"/>
    </row>
    <row r="79" spans="2:18" s="1" customFormat="1" ht="36.950000000000003" customHeight="1" x14ac:dyDescent="0.3">
      <c r="B79" s="27"/>
      <c r="C79" s="61" t="s">
        <v>97</v>
      </c>
      <c r="D79" s="28"/>
      <c r="E79" s="28"/>
      <c r="F79" s="169" t="str">
        <f>F7</f>
        <v xml:space="preserve">SO 112 - Chodník 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19</v>
      </c>
      <c r="D81" s="28"/>
      <c r="E81" s="28"/>
      <c r="F81" s="22" t="str">
        <f>F9</f>
        <v>Bystřice pod Hostýnem</v>
      </c>
      <c r="G81" s="28"/>
      <c r="H81" s="28"/>
      <c r="I81" s="28"/>
      <c r="J81" s="28"/>
      <c r="K81" s="24" t="s">
        <v>21</v>
      </c>
      <c r="L81" s="28"/>
      <c r="M81" s="190" t="str">
        <f>IF(O9="","",O9)</f>
        <v>4. 4. 2018</v>
      </c>
      <c r="N81" s="168"/>
      <c r="O81" s="168"/>
      <c r="P81" s="168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61" t="str">
        <f>E18</f>
        <v xml:space="preserve"> </v>
      </c>
      <c r="N83" s="168"/>
      <c r="O83" s="168"/>
      <c r="P83" s="168"/>
      <c r="Q83" s="168"/>
      <c r="R83" s="29"/>
    </row>
    <row r="84" spans="2:47" s="1" customFormat="1" ht="14.45" customHeight="1" x14ac:dyDescent="0.3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30</v>
      </c>
      <c r="L84" s="28"/>
      <c r="M84" s="161" t="str">
        <f>E21</f>
        <v xml:space="preserve"> </v>
      </c>
      <c r="N84" s="168"/>
      <c r="O84" s="168"/>
      <c r="P84" s="168"/>
      <c r="Q84" s="168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198" t="s">
        <v>102</v>
      </c>
      <c r="D86" s="197"/>
      <c r="E86" s="197"/>
      <c r="F86" s="197"/>
      <c r="G86" s="197"/>
      <c r="H86" s="95"/>
      <c r="I86" s="95"/>
      <c r="J86" s="95"/>
      <c r="K86" s="95"/>
      <c r="L86" s="95"/>
      <c r="M86" s="95"/>
      <c r="N86" s="198" t="s">
        <v>103</v>
      </c>
      <c r="O86" s="168"/>
      <c r="P86" s="168"/>
      <c r="Q86" s="168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104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2">
        <f>N116</f>
        <v>0</v>
      </c>
      <c r="O88" s="168"/>
      <c r="P88" s="168"/>
      <c r="Q88" s="168"/>
      <c r="R88" s="29"/>
      <c r="AU88" s="13" t="s">
        <v>105</v>
      </c>
    </row>
    <row r="89" spans="2:47" s="6" customFormat="1" ht="24.95" customHeight="1" x14ac:dyDescent="0.3">
      <c r="B89" s="103"/>
      <c r="C89" s="104"/>
      <c r="D89" s="105" t="s">
        <v>106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N117</f>
        <v>0</v>
      </c>
      <c r="O89" s="220"/>
      <c r="P89" s="220"/>
      <c r="Q89" s="220"/>
      <c r="R89" s="106"/>
    </row>
    <row r="90" spans="2:47" s="7" customFormat="1" ht="19.899999999999999" customHeight="1" x14ac:dyDescent="0.3">
      <c r="B90" s="107"/>
      <c r="C90" s="108"/>
      <c r="D90" s="109" t="s">
        <v>107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94">
        <f>N118</f>
        <v>0</v>
      </c>
      <c r="O90" s="195"/>
      <c r="P90" s="195"/>
      <c r="Q90" s="195"/>
      <c r="R90" s="110"/>
    </row>
    <row r="91" spans="2:47" s="7" customFormat="1" ht="19.899999999999999" customHeight="1" x14ac:dyDescent="0.3">
      <c r="B91" s="107"/>
      <c r="C91" s="108"/>
      <c r="D91" s="109" t="s">
        <v>108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94">
        <f>N134</f>
        <v>0</v>
      </c>
      <c r="O91" s="195"/>
      <c r="P91" s="195"/>
      <c r="Q91" s="195"/>
      <c r="R91" s="110"/>
    </row>
    <row r="92" spans="2:47" s="7" customFormat="1" ht="14.85" customHeight="1" x14ac:dyDescent="0.3">
      <c r="B92" s="107"/>
      <c r="C92" s="108"/>
      <c r="D92" s="109" t="s">
        <v>109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94">
        <f>N135</f>
        <v>0</v>
      </c>
      <c r="O92" s="195"/>
      <c r="P92" s="195"/>
      <c r="Q92" s="195"/>
      <c r="R92" s="110"/>
    </row>
    <row r="93" spans="2:47" s="7" customFormat="1" ht="14.85" customHeight="1" x14ac:dyDescent="0.3">
      <c r="B93" s="107"/>
      <c r="C93" s="108"/>
      <c r="D93" s="109" t="s">
        <v>110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94">
        <f>N137</f>
        <v>0</v>
      </c>
      <c r="O93" s="195"/>
      <c r="P93" s="195"/>
      <c r="Q93" s="195"/>
      <c r="R93" s="110"/>
    </row>
    <row r="94" spans="2:47" s="7" customFormat="1" ht="19.899999999999999" customHeight="1" x14ac:dyDescent="0.3">
      <c r="B94" s="107"/>
      <c r="C94" s="108"/>
      <c r="D94" s="109" t="s">
        <v>111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94">
        <f>N149</f>
        <v>0</v>
      </c>
      <c r="O94" s="195"/>
      <c r="P94" s="195"/>
      <c r="Q94" s="195"/>
      <c r="R94" s="110"/>
    </row>
    <row r="95" spans="2:47" s="7" customFormat="1" ht="19.899999999999999" customHeight="1" x14ac:dyDescent="0.3">
      <c r="B95" s="107"/>
      <c r="C95" s="108"/>
      <c r="D95" s="109" t="s">
        <v>112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94">
        <f>N151</f>
        <v>0</v>
      </c>
      <c r="O95" s="195"/>
      <c r="P95" s="195"/>
      <c r="Q95" s="195"/>
      <c r="R95" s="110"/>
    </row>
    <row r="96" spans="2:47" s="1" customFormat="1" ht="21.7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21" s="1" customFormat="1" ht="29.25" customHeight="1" x14ac:dyDescent="0.3">
      <c r="B97" s="27"/>
      <c r="C97" s="102" t="s">
        <v>113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96">
        <v>0</v>
      </c>
      <c r="O97" s="168"/>
      <c r="P97" s="168"/>
      <c r="Q97" s="168"/>
      <c r="R97" s="29"/>
      <c r="T97" s="111"/>
      <c r="U97" s="112" t="s">
        <v>35</v>
      </c>
    </row>
    <row r="98" spans="2:21" s="1" customFormat="1" ht="18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94" t="s">
        <v>93</v>
      </c>
      <c r="D99" s="95"/>
      <c r="E99" s="95"/>
      <c r="F99" s="95"/>
      <c r="G99" s="95"/>
      <c r="H99" s="95"/>
      <c r="I99" s="95"/>
      <c r="J99" s="95"/>
      <c r="K99" s="95"/>
      <c r="L99" s="184">
        <f>ROUND(SUM(N88+N97),2)</f>
        <v>0</v>
      </c>
      <c r="M99" s="197"/>
      <c r="N99" s="197"/>
      <c r="O99" s="197"/>
      <c r="P99" s="197"/>
      <c r="Q99" s="197"/>
      <c r="R99" s="29"/>
    </row>
    <row r="100" spans="2:21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21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21" s="1" customFormat="1" ht="36.950000000000003" customHeight="1" x14ac:dyDescent="0.3">
      <c r="B105" s="27"/>
      <c r="C105" s="159" t="s">
        <v>114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29"/>
    </row>
    <row r="106" spans="2:21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30" customHeight="1" x14ac:dyDescent="0.3">
      <c r="B107" s="27"/>
      <c r="C107" s="24" t="s">
        <v>15</v>
      </c>
      <c r="D107" s="28"/>
      <c r="E107" s="28"/>
      <c r="F107" s="189" t="str">
        <f>F6</f>
        <v>Rekonstrukce chodníků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28"/>
      <c r="R107" s="29"/>
    </row>
    <row r="108" spans="2:21" s="1" customFormat="1" ht="36.950000000000003" customHeight="1" x14ac:dyDescent="0.3">
      <c r="B108" s="27"/>
      <c r="C108" s="61" t="s">
        <v>97</v>
      </c>
      <c r="D108" s="28"/>
      <c r="E108" s="28"/>
      <c r="F108" s="169" t="str">
        <f>F7</f>
        <v xml:space="preserve">SO 112 - Chodník 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28"/>
      <c r="R108" s="29"/>
    </row>
    <row r="109" spans="2:21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1" customFormat="1" ht="18" customHeight="1" x14ac:dyDescent="0.3">
      <c r="B110" s="27"/>
      <c r="C110" s="24" t="s">
        <v>19</v>
      </c>
      <c r="D110" s="28"/>
      <c r="E110" s="28"/>
      <c r="F110" s="22" t="str">
        <f>F9</f>
        <v>Bystřice pod Hostýnem</v>
      </c>
      <c r="G110" s="28"/>
      <c r="H110" s="28"/>
      <c r="I110" s="28"/>
      <c r="J110" s="28"/>
      <c r="K110" s="24" t="s">
        <v>21</v>
      </c>
      <c r="L110" s="28"/>
      <c r="M110" s="190" t="str">
        <f>IF(O9="","",O9)</f>
        <v>4. 4. 2018</v>
      </c>
      <c r="N110" s="168"/>
      <c r="O110" s="168"/>
      <c r="P110" s="168"/>
      <c r="Q110" s="28"/>
      <c r="R110" s="29"/>
    </row>
    <row r="111" spans="2:21" s="1" customFormat="1" ht="6.9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5" x14ac:dyDescent="0.3">
      <c r="B112" s="27"/>
      <c r="C112" s="24" t="s">
        <v>23</v>
      </c>
      <c r="D112" s="28"/>
      <c r="E112" s="28"/>
      <c r="F112" s="22" t="str">
        <f>E12</f>
        <v xml:space="preserve"> </v>
      </c>
      <c r="G112" s="28"/>
      <c r="H112" s="28"/>
      <c r="I112" s="28"/>
      <c r="J112" s="28"/>
      <c r="K112" s="24" t="s">
        <v>28</v>
      </c>
      <c r="L112" s="28"/>
      <c r="M112" s="161" t="str">
        <f>E18</f>
        <v xml:space="preserve"> </v>
      </c>
      <c r="N112" s="168"/>
      <c r="O112" s="168"/>
      <c r="P112" s="168"/>
      <c r="Q112" s="168"/>
      <c r="R112" s="29"/>
    </row>
    <row r="113" spans="2:65" s="1" customFormat="1" ht="14.45" customHeight="1" x14ac:dyDescent="0.3">
      <c r="B113" s="27"/>
      <c r="C113" s="24" t="s">
        <v>27</v>
      </c>
      <c r="D113" s="28"/>
      <c r="E113" s="28"/>
      <c r="F113" s="22" t="str">
        <f>IF(E15="","",E15)</f>
        <v xml:space="preserve"> </v>
      </c>
      <c r="G113" s="28"/>
      <c r="H113" s="28"/>
      <c r="I113" s="28"/>
      <c r="J113" s="28"/>
      <c r="K113" s="24" t="s">
        <v>30</v>
      </c>
      <c r="L113" s="28"/>
      <c r="M113" s="161" t="str">
        <f>E21</f>
        <v xml:space="preserve"> </v>
      </c>
      <c r="N113" s="168"/>
      <c r="O113" s="168"/>
      <c r="P113" s="168"/>
      <c r="Q113" s="168"/>
      <c r="R113" s="29"/>
    </row>
    <row r="114" spans="2:65" s="1" customFormat="1" ht="10.3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8" customFormat="1" ht="29.25" customHeight="1" x14ac:dyDescent="0.3">
      <c r="B115" s="113"/>
      <c r="C115" s="114" t="s">
        <v>115</v>
      </c>
      <c r="D115" s="115" t="s">
        <v>116</v>
      </c>
      <c r="E115" s="115" t="s">
        <v>53</v>
      </c>
      <c r="F115" s="216" t="s">
        <v>117</v>
      </c>
      <c r="G115" s="217"/>
      <c r="H115" s="217"/>
      <c r="I115" s="217"/>
      <c r="J115" s="115" t="s">
        <v>118</v>
      </c>
      <c r="K115" s="115" t="s">
        <v>119</v>
      </c>
      <c r="L115" s="218" t="s">
        <v>120</v>
      </c>
      <c r="M115" s="217"/>
      <c r="N115" s="216" t="s">
        <v>103</v>
      </c>
      <c r="O115" s="217"/>
      <c r="P115" s="217"/>
      <c r="Q115" s="219"/>
      <c r="R115" s="116"/>
      <c r="T115" s="68" t="s">
        <v>121</v>
      </c>
      <c r="U115" s="69" t="s">
        <v>35</v>
      </c>
      <c r="V115" s="69" t="s">
        <v>122</v>
      </c>
      <c r="W115" s="69" t="s">
        <v>123</v>
      </c>
      <c r="X115" s="69" t="s">
        <v>124</v>
      </c>
      <c r="Y115" s="69" t="s">
        <v>125</v>
      </c>
      <c r="Z115" s="69" t="s">
        <v>126</v>
      </c>
      <c r="AA115" s="70" t="s">
        <v>127</v>
      </c>
    </row>
    <row r="116" spans="2:65" s="1" customFormat="1" ht="29.25" customHeight="1" x14ac:dyDescent="0.35">
      <c r="B116" s="27"/>
      <c r="C116" s="72" t="s">
        <v>99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06">
        <f>BK116</f>
        <v>0</v>
      </c>
      <c r="O116" s="207"/>
      <c r="P116" s="207"/>
      <c r="Q116" s="207"/>
      <c r="R116" s="29"/>
      <c r="T116" s="71"/>
      <c r="U116" s="43"/>
      <c r="V116" s="43"/>
      <c r="W116" s="117">
        <f>W117</f>
        <v>395.52044600000005</v>
      </c>
      <c r="X116" s="43"/>
      <c r="Y116" s="117">
        <f>Y117</f>
        <v>89.471504533200005</v>
      </c>
      <c r="Z116" s="43"/>
      <c r="AA116" s="118">
        <f>AA117</f>
        <v>204.93154000000004</v>
      </c>
      <c r="AT116" s="13" t="s">
        <v>70</v>
      </c>
      <c r="AU116" s="13" t="s">
        <v>105</v>
      </c>
      <c r="BK116" s="119">
        <f>BK117</f>
        <v>0</v>
      </c>
    </row>
    <row r="117" spans="2:65" s="9" customFormat="1" ht="37.35" customHeight="1" x14ac:dyDescent="0.35">
      <c r="B117" s="120"/>
      <c r="C117" s="121"/>
      <c r="D117" s="122" t="s">
        <v>106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208">
        <f>BK117</f>
        <v>0</v>
      </c>
      <c r="O117" s="209"/>
      <c r="P117" s="209"/>
      <c r="Q117" s="209"/>
      <c r="R117" s="123"/>
      <c r="T117" s="124"/>
      <c r="U117" s="121"/>
      <c r="V117" s="121"/>
      <c r="W117" s="125">
        <f>W118+W134+W149+W151</f>
        <v>395.52044600000005</v>
      </c>
      <c r="X117" s="121"/>
      <c r="Y117" s="125">
        <f>Y118+Y134+Y149+Y151</f>
        <v>89.471504533200005</v>
      </c>
      <c r="Z117" s="121"/>
      <c r="AA117" s="126">
        <f>AA118+AA134+AA149+AA151</f>
        <v>204.93154000000004</v>
      </c>
      <c r="AR117" s="127" t="s">
        <v>78</v>
      </c>
      <c r="AT117" s="128" t="s">
        <v>70</v>
      </c>
      <c r="AU117" s="128" t="s">
        <v>71</v>
      </c>
      <c r="AY117" s="127" t="s">
        <v>128</v>
      </c>
      <c r="BK117" s="129">
        <f>BK118+BK134+BK149+BK151</f>
        <v>0</v>
      </c>
    </row>
    <row r="118" spans="2:65" s="9" customFormat="1" ht="19.899999999999999" customHeight="1" x14ac:dyDescent="0.3">
      <c r="B118" s="120"/>
      <c r="C118" s="121"/>
      <c r="D118" s="130" t="s">
        <v>107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210">
        <f>BK118</f>
        <v>0</v>
      </c>
      <c r="O118" s="211"/>
      <c r="P118" s="211"/>
      <c r="Q118" s="211"/>
      <c r="R118" s="123"/>
      <c r="T118" s="124"/>
      <c r="U118" s="121"/>
      <c r="V118" s="121"/>
      <c r="W118" s="125">
        <f>SUM(W119:W133)</f>
        <v>102.54562600000003</v>
      </c>
      <c r="X118" s="121"/>
      <c r="Y118" s="125">
        <f>SUM(Y119:Y133)</f>
        <v>1.885E-3</v>
      </c>
      <c r="Z118" s="121"/>
      <c r="AA118" s="126">
        <f>SUM(AA119:AA133)</f>
        <v>204.93154000000004</v>
      </c>
      <c r="AR118" s="127" t="s">
        <v>78</v>
      </c>
      <c r="AT118" s="128" t="s">
        <v>70</v>
      </c>
      <c r="AU118" s="128" t="s">
        <v>78</v>
      </c>
      <c r="AY118" s="127" t="s">
        <v>128</v>
      </c>
      <c r="BK118" s="129">
        <f>SUM(BK119:BK133)</f>
        <v>0</v>
      </c>
    </row>
    <row r="119" spans="2:65" s="1" customFormat="1" ht="31.5" customHeight="1" x14ac:dyDescent="0.3">
      <c r="B119" s="131"/>
      <c r="C119" s="132" t="s">
        <v>78</v>
      </c>
      <c r="D119" s="132" t="s">
        <v>129</v>
      </c>
      <c r="E119" s="133" t="s">
        <v>130</v>
      </c>
      <c r="F119" s="199" t="s">
        <v>131</v>
      </c>
      <c r="G119" s="200"/>
      <c r="H119" s="200"/>
      <c r="I119" s="200"/>
      <c r="J119" s="134" t="s">
        <v>132</v>
      </c>
      <c r="K119" s="135">
        <v>270.74200000000002</v>
      </c>
      <c r="L119" s="201">
        <v>0</v>
      </c>
      <c r="M119" s="200"/>
      <c r="N119" s="201">
        <f t="shared" ref="N119:N133" si="0">ROUND(L119*K119,2)</f>
        <v>0</v>
      </c>
      <c r="O119" s="200"/>
      <c r="P119" s="200"/>
      <c r="Q119" s="200"/>
      <c r="R119" s="136"/>
      <c r="T119" s="137" t="s">
        <v>3</v>
      </c>
      <c r="U119" s="36" t="s">
        <v>36</v>
      </c>
      <c r="V119" s="138">
        <v>0.02</v>
      </c>
      <c r="W119" s="138">
        <f t="shared" ref="W119:W133" si="1">V119*K119</f>
        <v>5.4148400000000008</v>
      </c>
      <c r="X119" s="138">
        <v>0</v>
      </c>
      <c r="Y119" s="138">
        <f t="shared" ref="Y119:Y133" si="2">X119*K119</f>
        <v>0</v>
      </c>
      <c r="Z119" s="138">
        <v>0.255</v>
      </c>
      <c r="AA119" s="139">
        <f t="shared" ref="AA119:AA133" si="3">Z119*K119</f>
        <v>69.039210000000011</v>
      </c>
      <c r="AR119" s="13" t="s">
        <v>133</v>
      </c>
      <c r="AT119" s="13" t="s">
        <v>129</v>
      </c>
      <c r="AU119" s="13" t="s">
        <v>95</v>
      </c>
      <c r="AY119" s="13" t="s">
        <v>128</v>
      </c>
      <c r="BE119" s="140">
        <f t="shared" ref="BE119:BE133" si="4">IF(U119="základní",N119,0)</f>
        <v>0</v>
      </c>
      <c r="BF119" s="140">
        <f t="shared" ref="BF119:BF133" si="5">IF(U119="snížená",N119,0)</f>
        <v>0</v>
      </c>
      <c r="BG119" s="140">
        <f t="shared" ref="BG119:BG133" si="6">IF(U119="zákl. přenesená",N119,0)</f>
        <v>0</v>
      </c>
      <c r="BH119" s="140">
        <f t="shared" ref="BH119:BH133" si="7">IF(U119="sníž. přenesená",N119,0)</f>
        <v>0</v>
      </c>
      <c r="BI119" s="140">
        <f t="shared" ref="BI119:BI133" si="8">IF(U119="nulová",N119,0)</f>
        <v>0</v>
      </c>
      <c r="BJ119" s="13" t="s">
        <v>78</v>
      </c>
      <c r="BK119" s="140">
        <f t="shared" ref="BK119:BK133" si="9">ROUND(L119*K119,2)</f>
        <v>0</v>
      </c>
      <c r="BL119" s="13" t="s">
        <v>133</v>
      </c>
      <c r="BM119" s="13" t="s">
        <v>269</v>
      </c>
    </row>
    <row r="120" spans="2:65" s="1" customFormat="1" ht="31.5" customHeight="1" x14ac:dyDescent="0.3">
      <c r="B120" s="131"/>
      <c r="C120" s="132" t="s">
        <v>95</v>
      </c>
      <c r="D120" s="132" t="s">
        <v>129</v>
      </c>
      <c r="E120" s="133" t="s">
        <v>135</v>
      </c>
      <c r="F120" s="199" t="s">
        <v>136</v>
      </c>
      <c r="G120" s="200"/>
      <c r="H120" s="200"/>
      <c r="I120" s="200"/>
      <c r="J120" s="134" t="s">
        <v>132</v>
      </c>
      <c r="K120" s="135">
        <v>270.74200000000002</v>
      </c>
      <c r="L120" s="201">
        <v>0</v>
      </c>
      <c r="M120" s="200"/>
      <c r="N120" s="201">
        <f t="shared" si="0"/>
        <v>0</v>
      </c>
      <c r="O120" s="200"/>
      <c r="P120" s="200"/>
      <c r="Q120" s="200"/>
      <c r="R120" s="136"/>
      <c r="T120" s="137" t="s">
        <v>3</v>
      </c>
      <c r="U120" s="36" t="s">
        <v>36</v>
      </c>
      <c r="V120" s="138">
        <v>4.8000000000000001E-2</v>
      </c>
      <c r="W120" s="138">
        <f t="shared" si="1"/>
        <v>12.995616000000002</v>
      </c>
      <c r="X120" s="138">
        <v>0</v>
      </c>
      <c r="Y120" s="138">
        <f t="shared" si="2"/>
        <v>0</v>
      </c>
      <c r="Z120" s="138">
        <v>0.3</v>
      </c>
      <c r="AA120" s="139">
        <f t="shared" si="3"/>
        <v>81.2226</v>
      </c>
      <c r="AR120" s="13" t="s">
        <v>133</v>
      </c>
      <c r="AT120" s="13" t="s">
        <v>129</v>
      </c>
      <c r="AU120" s="13" t="s">
        <v>95</v>
      </c>
      <c r="AY120" s="13" t="s">
        <v>128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78</v>
      </c>
      <c r="BK120" s="140">
        <f t="shared" si="9"/>
        <v>0</v>
      </c>
      <c r="BL120" s="13" t="s">
        <v>133</v>
      </c>
      <c r="BM120" s="13" t="s">
        <v>270</v>
      </c>
    </row>
    <row r="121" spans="2:65" s="1" customFormat="1" ht="31.5" customHeight="1" x14ac:dyDescent="0.3">
      <c r="B121" s="131"/>
      <c r="C121" s="132" t="s">
        <v>138</v>
      </c>
      <c r="D121" s="132" t="s">
        <v>129</v>
      </c>
      <c r="E121" s="133" t="s">
        <v>271</v>
      </c>
      <c r="F121" s="199" t="s">
        <v>272</v>
      </c>
      <c r="G121" s="200"/>
      <c r="H121" s="200"/>
      <c r="I121" s="200"/>
      <c r="J121" s="134" t="s">
        <v>132</v>
      </c>
      <c r="K121" s="135">
        <v>15</v>
      </c>
      <c r="L121" s="201">
        <v>0</v>
      </c>
      <c r="M121" s="200"/>
      <c r="N121" s="201">
        <f t="shared" si="0"/>
        <v>0</v>
      </c>
      <c r="O121" s="200"/>
      <c r="P121" s="200"/>
      <c r="Q121" s="200"/>
      <c r="R121" s="136"/>
      <c r="T121" s="137" t="s">
        <v>3</v>
      </c>
      <c r="U121" s="36" t="s">
        <v>36</v>
      </c>
      <c r="V121" s="138">
        <v>0.13</v>
      </c>
      <c r="W121" s="138">
        <f t="shared" si="1"/>
        <v>1.9500000000000002</v>
      </c>
      <c r="X121" s="138">
        <v>0</v>
      </c>
      <c r="Y121" s="138">
        <f t="shared" si="2"/>
        <v>0</v>
      </c>
      <c r="Z121" s="138">
        <v>0.22</v>
      </c>
      <c r="AA121" s="139">
        <f t="shared" si="3"/>
        <v>3.3</v>
      </c>
      <c r="AR121" s="13" t="s">
        <v>133</v>
      </c>
      <c r="AT121" s="13" t="s">
        <v>129</v>
      </c>
      <c r="AU121" s="13" t="s">
        <v>95</v>
      </c>
      <c r="AY121" s="13" t="s">
        <v>128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78</v>
      </c>
      <c r="BK121" s="140">
        <f t="shared" si="9"/>
        <v>0</v>
      </c>
      <c r="BL121" s="13" t="s">
        <v>133</v>
      </c>
      <c r="BM121" s="13" t="s">
        <v>273</v>
      </c>
    </row>
    <row r="122" spans="2:65" s="1" customFormat="1" ht="22.5" customHeight="1" x14ac:dyDescent="0.3">
      <c r="B122" s="131"/>
      <c r="C122" s="132" t="s">
        <v>133</v>
      </c>
      <c r="D122" s="132" t="s">
        <v>129</v>
      </c>
      <c r="E122" s="133" t="s">
        <v>139</v>
      </c>
      <c r="F122" s="199" t="s">
        <v>140</v>
      </c>
      <c r="G122" s="200"/>
      <c r="H122" s="200"/>
      <c r="I122" s="200"/>
      <c r="J122" s="134" t="s">
        <v>141</v>
      </c>
      <c r="K122" s="135">
        <v>177.137</v>
      </c>
      <c r="L122" s="201">
        <v>0</v>
      </c>
      <c r="M122" s="200"/>
      <c r="N122" s="201">
        <f t="shared" si="0"/>
        <v>0</v>
      </c>
      <c r="O122" s="200"/>
      <c r="P122" s="200"/>
      <c r="Q122" s="200"/>
      <c r="R122" s="136"/>
      <c r="T122" s="137" t="s">
        <v>3</v>
      </c>
      <c r="U122" s="36" t="s">
        <v>36</v>
      </c>
      <c r="V122" s="138">
        <v>0.27200000000000002</v>
      </c>
      <c r="W122" s="138">
        <f t="shared" si="1"/>
        <v>48.181264000000006</v>
      </c>
      <c r="X122" s="138">
        <v>0</v>
      </c>
      <c r="Y122" s="138">
        <f t="shared" si="2"/>
        <v>0</v>
      </c>
      <c r="Z122" s="138">
        <v>0.28999999999999998</v>
      </c>
      <c r="AA122" s="139">
        <f t="shared" si="3"/>
        <v>51.369729999999997</v>
      </c>
      <c r="AR122" s="13" t="s">
        <v>133</v>
      </c>
      <c r="AT122" s="13" t="s">
        <v>129</v>
      </c>
      <c r="AU122" s="13" t="s">
        <v>95</v>
      </c>
      <c r="AY122" s="13" t="s">
        <v>128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78</v>
      </c>
      <c r="BK122" s="140">
        <f t="shared" si="9"/>
        <v>0</v>
      </c>
      <c r="BL122" s="13" t="s">
        <v>133</v>
      </c>
      <c r="BM122" s="13" t="s">
        <v>274</v>
      </c>
    </row>
    <row r="123" spans="2:65" s="1" customFormat="1" ht="31.5" customHeight="1" x14ac:dyDescent="0.3">
      <c r="B123" s="131"/>
      <c r="C123" s="132" t="s">
        <v>147</v>
      </c>
      <c r="D123" s="132" t="s">
        <v>129</v>
      </c>
      <c r="E123" s="133" t="s">
        <v>143</v>
      </c>
      <c r="F123" s="199" t="s">
        <v>144</v>
      </c>
      <c r="G123" s="200"/>
      <c r="H123" s="200"/>
      <c r="I123" s="200"/>
      <c r="J123" s="134" t="s">
        <v>145</v>
      </c>
      <c r="K123" s="135">
        <v>6.2839999999999998</v>
      </c>
      <c r="L123" s="201">
        <v>0</v>
      </c>
      <c r="M123" s="200"/>
      <c r="N123" s="201">
        <f t="shared" si="0"/>
        <v>0</v>
      </c>
      <c r="O123" s="200"/>
      <c r="P123" s="200"/>
      <c r="Q123" s="200"/>
      <c r="R123" s="136"/>
      <c r="T123" s="137" t="s">
        <v>3</v>
      </c>
      <c r="U123" s="36" t="s">
        <v>36</v>
      </c>
      <c r="V123" s="138">
        <v>9.7000000000000003E-2</v>
      </c>
      <c r="W123" s="138">
        <f t="shared" si="1"/>
        <v>0.60954799999999998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133</v>
      </c>
      <c r="AT123" s="13" t="s">
        <v>129</v>
      </c>
      <c r="AU123" s="13" t="s">
        <v>95</v>
      </c>
      <c r="AY123" s="13" t="s">
        <v>128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78</v>
      </c>
      <c r="BK123" s="140">
        <f t="shared" si="9"/>
        <v>0</v>
      </c>
      <c r="BL123" s="13" t="s">
        <v>133</v>
      </c>
      <c r="BM123" s="13" t="s">
        <v>275</v>
      </c>
    </row>
    <row r="124" spans="2:65" s="1" customFormat="1" ht="31.5" customHeight="1" x14ac:dyDescent="0.3">
      <c r="B124" s="131"/>
      <c r="C124" s="132" t="s">
        <v>151</v>
      </c>
      <c r="D124" s="132" t="s">
        <v>129</v>
      </c>
      <c r="E124" s="133" t="s">
        <v>148</v>
      </c>
      <c r="F124" s="199" t="s">
        <v>149</v>
      </c>
      <c r="G124" s="200"/>
      <c r="H124" s="200"/>
      <c r="I124" s="200"/>
      <c r="J124" s="134" t="s">
        <v>145</v>
      </c>
      <c r="K124" s="135">
        <v>4.7110000000000003</v>
      </c>
      <c r="L124" s="201">
        <v>0</v>
      </c>
      <c r="M124" s="200"/>
      <c r="N124" s="201">
        <f t="shared" si="0"/>
        <v>0</v>
      </c>
      <c r="O124" s="200"/>
      <c r="P124" s="200"/>
      <c r="Q124" s="200"/>
      <c r="R124" s="136"/>
      <c r="T124" s="137" t="s">
        <v>3</v>
      </c>
      <c r="U124" s="36" t="s">
        <v>36</v>
      </c>
      <c r="V124" s="138">
        <v>5.3999999999999999E-2</v>
      </c>
      <c r="W124" s="138">
        <f t="shared" si="1"/>
        <v>0.25439400000000001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133</v>
      </c>
      <c r="AT124" s="13" t="s">
        <v>129</v>
      </c>
      <c r="AU124" s="13" t="s">
        <v>95</v>
      </c>
      <c r="AY124" s="13" t="s">
        <v>128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78</v>
      </c>
      <c r="BK124" s="140">
        <f t="shared" si="9"/>
        <v>0</v>
      </c>
      <c r="BL124" s="13" t="s">
        <v>133</v>
      </c>
      <c r="BM124" s="13" t="s">
        <v>276</v>
      </c>
    </row>
    <row r="125" spans="2:65" s="1" customFormat="1" ht="22.5" customHeight="1" x14ac:dyDescent="0.3">
      <c r="B125" s="131"/>
      <c r="C125" s="132" t="s">
        <v>155</v>
      </c>
      <c r="D125" s="132" t="s">
        <v>129</v>
      </c>
      <c r="E125" s="133" t="s">
        <v>152</v>
      </c>
      <c r="F125" s="199" t="s">
        <v>153</v>
      </c>
      <c r="G125" s="200"/>
      <c r="H125" s="200"/>
      <c r="I125" s="200"/>
      <c r="J125" s="134" t="s">
        <v>132</v>
      </c>
      <c r="K125" s="135">
        <v>270.74200000000002</v>
      </c>
      <c r="L125" s="201">
        <v>0</v>
      </c>
      <c r="M125" s="200"/>
      <c r="N125" s="201">
        <f t="shared" si="0"/>
        <v>0</v>
      </c>
      <c r="O125" s="200"/>
      <c r="P125" s="200"/>
      <c r="Q125" s="200"/>
      <c r="R125" s="136"/>
      <c r="T125" s="137" t="s">
        <v>3</v>
      </c>
      <c r="U125" s="36" t="s">
        <v>36</v>
      </c>
      <c r="V125" s="138">
        <v>3.5000000000000003E-2</v>
      </c>
      <c r="W125" s="138">
        <f t="shared" si="1"/>
        <v>9.475970000000002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133</v>
      </c>
      <c r="AT125" s="13" t="s">
        <v>129</v>
      </c>
      <c r="AU125" s="13" t="s">
        <v>95</v>
      </c>
      <c r="AY125" s="13" t="s">
        <v>128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133</v>
      </c>
      <c r="BM125" s="13" t="s">
        <v>277</v>
      </c>
    </row>
    <row r="126" spans="2:65" s="1" customFormat="1" ht="31.5" customHeight="1" x14ac:dyDescent="0.3">
      <c r="B126" s="131"/>
      <c r="C126" s="132" t="s">
        <v>159</v>
      </c>
      <c r="D126" s="132" t="s">
        <v>129</v>
      </c>
      <c r="E126" s="133" t="s">
        <v>156</v>
      </c>
      <c r="F126" s="199" t="s">
        <v>157</v>
      </c>
      <c r="G126" s="200"/>
      <c r="H126" s="200"/>
      <c r="I126" s="200"/>
      <c r="J126" s="134" t="s">
        <v>132</v>
      </c>
      <c r="K126" s="135">
        <v>62.835000000000001</v>
      </c>
      <c r="L126" s="201">
        <v>0</v>
      </c>
      <c r="M126" s="200"/>
      <c r="N126" s="201">
        <f t="shared" si="0"/>
        <v>0</v>
      </c>
      <c r="O126" s="200"/>
      <c r="P126" s="200"/>
      <c r="Q126" s="200"/>
      <c r="R126" s="136"/>
      <c r="T126" s="137" t="s">
        <v>3</v>
      </c>
      <c r="U126" s="36" t="s">
        <v>36</v>
      </c>
      <c r="V126" s="138">
        <v>1.2E-2</v>
      </c>
      <c r="W126" s="138">
        <f t="shared" si="1"/>
        <v>0.75402000000000002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133</v>
      </c>
      <c r="AT126" s="13" t="s">
        <v>129</v>
      </c>
      <c r="AU126" s="13" t="s">
        <v>95</v>
      </c>
      <c r="AY126" s="13" t="s">
        <v>128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133</v>
      </c>
      <c r="BM126" s="13" t="s">
        <v>278</v>
      </c>
    </row>
    <row r="127" spans="2:65" s="1" customFormat="1" ht="31.5" customHeight="1" x14ac:dyDescent="0.3">
      <c r="B127" s="131"/>
      <c r="C127" s="132" t="s">
        <v>163</v>
      </c>
      <c r="D127" s="132" t="s">
        <v>129</v>
      </c>
      <c r="E127" s="133" t="s">
        <v>160</v>
      </c>
      <c r="F127" s="199" t="s">
        <v>161</v>
      </c>
      <c r="G127" s="200"/>
      <c r="H127" s="200"/>
      <c r="I127" s="200"/>
      <c r="J127" s="134" t="s">
        <v>132</v>
      </c>
      <c r="K127" s="135">
        <v>62.835000000000001</v>
      </c>
      <c r="L127" s="201">
        <v>0</v>
      </c>
      <c r="M127" s="200"/>
      <c r="N127" s="201">
        <f t="shared" si="0"/>
        <v>0</v>
      </c>
      <c r="O127" s="200"/>
      <c r="P127" s="200"/>
      <c r="Q127" s="200"/>
      <c r="R127" s="136"/>
      <c r="T127" s="137" t="s">
        <v>3</v>
      </c>
      <c r="U127" s="36" t="s">
        <v>36</v>
      </c>
      <c r="V127" s="138">
        <v>5.8000000000000003E-2</v>
      </c>
      <c r="W127" s="138">
        <f t="shared" si="1"/>
        <v>3.6444300000000003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3" t="s">
        <v>133</v>
      </c>
      <c r="AT127" s="13" t="s">
        <v>129</v>
      </c>
      <c r="AU127" s="13" t="s">
        <v>95</v>
      </c>
      <c r="AY127" s="13" t="s">
        <v>128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133</v>
      </c>
      <c r="BM127" s="13" t="s">
        <v>279</v>
      </c>
    </row>
    <row r="128" spans="2:65" s="1" customFormat="1" ht="31.5" customHeight="1" x14ac:dyDescent="0.3">
      <c r="B128" s="131"/>
      <c r="C128" s="132" t="s">
        <v>168</v>
      </c>
      <c r="D128" s="132" t="s">
        <v>129</v>
      </c>
      <c r="E128" s="133" t="s">
        <v>164</v>
      </c>
      <c r="F128" s="199" t="s">
        <v>165</v>
      </c>
      <c r="G128" s="200"/>
      <c r="H128" s="200"/>
      <c r="I128" s="200"/>
      <c r="J128" s="134" t="s">
        <v>166</v>
      </c>
      <c r="K128" s="135">
        <v>236.536</v>
      </c>
      <c r="L128" s="201">
        <v>0</v>
      </c>
      <c r="M128" s="200"/>
      <c r="N128" s="201">
        <f t="shared" si="0"/>
        <v>0</v>
      </c>
      <c r="O128" s="200"/>
      <c r="P128" s="200"/>
      <c r="Q128" s="200"/>
      <c r="R128" s="136"/>
      <c r="T128" s="137" t="s">
        <v>3</v>
      </c>
      <c r="U128" s="36" t="s">
        <v>36</v>
      </c>
      <c r="V128" s="138">
        <v>0</v>
      </c>
      <c r="W128" s="138">
        <f t="shared" si="1"/>
        <v>0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3" t="s">
        <v>133</v>
      </c>
      <c r="AT128" s="13" t="s">
        <v>129</v>
      </c>
      <c r="AU128" s="13" t="s">
        <v>95</v>
      </c>
      <c r="AY128" s="13" t="s">
        <v>128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133</v>
      </c>
      <c r="BM128" s="13" t="s">
        <v>280</v>
      </c>
    </row>
    <row r="129" spans="2:65" s="1" customFormat="1" ht="22.5" customHeight="1" x14ac:dyDescent="0.3">
      <c r="B129" s="131"/>
      <c r="C129" s="141" t="s">
        <v>174</v>
      </c>
      <c r="D129" s="141" t="s">
        <v>169</v>
      </c>
      <c r="E129" s="142" t="s">
        <v>170</v>
      </c>
      <c r="F129" s="202" t="s">
        <v>171</v>
      </c>
      <c r="G129" s="203"/>
      <c r="H129" s="203"/>
      <c r="I129" s="203"/>
      <c r="J129" s="143" t="s">
        <v>172</v>
      </c>
      <c r="K129" s="144">
        <v>1.885</v>
      </c>
      <c r="L129" s="204">
        <v>0</v>
      </c>
      <c r="M129" s="203"/>
      <c r="N129" s="204">
        <f t="shared" si="0"/>
        <v>0</v>
      </c>
      <c r="O129" s="200"/>
      <c r="P129" s="200"/>
      <c r="Q129" s="200"/>
      <c r="R129" s="136"/>
      <c r="T129" s="137" t="s">
        <v>3</v>
      </c>
      <c r="U129" s="36" t="s">
        <v>36</v>
      </c>
      <c r="V129" s="138">
        <v>0</v>
      </c>
      <c r="W129" s="138">
        <f t="shared" si="1"/>
        <v>0</v>
      </c>
      <c r="X129" s="138">
        <v>1E-3</v>
      </c>
      <c r="Y129" s="138">
        <f t="shared" si="2"/>
        <v>1.885E-3</v>
      </c>
      <c r="Z129" s="138">
        <v>0</v>
      </c>
      <c r="AA129" s="139">
        <f t="shared" si="3"/>
        <v>0</v>
      </c>
      <c r="AR129" s="13" t="s">
        <v>159</v>
      </c>
      <c r="AT129" s="13" t="s">
        <v>169</v>
      </c>
      <c r="AU129" s="13" t="s">
        <v>95</v>
      </c>
      <c r="AY129" s="13" t="s">
        <v>128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133</v>
      </c>
      <c r="BM129" s="13" t="s">
        <v>281</v>
      </c>
    </row>
    <row r="130" spans="2:65" s="1" customFormat="1" ht="22.5" customHeight="1" x14ac:dyDescent="0.3">
      <c r="B130" s="131"/>
      <c r="C130" s="132" t="s">
        <v>178</v>
      </c>
      <c r="D130" s="132" t="s">
        <v>129</v>
      </c>
      <c r="E130" s="133" t="s">
        <v>175</v>
      </c>
      <c r="F130" s="199" t="s">
        <v>176</v>
      </c>
      <c r="G130" s="200"/>
      <c r="H130" s="200"/>
      <c r="I130" s="200"/>
      <c r="J130" s="134" t="s">
        <v>166</v>
      </c>
      <c r="K130" s="135">
        <v>4816.3860000000004</v>
      </c>
      <c r="L130" s="201">
        <v>0</v>
      </c>
      <c r="M130" s="200"/>
      <c r="N130" s="201">
        <f t="shared" si="0"/>
        <v>0</v>
      </c>
      <c r="O130" s="200"/>
      <c r="P130" s="200"/>
      <c r="Q130" s="200"/>
      <c r="R130" s="136"/>
      <c r="T130" s="137" t="s">
        <v>3</v>
      </c>
      <c r="U130" s="36" t="s">
        <v>36</v>
      </c>
      <c r="V130" s="138">
        <v>4.0000000000000001E-3</v>
      </c>
      <c r="W130" s="138">
        <f t="shared" si="1"/>
        <v>19.265544000000002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3" t="s">
        <v>133</v>
      </c>
      <c r="AT130" s="13" t="s">
        <v>129</v>
      </c>
      <c r="AU130" s="13" t="s">
        <v>95</v>
      </c>
      <c r="AY130" s="13" t="s">
        <v>128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133</v>
      </c>
      <c r="BM130" s="13" t="s">
        <v>282</v>
      </c>
    </row>
    <row r="131" spans="2:65" s="1" customFormat="1" ht="31.5" customHeight="1" x14ac:dyDescent="0.3">
      <c r="B131" s="131"/>
      <c r="C131" s="132" t="s">
        <v>182</v>
      </c>
      <c r="D131" s="132" t="s">
        <v>129</v>
      </c>
      <c r="E131" s="133" t="s">
        <v>179</v>
      </c>
      <c r="F131" s="199" t="s">
        <v>180</v>
      </c>
      <c r="G131" s="200"/>
      <c r="H131" s="200"/>
      <c r="I131" s="200"/>
      <c r="J131" s="134" t="s">
        <v>166</v>
      </c>
      <c r="K131" s="135">
        <v>143.51300000000001</v>
      </c>
      <c r="L131" s="201">
        <v>0</v>
      </c>
      <c r="M131" s="200"/>
      <c r="N131" s="201">
        <f t="shared" si="0"/>
        <v>0</v>
      </c>
      <c r="O131" s="200"/>
      <c r="P131" s="200"/>
      <c r="Q131" s="200"/>
      <c r="R131" s="136"/>
      <c r="T131" s="137" t="s">
        <v>3</v>
      </c>
      <c r="U131" s="36" t="s">
        <v>36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3" t="s">
        <v>133</v>
      </c>
      <c r="AT131" s="13" t="s">
        <v>129</v>
      </c>
      <c r="AU131" s="13" t="s">
        <v>95</v>
      </c>
      <c r="AY131" s="13" t="s">
        <v>128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133</v>
      </c>
      <c r="BM131" s="13" t="s">
        <v>283</v>
      </c>
    </row>
    <row r="132" spans="2:65" s="1" customFormat="1" ht="31.5" customHeight="1" x14ac:dyDescent="0.3">
      <c r="B132" s="131"/>
      <c r="C132" s="132" t="s">
        <v>186</v>
      </c>
      <c r="D132" s="132" t="s">
        <v>129</v>
      </c>
      <c r="E132" s="133" t="s">
        <v>284</v>
      </c>
      <c r="F132" s="199" t="s">
        <v>285</v>
      </c>
      <c r="G132" s="200"/>
      <c r="H132" s="200"/>
      <c r="I132" s="200"/>
      <c r="J132" s="134" t="s">
        <v>166</v>
      </c>
      <c r="K132" s="135">
        <v>3.3</v>
      </c>
      <c r="L132" s="201">
        <v>0</v>
      </c>
      <c r="M132" s="200"/>
      <c r="N132" s="201">
        <f t="shared" si="0"/>
        <v>0</v>
      </c>
      <c r="O132" s="200"/>
      <c r="P132" s="200"/>
      <c r="Q132" s="200"/>
      <c r="R132" s="136"/>
      <c r="T132" s="137" t="s">
        <v>3</v>
      </c>
      <c r="U132" s="36" t="s">
        <v>36</v>
      </c>
      <c r="V132" s="138">
        <v>0</v>
      </c>
      <c r="W132" s="138">
        <f t="shared" si="1"/>
        <v>0</v>
      </c>
      <c r="X132" s="138">
        <v>0</v>
      </c>
      <c r="Y132" s="138">
        <f t="shared" si="2"/>
        <v>0</v>
      </c>
      <c r="Z132" s="138">
        <v>0</v>
      </c>
      <c r="AA132" s="139">
        <f t="shared" si="3"/>
        <v>0</v>
      </c>
      <c r="AR132" s="13" t="s">
        <v>133</v>
      </c>
      <c r="AT132" s="13" t="s">
        <v>129</v>
      </c>
      <c r="AU132" s="13" t="s">
        <v>95</v>
      </c>
      <c r="AY132" s="13" t="s">
        <v>128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78</v>
      </c>
      <c r="BK132" s="140">
        <f t="shared" si="9"/>
        <v>0</v>
      </c>
      <c r="BL132" s="13" t="s">
        <v>133</v>
      </c>
      <c r="BM132" s="13" t="s">
        <v>286</v>
      </c>
    </row>
    <row r="133" spans="2:65" s="1" customFormat="1" ht="31.5" customHeight="1" x14ac:dyDescent="0.3">
      <c r="B133" s="131"/>
      <c r="C133" s="132" t="s">
        <v>9</v>
      </c>
      <c r="D133" s="132" t="s">
        <v>129</v>
      </c>
      <c r="E133" s="133" t="s">
        <v>183</v>
      </c>
      <c r="F133" s="199" t="s">
        <v>184</v>
      </c>
      <c r="G133" s="200"/>
      <c r="H133" s="200"/>
      <c r="I133" s="200"/>
      <c r="J133" s="134" t="s">
        <v>166</v>
      </c>
      <c r="K133" s="135">
        <v>89.722999999999999</v>
      </c>
      <c r="L133" s="201">
        <v>0</v>
      </c>
      <c r="M133" s="200"/>
      <c r="N133" s="201">
        <f t="shared" si="0"/>
        <v>0</v>
      </c>
      <c r="O133" s="200"/>
      <c r="P133" s="200"/>
      <c r="Q133" s="200"/>
      <c r="R133" s="136"/>
      <c r="T133" s="137" t="s">
        <v>3</v>
      </c>
      <c r="U133" s="36" t="s">
        <v>36</v>
      </c>
      <c r="V133" s="138">
        <v>0</v>
      </c>
      <c r="W133" s="138">
        <f t="shared" si="1"/>
        <v>0</v>
      </c>
      <c r="X133" s="138">
        <v>0</v>
      </c>
      <c r="Y133" s="138">
        <f t="shared" si="2"/>
        <v>0</v>
      </c>
      <c r="Z133" s="138">
        <v>0</v>
      </c>
      <c r="AA133" s="139">
        <f t="shared" si="3"/>
        <v>0</v>
      </c>
      <c r="AR133" s="13" t="s">
        <v>133</v>
      </c>
      <c r="AT133" s="13" t="s">
        <v>129</v>
      </c>
      <c r="AU133" s="13" t="s">
        <v>95</v>
      </c>
      <c r="AY133" s="13" t="s">
        <v>128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78</v>
      </c>
      <c r="BK133" s="140">
        <f t="shared" si="9"/>
        <v>0</v>
      </c>
      <c r="BL133" s="13" t="s">
        <v>133</v>
      </c>
      <c r="BM133" s="13" t="s">
        <v>287</v>
      </c>
    </row>
    <row r="134" spans="2:65" s="9" customFormat="1" ht="29.85" customHeight="1" x14ac:dyDescent="0.3">
      <c r="B134" s="120"/>
      <c r="C134" s="121"/>
      <c r="D134" s="130" t="s">
        <v>108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212">
        <f>BK134</f>
        <v>0</v>
      </c>
      <c r="O134" s="213"/>
      <c r="P134" s="213"/>
      <c r="Q134" s="213"/>
      <c r="R134" s="123"/>
      <c r="T134" s="124"/>
      <c r="U134" s="121"/>
      <c r="V134" s="121"/>
      <c r="W134" s="125">
        <f>W135+W137</f>
        <v>187.14801399999999</v>
      </c>
      <c r="X134" s="121"/>
      <c r="Y134" s="125">
        <f>Y135+Y137</f>
        <v>89.469619533200003</v>
      </c>
      <c r="Z134" s="121"/>
      <c r="AA134" s="126">
        <f>AA135+AA137</f>
        <v>0</v>
      </c>
      <c r="AR134" s="127" t="s">
        <v>78</v>
      </c>
      <c r="AT134" s="128" t="s">
        <v>70</v>
      </c>
      <c r="AU134" s="128" t="s">
        <v>78</v>
      </c>
      <c r="AY134" s="127" t="s">
        <v>128</v>
      </c>
      <c r="BK134" s="129">
        <f>BK135+BK137</f>
        <v>0</v>
      </c>
    </row>
    <row r="135" spans="2:65" s="9" customFormat="1" ht="14.85" customHeight="1" x14ac:dyDescent="0.3">
      <c r="B135" s="120"/>
      <c r="C135" s="121"/>
      <c r="D135" s="130" t="s">
        <v>109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210">
        <f>BK135</f>
        <v>0</v>
      </c>
      <c r="O135" s="211"/>
      <c r="P135" s="211"/>
      <c r="Q135" s="211"/>
      <c r="R135" s="123"/>
      <c r="T135" s="124"/>
      <c r="U135" s="121"/>
      <c r="V135" s="121"/>
      <c r="W135" s="125">
        <f>W136</f>
        <v>7.0392920000000005</v>
      </c>
      <c r="X135" s="121"/>
      <c r="Y135" s="125">
        <f>Y136</f>
        <v>0</v>
      </c>
      <c r="Z135" s="121"/>
      <c r="AA135" s="126">
        <f>AA136</f>
        <v>0</v>
      </c>
      <c r="AR135" s="127" t="s">
        <v>78</v>
      </c>
      <c r="AT135" s="128" t="s">
        <v>70</v>
      </c>
      <c r="AU135" s="128" t="s">
        <v>95</v>
      </c>
      <c r="AY135" s="127" t="s">
        <v>128</v>
      </c>
      <c r="BK135" s="129">
        <f>BK136</f>
        <v>0</v>
      </c>
    </row>
    <row r="136" spans="2:65" s="1" customFormat="1" ht="22.5" customHeight="1" x14ac:dyDescent="0.3">
      <c r="B136" s="131"/>
      <c r="C136" s="132" t="s">
        <v>193</v>
      </c>
      <c r="D136" s="132" t="s">
        <v>129</v>
      </c>
      <c r="E136" s="133" t="s">
        <v>187</v>
      </c>
      <c r="F136" s="199" t="s">
        <v>188</v>
      </c>
      <c r="G136" s="200"/>
      <c r="H136" s="200"/>
      <c r="I136" s="200"/>
      <c r="J136" s="134" t="s">
        <v>132</v>
      </c>
      <c r="K136" s="135">
        <v>270.74200000000002</v>
      </c>
      <c r="L136" s="201">
        <v>0</v>
      </c>
      <c r="M136" s="200"/>
      <c r="N136" s="201">
        <f>ROUND(L136*K136,2)</f>
        <v>0</v>
      </c>
      <c r="O136" s="200"/>
      <c r="P136" s="200"/>
      <c r="Q136" s="200"/>
      <c r="R136" s="136"/>
      <c r="T136" s="137" t="s">
        <v>3</v>
      </c>
      <c r="U136" s="36" t="s">
        <v>36</v>
      </c>
      <c r="V136" s="138">
        <v>2.5999999999999999E-2</v>
      </c>
      <c r="W136" s="138">
        <f>V136*K136</f>
        <v>7.0392920000000005</v>
      </c>
      <c r="X136" s="138">
        <v>0</v>
      </c>
      <c r="Y136" s="138">
        <f>X136*K136</f>
        <v>0</v>
      </c>
      <c r="Z136" s="138">
        <v>0</v>
      </c>
      <c r="AA136" s="139">
        <f>Z136*K136</f>
        <v>0</v>
      </c>
      <c r="AR136" s="13" t="s">
        <v>133</v>
      </c>
      <c r="AT136" s="13" t="s">
        <v>129</v>
      </c>
      <c r="AU136" s="13" t="s">
        <v>138</v>
      </c>
      <c r="AY136" s="13" t="s">
        <v>128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13" t="s">
        <v>78</v>
      </c>
      <c r="BK136" s="140">
        <f>ROUND(L136*K136,2)</f>
        <v>0</v>
      </c>
      <c r="BL136" s="13" t="s">
        <v>133</v>
      </c>
      <c r="BM136" s="13" t="s">
        <v>288</v>
      </c>
    </row>
    <row r="137" spans="2:65" s="9" customFormat="1" ht="22.35" customHeight="1" x14ac:dyDescent="0.3">
      <c r="B137" s="120"/>
      <c r="C137" s="121"/>
      <c r="D137" s="130" t="s">
        <v>110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214">
        <f>BK137</f>
        <v>0</v>
      </c>
      <c r="O137" s="215"/>
      <c r="P137" s="215"/>
      <c r="Q137" s="215"/>
      <c r="R137" s="123"/>
      <c r="T137" s="124"/>
      <c r="U137" s="121"/>
      <c r="V137" s="121"/>
      <c r="W137" s="125">
        <f>SUM(W138:W148)</f>
        <v>180.108722</v>
      </c>
      <c r="X137" s="121"/>
      <c r="Y137" s="125">
        <f>SUM(Y138:Y148)</f>
        <v>89.469619533200003</v>
      </c>
      <c r="Z137" s="121"/>
      <c r="AA137" s="126">
        <f>SUM(AA138:AA148)</f>
        <v>0</v>
      </c>
      <c r="AR137" s="127" t="s">
        <v>78</v>
      </c>
      <c r="AT137" s="128" t="s">
        <v>70</v>
      </c>
      <c r="AU137" s="128" t="s">
        <v>95</v>
      </c>
      <c r="AY137" s="127" t="s">
        <v>128</v>
      </c>
      <c r="BK137" s="129">
        <f>SUM(BK138:BK148)</f>
        <v>0</v>
      </c>
    </row>
    <row r="138" spans="2:65" s="1" customFormat="1" ht="22.5" customHeight="1" x14ac:dyDescent="0.3">
      <c r="B138" s="131"/>
      <c r="C138" s="141" t="s">
        <v>197</v>
      </c>
      <c r="D138" s="141" t="s">
        <v>169</v>
      </c>
      <c r="E138" s="142" t="s">
        <v>190</v>
      </c>
      <c r="F138" s="202" t="s">
        <v>191</v>
      </c>
      <c r="G138" s="203"/>
      <c r="H138" s="203"/>
      <c r="I138" s="203"/>
      <c r="J138" s="143" t="s">
        <v>132</v>
      </c>
      <c r="K138" s="144">
        <v>252.989</v>
      </c>
      <c r="L138" s="204">
        <v>0</v>
      </c>
      <c r="M138" s="203"/>
      <c r="N138" s="204">
        <f t="shared" ref="N138:N148" si="10">ROUND(L138*K138,2)</f>
        <v>0</v>
      </c>
      <c r="O138" s="200"/>
      <c r="P138" s="200"/>
      <c r="Q138" s="200"/>
      <c r="R138" s="136"/>
      <c r="T138" s="137" t="s">
        <v>3</v>
      </c>
      <c r="U138" s="36" t="s">
        <v>36</v>
      </c>
      <c r="V138" s="138">
        <v>0</v>
      </c>
      <c r="W138" s="138">
        <f t="shared" ref="W138:W148" si="11">V138*K138</f>
        <v>0</v>
      </c>
      <c r="X138" s="138">
        <v>0.13100000000000001</v>
      </c>
      <c r="Y138" s="138">
        <f t="shared" ref="Y138:Y148" si="12">X138*K138</f>
        <v>33.141559000000001</v>
      </c>
      <c r="Z138" s="138">
        <v>0</v>
      </c>
      <c r="AA138" s="139">
        <f t="shared" ref="AA138:AA148" si="13">Z138*K138</f>
        <v>0</v>
      </c>
      <c r="AR138" s="13" t="s">
        <v>159</v>
      </c>
      <c r="AT138" s="13" t="s">
        <v>169</v>
      </c>
      <c r="AU138" s="13" t="s">
        <v>138</v>
      </c>
      <c r="AY138" s="13" t="s">
        <v>128</v>
      </c>
      <c r="BE138" s="140">
        <f t="shared" ref="BE138:BE148" si="14">IF(U138="základní",N138,0)</f>
        <v>0</v>
      </c>
      <c r="BF138" s="140">
        <f t="shared" ref="BF138:BF148" si="15">IF(U138="snížená",N138,0)</f>
        <v>0</v>
      </c>
      <c r="BG138" s="140">
        <f t="shared" ref="BG138:BG148" si="16">IF(U138="zákl. přenesená",N138,0)</f>
        <v>0</v>
      </c>
      <c r="BH138" s="140">
        <f t="shared" ref="BH138:BH148" si="17">IF(U138="sníž. přenesená",N138,0)</f>
        <v>0</v>
      </c>
      <c r="BI138" s="140">
        <f t="shared" ref="BI138:BI148" si="18">IF(U138="nulová",N138,0)</f>
        <v>0</v>
      </c>
      <c r="BJ138" s="13" t="s">
        <v>78</v>
      </c>
      <c r="BK138" s="140">
        <f t="shared" ref="BK138:BK148" si="19">ROUND(L138*K138,2)</f>
        <v>0</v>
      </c>
      <c r="BL138" s="13" t="s">
        <v>133</v>
      </c>
      <c r="BM138" s="13" t="s">
        <v>289</v>
      </c>
    </row>
    <row r="139" spans="2:65" s="1" customFormat="1" ht="31.5" customHeight="1" x14ac:dyDescent="0.3">
      <c r="B139" s="131"/>
      <c r="C139" s="141" t="s">
        <v>201</v>
      </c>
      <c r="D139" s="141" t="s">
        <v>169</v>
      </c>
      <c r="E139" s="142" t="s">
        <v>194</v>
      </c>
      <c r="F139" s="202" t="s">
        <v>195</v>
      </c>
      <c r="G139" s="203"/>
      <c r="H139" s="203"/>
      <c r="I139" s="203"/>
      <c r="J139" s="143" t="s">
        <v>132</v>
      </c>
      <c r="K139" s="144">
        <v>10.661</v>
      </c>
      <c r="L139" s="204">
        <v>0</v>
      </c>
      <c r="M139" s="203"/>
      <c r="N139" s="204">
        <f t="shared" si="10"/>
        <v>0</v>
      </c>
      <c r="O139" s="200"/>
      <c r="P139" s="200"/>
      <c r="Q139" s="200"/>
      <c r="R139" s="136"/>
      <c r="T139" s="137" t="s">
        <v>3</v>
      </c>
      <c r="U139" s="36" t="s">
        <v>36</v>
      </c>
      <c r="V139" s="138">
        <v>0</v>
      </c>
      <c r="W139" s="138">
        <f t="shared" si="11"/>
        <v>0</v>
      </c>
      <c r="X139" s="138">
        <v>0</v>
      </c>
      <c r="Y139" s="138">
        <f t="shared" si="12"/>
        <v>0</v>
      </c>
      <c r="Z139" s="138">
        <v>0</v>
      </c>
      <c r="AA139" s="139">
        <f t="shared" si="13"/>
        <v>0</v>
      </c>
      <c r="AR139" s="13" t="s">
        <v>159</v>
      </c>
      <c r="AT139" s="13" t="s">
        <v>169</v>
      </c>
      <c r="AU139" s="13" t="s">
        <v>138</v>
      </c>
      <c r="AY139" s="13" t="s">
        <v>128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78</v>
      </c>
      <c r="BK139" s="140">
        <f t="shared" si="19"/>
        <v>0</v>
      </c>
      <c r="BL139" s="13" t="s">
        <v>133</v>
      </c>
      <c r="BM139" s="13" t="s">
        <v>290</v>
      </c>
    </row>
    <row r="140" spans="2:65" s="1" customFormat="1" ht="22.5" customHeight="1" x14ac:dyDescent="0.3">
      <c r="B140" s="131"/>
      <c r="C140" s="141" t="s">
        <v>205</v>
      </c>
      <c r="D140" s="141" t="s">
        <v>169</v>
      </c>
      <c r="E140" s="142" t="s">
        <v>198</v>
      </c>
      <c r="F140" s="202" t="s">
        <v>199</v>
      </c>
      <c r="G140" s="203"/>
      <c r="H140" s="203"/>
      <c r="I140" s="203"/>
      <c r="J140" s="143" t="s">
        <v>132</v>
      </c>
      <c r="K140" s="144">
        <v>22.795999999999999</v>
      </c>
      <c r="L140" s="204">
        <v>0</v>
      </c>
      <c r="M140" s="203"/>
      <c r="N140" s="204">
        <f t="shared" si="10"/>
        <v>0</v>
      </c>
      <c r="O140" s="200"/>
      <c r="P140" s="200"/>
      <c r="Q140" s="200"/>
      <c r="R140" s="136"/>
      <c r="T140" s="137" t="s">
        <v>3</v>
      </c>
      <c r="U140" s="36" t="s">
        <v>36</v>
      </c>
      <c r="V140" s="138">
        <v>0</v>
      </c>
      <c r="W140" s="138">
        <f t="shared" si="11"/>
        <v>0</v>
      </c>
      <c r="X140" s="138">
        <v>0.17599999999999999</v>
      </c>
      <c r="Y140" s="138">
        <f t="shared" si="12"/>
        <v>4.0120959999999997</v>
      </c>
      <c r="Z140" s="138">
        <v>0</v>
      </c>
      <c r="AA140" s="139">
        <f t="shared" si="13"/>
        <v>0</v>
      </c>
      <c r="AR140" s="13" t="s">
        <v>159</v>
      </c>
      <c r="AT140" s="13" t="s">
        <v>169</v>
      </c>
      <c r="AU140" s="13" t="s">
        <v>138</v>
      </c>
      <c r="AY140" s="13" t="s">
        <v>128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78</v>
      </c>
      <c r="BK140" s="140">
        <f t="shared" si="19"/>
        <v>0</v>
      </c>
      <c r="BL140" s="13" t="s">
        <v>133</v>
      </c>
      <c r="BM140" s="13" t="s">
        <v>291</v>
      </c>
    </row>
    <row r="141" spans="2:65" s="1" customFormat="1" ht="31.5" customHeight="1" x14ac:dyDescent="0.3">
      <c r="B141" s="131"/>
      <c r="C141" s="141" t="s">
        <v>209</v>
      </c>
      <c r="D141" s="141" t="s">
        <v>169</v>
      </c>
      <c r="E141" s="142" t="s">
        <v>202</v>
      </c>
      <c r="F141" s="202" t="s">
        <v>203</v>
      </c>
      <c r="G141" s="203"/>
      <c r="H141" s="203"/>
      <c r="I141" s="203"/>
      <c r="J141" s="143" t="s">
        <v>132</v>
      </c>
      <c r="K141" s="144">
        <v>14.238</v>
      </c>
      <c r="L141" s="204">
        <v>0</v>
      </c>
      <c r="M141" s="203"/>
      <c r="N141" s="204">
        <f t="shared" si="10"/>
        <v>0</v>
      </c>
      <c r="O141" s="200"/>
      <c r="P141" s="200"/>
      <c r="Q141" s="200"/>
      <c r="R141" s="136"/>
      <c r="T141" s="137" t="s">
        <v>3</v>
      </c>
      <c r="U141" s="36" t="s">
        <v>36</v>
      </c>
      <c r="V141" s="138">
        <v>0</v>
      </c>
      <c r="W141" s="138">
        <f t="shared" si="11"/>
        <v>0</v>
      </c>
      <c r="X141" s="138">
        <v>0.13100000000000001</v>
      </c>
      <c r="Y141" s="138">
        <f t="shared" si="12"/>
        <v>1.865178</v>
      </c>
      <c r="Z141" s="138">
        <v>0</v>
      </c>
      <c r="AA141" s="139">
        <f t="shared" si="13"/>
        <v>0</v>
      </c>
      <c r="AR141" s="13" t="s">
        <v>159</v>
      </c>
      <c r="AT141" s="13" t="s">
        <v>169</v>
      </c>
      <c r="AU141" s="13" t="s">
        <v>138</v>
      </c>
      <c r="AY141" s="13" t="s">
        <v>128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78</v>
      </c>
      <c r="BK141" s="140">
        <f t="shared" si="19"/>
        <v>0</v>
      </c>
      <c r="BL141" s="13" t="s">
        <v>133</v>
      </c>
      <c r="BM141" s="13" t="s">
        <v>292</v>
      </c>
    </row>
    <row r="142" spans="2:65" s="1" customFormat="1" ht="31.5" customHeight="1" x14ac:dyDescent="0.3">
      <c r="B142" s="131"/>
      <c r="C142" s="132" t="s">
        <v>8</v>
      </c>
      <c r="D142" s="132" t="s">
        <v>129</v>
      </c>
      <c r="E142" s="133" t="s">
        <v>206</v>
      </c>
      <c r="F142" s="199" t="s">
        <v>207</v>
      </c>
      <c r="G142" s="200"/>
      <c r="H142" s="200"/>
      <c r="I142" s="200"/>
      <c r="J142" s="134" t="s">
        <v>132</v>
      </c>
      <c r="K142" s="135">
        <v>239.101</v>
      </c>
      <c r="L142" s="201">
        <v>0</v>
      </c>
      <c r="M142" s="200"/>
      <c r="N142" s="201">
        <f t="shared" si="10"/>
        <v>0</v>
      </c>
      <c r="O142" s="200"/>
      <c r="P142" s="200"/>
      <c r="Q142" s="200"/>
      <c r="R142" s="136"/>
      <c r="T142" s="137" t="s">
        <v>3</v>
      </c>
      <c r="U142" s="36" t="s">
        <v>36</v>
      </c>
      <c r="V142" s="138">
        <v>0.53</v>
      </c>
      <c r="W142" s="138">
        <f t="shared" si="11"/>
        <v>126.72353000000001</v>
      </c>
      <c r="X142" s="138">
        <v>8.4250000000000005E-2</v>
      </c>
      <c r="Y142" s="138">
        <f t="shared" si="12"/>
        <v>20.144259250000001</v>
      </c>
      <c r="Z142" s="138">
        <v>0</v>
      </c>
      <c r="AA142" s="139">
        <f t="shared" si="13"/>
        <v>0</v>
      </c>
      <c r="AR142" s="13" t="s">
        <v>133</v>
      </c>
      <c r="AT142" s="13" t="s">
        <v>129</v>
      </c>
      <c r="AU142" s="13" t="s">
        <v>138</v>
      </c>
      <c r="AY142" s="13" t="s">
        <v>128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78</v>
      </c>
      <c r="BK142" s="140">
        <f t="shared" si="19"/>
        <v>0</v>
      </c>
      <c r="BL142" s="13" t="s">
        <v>133</v>
      </c>
      <c r="BM142" s="13" t="s">
        <v>293</v>
      </c>
    </row>
    <row r="143" spans="2:65" s="1" customFormat="1" ht="31.5" customHeight="1" x14ac:dyDescent="0.3">
      <c r="B143" s="131"/>
      <c r="C143" s="132" t="s">
        <v>216</v>
      </c>
      <c r="D143" s="132" t="s">
        <v>129</v>
      </c>
      <c r="E143" s="133" t="s">
        <v>210</v>
      </c>
      <c r="F143" s="199" t="s">
        <v>211</v>
      </c>
      <c r="G143" s="200"/>
      <c r="H143" s="200"/>
      <c r="I143" s="200"/>
      <c r="J143" s="134" t="s">
        <v>132</v>
      </c>
      <c r="K143" s="135">
        <v>23.155000000000001</v>
      </c>
      <c r="L143" s="201">
        <v>0</v>
      </c>
      <c r="M143" s="200"/>
      <c r="N143" s="201">
        <f t="shared" si="10"/>
        <v>0</v>
      </c>
      <c r="O143" s="200"/>
      <c r="P143" s="200"/>
      <c r="Q143" s="200"/>
      <c r="R143" s="136"/>
      <c r="T143" s="137" t="s">
        <v>3</v>
      </c>
      <c r="U143" s="36" t="s">
        <v>36</v>
      </c>
      <c r="V143" s="138">
        <v>0.78400000000000003</v>
      </c>
      <c r="W143" s="138">
        <f t="shared" si="11"/>
        <v>18.15352</v>
      </c>
      <c r="X143" s="138">
        <v>8.5650000000000004E-2</v>
      </c>
      <c r="Y143" s="138">
        <f t="shared" si="12"/>
        <v>1.9832257500000001</v>
      </c>
      <c r="Z143" s="138">
        <v>0</v>
      </c>
      <c r="AA143" s="139">
        <f t="shared" si="13"/>
        <v>0</v>
      </c>
      <c r="AR143" s="13" t="s">
        <v>133</v>
      </c>
      <c r="AT143" s="13" t="s">
        <v>129</v>
      </c>
      <c r="AU143" s="13" t="s">
        <v>138</v>
      </c>
      <c r="AY143" s="13" t="s">
        <v>128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78</v>
      </c>
      <c r="BK143" s="140">
        <f t="shared" si="19"/>
        <v>0</v>
      </c>
      <c r="BL143" s="13" t="s">
        <v>133</v>
      </c>
      <c r="BM143" s="13" t="s">
        <v>294</v>
      </c>
    </row>
    <row r="144" spans="2:65" s="1" customFormat="1" ht="31.5" customHeight="1" x14ac:dyDescent="0.3">
      <c r="B144" s="131"/>
      <c r="C144" s="141" t="s">
        <v>220</v>
      </c>
      <c r="D144" s="141" t="s">
        <v>169</v>
      </c>
      <c r="E144" s="142" t="s">
        <v>295</v>
      </c>
      <c r="F144" s="202" t="s">
        <v>296</v>
      </c>
      <c r="G144" s="203"/>
      <c r="H144" s="203"/>
      <c r="I144" s="203"/>
      <c r="J144" s="143" t="s">
        <v>141</v>
      </c>
      <c r="K144" s="144">
        <v>5</v>
      </c>
      <c r="L144" s="204">
        <v>0</v>
      </c>
      <c r="M144" s="203"/>
      <c r="N144" s="204">
        <f t="shared" si="10"/>
        <v>0</v>
      </c>
      <c r="O144" s="200"/>
      <c r="P144" s="200"/>
      <c r="Q144" s="200"/>
      <c r="R144" s="136"/>
      <c r="T144" s="137" t="s">
        <v>3</v>
      </c>
      <c r="U144" s="36" t="s">
        <v>36</v>
      </c>
      <c r="V144" s="138">
        <v>0</v>
      </c>
      <c r="W144" s="138">
        <f t="shared" si="11"/>
        <v>0</v>
      </c>
      <c r="X144" s="138">
        <v>6.4000000000000001E-2</v>
      </c>
      <c r="Y144" s="138">
        <f t="shared" si="12"/>
        <v>0.32</v>
      </c>
      <c r="Z144" s="138">
        <v>0</v>
      </c>
      <c r="AA144" s="139">
        <f t="shared" si="13"/>
        <v>0</v>
      </c>
      <c r="AR144" s="13" t="s">
        <v>159</v>
      </c>
      <c r="AT144" s="13" t="s">
        <v>169</v>
      </c>
      <c r="AU144" s="13" t="s">
        <v>138</v>
      </c>
      <c r="AY144" s="13" t="s">
        <v>128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78</v>
      </c>
      <c r="BK144" s="140">
        <f t="shared" si="19"/>
        <v>0</v>
      </c>
      <c r="BL144" s="13" t="s">
        <v>133</v>
      </c>
      <c r="BM144" s="13" t="s">
        <v>297</v>
      </c>
    </row>
    <row r="145" spans="2:65" s="1" customFormat="1" ht="31.5" customHeight="1" x14ac:dyDescent="0.3">
      <c r="B145" s="131"/>
      <c r="C145" s="141" t="s">
        <v>224</v>
      </c>
      <c r="D145" s="141" t="s">
        <v>169</v>
      </c>
      <c r="E145" s="142" t="s">
        <v>298</v>
      </c>
      <c r="F145" s="202" t="s">
        <v>299</v>
      </c>
      <c r="G145" s="203"/>
      <c r="H145" s="203"/>
      <c r="I145" s="203"/>
      <c r="J145" s="143" t="s">
        <v>141</v>
      </c>
      <c r="K145" s="144">
        <v>12</v>
      </c>
      <c r="L145" s="204">
        <v>0</v>
      </c>
      <c r="M145" s="203"/>
      <c r="N145" s="204">
        <f t="shared" si="10"/>
        <v>0</v>
      </c>
      <c r="O145" s="200"/>
      <c r="P145" s="200"/>
      <c r="Q145" s="200"/>
      <c r="R145" s="136"/>
      <c r="T145" s="137" t="s">
        <v>3</v>
      </c>
      <c r="U145" s="36" t="s">
        <v>36</v>
      </c>
      <c r="V145" s="138">
        <v>0</v>
      </c>
      <c r="W145" s="138">
        <f t="shared" si="11"/>
        <v>0</v>
      </c>
      <c r="X145" s="138">
        <v>4.8300000000000003E-2</v>
      </c>
      <c r="Y145" s="138">
        <f t="shared" si="12"/>
        <v>0.5796</v>
      </c>
      <c r="Z145" s="138">
        <v>0</v>
      </c>
      <c r="AA145" s="139">
        <f t="shared" si="13"/>
        <v>0</v>
      </c>
      <c r="AR145" s="13" t="s">
        <v>159</v>
      </c>
      <c r="AT145" s="13" t="s">
        <v>169</v>
      </c>
      <c r="AU145" s="13" t="s">
        <v>138</v>
      </c>
      <c r="AY145" s="13" t="s">
        <v>128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78</v>
      </c>
      <c r="BK145" s="140">
        <f t="shared" si="19"/>
        <v>0</v>
      </c>
      <c r="BL145" s="13" t="s">
        <v>133</v>
      </c>
      <c r="BM145" s="13" t="s">
        <v>300</v>
      </c>
    </row>
    <row r="146" spans="2:65" s="1" customFormat="1" ht="44.25" customHeight="1" x14ac:dyDescent="0.3">
      <c r="B146" s="131"/>
      <c r="C146" s="132" t="s">
        <v>232</v>
      </c>
      <c r="D146" s="132" t="s">
        <v>129</v>
      </c>
      <c r="E146" s="133" t="s">
        <v>301</v>
      </c>
      <c r="F146" s="199" t="s">
        <v>302</v>
      </c>
      <c r="G146" s="200"/>
      <c r="H146" s="200"/>
      <c r="I146" s="200"/>
      <c r="J146" s="134" t="s">
        <v>141</v>
      </c>
      <c r="K146" s="135">
        <v>17</v>
      </c>
      <c r="L146" s="201">
        <v>0</v>
      </c>
      <c r="M146" s="200"/>
      <c r="N146" s="201">
        <f t="shared" si="10"/>
        <v>0</v>
      </c>
      <c r="O146" s="200"/>
      <c r="P146" s="200"/>
      <c r="Q146" s="200"/>
      <c r="R146" s="136"/>
      <c r="T146" s="137" t="s">
        <v>3</v>
      </c>
      <c r="U146" s="36" t="s">
        <v>36</v>
      </c>
      <c r="V146" s="138">
        <v>0.26800000000000002</v>
      </c>
      <c r="W146" s="138">
        <f t="shared" si="11"/>
        <v>4.556</v>
      </c>
      <c r="X146" s="138">
        <v>0.15539952000000001</v>
      </c>
      <c r="Y146" s="138">
        <f t="shared" si="12"/>
        <v>2.6417918400000002</v>
      </c>
      <c r="Z146" s="138">
        <v>0</v>
      </c>
      <c r="AA146" s="139">
        <f t="shared" si="13"/>
        <v>0</v>
      </c>
      <c r="AR146" s="13" t="s">
        <v>133</v>
      </c>
      <c r="AT146" s="13" t="s">
        <v>129</v>
      </c>
      <c r="AU146" s="13" t="s">
        <v>138</v>
      </c>
      <c r="AY146" s="13" t="s">
        <v>128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78</v>
      </c>
      <c r="BK146" s="140">
        <f t="shared" si="19"/>
        <v>0</v>
      </c>
      <c r="BL146" s="13" t="s">
        <v>133</v>
      </c>
      <c r="BM146" s="13" t="s">
        <v>303</v>
      </c>
    </row>
    <row r="147" spans="2:65" s="1" customFormat="1" ht="44.25" customHeight="1" x14ac:dyDescent="0.3">
      <c r="B147" s="131"/>
      <c r="C147" s="132" t="s">
        <v>236</v>
      </c>
      <c r="D147" s="132" t="s">
        <v>129</v>
      </c>
      <c r="E147" s="133" t="s">
        <v>213</v>
      </c>
      <c r="F147" s="199" t="s">
        <v>214</v>
      </c>
      <c r="G147" s="200"/>
      <c r="H147" s="200"/>
      <c r="I147" s="200"/>
      <c r="J147" s="134" t="s">
        <v>141</v>
      </c>
      <c r="K147" s="135">
        <v>142.017</v>
      </c>
      <c r="L147" s="201">
        <v>0</v>
      </c>
      <c r="M147" s="200"/>
      <c r="N147" s="201">
        <f t="shared" si="10"/>
        <v>0</v>
      </c>
      <c r="O147" s="200"/>
      <c r="P147" s="200"/>
      <c r="Q147" s="200"/>
      <c r="R147" s="136"/>
      <c r="T147" s="137" t="s">
        <v>3</v>
      </c>
      <c r="U147" s="36" t="s">
        <v>36</v>
      </c>
      <c r="V147" s="138">
        <v>0.216</v>
      </c>
      <c r="W147" s="138">
        <f t="shared" si="11"/>
        <v>30.675671999999999</v>
      </c>
      <c r="X147" s="138">
        <v>0.12949959999999999</v>
      </c>
      <c r="Y147" s="138">
        <f t="shared" si="12"/>
        <v>18.391144693199998</v>
      </c>
      <c r="Z147" s="138">
        <v>0</v>
      </c>
      <c r="AA147" s="139">
        <f t="shared" si="13"/>
        <v>0</v>
      </c>
      <c r="AR147" s="13" t="s">
        <v>133</v>
      </c>
      <c r="AT147" s="13" t="s">
        <v>129</v>
      </c>
      <c r="AU147" s="13" t="s">
        <v>138</v>
      </c>
      <c r="AY147" s="13" t="s">
        <v>128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3" t="s">
        <v>78</v>
      </c>
      <c r="BK147" s="140">
        <f t="shared" si="19"/>
        <v>0</v>
      </c>
      <c r="BL147" s="13" t="s">
        <v>133</v>
      </c>
      <c r="BM147" s="13" t="s">
        <v>304</v>
      </c>
    </row>
    <row r="148" spans="2:65" s="1" customFormat="1" ht="22.5" customHeight="1" x14ac:dyDescent="0.3">
      <c r="B148" s="131"/>
      <c r="C148" s="141" t="s">
        <v>305</v>
      </c>
      <c r="D148" s="141" t="s">
        <v>169</v>
      </c>
      <c r="E148" s="142" t="s">
        <v>217</v>
      </c>
      <c r="F148" s="202" t="s">
        <v>218</v>
      </c>
      <c r="G148" s="203"/>
      <c r="H148" s="203"/>
      <c r="I148" s="203"/>
      <c r="J148" s="143" t="s">
        <v>141</v>
      </c>
      <c r="K148" s="144">
        <v>142.017</v>
      </c>
      <c r="L148" s="204">
        <v>0</v>
      </c>
      <c r="M148" s="203"/>
      <c r="N148" s="204">
        <f t="shared" si="10"/>
        <v>0</v>
      </c>
      <c r="O148" s="200"/>
      <c r="P148" s="200"/>
      <c r="Q148" s="200"/>
      <c r="R148" s="136"/>
      <c r="T148" s="137" t="s">
        <v>3</v>
      </c>
      <c r="U148" s="36" t="s">
        <v>36</v>
      </c>
      <c r="V148" s="138">
        <v>0</v>
      </c>
      <c r="W148" s="138">
        <f t="shared" si="11"/>
        <v>0</v>
      </c>
      <c r="X148" s="138">
        <v>4.4999999999999998E-2</v>
      </c>
      <c r="Y148" s="138">
        <f t="shared" si="12"/>
        <v>6.3907649999999991</v>
      </c>
      <c r="Z148" s="138">
        <v>0</v>
      </c>
      <c r="AA148" s="139">
        <f t="shared" si="13"/>
        <v>0</v>
      </c>
      <c r="AR148" s="13" t="s">
        <v>159</v>
      </c>
      <c r="AT148" s="13" t="s">
        <v>169</v>
      </c>
      <c r="AU148" s="13" t="s">
        <v>138</v>
      </c>
      <c r="AY148" s="13" t="s">
        <v>128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3" t="s">
        <v>78</v>
      </c>
      <c r="BK148" s="140">
        <f t="shared" si="19"/>
        <v>0</v>
      </c>
      <c r="BL148" s="13" t="s">
        <v>133</v>
      </c>
      <c r="BM148" s="13" t="s">
        <v>306</v>
      </c>
    </row>
    <row r="149" spans="2:65" s="9" customFormat="1" ht="29.85" customHeight="1" x14ac:dyDescent="0.3">
      <c r="B149" s="120"/>
      <c r="C149" s="121"/>
      <c r="D149" s="130" t="s">
        <v>111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214">
        <f>BK149</f>
        <v>0</v>
      </c>
      <c r="O149" s="215"/>
      <c r="P149" s="215"/>
      <c r="Q149" s="215"/>
      <c r="R149" s="123"/>
      <c r="T149" s="124"/>
      <c r="U149" s="121"/>
      <c r="V149" s="121"/>
      <c r="W149" s="125">
        <f>W150</f>
        <v>0</v>
      </c>
      <c r="X149" s="121"/>
      <c r="Y149" s="125">
        <f>Y150</f>
        <v>0</v>
      </c>
      <c r="Z149" s="121"/>
      <c r="AA149" s="126">
        <f>AA150</f>
        <v>0</v>
      </c>
      <c r="AR149" s="127" t="s">
        <v>78</v>
      </c>
      <c r="AT149" s="128" t="s">
        <v>70</v>
      </c>
      <c r="AU149" s="128" t="s">
        <v>78</v>
      </c>
      <c r="AY149" s="127" t="s">
        <v>128</v>
      </c>
      <c r="BK149" s="129">
        <f>BK150</f>
        <v>0</v>
      </c>
    </row>
    <row r="150" spans="2:65" s="1" customFormat="1" ht="22.5" customHeight="1" x14ac:dyDescent="0.3">
      <c r="B150" s="131"/>
      <c r="C150" s="132" t="s">
        <v>307</v>
      </c>
      <c r="D150" s="132" t="s">
        <v>129</v>
      </c>
      <c r="E150" s="133" t="s">
        <v>221</v>
      </c>
      <c r="F150" s="199" t="s">
        <v>222</v>
      </c>
      <c r="G150" s="200"/>
      <c r="H150" s="200"/>
      <c r="I150" s="200"/>
      <c r="J150" s="134" t="s">
        <v>132</v>
      </c>
      <c r="K150" s="135">
        <v>66.509</v>
      </c>
      <c r="L150" s="201">
        <v>0</v>
      </c>
      <c r="M150" s="200"/>
      <c r="N150" s="201">
        <f>ROUND(L150*K150,2)</f>
        <v>0</v>
      </c>
      <c r="O150" s="200"/>
      <c r="P150" s="200"/>
      <c r="Q150" s="200"/>
      <c r="R150" s="136"/>
      <c r="T150" s="137" t="s">
        <v>3</v>
      </c>
      <c r="U150" s="36" t="s">
        <v>36</v>
      </c>
      <c r="V150" s="138">
        <v>0</v>
      </c>
      <c r="W150" s="138">
        <f>V150*K150</f>
        <v>0</v>
      </c>
      <c r="X150" s="138">
        <v>0</v>
      </c>
      <c r="Y150" s="138">
        <f>X150*K150</f>
        <v>0</v>
      </c>
      <c r="Z150" s="138">
        <v>0</v>
      </c>
      <c r="AA150" s="139">
        <f>Z150*K150</f>
        <v>0</v>
      </c>
      <c r="AR150" s="13" t="s">
        <v>133</v>
      </c>
      <c r="AT150" s="13" t="s">
        <v>129</v>
      </c>
      <c r="AU150" s="13" t="s">
        <v>95</v>
      </c>
      <c r="AY150" s="13" t="s">
        <v>128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13" t="s">
        <v>78</v>
      </c>
      <c r="BK150" s="140">
        <f>ROUND(L150*K150,2)</f>
        <v>0</v>
      </c>
      <c r="BL150" s="13" t="s">
        <v>133</v>
      </c>
      <c r="BM150" s="13" t="s">
        <v>308</v>
      </c>
    </row>
    <row r="151" spans="2:65" s="9" customFormat="1" ht="29.85" customHeight="1" x14ac:dyDescent="0.3">
      <c r="B151" s="120"/>
      <c r="C151" s="121"/>
      <c r="D151" s="130" t="s">
        <v>112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214">
        <f>BK151</f>
        <v>0</v>
      </c>
      <c r="O151" s="215"/>
      <c r="P151" s="215"/>
      <c r="Q151" s="215"/>
      <c r="R151" s="123"/>
      <c r="T151" s="124"/>
      <c r="U151" s="121"/>
      <c r="V151" s="121"/>
      <c r="W151" s="125">
        <f>SUM(W152:W155)</f>
        <v>105.82680600000002</v>
      </c>
      <c r="X151" s="121"/>
      <c r="Y151" s="125">
        <f>SUM(Y152:Y155)</f>
        <v>0</v>
      </c>
      <c r="Z151" s="121"/>
      <c r="AA151" s="126">
        <f>SUM(AA152:AA155)</f>
        <v>0</v>
      </c>
      <c r="AR151" s="127" t="s">
        <v>78</v>
      </c>
      <c r="AT151" s="128" t="s">
        <v>70</v>
      </c>
      <c r="AU151" s="128" t="s">
        <v>78</v>
      </c>
      <c r="AY151" s="127" t="s">
        <v>128</v>
      </c>
      <c r="BK151" s="129">
        <f>SUM(BK152:BK155)</f>
        <v>0</v>
      </c>
    </row>
    <row r="152" spans="2:65" s="1" customFormat="1" ht="31.5" customHeight="1" x14ac:dyDescent="0.3">
      <c r="B152" s="131"/>
      <c r="C152" s="132" t="s">
        <v>309</v>
      </c>
      <c r="D152" s="132" t="s">
        <v>129</v>
      </c>
      <c r="E152" s="133" t="s">
        <v>225</v>
      </c>
      <c r="F152" s="199" t="s">
        <v>226</v>
      </c>
      <c r="G152" s="200"/>
      <c r="H152" s="200"/>
      <c r="I152" s="200"/>
      <c r="J152" s="134" t="s">
        <v>166</v>
      </c>
      <c r="K152" s="135">
        <v>212.94200000000001</v>
      </c>
      <c r="L152" s="201">
        <v>0</v>
      </c>
      <c r="M152" s="200"/>
      <c r="N152" s="201">
        <f>ROUND(L152*K152,2)</f>
        <v>0</v>
      </c>
      <c r="O152" s="200"/>
      <c r="P152" s="200"/>
      <c r="Q152" s="200"/>
      <c r="R152" s="136"/>
      <c r="T152" s="137" t="s">
        <v>3</v>
      </c>
      <c r="U152" s="36" t="s">
        <v>36</v>
      </c>
      <c r="V152" s="138">
        <v>0.39700000000000002</v>
      </c>
      <c r="W152" s="138">
        <f>V152*K152</f>
        <v>84.537974000000006</v>
      </c>
      <c r="X152" s="138">
        <v>0</v>
      </c>
      <c r="Y152" s="138">
        <f>X152*K152</f>
        <v>0</v>
      </c>
      <c r="Z152" s="138">
        <v>0</v>
      </c>
      <c r="AA152" s="139">
        <f>Z152*K152</f>
        <v>0</v>
      </c>
      <c r="AR152" s="13" t="s">
        <v>133</v>
      </c>
      <c r="AT152" s="13" t="s">
        <v>129</v>
      </c>
      <c r="AU152" s="13" t="s">
        <v>95</v>
      </c>
      <c r="AY152" s="13" t="s">
        <v>128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13" t="s">
        <v>78</v>
      </c>
      <c r="BK152" s="140">
        <f>ROUND(L152*K152,2)</f>
        <v>0</v>
      </c>
      <c r="BL152" s="13" t="s">
        <v>133</v>
      </c>
      <c r="BM152" s="13" t="s">
        <v>310</v>
      </c>
    </row>
    <row r="153" spans="2:65" s="1" customFormat="1" ht="44.25" customHeight="1" x14ac:dyDescent="0.3">
      <c r="B153" s="131"/>
      <c r="C153" s="132" t="s">
        <v>311</v>
      </c>
      <c r="D153" s="132" t="s">
        <v>129</v>
      </c>
      <c r="E153" s="133" t="s">
        <v>229</v>
      </c>
      <c r="F153" s="199" t="s">
        <v>230</v>
      </c>
      <c r="G153" s="200"/>
      <c r="H153" s="200"/>
      <c r="I153" s="200"/>
      <c r="J153" s="134" t="s">
        <v>166</v>
      </c>
      <c r="K153" s="135">
        <v>551.76800000000003</v>
      </c>
      <c r="L153" s="201">
        <v>0</v>
      </c>
      <c r="M153" s="200"/>
      <c r="N153" s="201">
        <f>ROUND(L153*K153,2)</f>
        <v>0</v>
      </c>
      <c r="O153" s="200"/>
      <c r="P153" s="200"/>
      <c r="Q153" s="200"/>
      <c r="R153" s="136"/>
      <c r="T153" s="137" t="s">
        <v>3</v>
      </c>
      <c r="U153" s="36" t="s">
        <v>36</v>
      </c>
      <c r="V153" s="138">
        <v>1.4999999999999999E-2</v>
      </c>
      <c r="W153" s="138">
        <f>V153*K153</f>
        <v>8.2765199999999997</v>
      </c>
      <c r="X153" s="138">
        <v>0</v>
      </c>
      <c r="Y153" s="138">
        <f>X153*K153</f>
        <v>0</v>
      </c>
      <c r="Z153" s="138">
        <v>0</v>
      </c>
      <c r="AA153" s="139">
        <f>Z153*K153</f>
        <v>0</v>
      </c>
      <c r="AR153" s="13" t="s">
        <v>133</v>
      </c>
      <c r="AT153" s="13" t="s">
        <v>129</v>
      </c>
      <c r="AU153" s="13" t="s">
        <v>95</v>
      </c>
      <c r="AY153" s="13" t="s">
        <v>128</v>
      </c>
      <c r="BE153" s="140">
        <f>IF(U153="základní",N153,0)</f>
        <v>0</v>
      </c>
      <c r="BF153" s="140">
        <f>IF(U153="snížená",N153,0)</f>
        <v>0</v>
      </c>
      <c r="BG153" s="140">
        <f>IF(U153="zákl. přenesená",N153,0)</f>
        <v>0</v>
      </c>
      <c r="BH153" s="140">
        <f>IF(U153="sníž. přenesená",N153,0)</f>
        <v>0</v>
      </c>
      <c r="BI153" s="140">
        <f>IF(U153="nulová",N153,0)</f>
        <v>0</v>
      </c>
      <c r="BJ153" s="13" t="s">
        <v>78</v>
      </c>
      <c r="BK153" s="140">
        <f>ROUND(L153*K153,2)</f>
        <v>0</v>
      </c>
      <c r="BL153" s="13" t="s">
        <v>133</v>
      </c>
      <c r="BM153" s="13" t="s">
        <v>312</v>
      </c>
    </row>
    <row r="154" spans="2:65" s="1" customFormat="1" ht="31.5" customHeight="1" x14ac:dyDescent="0.3">
      <c r="B154" s="131"/>
      <c r="C154" s="132" t="s">
        <v>313</v>
      </c>
      <c r="D154" s="132" t="s">
        <v>129</v>
      </c>
      <c r="E154" s="133" t="s">
        <v>233</v>
      </c>
      <c r="F154" s="199" t="s">
        <v>234</v>
      </c>
      <c r="G154" s="200"/>
      <c r="H154" s="200"/>
      <c r="I154" s="200"/>
      <c r="J154" s="134" t="s">
        <v>166</v>
      </c>
      <c r="K154" s="135">
        <v>91.635999999999996</v>
      </c>
      <c r="L154" s="201">
        <v>0</v>
      </c>
      <c r="M154" s="200"/>
      <c r="N154" s="201">
        <f>ROUND(L154*K154,2)</f>
        <v>0</v>
      </c>
      <c r="O154" s="200"/>
      <c r="P154" s="200"/>
      <c r="Q154" s="200"/>
      <c r="R154" s="136"/>
      <c r="T154" s="137" t="s">
        <v>3</v>
      </c>
      <c r="U154" s="36" t="s">
        <v>36</v>
      </c>
      <c r="V154" s="138">
        <v>6.6000000000000003E-2</v>
      </c>
      <c r="W154" s="138">
        <f>V154*K154</f>
        <v>6.0479760000000002</v>
      </c>
      <c r="X154" s="138">
        <v>0</v>
      </c>
      <c r="Y154" s="138">
        <f>X154*K154</f>
        <v>0</v>
      </c>
      <c r="Z154" s="138">
        <v>0</v>
      </c>
      <c r="AA154" s="139">
        <f>Z154*K154</f>
        <v>0</v>
      </c>
      <c r="AR154" s="13" t="s">
        <v>133</v>
      </c>
      <c r="AT154" s="13" t="s">
        <v>129</v>
      </c>
      <c r="AU154" s="13" t="s">
        <v>95</v>
      </c>
      <c r="AY154" s="13" t="s">
        <v>128</v>
      </c>
      <c r="BE154" s="140">
        <f>IF(U154="základní",N154,0)</f>
        <v>0</v>
      </c>
      <c r="BF154" s="140">
        <f>IF(U154="snížená",N154,0)</f>
        <v>0</v>
      </c>
      <c r="BG154" s="140">
        <f>IF(U154="zákl. přenesená",N154,0)</f>
        <v>0</v>
      </c>
      <c r="BH154" s="140">
        <f>IF(U154="sníž. přenesená",N154,0)</f>
        <v>0</v>
      </c>
      <c r="BI154" s="140">
        <f>IF(U154="nulová",N154,0)</f>
        <v>0</v>
      </c>
      <c r="BJ154" s="13" t="s">
        <v>78</v>
      </c>
      <c r="BK154" s="140">
        <f>ROUND(L154*K154,2)</f>
        <v>0</v>
      </c>
      <c r="BL154" s="13" t="s">
        <v>133</v>
      </c>
      <c r="BM154" s="13" t="s">
        <v>314</v>
      </c>
    </row>
    <row r="155" spans="2:65" s="1" customFormat="1" ht="44.25" customHeight="1" x14ac:dyDescent="0.3">
      <c r="B155" s="131"/>
      <c r="C155" s="132" t="s">
        <v>315</v>
      </c>
      <c r="D155" s="132" t="s">
        <v>129</v>
      </c>
      <c r="E155" s="133" t="s">
        <v>237</v>
      </c>
      <c r="F155" s="199" t="s">
        <v>238</v>
      </c>
      <c r="G155" s="200"/>
      <c r="H155" s="200"/>
      <c r="I155" s="200"/>
      <c r="J155" s="134" t="s">
        <v>166</v>
      </c>
      <c r="K155" s="135">
        <v>366.54399999999998</v>
      </c>
      <c r="L155" s="201">
        <v>0</v>
      </c>
      <c r="M155" s="200"/>
      <c r="N155" s="201">
        <f>ROUND(L155*K155,2)</f>
        <v>0</v>
      </c>
      <c r="O155" s="200"/>
      <c r="P155" s="200"/>
      <c r="Q155" s="200"/>
      <c r="R155" s="136"/>
      <c r="T155" s="137" t="s">
        <v>3</v>
      </c>
      <c r="U155" s="145" t="s">
        <v>36</v>
      </c>
      <c r="V155" s="146">
        <v>1.9E-2</v>
      </c>
      <c r="W155" s="146">
        <f>V155*K155</f>
        <v>6.9643359999999994</v>
      </c>
      <c r="X155" s="146">
        <v>0</v>
      </c>
      <c r="Y155" s="146">
        <f>X155*K155</f>
        <v>0</v>
      </c>
      <c r="Z155" s="146">
        <v>0</v>
      </c>
      <c r="AA155" s="147">
        <f>Z155*K155</f>
        <v>0</v>
      </c>
      <c r="AR155" s="13" t="s">
        <v>133</v>
      </c>
      <c r="AT155" s="13" t="s">
        <v>129</v>
      </c>
      <c r="AU155" s="13" t="s">
        <v>95</v>
      </c>
      <c r="AY155" s="13" t="s">
        <v>128</v>
      </c>
      <c r="BE155" s="140">
        <f>IF(U155="základní",N155,0)</f>
        <v>0</v>
      </c>
      <c r="BF155" s="140">
        <f>IF(U155="snížená",N155,0)</f>
        <v>0</v>
      </c>
      <c r="BG155" s="140">
        <f>IF(U155="zákl. přenesená",N155,0)</f>
        <v>0</v>
      </c>
      <c r="BH155" s="140">
        <f>IF(U155="sníž. přenesená",N155,0)</f>
        <v>0</v>
      </c>
      <c r="BI155" s="140">
        <f>IF(U155="nulová",N155,0)</f>
        <v>0</v>
      </c>
      <c r="BJ155" s="13" t="s">
        <v>78</v>
      </c>
      <c r="BK155" s="140">
        <f>ROUND(L155*K155,2)</f>
        <v>0</v>
      </c>
      <c r="BL155" s="13" t="s">
        <v>133</v>
      </c>
      <c r="BM155" s="13" t="s">
        <v>316</v>
      </c>
    </row>
    <row r="156" spans="2:65" s="1" customFormat="1" ht="6.95" customHeight="1" x14ac:dyDescent="0.3"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/>
    </row>
  </sheetData>
  <mergeCells count="161">
    <mergeCell ref="S2:AC2"/>
    <mergeCell ref="N116:Q116"/>
    <mergeCell ref="N117:Q117"/>
    <mergeCell ref="N118:Q118"/>
    <mergeCell ref="N134:Q134"/>
    <mergeCell ref="N135:Q135"/>
    <mergeCell ref="N137:Q137"/>
    <mergeCell ref="N149:Q149"/>
    <mergeCell ref="N151:Q151"/>
    <mergeCell ref="N146:Q146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H1:K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8:I148"/>
    <mergeCell ref="L148:M148"/>
    <mergeCell ref="N148:Q148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3"/>
  <sheetViews>
    <sheetView showGridLines="0" workbookViewId="0">
      <pane ySplit="1" topLeftCell="A136" activePane="bottomLeft" state="frozen"/>
      <selection pane="bottomLeft" activeCell="L153" sqref="L15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393</v>
      </c>
      <c r="G1" s="149"/>
      <c r="H1" s="205" t="s">
        <v>394</v>
      </c>
      <c r="I1" s="205"/>
      <c r="J1" s="205"/>
      <c r="K1" s="205"/>
      <c r="L1" s="149" t="s">
        <v>395</v>
      </c>
      <c r="M1" s="151"/>
      <c r="N1" s="151"/>
      <c r="O1" s="152" t="s">
        <v>94</v>
      </c>
      <c r="P1" s="151"/>
      <c r="Q1" s="151"/>
      <c r="R1" s="151"/>
      <c r="S1" s="149" t="s">
        <v>396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5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86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1:66" ht="36.950000000000003" customHeight="1" x14ac:dyDescent="0.3">
      <c r="B4" s="17"/>
      <c r="C4" s="159" t="s">
        <v>96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189" t="str">
        <f>'Rekapitulace stavby'!K6</f>
        <v>Rekonstrukce chodníků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1:66" s="1" customFormat="1" ht="32.85" customHeight="1" x14ac:dyDescent="0.3">
      <c r="B7" s="27"/>
      <c r="C7" s="28"/>
      <c r="D7" s="23" t="s">
        <v>97</v>
      </c>
      <c r="E7" s="28"/>
      <c r="F7" s="162" t="s">
        <v>397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28"/>
      <c r="R7" s="29"/>
    </row>
    <row r="8" spans="1:66" s="1" customFormat="1" ht="14.45" customHeight="1" x14ac:dyDescent="0.3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19</v>
      </c>
      <c r="E9" s="28"/>
      <c r="F9" s="22" t="s">
        <v>25</v>
      </c>
      <c r="G9" s="28"/>
      <c r="H9" s="28"/>
      <c r="I9" s="28"/>
      <c r="J9" s="28"/>
      <c r="K9" s="28"/>
      <c r="L9" s="28"/>
      <c r="M9" s="24" t="s">
        <v>21</v>
      </c>
      <c r="N9" s="28"/>
      <c r="O9" s="190" t="str">
        <f>'Rekapitulace stavby'!AN8</f>
        <v>4. 4. 2018</v>
      </c>
      <c r="P9" s="168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61" t="str">
        <f>IF('Rekapitulace stavby'!AN10="","",'Rekapitulace stavby'!AN10)</f>
        <v/>
      </c>
      <c r="P11" s="168"/>
      <c r="Q11" s="28"/>
      <c r="R11" s="29"/>
    </row>
    <row r="12" spans="1:66" s="1" customFormat="1" ht="18" customHeight="1" x14ac:dyDescent="0.3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61" t="str">
        <f>IF('Rekapitulace stavby'!AN11="","",'Rekapitulace stavby'!AN11)</f>
        <v/>
      </c>
      <c r="P12" s="168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61" t="str">
        <f>IF('Rekapitulace stavby'!AN13="","",'Rekapitulace stavby'!AN13)</f>
        <v/>
      </c>
      <c r="P14" s="168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61" t="str">
        <f>IF('Rekapitulace stavby'!AN14="","",'Rekapitulace stavby'!AN14)</f>
        <v/>
      </c>
      <c r="P15" s="168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61" t="str">
        <f>IF('Rekapitulace stavby'!AN16="","",'Rekapitulace stavby'!AN16)</f>
        <v/>
      </c>
      <c r="P17" s="168"/>
      <c r="Q17" s="28"/>
      <c r="R17" s="29"/>
    </row>
    <row r="18" spans="2:18" s="1" customFormat="1" ht="18" customHeight="1" x14ac:dyDescent="0.3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61" t="str">
        <f>IF('Rekapitulace stavby'!AN17="","",'Rekapitulace stavby'!AN17)</f>
        <v/>
      </c>
      <c r="P18" s="168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30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61" t="str">
        <f>IF('Rekapitulace stavby'!AN19="","",'Rekapitulace stavby'!AN19)</f>
        <v/>
      </c>
      <c r="P20" s="168"/>
      <c r="Q20" s="28"/>
      <c r="R20" s="29"/>
    </row>
    <row r="21" spans="2:18" s="1" customFormat="1" ht="18" customHeight="1" x14ac:dyDescent="0.3">
      <c r="B21" s="27"/>
      <c r="C21" s="28"/>
      <c r="D21" s="28"/>
      <c r="E21" s="22" t="str">
        <f>IF('Rekapitulace stavby'!E20="","",'Rekapitulace stavby'!E20)</f>
        <v xml:space="preserve"> 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61" t="str">
        <f>IF('Rekapitulace stavby'!AN20="","",'Rekapitulace stavby'!AN20)</f>
        <v/>
      </c>
      <c r="P21" s="168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63" t="s">
        <v>3</v>
      </c>
      <c r="F24" s="168"/>
      <c r="G24" s="168"/>
      <c r="H24" s="168"/>
      <c r="I24" s="168"/>
      <c r="J24" s="168"/>
      <c r="K24" s="168"/>
      <c r="L24" s="168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99</v>
      </c>
      <c r="E27" s="28"/>
      <c r="F27" s="28"/>
      <c r="G27" s="28"/>
      <c r="H27" s="28"/>
      <c r="I27" s="28"/>
      <c r="J27" s="28"/>
      <c r="K27" s="28"/>
      <c r="L27" s="28"/>
      <c r="M27" s="186">
        <f>N88</f>
        <v>0</v>
      </c>
      <c r="N27" s="168"/>
      <c r="O27" s="168"/>
      <c r="P27" s="168"/>
      <c r="Q27" s="28"/>
      <c r="R27" s="29"/>
    </row>
    <row r="28" spans="2:18" s="1" customFormat="1" ht="14.45" customHeight="1" x14ac:dyDescent="0.3">
      <c r="B28" s="27"/>
      <c r="C28" s="28"/>
      <c r="D28" s="26" t="s">
        <v>100</v>
      </c>
      <c r="E28" s="28"/>
      <c r="F28" s="28"/>
      <c r="G28" s="28"/>
      <c r="H28" s="28"/>
      <c r="I28" s="28"/>
      <c r="J28" s="28"/>
      <c r="K28" s="28"/>
      <c r="L28" s="28"/>
      <c r="M28" s="186">
        <f>N97</f>
        <v>0</v>
      </c>
      <c r="N28" s="168"/>
      <c r="O28" s="168"/>
      <c r="P28" s="168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34</v>
      </c>
      <c r="E30" s="28"/>
      <c r="F30" s="28"/>
      <c r="G30" s="28"/>
      <c r="H30" s="28"/>
      <c r="I30" s="28"/>
      <c r="J30" s="28"/>
      <c r="K30" s="28"/>
      <c r="L30" s="28"/>
      <c r="M30" s="191">
        <f>ROUND(M27+M28,2)</f>
        <v>0</v>
      </c>
      <c r="N30" s="168"/>
      <c r="O30" s="168"/>
      <c r="P30" s="168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35</v>
      </c>
      <c r="E32" s="34" t="s">
        <v>36</v>
      </c>
      <c r="F32" s="35">
        <v>0.21</v>
      </c>
      <c r="G32" s="98" t="s">
        <v>37</v>
      </c>
      <c r="H32" s="192">
        <f>ROUND((SUM(BE97:BE98)+SUM(BE116:BE152)), 2)</f>
        <v>0</v>
      </c>
      <c r="I32" s="168"/>
      <c r="J32" s="168"/>
      <c r="K32" s="28"/>
      <c r="L32" s="28"/>
      <c r="M32" s="192">
        <f>ROUND(ROUND((SUM(BE97:BE98)+SUM(BE116:BE152)), 2)*F32, 2)</f>
        <v>0</v>
      </c>
      <c r="N32" s="168"/>
      <c r="O32" s="168"/>
      <c r="P32" s="168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38</v>
      </c>
      <c r="F33" s="35">
        <v>0.15</v>
      </c>
      <c r="G33" s="98" t="s">
        <v>37</v>
      </c>
      <c r="H33" s="192">
        <f>ROUND((SUM(BF97:BF98)+SUM(BF116:BF152)), 2)</f>
        <v>0</v>
      </c>
      <c r="I33" s="168"/>
      <c r="J33" s="168"/>
      <c r="K33" s="28"/>
      <c r="L33" s="28"/>
      <c r="M33" s="192">
        <f>ROUND(ROUND((SUM(BF97:BF98)+SUM(BF116:BF152)), 2)*F33, 2)</f>
        <v>0</v>
      </c>
      <c r="N33" s="168"/>
      <c r="O33" s="168"/>
      <c r="P33" s="168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39</v>
      </c>
      <c r="F34" s="35">
        <v>0.21</v>
      </c>
      <c r="G34" s="98" t="s">
        <v>37</v>
      </c>
      <c r="H34" s="192">
        <f>ROUND((SUM(BG97:BG98)+SUM(BG116:BG152)), 2)</f>
        <v>0</v>
      </c>
      <c r="I34" s="168"/>
      <c r="J34" s="168"/>
      <c r="K34" s="28"/>
      <c r="L34" s="28"/>
      <c r="M34" s="192">
        <v>0</v>
      </c>
      <c r="N34" s="168"/>
      <c r="O34" s="168"/>
      <c r="P34" s="168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40</v>
      </c>
      <c r="F35" s="35">
        <v>0.15</v>
      </c>
      <c r="G35" s="98" t="s">
        <v>37</v>
      </c>
      <c r="H35" s="192">
        <f>ROUND((SUM(BH97:BH98)+SUM(BH116:BH152)), 2)</f>
        <v>0</v>
      </c>
      <c r="I35" s="168"/>
      <c r="J35" s="168"/>
      <c r="K35" s="28"/>
      <c r="L35" s="28"/>
      <c r="M35" s="192">
        <v>0</v>
      </c>
      <c r="N35" s="168"/>
      <c r="O35" s="168"/>
      <c r="P35" s="168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41</v>
      </c>
      <c r="F36" s="35">
        <v>0</v>
      </c>
      <c r="G36" s="98" t="s">
        <v>37</v>
      </c>
      <c r="H36" s="192">
        <f>ROUND((SUM(BI97:BI98)+SUM(BI116:BI152)), 2)</f>
        <v>0</v>
      </c>
      <c r="I36" s="168"/>
      <c r="J36" s="168"/>
      <c r="K36" s="28"/>
      <c r="L36" s="28"/>
      <c r="M36" s="192">
        <v>0</v>
      </c>
      <c r="N36" s="168"/>
      <c r="O36" s="168"/>
      <c r="P36" s="168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42</v>
      </c>
      <c r="E38" s="67"/>
      <c r="F38" s="67"/>
      <c r="G38" s="100" t="s">
        <v>43</v>
      </c>
      <c r="H38" s="101" t="s">
        <v>44</v>
      </c>
      <c r="I38" s="67"/>
      <c r="J38" s="67"/>
      <c r="K38" s="67"/>
      <c r="L38" s="193">
        <f>SUM(M30:M36)</f>
        <v>0</v>
      </c>
      <c r="M38" s="178"/>
      <c r="N38" s="178"/>
      <c r="O38" s="178"/>
      <c r="P38" s="18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45</v>
      </c>
      <c r="E50" s="43"/>
      <c r="F50" s="43"/>
      <c r="G50" s="43"/>
      <c r="H50" s="44"/>
      <c r="I50" s="28"/>
      <c r="J50" s="42" t="s">
        <v>46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47</v>
      </c>
      <c r="E59" s="48"/>
      <c r="F59" s="48"/>
      <c r="G59" s="49" t="s">
        <v>48</v>
      </c>
      <c r="H59" s="50"/>
      <c r="I59" s="28"/>
      <c r="J59" s="47" t="s">
        <v>47</v>
      </c>
      <c r="K59" s="48"/>
      <c r="L59" s="48"/>
      <c r="M59" s="48"/>
      <c r="N59" s="49" t="s">
        <v>48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49</v>
      </c>
      <c r="E61" s="43"/>
      <c r="F61" s="43"/>
      <c r="G61" s="43"/>
      <c r="H61" s="44"/>
      <c r="I61" s="28"/>
      <c r="J61" s="42" t="s">
        <v>50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47</v>
      </c>
      <c r="E70" s="48"/>
      <c r="F70" s="48"/>
      <c r="G70" s="49" t="s">
        <v>48</v>
      </c>
      <c r="H70" s="50"/>
      <c r="I70" s="28"/>
      <c r="J70" s="47" t="s">
        <v>47</v>
      </c>
      <c r="K70" s="48"/>
      <c r="L70" s="48"/>
      <c r="M70" s="48"/>
      <c r="N70" s="49" t="s">
        <v>48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59" t="s">
        <v>101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189" t="str">
        <f>F6</f>
        <v>Rekonstrukce chodníků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8"/>
      <c r="R78" s="29"/>
    </row>
    <row r="79" spans="2:18" s="1" customFormat="1" ht="36.950000000000003" customHeight="1" x14ac:dyDescent="0.3">
      <c r="B79" s="27"/>
      <c r="C79" s="61" t="s">
        <v>97</v>
      </c>
      <c r="D79" s="28"/>
      <c r="E79" s="28"/>
      <c r="F79" s="169" t="str">
        <f>F7</f>
        <v>SO 114 - Chodník - neuznatelná část + SO 112 a Chodník - neuznatelná část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19</v>
      </c>
      <c r="D81" s="28"/>
      <c r="E81" s="28"/>
      <c r="F81" s="22" t="str">
        <f>F9</f>
        <v xml:space="preserve"> </v>
      </c>
      <c r="G81" s="28"/>
      <c r="H81" s="28"/>
      <c r="I81" s="28"/>
      <c r="J81" s="28"/>
      <c r="K81" s="24" t="s">
        <v>21</v>
      </c>
      <c r="L81" s="28"/>
      <c r="M81" s="190" t="str">
        <f>IF(O9="","",O9)</f>
        <v>4. 4. 2018</v>
      </c>
      <c r="N81" s="168"/>
      <c r="O81" s="168"/>
      <c r="P81" s="168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61" t="str">
        <f>E18</f>
        <v xml:space="preserve"> </v>
      </c>
      <c r="N83" s="168"/>
      <c r="O83" s="168"/>
      <c r="P83" s="168"/>
      <c r="Q83" s="168"/>
      <c r="R83" s="29"/>
    </row>
    <row r="84" spans="2:47" s="1" customFormat="1" ht="14.45" customHeight="1" x14ac:dyDescent="0.3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30</v>
      </c>
      <c r="L84" s="28"/>
      <c r="M84" s="161" t="str">
        <f>E21</f>
        <v xml:space="preserve"> </v>
      </c>
      <c r="N84" s="168"/>
      <c r="O84" s="168"/>
      <c r="P84" s="168"/>
      <c r="Q84" s="168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198" t="s">
        <v>102</v>
      </c>
      <c r="D86" s="197"/>
      <c r="E86" s="197"/>
      <c r="F86" s="197"/>
      <c r="G86" s="197"/>
      <c r="H86" s="95"/>
      <c r="I86" s="95"/>
      <c r="J86" s="95"/>
      <c r="K86" s="95"/>
      <c r="L86" s="95"/>
      <c r="M86" s="95"/>
      <c r="N86" s="198" t="s">
        <v>103</v>
      </c>
      <c r="O86" s="168"/>
      <c r="P86" s="168"/>
      <c r="Q86" s="168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104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2">
        <f>N116</f>
        <v>0</v>
      </c>
      <c r="O88" s="168"/>
      <c r="P88" s="168"/>
      <c r="Q88" s="168"/>
      <c r="R88" s="29"/>
      <c r="AU88" s="13" t="s">
        <v>105</v>
      </c>
    </row>
    <row r="89" spans="2:47" s="6" customFormat="1" ht="24.95" customHeight="1" x14ac:dyDescent="0.3">
      <c r="B89" s="103"/>
      <c r="C89" s="104"/>
      <c r="D89" s="105" t="s">
        <v>317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N117</f>
        <v>0</v>
      </c>
      <c r="O89" s="220"/>
      <c r="P89" s="220"/>
      <c r="Q89" s="220"/>
      <c r="R89" s="106"/>
    </row>
    <row r="90" spans="2:47" s="7" customFormat="1" ht="19.899999999999999" customHeight="1" x14ac:dyDescent="0.3">
      <c r="B90" s="107"/>
      <c r="C90" s="108"/>
      <c r="D90" s="109" t="s">
        <v>318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94">
        <f>N118</f>
        <v>0</v>
      </c>
      <c r="O90" s="195"/>
      <c r="P90" s="195"/>
      <c r="Q90" s="195"/>
      <c r="R90" s="110"/>
    </row>
    <row r="91" spans="2:47" s="7" customFormat="1" ht="19.899999999999999" customHeight="1" x14ac:dyDescent="0.3">
      <c r="B91" s="107"/>
      <c r="C91" s="108"/>
      <c r="D91" s="109" t="s">
        <v>319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94">
        <f>N132</f>
        <v>0</v>
      </c>
      <c r="O91" s="195"/>
      <c r="P91" s="195"/>
      <c r="Q91" s="195"/>
      <c r="R91" s="110"/>
    </row>
    <row r="92" spans="2:47" s="7" customFormat="1" ht="19.899999999999999" customHeight="1" x14ac:dyDescent="0.3">
      <c r="B92" s="107"/>
      <c r="C92" s="108"/>
      <c r="D92" s="109" t="s">
        <v>320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94">
        <f>N133</f>
        <v>0</v>
      </c>
      <c r="O92" s="195"/>
      <c r="P92" s="195"/>
      <c r="Q92" s="195"/>
      <c r="R92" s="110"/>
    </row>
    <row r="93" spans="2:47" s="7" customFormat="1" ht="19.899999999999999" customHeight="1" x14ac:dyDescent="0.3">
      <c r="B93" s="107"/>
      <c r="C93" s="108"/>
      <c r="D93" s="109" t="s">
        <v>321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94">
        <f>N135</f>
        <v>0</v>
      </c>
      <c r="O93" s="195"/>
      <c r="P93" s="195"/>
      <c r="Q93" s="195"/>
      <c r="R93" s="110"/>
    </row>
    <row r="94" spans="2:47" s="7" customFormat="1" ht="19.899999999999999" customHeight="1" x14ac:dyDescent="0.3">
      <c r="B94" s="107"/>
      <c r="C94" s="108"/>
      <c r="D94" s="109" t="s">
        <v>322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94">
        <f>N146</f>
        <v>0</v>
      </c>
      <c r="O94" s="195"/>
      <c r="P94" s="195"/>
      <c r="Q94" s="195"/>
      <c r="R94" s="110"/>
    </row>
    <row r="95" spans="2:47" s="7" customFormat="1" ht="19.899999999999999" customHeight="1" x14ac:dyDescent="0.3">
      <c r="B95" s="107"/>
      <c r="C95" s="108"/>
      <c r="D95" s="109" t="s">
        <v>323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94">
        <f>N148</f>
        <v>0</v>
      </c>
      <c r="O95" s="195"/>
      <c r="P95" s="195"/>
      <c r="Q95" s="195"/>
      <c r="R95" s="110"/>
    </row>
    <row r="96" spans="2:47" s="1" customFormat="1" ht="21.75" customHeight="1" x14ac:dyDescent="0.3">
      <c r="B96" s="2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9"/>
    </row>
    <row r="97" spans="2:21" s="1" customFormat="1" ht="29.25" customHeight="1" x14ac:dyDescent="0.3">
      <c r="B97" s="27"/>
      <c r="C97" s="102" t="s">
        <v>113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96">
        <v>0</v>
      </c>
      <c r="O97" s="168"/>
      <c r="P97" s="168"/>
      <c r="Q97" s="168"/>
      <c r="R97" s="29"/>
      <c r="T97" s="111"/>
      <c r="U97" s="112" t="s">
        <v>35</v>
      </c>
    </row>
    <row r="98" spans="2:21" s="1" customFormat="1" ht="18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94" t="s">
        <v>93</v>
      </c>
      <c r="D99" s="95"/>
      <c r="E99" s="95"/>
      <c r="F99" s="95"/>
      <c r="G99" s="95"/>
      <c r="H99" s="95"/>
      <c r="I99" s="95"/>
      <c r="J99" s="95"/>
      <c r="K99" s="95"/>
      <c r="L99" s="184">
        <f>ROUND(SUM(N88+N97),2)</f>
        <v>0</v>
      </c>
      <c r="M99" s="197"/>
      <c r="N99" s="197"/>
      <c r="O99" s="197"/>
      <c r="P99" s="197"/>
      <c r="Q99" s="197"/>
      <c r="R99" s="29"/>
    </row>
    <row r="100" spans="2:21" s="1" customFormat="1" ht="6.95" customHeight="1" x14ac:dyDescent="0.3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21" s="1" customFormat="1" ht="6.95" customHeight="1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21" s="1" customFormat="1" ht="36.950000000000003" customHeight="1" x14ac:dyDescent="0.3">
      <c r="B105" s="27"/>
      <c r="C105" s="159" t="s">
        <v>114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29"/>
    </row>
    <row r="106" spans="2:21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21" s="1" customFormat="1" ht="30" customHeight="1" x14ac:dyDescent="0.3">
      <c r="B107" s="27"/>
      <c r="C107" s="24" t="s">
        <v>15</v>
      </c>
      <c r="D107" s="28"/>
      <c r="E107" s="28"/>
      <c r="F107" s="189" t="str">
        <f>F6</f>
        <v>Rekonstrukce chodníků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28"/>
      <c r="R107" s="29"/>
    </row>
    <row r="108" spans="2:21" s="1" customFormat="1" ht="36.950000000000003" customHeight="1" x14ac:dyDescent="0.3">
      <c r="B108" s="27"/>
      <c r="C108" s="61" t="s">
        <v>97</v>
      </c>
      <c r="D108" s="28"/>
      <c r="E108" s="28"/>
      <c r="F108" s="169" t="str">
        <f>F7</f>
        <v>SO 114 - Chodník - neuznatelná část + SO 112 a Chodník - neuznatelná část</v>
      </c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28"/>
      <c r="R108" s="29"/>
    </row>
    <row r="109" spans="2:21" s="1" customFormat="1" ht="6.9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21" s="1" customFormat="1" ht="18" customHeight="1" x14ac:dyDescent="0.3">
      <c r="B110" s="27"/>
      <c r="C110" s="24" t="s">
        <v>19</v>
      </c>
      <c r="D110" s="28"/>
      <c r="E110" s="28"/>
      <c r="F110" s="22" t="str">
        <f>F9</f>
        <v xml:space="preserve"> </v>
      </c>
      <c r="G110" s="28"/>
      <c r="H110" s="28"/>
      <c r="I110" s="28"/>
      <c r="J110" s="28"/>
      <c r="K110" s="24" t="s">
        <v>21</v>
      </c>
      <c r="L110" s="28"/>
      <c r="M110" s="190" t="str">
        <f>IF(O9="","",O9)</f>
        <v>4. 4. 2018</v>
      </c>
      <c r="N110" s="168"/>
      <c r="O110" s="168"/>
      <c r="P110" s="168"/>
      <c r="Q110" s="28"/>
      <c r="R110" s="29"/>
    </row>
    <row r="111" spans="2:21" s="1" customFormat="1" ht="6.9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5" x14ac:dyDescent="0.3">
      <c r="B112" s="27"/>
      <c r="C112" s="24" t="s">
        <v>23</v>
      </c>
      <c r="D112" s="28"/>
      <c r="E112" s="28"/>
      <c r="F112" s="22" t="str">
        <f>E12</f>
        <v xml:space="preserve"> </v>
      </c>
      <c r="G112" s="28"/>
      <c r="H112" s="28"/>
      <c r="I112" s="28"/>
      <c r="J112" s="28"/>
      <c r="K112" s="24" t="s">
        <v>28</v>
      </c>
      <c r="L112" s="28"/>
      <c r="M112" s="161" t="str">
        <f>E18</f>
        <v xml:space="preserve"> </v>
      </c>
      <c r="N112" s="168"/>
      <c r="O112" s="168"/>
      <c r="P112" s="168"/>
      <c r="Q112" s="168"/>
      <c r="R112" s="29"/>
    </row>
    <row r="113" spans="2:65" s="1" customFormat="1" ht="14.45" customHeight="1" x14ac:dyDescent="0.3">
      <c r="B113" s="27"/>
      <c r="C113" s="24" t="s">
        <v>27</v>
      </c>
      <c r="D113" s="28"/>
      <c r="E113" s="28"/>
      <c r="F113" s="22" t="str">
        <f>IF(E15="","",E15)</f>
        <v xml:space="preserve"> </v>
      </c>
      <c r="G113" s="28"/>
      <c r="H113" s="28"/>
      <c r="I113" s="28"/>
      <c r="J113" s="28"/>
      <c r="K113" s="24" t="s">
        <v>30</v>
      </c>
      <c r="L113" s="28"/>
      <c r="M113" s="161" t="str">
        <f>E21</f>
        <v xml:space="preserve"> </v>
      </c>
      <c r="N113" s="168"/>
      <c r="O113" s="168"/>
      <c r="P113" s="168"/>
      <c r="Q113" s="168"/>
      <c r="R113" s="29"/>
    </row>
    <row r="114" spans="2:65" s="1" customFormat="1" ht="10.35" customHeight="1" x14ac:dyDescent="0.3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65" s="8" customFormat="1" ht="29.25" customHeight="1" x14ac:dyDescent="0.3">
      <c r="B115" s="113"/>
      <c r="C115" s="114" t="s">
        <v>115</v>
      </c>
      <c r="D115" s="115" t="s">
        <v>116</v>
      </c>
      <c r="E115" s="115" t="s">
        <v>53</v>
      </c>
      <c r="F115" s="216" t="s">
        <v>117</v>
      </c>
      <c r="G115" s="217"/>
      <c r="H115" s="217"/>
      <c r="I115" s="217"/>
      <c r="J115" s="115" t="s">
        <v>118</v>
      </c>
      <c r="K115" s="115" t="s">
        <v>119</v>
      </c>
      <c r="L115" s="218" t="s">
        <v>120</v>
      </c>
      <c r="M115" s="217"/>
      <c r="N115" s="216" t="s">
        <v>103</v>
      </c>
      <c r="O115" s="217"/>
      <c r="P115" s="217"/>
      <c r="Q115" s="219"/>
      <c r="R115" s="116"/>
      <c r="T115" s="68" t="s">
        <v>121</v>
      </c>
      <c r="U115" s="69" t="s">
        <v>35</v>
      </c>
      <c r="V115" s="69" t="s">
        <v>122</v>
      </c>
      <c r="W115" s="69" t="s">
        <v>123</v>
      </c>
      <c r="X115" s="69" t="s">
        <v>124</v>
      </c>
      <c r="Y115" s="69" t="s">
        <v>125</v>
      </c>
      <c r="Z115" s="69" t="s">
        <v>126</v>
      </c>
      <c r="AA115" s="70" t="s">
        <v>127</v>
      </c>
    </row>
    <row r="116" spans="2:65" s="1" customFormat="1" ht="29.25" customHeight="1" x14ac:dyDescent="0.35">
      <c r="B116" s="27"/>
      <c r="C116" s="72" t="s">
        <v>99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06">
        <f>BK116</f>
        <v>0</v>
      </c>
      <c r="O116" s="207"/>
      <c r="P116" s="207"/>
      <c r="Q116" s="207"/>
      <c r="R116" s="29"/>
      <c r="T116" s="71"/>
      <c r="U116" s="43"/>
      <c r="V116" s="43"/>
      <c r="W116" s="117">
        <f>W117</f>
        <v>835.426378</v>
      </c>
      <c r="X116" s="43"/>
      <c r="Y116" s="117">
        <f>Y117</f>
        <v>287.72490000000005</v>
      </c>
      <c r="Z116" s="43"/>
      <c r="AA116" s="118">
        <f>AA117</f>
        <v>243.88197999999997</v>
      </c>
      <c r="AT116" s="13" t="s">
        <v>70</v>
      </c>
      <c r="AU116" s="13" t="s">
        <v>105</v>
      </c>
      <c r="BK116" s="119">
        <f>BK117</f>
        <v>0</v>
      </c>
    </row>
    <row r="117" spans="2:65" s="9" customFormat="1" ht="37.35" customHeight="1" x14ac:dyDescent="0.35">
      <c r="B117" s="120"/>
      <c r="C117" s="121"/>
      <c r="D117" s="122" t="s">
        <v>317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208">
        <f>BK117</f>
        <v>0</v>
      </c>
      <c r="O117" s="209"/>
      <c r="P117" s="209"/>
      <c r="Q117" s="209"/>
      <c r="R117" s="123"/>
      <c r="T117" s="124"/>
      <c r="U117" s="121"/>
      <c r="V117" s="121"/>
      <c r="W117" s="125">
        <f>W118+W132+W133+W135+W146+W148</f>
        <v>835.426378</v>
      </c>
      <c r="X117" s="121"/>
      <c r="Y117" s="125">
        <f>Y118+Y132+Y133+Y135+Y146+Y148</f>
        <v>287.72490000000005</v>
      </c>
      <c r="Z117" s="121"/>
      <c r="AA117" s="126">
        <f>AA118+AA132+AA133+AA135+AA146+AA148</f>
        <v>243.88197999999997</v>
      </c>
      <c r="AR117" s="127" t="s">
        <v>78</v>
      </c>
      <c r="AT117" s="128" t="s">
        <v>70</v>
      </c>
      <c r="AU117" s="128" t="s">
        <v>71</v>
      </c>
      <c r="AY117" s="127" t="s">
        <v>128</v>
      </c>
      <c r="BK117" s="129">
        <f>BK118+BK132+BK133+BK135+BK146+BK148</f>
        <v>0</v>
      </c>
    </row>
    <row r="118" spans="2:65" s="9" customFormat="1" ht="19.899999999999999" customHeight="1" x14ac:dyDescent="0.3">
      <c r="B118" s="120"/>
      <c r="C118" s="121"/>
      <c r="D118" s="130" t="s">
        <v>318</v>
      </c>
      <c r="E118" s="130"/>
      <c r="F118" s="130"/>
      <c r="G118" s="130"/>
      <c r="H118" s="130"/>
      <c r="I118" s="130"/>
      <c r="J118" s="130"/>
      <c r="K118" s="130"/>
      <c r="L118" s="130"/>
      <c r="M118" s="130"/>
      <c r="N118" s="210">
        <f>BK118</f>
        <v>0</v>
      </c>
      <c r="O118" s="211"/>
      <c r="P118" s="211"/>
      <c r="Q118" s="211"/>
      <c r="R118" s="123"/>
      <c r="T118" s="124"/>
      <c r="U118" s="121"/>
      <c r="V118" s="121"/>
      <c r="W118" s="125">
        <f>SUM(W119:W131)</f>
        <v>259.56237800000002</v>
      </c>
      <c r="X118" s="121"/>
      <c r="Y118" s="125">
        <f>SUM(Y119:Y131)</f>
        <v>1.55E-2</v>
      </c>
      <c r="Z118" s="121"/>
      <c r="AA118" s="126">
        <f>SUM(AA119:AA131)</f>
        <v>243.88197999999997</v>
      </c>
      <c r="AR118" s="127" t="s">
        <v>78</v>
      </c>
      <c r="AT118" s="128" t="s">
        <v>70</v>
      </c>
      <c r="AU118" s="128" t="s">
        <v>78</v>
      </c>
      <c r="AY118" s="127" t="s">
        <v>128</v>
      </c>
      <c r="BK118" s="129">
        <f>SUM(BK119:BK131)</f>
        <v>0</v>
      </c>
    </row>
    <row r="119" spans="2:65" s="1" customFormat="1" ht="31.5" customHeight="1" x14ac:dyDescent="0.3">
      <c r="B119" s="131"/>
      <c r="C119" s="132" t="s">
        <v>78</v>
      </c>
      <c r="D119" s="132" t="s">
        <v>129</v>
      </c>
      <c r="E119" s="133" t="s">
        <v>130</v>
      </c>
      <c r="F119" s="199" t="s">
        <v>131</v>
      </c>
      <c r="G119" s="200"/>
      <c r="H119" s="200"/>
      <c r="I119" s="200"/>
      <c r="J119" s="134" t="s">
        <v>132</v>
      </c>
      <c r="K119" s="135">
        <v>514.91999999999996</v>
      </c>
      <c r="L119" s="201">
        <v>0</v>
      </c>
      <c r="M119" s="200"/>
      <c r="N119" s="201">
        <f t="shared" ref="N119:N131" si="0">ROUND(L119*K119,2)</f>
        <v>0</v>
      </c>
      <c r="O119" s="200"/>
      <c r="P119" s="200"/>
      <c r="Q119" s="200"/>
      <c r="R119" s="136"/>
      <c r="T119" s="137" t="s">
        <v>3</v>
      </c>
      <c r="U119" s="36" t="s">
        <v>36</v>
      </c>
      <c r="V119" s="138">
        <v>0.16</v>
      </c>
      <c r="W119" s="138">
        <f t="shared" ref="W119:W131" si="1">V119*K119</f>
        <v>82.387199999999993</v>
      </c>
      <c r="X119" s="138">
        <v>0</v>
      </c>
      <c r="Y119" s="138">
        <f t="shared" ref="Y119:Y131" si="2">X119*K119</f>
        <v>0</v>
      </c>
      <c r="Z119" s="138">
        <v>0.255</v>
      </c>
      <c r="AA119" s="139">
        <f t="shared" ref="AA119:AA131" si="3">Z119*K119</f>
        <v>131.30459999999999</v>
      </c>
      <c r="AR119" s="13" t="s">
        <v>133</v>
      </c>
      <c r="AT119" s="13" t="s">
        <v>129</v>
      </c>
      <c r="AU119" s="13" t="s">
        <v>95</v>
      </c>
      <c r="AY119" s="13" t="s">
        <v>128</v>
      </c>
      <c r="BE119" s="140">
        <f t="shared" ref="BE119:BE131" si="4">IF(U119="základní",N119,0)</f>
        <v>0</v>
      </c>
      <c r="BF119" s="140">
        <f t="shared" ref="BF119:BF131" si="5">IF(U119="snížená",N119,0)</f>
        <v>0</v>
      </c>
      <c r="BG119" s="140">
        <f t="shared" ref="BG119:BG131" si="6">IF(U119="zákl. přenesená",N119,0)</f>
        <v>0</v>
      </c>
      <c r="BH119" s="140">
        <f t="shared" ref="BH119:BH131" si="7">IF(U119="sníž. přenesená",N119,0)</f>
        <v>0</v>
      </c>
      <c r="BI119" s="140">
        <f t="shared" ref="BI119:BI131" si="8">IF(U119="nulová",N119,0)</f>
        <v>0</v>
      </c>
      <c r="BJ119" s="13" t="s">
        <v>78</v>
      </c>
      <c r="BK119" s="140">
        <f t="shared" ref="BK119:BK131" si="9">ROUND(L119*K119,2)</f>
        <v>0</v>
      </c>
      <c r="BL119" s="13" t="s">
        <v>133</v>
      </c>
      <c r="BM119" s="13" t="s">
        <v>324</v>
      </c>
    </row>
    <row r="120" spans="2:65" s="1" customFormat="1" ht="31.5" customHeight="1" x14ac:dyDescent="0.3">
      <c r="B120" s="131"/>
      <c r="C120" s="132" t="s">
        <v>95</v>
      </c>
      <c r="D120" s="132" t="s">
        <v>129</v>
      </c>
      <c r="E120" s="133" t="s">
        <v>135</v>
      </c>
      <c r="F120" s="199" t="s">
        <v>325</v>
      </c>
      <c r="G120" s="200"/>
      <c r="H120" s="200"/>
      <c r="I120" s="200"/>
      <c r="J120" s="134" t="s">
        <v>132</v>
      </c>
      <c r="K120" s="135">
        <v>127.247</v>
      </c>
      <c r="L120" s="201">
        <v>0</v>
      </c>
      <c r="M120" s="200"/>
      <c r="N120" s="201">
        <f t="shared" si="0"/>
        <v>0</v>
      </c>
      <c r="O120" s="200"/>
      <c r="P120" s="200"/>
      <c r="Q120" s="200"/>
      <c r="R120" s="136"/>
      <c r="T120" s="137" t="s">
        <v>3</v>
      </c>
      <c r="U120" s="36" t="s">
        <v>36</v>
      </c>
      <c r="V120" s="138">
        <v>4.8000000000000001E-2</v>
      </c>
      <c r="W120" s="138">
        <f t="shared" si="1"/>
        <v>6.107856</v>
      </c>
      <c r="X120" s="138">
        <v>0</v>
      </c>
      <c r="Y120" s="138">
        <f t="shared" si="2"/>
        <v>0</v>
      </c>
      <c r="Z120" s="138">
        <v>0.24</v>
      </c>
      <c r="AA120" s="139">
        <f t="shared" si="3"/>
        <v>30.539279999999998</v>
      </c>
      <c r="AR120" s="13" t="s">
        <v>133</v>
      </c>
      <c r="AT120" s="13" t="s">
        <v>129</v>
      </c>
      <c r="AU120" s="13" t="s">
        <v>95</v>
      </c>
      <c r="AY120" s="13" t="s">
        <v>128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78</v>
      </c>
      <c r="BK120" s="140">
        <f t="shared" si="9"/>
        <v>0</v>
      </c>
      <c r="BL120" s="13" t="s">
        <v>133</v>
      </c>
      <c r="BM120" s="13" t="s">
        <v>326</v>
      </c>
    </row>
    <row r="121" spans="2:65" s="1" customFormat="1" ht="22.5" customHeight="1" x14ac:dyDescent="0.3">
      <c r="B121" s="131"/>
      <c r="C121" s="132" t="s">
        <v>138</v>
      </c>
      <c r="D121" s="132" t="s">
        <v>129</v>
      </c>
      <c r="E121" s="133" t="s">
        <v>139</v>
      </c>
      <c r="F121" s="199" t="s">
        <v>327</v>
      </c>
      <c r="G121" s="200"/>
      <c r="H121" s="200"/>
      <c r="I121" s="200"/>
      <c r="J121" s="134" t="s">
        <v>141</v>
      </c>
      <c r="K121" s="135">
        <v>282.89</v>
      </c>
      <c r="L121" s="201">
        <v>0</v>
      </c>
      <c r="M121" s="200"/>
      <c r="N121" s="201">
        <f t="shared" si="0"/>
        <v>0</v>
      </c>
      <c r="O121" s="200"/>
      <c r="P121" s="200"/>
      <c r="Q121" s="200"/>
      <c r="R121" s="136"/>
      <c r="T121" s="137" t="s">
        <v>3</v>
      </c>
      <c r="U121" s="36" t="s">
        <v>36</v>
      </c>
      <c r="V121" s="138">
        <v>0.27200000000000002</v>
      </c>
      <c r="W121" s="138">
        <f t="shared" si="1"/>
        <v>76.946079999999995</v>
      </c>
      <c r="X121" s="138">
        <v>0</v>
      </c>
      <c r="Y121" s="138">
        <f t="shared" si="2"/>
        <v>0</v>
      </c>
      <c r="Z121" s="138">
        <v>0.28999999999999998</v>
      </c>
      <c r="AA121" s="139">
        <f t="shared" si="3"/>
        <v>82.038099999999986</v>
      </c>
      <c r="AR121" s="13" t="s">
        <v>133</v>
      </c>
      <c r="AT121" s="13" t="s">
        <v>129</v>
      </c>
      <c r="AU121" s="13" t="s">
        <v>95</v>
      </c>
      <c r="AY121" s="13" t="s">
        <v>128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78</v>
      </c>
      <c r="BK121" s="140">
        <f t="shared" si="9"/>
        <v>0</v>
      </c>
      <c r="BL121" s="13" t="s">
        <v>133</v>
      </c>
      <c r="BM121" s="13" t="s">
        <v>328</v>
      </c>
    </row>
    <row r="122" spans="2:65" s="1" customFormat="1" ht="31.5" customHeight="1" x14ac:dyDescent="0.3">
      <c r="B122" s="131"/>
      <c r="C122" s="132" t="s">
        <v>133</v>
      </c>
      <c r="D122" s="132" t="s">
        <v>129</v>
      </c>
      <c r="E122" s="133" t="s">
        <v>143</v>
      </c>
      <c r="F122" s="199" t="s">
        <v>144</v>
      </c>
      <c r="G122" s="200"/>
      <c r="H122" s="200"/>
      <c r="I122" s="200"/>
      <c r="J122" s="134" t="s">
        <v>145</v>
      </c>
      <c r="K122" s="135">
        <v>6.2839999999999998</v>
      </c>
      <c r="L122" s="201">
        <v>0</v>
      </c>
      <c r="M122" s="200"/>
      <c r="N122" s="201">
        <f t="shared" si="0"/>
        <v>0</v>
      </c>
      <c r="O122" s="200"/>
      <c r="P122" s="200"/>
      <c r="Q122" s="200"/>
      <c r="R122" s="136"/>
      <c r="T122" s="137" t="s">
        <v>3</v>
      </c>
      <c r="U122" s="36" t="s">
        <v>36</v>
      </c>
      <c r="V122" s="138">
        <v>9.7000000000000003E-2</v>
      </c>
      <c r="W122" s="138">
        <f t="shared" si="1"/>
        <v>0.60954799999999998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133</v>
      </c>
      <c r="AT122" s="13" t="s">
        <v>129</v>
      </c>
      <c r="AU122" s="13" t="s">
        <v>95</v>
      </c>
      <c r="AY122" s="13" t="s">
        <v>128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78</v>
      </c>
      <c r="BK122" s="140">
        <f t="shared" si="9"/>
        <v>0</v>
      </c>
      <c r="BL122" s="13" t="s">
        <v>133</v>
      </c>
      <c r="BM122" s="13" t="s">
        <v>329</v>
      </c>
    </row>
    <row r="123" spans="2:65" s="1" customFormat="1" ht="31.5" customHeight="1" x14ac:dyDescent="0.3">
      <c r="B123" s="131"/>
      <c r="C123" s="132" t="s">
        <v>147</v>
      </c>
      <c r="D123" s="132" t="s">
        <v>129</v>
      </c>
      <c r="E123" s="133" t="s">
        <v>148</v>
      </c>
      <c r="F123" s="199" t="s">
        <v>149</v>
      </c>
      <c r="G123" s="200"/>
      <c r="H123" s="200"/>
      <c r="I123" s="200"/>
      <c r="J123" s="134" t="s">
        <v>145</v>
      </c>
      <c r="K123" s="135">
        <v>4.7110000000000003</v>
      </c>
      <c r="L123" s="201">
        <v>0</v>
      </c>
      <c r="M123" s="200"/>
      <c r="N123" s="201">
        <f t="shared" si="0"/>
        <v>0</v>
      </c>
      <c r="O123" s="200"/>
      <c r="P123" s="200"/>
      <c r="Q123" s="200"/>
      <c r="R123" s="136"/>
      <c r="T123" s="137" t="s">
        <v>3</v>
      </c>
      <c r="U123" s="36" t="s">
        <v>36</v>
      </c>
      <c r="V123" s="138">
        <v>5.3999999999999999E-2</v>
      </c>
      <c r="W123" s="138">
        <f t="shared" si="1"/>
        <v>0.25439400000000001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133</v>
      </c>
      <c r="AT123" s="13" t="s">
        <v>129</v>
      </c>
      <c r="AU123" s="13" t="s">
        <v>95</v>
      </c>
      <c r="AY123" s="13" t="s">
        <v>128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78</v>
      </c>
      <c r="BK123" s="140">
        <f t="shared" si="9"/>
        <v>0</v>
      </c>
      <c r="BL123" s="13" t="s">
        <v>133</v>
      </c>
      <c r="BM123" s="13" t="s">
        <v>330</v>
      </c>
    </row>
    <row r="124" spans="2:65" s="1" customFormat="1" ht="22.5" customHeight="1" x14ac:dyDescent="0.3">
      <c r="B124" s="131"/>
      <c r="C124" s="132" t="s">
        <v>151</v>
      </c>
      <c r="D124" s="132" t="s">
        <v>129</v>
      </c>
      <c r="E124" s="133" t="s">
        <v>152</v>
      </c>
      <c r="F124" s="199" t="s">
        <v>153</v>
      </c>
      <c r="G124" s="200"/>
      <c r="H124" s="200"/>
      <c r="I124" s="200"/>
      <c r="J124" s="134" t="s">
        <v>132</v>
      </c>
      <c r="K124" s="135">
        <v>547.98</v>
      </c>
      <c r="L124" s="201">
        <v>0</v>
      </c>
      <c r="M124" s="200"/>
      <c r="N124" s="201">
        <f t="shared" si="0"/>
        <v>0</v>
      </c>
      <c r="O124" s="200"/>
      <c r="P124" s="200"/>
      <c r="Q124" s="200"/>
      <c r="R124" s="136"/>
      <c r="T124" s="137" t="s">
        <v>3</v>
      </c>
      <c r="U124" s="36" t="s">
        <v>36</v>
      </c>
      <c r="V124" s="138">
        <v>3.5000000000000003E-2</v>
      </c>
      <c r="W124" s="138">
        <f t="shared" si="1"/>
        <v>19.179300000000001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133</v>
      </c>
      <c r="AT124" s="13" t="s">
        <v>129</v>
      </c>
      <c r="AU124" s="13" t="s">
        <v>95</v>
      </c>
      <c r="AY124" s="13" t="s">
        <v>128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78</v>
      </c>
      <c r="BK124" s="140">
        <f t="shared" si="9"/>
        <v>0</v>
      </c>
      <c r="BL124" s="13" t="s">
        <v>133</v>
      </c>
      <c r="BM124" s="13" t="s">
        <v>331</v>
      </c>
    </row>
    <row r="125" spans="2:65" s="1" customFormat="1" ht="31.5" customHeight="1" x14ac:dyDescent="0.3">
      <c r="B125" s="131"/>
      <c r="C125" s="132" t="s">
        <v>155</v>
      </c>
      <c r="D125" s="132" t="s">
        <v>129</v>
      </c>
      <c r="E125" s="133" t="s">
        <v>156</v>
      </c>
      <c r="F125" s="199" t="s">
        <v>157</v>
      </c>
      <c r="G125" s="200"/>
      <c r="H125" s="200"/>
      <c r="I125" s="200"/>
      <c r="J125" s="134" t="s">
        <v>132</v>
      </c>
      <c r="K125" s="135">
        <v>460</v>
      </c>
      <c r="L125" s="201">
        <v>0</v>
      </c>
      <c r="M125" s="200"/>
      <c r="N125" s="201">
        <f t="shared" si="0"/>
        <v>0</v>
      </c>
      <c r="O125" s="200"/>
      <c r="P125" s="200"/>
      <c r="Q125" s="200"/>
      <c r="R125" s="136"/>
      <c r="T125" s="137" t="s">
        <v>3</v>
      </c>
      <c r="U125" s="36" t="s">
        <v>36</v>
      </c>
      <c r="V125" s="138">
        <v>1.2E-2</v>
      </c>
      <c r="W125" s="138">
        <f t="shared" si="1"/>
        <v>5.5200000000000005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133</v>
      </c>
      <c r="AT125" s="13" t="s">
        <v>129</v>
      </c>
      <c r="AU125" s="13" t="s">
        <v>95</v>
      </c>
      <c r="AY125" s="13" t="s">
        <v>128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78</v>
      </c>
      <c r="BK125" s="140">
        <f t="shared" si="9"/>
        <v>0</v>
      </c>
      <c r="BL125" s="13" t="s">
        <v>133</v>
      </c>
      <c r="BM125" s="13" t="s">
        <v>332</v>
      </c>
    </row>
    <row r="126" spans="2:65" s="1" customFormat="1" ht="31.5" customHeight="1" x14ac:dyDescent="0.3">
      <c r="B126" s="131"/>
      <c r="C126" s="132" t="s">
        <v>159</v>
      </c>
      <c r="D126" s="132" t="s">
        <v>129</v>
      </c>
      <c r="E126" s="133" t="s">
        <v>160</v>
      </c>
      <c r="F126" s="199" t="s">
        <v>161</v>
      </c>
      <c r="G126" s="200"/>
      <c r="H126" s="200"/>
      <c r="I126" s="200"/>
      <c r="J126" s="134" t="s">
        <v>132</v>
      </c>
      <c r="K126" s="135">
        <v>460</v>
      </c>
      <c r="L126" s="201">
        <v>0</v>
      </c>
      <c r="M126" s="200"/>
      <c r="N126" s="201">
        <f t="shared" si="0"/>
        <v>0</v>
      </c>
      <c r="O126" s="200"/>
      <c r="P126" s="200"/>
      <c r="Q126" s="200"/>
      <c r="R126" s="136"/>
      <c r="T126" s="137" t="s">
        <v>3</v>
      </c>
      <c r="U126" s="36" t="s">
        <v>36</v>
      </c>
      <c r="V126" s="138">
        <v>5.8000000000000003E-2</v>
      </c>
      <c r="W126" s="138">
        <f t="shared" si="1"/>
        <v>26.68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133</v>
      </c>
      <c r="AT126" s="13" t="s">
        <v>129</v>
      </c>
      <c r="AU126" s="13" t="s">
        <v>95</v>
      </c>
      <c r="AY126" s="13" t="s">
        <v>128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78</v>
      </c>
      <c r="BK126" s="140">
        <f t="shared" si="9"/>
        <v>0</v>
      </c>
      <c r="BL126" s="13" t="s">
        <v>133</v>
      </c>
      <c r="BM126" s="13" t="s">
        <v>333</v>
      </c>
    </row>
    <row r="127" spans="2:65" s="1" customFormat="1" ht="31.5" customHeight="1" x14ac:dyDescent="0.3">
      <c r="B127" s="131"/>
      <c r="C127" s="132" t="s">
        <v>163</v>
      </c>
      <c r="D127" s="132" t="s">
        <v>129</v>
      </c>
      <c r="E127" s="133" t="s">
        <v>164</v>
      </c>
      <c r="F127" s="199" t="s">
        <v>165</v>
      </c>
      <c r="G127" s="200"/>
      <c r="H127" s="200"/>
      <c r="I127" s="200"/>
      <c r="J127" s="134" t="s">
        <v>166</v>
      </c>
      <c r="K127" s="135">
        <v>370</v>
      </c>
      <c r="L127" s="201">
        <v>0</v>
      </c>
      <c r="M127" s="200"/>
      <c r="N127" s="201">
        <f t="shared" si="0"/>
        <v>0</v>
      </c>
      <c r="O127" s="200"/>
      <c r="P127" s="200"/>
      <c r="Q127" s="200"/>
      <c r="R127" s="136"/>
      <c r="T127" s="137" t="s">
        <v>3</v>
      </c>
      <c r="U127" s="36" t="s">
        <v>36</v>
      </c>
      <c r="V127" s="138">
        <v>9.0999999999999998E-2</v>
      </c>
      <c r="W127" s="138">
        <f t="shared" si="1"/>
        <v>33.67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3" t="s">
        <v>133</v>
      </c>
      <c r="AT127" s="13" t="s">
        <v>129</v>
      </c>
      <c r="AU127" s="13" t="s">
        <v>95</v>
      </c>
      <c r="AY127" s="13" t="s">
        <v>128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78</v>
      </c>
      <c r="BK127" s="140">
        <f t="shared" si="9"/>
        <v>0</v>
      </c>
      <c r="BL127" s="13" t="s">
        <v>133</v>
      </c>
      <c r="BM127" s="13" t="s">
        <v>334</v>
      </c>
    </row>
    <row r="128" spans="2:65" s="1" customFormat="1" ht="22.5" customHeight="1" x14ac:dyDescent="0.3">
      <c r="B128" s="131"/>
      <c r="C128" s="141" t="s">
        <v>168</v>
      </c>
      <c r="D128" s="141" t="s">
        <v>169</v>
      </c>
      <c r="E128" s="142" t="s">
        <v>170</v>
      </c>
      <c r="F128" s="202" t="s">
        <v>171</v>
      </c>
      <c r="G128" s="203"/>
      <c r="H128" s="203"/>
      <c r="I128" s="203"/>
      <c r="J128" s="143" t="s">
        <v>172</v>
      </c>
      <c r="K128" s="144">
        <v>15.5</v>
      </c>
      <c r="L128" s="204">
        <v>0</v>
      </c>
      <c r="M128" s="203"/>
      <c r="N128" s="204">
        <f t="shared" si="0"/>
        <v>0</v>
      </c>
      <c r="O128" s="200"/>
      <c r="P128" s="200"/>
      <c r="Q128" s="200"/>
      <c r="R128" s="136"/>
      <c r="T128" s="137" t="s">
        <v>3</v>
      </c>
      <c r="U128" s="36" t="s">
        <v>36</v>
      </c>
      <c r="V128" s="138">
        <v>0</v>
      </c>
      <c r="W128" s="138">
        <f t="shared" si="1"/>
        <v>0</v>
      </c>
      <c r="X128" s="138">
        <v>1E-3</v>
      </c>
      <c r="Y128" s="138">
        <f t="shared" si="2"/>
        <v>1.55E-2</v>
      </c>
      <c r="Z128" s="138">
        <v>0</v>
      </c>
      <c r="AA128" s="139">
        <f t="shared" si="3"/>
        <v>0</v>
      </c>
      <c r="AR128" s="13" t="s">
        <v>159</v>
      </c>
      <c r="AT128" s="13" t="s">
        <v>169</v>
      </c>
      <c r="AU128" s="13" t="s">
        <v>95</v>
      </c>
      <c r="AY128" s="13" t="s">
        <v>128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3" t="s">
        <v>78</v>
      </c>
      <c r="BK128" s="140">
        <f t="shared" si="9"/>
        <v>0</v>
      </c>
      <c r="BL128" s="13" t="s">
        <v>133</v>
      </c>
      <c r="BM128" s="13" t="s">
        <v>335</v>
      </c>
    </row>
    <row r="129" spans="2:65" s="1" customFormat="1" ht="22.5" customHeight="1" x14ac:dyDescent="0.3">
      <c r="B129" s="131"/>
      <c r="C129" s="132" t="s">
        <v>174</v>
      </c>
      <c r="D129" s="132" t="s">
        <v>129</v>
      </c>
      <c r="E129" s="133" t="s">
        <v>175</v>
      </c>
      <c r="F129" s="199" t="s">
        <v>176</v>
      </c>
      <c r="G129" s="200"/>
      <c r="H129" s="200"/>
      <c r="I129" s="200"/>
      <c r="J129" s="134" t="s">
        <v>166</v>
      </c>
      <c r="K129" s="135">
        <v>2052</v>
      </c>
      <c r="L129" s="201">
        <v>0</v>
      </c>
      <c r="M129" s="200"/>
      <c r="N129" s="201">
        <f t="shared" si="0"/>
        <v>0</v>
      </c>
      <c r="O129" s="200"/>
      <c r="P129" s="200"/>
      <c r="Q129" s="200"/>
      <c r="R129" s="136"/>
      <c r="T129" s="137" t="s">
        <v>3</v>
      </c>
      <c r="U129" s="36" t="s">
        <v>36</v>
      </c>
      <c r="V129" s="138">
        <v>4.0000000000000001E-3</v>
      </c>
      <c r="W129" s="138">
        <f t="shared" si="1"/>
        <v>8.2080000000000002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3" t="s">
        <v>133</v>
      </c>
      <c r="AT129" s="13" t="s">
        <v>129</v>
      </c>
      <c r="AU129" s="13" t="s">
        <v>95</v>
      </c>
      <c r="AY129" s="13" t="s">
        <v>128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3" t="s">
        <v>78</v>
      </c>
      <c r="BK129" s="140">
        <f t="shared" si="9"/>
        <v>0</v>
      </c>
      <c r="BL129" s="13" t="s">
        <v>133</v>
      </c>
      <c r="BM129" s="13" t="s">
        <v>336</v>
      </c>
    </row>
    <row r="130" spans="2:65" s="1" customFormat="1" ht="31.5" customHeight="1" x14ac:dyDescent="0.3">
      <c r="B130" s="131"/>
      <c r="C130" s="132" t="s">
        <v>178</v>
      </c>
      <c r="D130" s="132" t="s">
        <v>129</v>
      </c>
      <c r="E130" s="133" t="s">
        <v>179</v>
      </c>
      <c r="F130" s="199" t="s">
        <v>180</v>
      </c>
      <c r="G130" s="200"/>
      <c r="H130" s="200"/>
      <c r="I130" s="200"/>
      <c r="J130" s="134" t="s">
        <v>166</v>
      </c>
      <c r="K130" s="135">
        <v>370</v>
      </c>
      <c r="L130" s="201">
        <v>0</v>
      </c>
      <c r="M130" s="200"/>
      <c r="N130" s="201">
        <f t="shared" si="0"/>
        <v>0</v>
      </c>
      <c r="O130" s="200"/>
      <c r="P130" s="200"/>
      <c r="Q130" s="200"/>
      <c r="R130" s="136"/>
      <c r="T130" s="137" t="s">
        <v>3</v>
      </c>
      <c r="U130" s="36" t="s">
        <v>36</v>
      </c>
      <c r="V130" s="138">
        <v>0</v>
      </c>
      <c r="W130" s="138">
        <f t="shared" si="1"/>
        <v>0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3" t="s">
        <v>133</v>
      </c>
      <c r="AT130" s="13" t="s">
        <v>129</v>
      </c>
      <c r="AU130" s="13" t="s">
        <v>95</v>
      </c>
      <c r="AY130" s="13" t="s">
        <v>128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3" t="s">
        <v>78</v>
      </c>
      <c r="BK130" s="140">
        <f t="shared" si="9"/>
        <v>0</v>
      </c>
      <c r="BL130" s="13" t="s">
        <v>133</v>
      </c>
      <c r="BM130" s="13" t="s">
        <v>337</v>
      </c>
    </row>
    <row r="131" spans="2:65" s="1" customFormat="1" ht="31.5" customHeight="1" x14ac:dyDescent="0.3">
      <c r="B131" s="131"/>
      <c r="C131" s="132" t="s">
        <v>182</v>
      </c>
      <c r="D131" s="132" t="s">
        <v>129</v>
      </c>
      <c r="E131" s="133" t="s">
        <v>183</v>
      </c>
      <c r="F131" s="199" t="s">
        <v>184</v>
      </c>
      <c r="G131" s="200"/>
      <c r="H131" s="200"/>
      <c r="I131" s="200"/>
      <c r="J131" s="134" t="s">
        <v>166</v>
      </c>
      <c r="K131" s="135">
        <v>175</v>
      </c>
      <c r="L131" s="201">
        <v>0</v>
      </c>
      <c r="M131" s="200"/>
      <c r="N131" s="201">
        <f t="shared" si="0"/>
        <v>0</v>
      </c>
      <c r="O131" s="200"/>
      <c r="P131" s="200"/>
      <c r="Q131" s="200"/>
      <c r="R131" s="136"/>
      <c r="T131" s="137" t="s">
        <v>3</v>
      </c>
      <c r="U131" s="36" t="s">
        <v>36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3" t="s">
        <v>133</v>
      </c>
      <c r="AT131" s="13" t="s">
        <v>129</v>
      </c>
      <c r="AU131" s="13" t="s">
        <v>95</v>
      </c>
      <c r="AY131" s="13" t="s">
        <v>128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3" t="s">
        <v>78</v>
      </c>
      <c r="BK131" s="140">
        <f t="shared" si="9"/>
        <v>0</v>
      </c>
      <c r="BL131" s="13" t="s">
        <v>133</v>
      </c>
      <c r="BM131" s="13" t="s">
        <v>338</v>
      </c>
    </row>
    <row r="132" spans="2:65" s="9" customFormat="1" ht="29.85" customHeight="1" x14ac:dyDescent="0.3">
      <c r="B132" s="120"/>
      <c r="C132" s="121"/>
      <c r="D132" s="130" t="s">
        <v>319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212">
        <f>BK132</f>
        <v>0</v>
      </c>
      <c r="O132" s="213"/>
      <c r="P132" s="213"/>
      <c r="Q132" s="213"/>
      <c r="R132" s="123"/>
      <c r="T132" s="124"/>
      <c r="U132" s="121"/>
      <c r="V132" s="121"/>
      <c r="W132" s="125">
        <v>0</v>
      </c>
      <c r="X132" s="121"/>
      <c r="Y132" s="125">
        <v>0</v>
      </c>
      <c r="Z132" s="121"/>
      <c r="AA132" s="126">
        <v>0</v>
      </c>
      <c r="AR132" s="127" t="s">
        <v>78</v>
      </c>
      <c r="AT132" s="128" t="s">
        <v>70</v>
      </c>
      <c r="AU132" s="128" t="s">
        <v>78</v>
      </c>
      <c r="AY132" s="127" t="s">
        <v>128</v>
      </c>
      <c r="BK132" s="129">
        <v>0</v>
      </c>
    </row>
    <row r="133" spans="2:65" s="9" customFormat="1" ht="19.899999999999999" customHeight="1" x14ac:dyDescent="0.3">
      <c r="B133" s="120"/>
      <c r="C133" s="121"/>
      <c r="D133" s="130" t="s">
        <v>320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210">
        <f>BK133</f>
        <v>0</v>
      </c>
      <c r="O133" s="211"/>
      <c r="P133" s="211"/>
      <c r="Q133" s="211"/>
      <c r="R133" s="123"/>
      <c r="T133" s="124"/>
      <c r="U133" s="121"/>
      <c r="V133" s="121"/>
      <c r="W133" s="125">
        <f>W134</f>
        <v>11.933999999999999</v>
      </c>
      <c r="X133" s="121"/>
      <c r="Y133" s="125">
        <f>Y134</f>
        <v>128.49246000000002</v>
      </c>
      <c r="Z133" s="121"/>
      <c r="AA133" s="126">
        <f>AA134</f>
        <v>0</v>
      </c>
      <c r="AR133" s="127" t="s">
        <v>78</v>
      </c>
      <c r="AT133" s="128" t="s">
        <v>70</v>
      </c>
      <c r="AU133" s="128" t="s">
        <v>78</v>
      </c>
      <c r="AY133" s="127" t="s">
        <v>128</v>
      </c>
      <c r="BK133" s="129">
        <f>BK134</f>
        <v>0</v>
      </c>
    </row>
    <row r="134" spans="2:65" s="1" customFormat="1" ht="22.5" customHeight="1" x14ac:dyDescent="0.3">
      <c r="B134" s="131"/>
      <c r="C134" s="132" t="s">
        <v>186</v>
      </c>
      <c r="D134" s="132" t="s">
        <v>129</v>
      </c>
      <c r="E134" s="133" t="s">
        <v>187</v>
      </c>
      <c r="F134" s="199" t="s">
        <v>188</v>
      </c>
      <c r="G134" s="200"/>
      <c r="H134" s="200"/>
      <c r="I134" s="200"/>
      <c r="J134" s="134" t="s">
        <v>132</v>
      </c>
      <c r="K134" s="135">
        <v>459</v>
      </c>
      <c r="L134" s="201">
        <v>0</v>
      </c>
      <c r="M134" s="200"/>
      <c r="N134" s="201">
        <f>ROUND(L134*K134,2)</f>
        <v>0</v>
      </c>
      <c r="O134" s="200"/>
      <c r="P134" s="200"/>
      <c r="Q134" s="200"/>
      <c r="R134" s="136"/>
      <c r="T134" s="137" t="s">
        <v>3</v>
      </c>
      <c r="U134" s="36" t="s">
        <v>36</v>
      </c>
      <c r="V134" s="138">
        <v>2.5999999999999999E-2</v>
      </c>
      <c r="W134" s="138">
        <f>V134*K134</f>
        <v>11.933999999999999</v>
      </c>
      <c r="X134" s="138">
        <v>0.27994000000000002</v>
      </c>
      <c r="Y134" s="138">
        <f>X134*K134</f>
        <v>128.49246000000002</v>
      </c>
      <c r="Z134" s="138">
        <v>0</v>
      </c>
      <c r="AA134" s="139">
        <f>Z134*K134</f>
        <v>0</v>
      </c>
      <c r="AR134" s="13" t="s">
        <v>133</v>
      </c>
      <c r="AT134" s="13" t="s">
        <v>129</v>
      </c>
      <c r="AU134" s="13" t="s">
        <v>95</v>
      </c>
      <c r="AY134" s="13" t="s">
        <v>128</v>
      </c>
      <c r="BE134" s="140">
        <f>IF(U134="základní",N134,0)</f>
        <v>0</v>
      </c>
      <c r="BF134" s="140">
        <f>IF(U134="snížená",N134,0)</f>
        <v>0</v>
      </c>
      <c r="BG134" s="140">
        <f>IF(U134="zákl. přenesená",N134,0)</f>
        <v>0</v>
      </c>
      <c r="BH134" s="140">
        <f>IF(U134="sníž. přenesená",N134,0)</f>
        <v>0</v>
      </c>
      <c r="BI134" s="140">
        <f>IF(U134="nulová",N134,0)</f>
        <v>0</v>
      </c>
      <c r="BJ134" s="13" t="s">
        <v>78</v>
      </c>
      <c r="BK134" s="140">
        <f>ROUND(L134*K134,2)</f>
        <v>0</v>
      </c>
      <c r="BL134" s="13" t="s">
        <v>133</v>
      </c>
      <c r="BM134" s="13" t="s">
        <v>339</v>
      </c>
    </row>
    <row r="135" spans="2:65" s="9" customFormat="1" ht="29.85" customHeight="1" x14ac:dyDescent="0.3">
      <c r="B135" s="120"/>
      <c r="C135" s="121"/>
      <c r="D135" s="130" t="s">
        <v>321</v>
      </c>
      <c r="E135" s="130"/>
      <c r="F135" s="130"/>
      <c r="G135" s="130"/>
      <c r="H135" s="130"/>
      <c r="I135" s="130"/>
      <c r="J135" s="130"/>
      <c r="K135" s="130"/>
      <c r="L135" s="130"/>
      <c r="M135" s="130"/>
      <c r="N135" s="214">
        <f>BK135</f>
        <v>0</v>
      </c>
      <c r="O135" s="215"/>
      <c r="P135" s="215"/>
      <c r="Q135" s="215"/>
      <c r="R135" s="123"/>
      <c r="T135" s="124"/>
      <c r="U135" s="121"/>
      <c r="V135" s="121"/>
      <c r="W135" s="125">
        <f>SUM(W136:W145)</f>
        <v>309.42439999999999</v>
      </c>
      <c r="X135" s="121"/>
      <c r="Y135" s="125">
        <f>SUM(Y136:Y145)</f>
        <v>159.21694000000002</v>
      </c>
      <c r="Z135" s="121"/>
      <c r="AA135" s="126">
        <f>SUM(AA136:AA145)</f>
        <v>0</v>
      </c>
      <c r="AR135" s="127" t="s">
        <v>78</v>
      </c>
      <c r="AT135" s="128" t="s">
        <v>70</v>
      </c>
      <c r="AU135" s="128" t="s">
        <v>78</v>
      </c>
      <c r="AY135" s="127" t="s">
        <v>128</v>
      </c>
      <c r="BK135" s="129">
        <f>SUM(BK136:BK145)</f>
        <v>0</v>
      </c>
    </row>
    <row r="136" spans="2:65" s="1" customFormat="1" ht="22.5" customHeight="1" x14ac:dyDescent="0.3">
      <c r="B136" s="131"/>
      <c r="C136" s="141" t="s">
        <v>9</v>
      </c>
      <c r="D136" s="141" t="s">
        <v>169</v>
      </c>
      <c r="E136" s="142" t="s">
        <v>190</v>
      </c>
      <c r="F136" s="202" t="s">
        <v>191</v>
      </c>
      <c r="G136" s="203"/>
      <c r="H136" s="203"/>
      <c r="I136" s="203"/>
      <c r="J136" s="143" t="s">
        <v>132</v>
      </c>
      <c r="K136" s="144">
        <v>401</v>
      </c>
      <c r="L136" s="204">
        <v>0</v>
      </c>
      <c r="M136" s="203"/>
      <c r="N136" s="204">
        <f t="shared" ref="N136:N145" si="10">ROUND(L136*K136,2)</f>
        <v>0</v>
      </c>
      <c r="O136" s="200"/>
      <c r="P136" s="200"/>
      <c r="Q136" s="200"/>
      <c r="R136" s="136"/>
      <c r="T136" s="137" t="s">
        <v>3</v>
      </c>
      <c r="U136" s="36" t="s">
        <v>36</v>
      </c>
      <c r="V136" s="138">
        <v>0</v>
      </c>
      <c r="W136" s="138">
        <f t="shared" ref="W136:W145" si="11">V136*K136</f>
        <v>0</v>
      </c>
      <c r="X136" s="138">
        <v>0.14000000000000001</v>
      </c>
      <c r="Y136" s="138">
        <f t="shared" ref="Y136:Y145" si="12">X136*K136</f>
        <v>56.140000000000008</v>
      </c>
      <c r="Z136" s="138">
        <v>0</v>
      </c>
      <c r="AA136" s="139">
        <f t="shared" ref="AA136:AA145" si="13">Z136*K136</f>
        <v>0</v>
      </c>
      <c r="AR136" s="13" t="s">
        <v>159</v>
      </c>
      <c r="AT136" s="13" t="s">
        <v>169</v>
      </c>
      <c r="AU136" s="13" t="s">
        <v>95</v>
      </c>
      <c r="AY136" s="13" t="s">
        <v>128</v>
      </c>
      <c r="BE136" s="140">
        <f t="shared" ref="BE136:BE145" si="14">IF(U136="základní",N136,0)</f>
        <v>0</v>
      </c>
      <c r="BF136" s="140">
        <f t="shared" ref="BF136:BF145" si="15">IF(U136="snížená",N136,0)</f>
        <v>0</v>
      </c>
      <c r="BG136" s="140">
        <f t="shared" ref="BG136:BG145" si="16">IF(U136="zákl. přenesená",N136,0)</f>
        <v>0</v>
      </c>
      <c r="BH136" s="140">
        <f t="shared" ref="BH136:BH145" si="17">IF(U136="sníž. přenesená",N136,0)</f>
        <v>0</v>
      </c>
      <c r="BI136" s="140">
        <f t="shared" ref="BI136:BI145" si="18">IF(U136="nulová",N136,0)</f>
        <v>0</v>
      </c>
      <c r="BJ136" s="13" t="s">
        <v>78</v>
      </c>
      <c r="BK136" s="140">
        <f t="shared" ref="BK136:BK145" si="19">ROUND(L136*K136,2)</f>
        <v>0</v>
      </c>
      <c r="BL136" s="13" t="s">
        <v>133</v>
      </c>
      <c r="BM136" s="13" t="s">
        <v>340</v>
      </c>
    </row>
    <row r="137" spans="2:65" s="1" customFormat="1" ht="22.5" customHeight="1" x14ac:dyDescent="0.3">
      <c r="B137" s="131"/>
      <c r="C137" s="141" t="s">
        <v>193</v>
      </c>
      <c r="D137" s="141" t="s">
        <v>169</v>
      </c>
      <c r="E137" s="142" t="s">
        <v>198</v>
      </c>
      <c r="F137" s="202" t="s">
        <v>341</v>
      </c>
      <c r="G137" s="203"/>
      <c r="H137" s="203"/>
      <c r="I137" s="203"/>
      <c r="J137" s="143" t="s">
        <v>132</v>
      </c>
      <c r="K137" s="144">
        <v>24.6</v>
      </c>
      <c r="L137" s="204">
        <v>0</v>
      </c>
      <c r="M137" s="203"/>
      <c r="N137" s="204">
        <f t="shared" si="10"/>
        <v>0</v>
      </c>
      <c r="O137" s="200"/>
      <c r="P137" s="200"/>
      <c r="Q137" s="200"/>
      <c r="R137" s="136"/>
      <c r="T137" s="137" t="s">
        <v>3</v>
      </c>
      <c r="U137" s="36" t="s">
        <v>36</v>
      </c>
      <c r="V137" s="138">
        <v>0</v>
      </c>
      <c r="W137" s="138">
        <f t="shared" si="11"/>
        <v>0</v>
      </c>
      <c r="X137" s="138">
        <v>0.18</v>
      </c>
      <c r="Y137" s="138">
        <f t="shared" si="12"/>
        <v>4.4279999999999999</v>
      </c>
      <c r="Z137" s="138">
        <v>0</v>
      </c>
      <c r="AA137" s="139">
        <f t="shared" si="13"/>
        <v>0</v>
      </c>
      <c r="AR137" s="13" t="s">
        <v>159</v>
      </c>
      <c r="AT137" s="13" t="s">
        <v>169</v>
      </c>
      <c r="AU137" s="13" t="s">
        <v>95</v>
      </c>
      <c r="AY137" s="13" t="s">
        <v>128</v>
      </c>
      <c r="BE137" s="140">
        <f t="shared" si="14"/>
        <v>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3" t="s">
        <v>78</v>
      </c>
      <c r="BK137" s="140">
        <f t="shared" si="19"/>
        <v>0</v>
      </c>
      <c r="BL137" s="13" t="s">
        <v>133</v>
      </c>
      <c r="BM137" s="13" t="s">
        <v>342</v>
      </c>
    </row>
    <row r="138" spans="2:65" s="1" customFormat="1" ht="31.5" customHeight="1" x14ac:dyDescent="0.3">
      <c r="B138" s="131"/>
      <c r="C138" s="141" t="s">
        <v>197</v>
      </c>
      <c r="D138" s="141" t="s">
        <v>169</v>
      </c>
      <c r="E138" s="142" t="s">
        <v>202</v>
      </c>
      <c r="F138" s="202" t="s">
        <v>343</v>
      </c>
      <c r="G138" s="203"/>
      <c r="H138" s="203"/>
      <c r="I138" s="203"/>
      <c r="J138" s="143" t="s">
        <v>132</v>
      </c>
      <c r="K138" s="144">
        <v>5.08</v>
      </c>
      <c r="L138" s="204">
        <v>0</v>
      </c>
      <c r="M138" s="203"/>
      <c r="N138" s="204">
        <f t="shared" si="10"/>
        <v>0</v>
      </c>
      <c r="O138" s="200"/>
      <c r="P138" s="200"/>
      <c r="Q138" s="200"/>
      <c r="R138" s="136"/>
      <c r="T138" s="137" t="s">
        <v>3</v>
      </c>
      <c r="U138" s="36" t="s">
        <v>36</v>
      </c>
      <c r="V138" s="138">
        <v>0</v>
      </c>
      <c r="W138" s="138">
        <f t="shared" si="11"/>
        <v>0</v>
      </c>
      <c r="X138" s="138">
        <v>0.185</v>
      </c>
      <c r="Y138" s="138">
        <f t="shared" si="12"/>
        <v>0.93979999999999997</v>
      </c>
      <c r="Z138" s="138">
        <v>0</v>
      </c>
      <c r="AA138" s="139">
        <f t="shared" si="13"/>
        <v>0</v>
      </c>
      <c r="AR138" s="13" t="s">
        <v>159</v>
      </c>
      <c r="AT138" s="13" t="s">
        <v>169</v>
      </c>
      <c r="AU138" s="13" t="s">
        <v>95</v>
      </c>
      <c r="AY138" s="13" t="s">
        <v>128</v>
      </c>
      <c r="BE138" s="140">
        <f t="shared" si="14"/>
        <v>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3" t="s">
        <v>78</v>
      </c>
      <c r="BK138" s="140">
        <f t="shared" si="19"/>
        <v>0</v>
      </c>
      <c r="BL138" s="13" t="s">
        <v>133</v>
      </c>
      <c r="BM138" s="13" t="s">
        <v>344</v>
      </c>
    </row>
    <row r="139" spans="2:65" s="1" customFormat="1" ht="31.5" customHeight="1" x14ac:dyDescent="0.3">
      <c r="B139" s="131"/>
      <c r="C139" s="132" t="s">
        <v>201</v>
      </c>
      <c r="D139" s="132" t="s">
        <v>129</v>
      </c>
      <c r="E139" s="133" t="s">
        <v>206</v>
      </c>
      <c r="F139" s="199" t="s">
        <v>207</v>
      </c>
      <c r="G139" s="200"/>
      <c r="H139" s="200"/>
      <c r="I139" s="200"/>
      <c r="J139" s="134" t="s">
        <v>132</v>
      </c>
      <c r="K139" s="135">
        <v>401</v>
      </c>
      <c r="L139" s="201">
        <v>0</v>
      </c>
      <c r="M139" s="200"/>
      <c r="N139" s="201">
        <f t="shared" si="10"/>
        <v>0</v>
      </c>
      <c r="O139" s="200"/>
      <c r="P139" s="200"/>
      <c r="Q139" s="200"/>
      <c r="R139" s="136"/>
      <c r="T139" s="137" t="s">
        <v>3</v>
      </c>
      <c r="U139" s="36" t="s">
        <v>36</v>
      </c>
      <c r="V139" s="138">
        <v>0.53</v>
      </c>
      <c r="W139" s="138">
        <f t="shared" si="11"/>
        <v>212.53</v>
      </c>
      <c r="X139" s="138">
        <v>8.4250000000000005E-2</v>
      </c>
      <c r="Y139" s="138">
        <f t="shared" si="12"/>
        <v>33.78425</v>
      </c>
      <c r="Z139" s="138">
        <v>0</v>
      </c>
      <c r="AA139" s="139">
        <f t="shared" si="13"/>
        <v>0</v>
      </c>
      <c r="AR139" s="13" t="s">
        <v>133</v>
      </c>
      <c r="AT139" s="13" t="s">
        <v>129</v>
      </c>
      <c r="AU139" s="13" t="s">
        <v>95</v>
      </c>
      <c r="AY139" s="13" t="s">
        <v>128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78</v>
      </c>
      <c r="BK139" s="140">
        <f t="shared" si="19"/>
        <v>0</v>
      </c>
      <c r="BL139" s="13" t="s">
        <v>133</v>
      </c>
      <c r="BM139" s="13" t="s">
        <v>345</v>
      </c>
    </row>
    <row r="140" spans="2:65" s="1" customFormat="1" ht="31.5" customHeight="1" x14ac:dyDescent="0.3">
      <c r="B140" s="131"/>
      <c r="C140" s="132" t="s">
        <v>205</v>
      </c>
      <c r="D140" s="132" t="s">
        <v>129</v>
      </c>
      <c r="E140" s="133" t="s">
        <v>210</v>
      </c>
      <c r="F140" s="199" t="s">
        <v>211</v>
      </c>
      <c r="G140" s="200"/>
      <c r="H140" s="200"/>
      <c r="I140" s="200"/>
      <c r="J140" s="134" t="s">
        <v>132</v>
      </c>
      <c r="K140" s="135">
        <v>24.6</v>
      </c>
      <c r="L140" s="201">
        <v>0</v>
      </c>
      <c r="M140" s="200"/>
      <c r="N140" s="201">
        <f t="shared" si="10"/>
        <v>0</v>
      </c>
      <c r="O140" s="200"/>
      <c r="P140" s="200"/>
      <c r="Q140" s="200"/>
      <c r="R140" s="136"/>
      <c r="T140" s="137" t="s">
        <v>3</v>
      </c>
      <c r="U140" s="36" t="s">
        <v>36</v>
      </c>
      <c r="V140" s="138">
        <v>0.78400000000000003</v>
      </c>
      <c r="W140" s="138">
        <f t="shared" si="11"/>
        <v>19.2864</v>
      </c>
      <c r="X140" s="138">
        <v>8.5650000000000004E-2</v>
      </c>
      <c r="Y140" s="138">
        <f t="shared" si="12"/>
        <v>2.1069900000000001</v>
      </c>
      <c r="Z140" s="138">
        <v>0</v>
      </c>
      <c r="AA140" s="139">
        <f t="shared" si="13"/>
        <v>0</v>
      </c>
      <c r="AR140" s="13" t="s">
        <v>133</v>
      </c>
      <c r="AT140" s="13" t="s">
        <v>129</v>
      </c>
      <c r="AU140" s="13" t="s">
        <v>95</v>
      </c>
      <c r="AY140" s="13" t="s">
        <v>128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78</v>
      </c>
      <c r="BK140" s="140">
        <f t="shared" si="19"/>
        <v>0</v>
      </c>
      <c r="BL140" s="13" t="s">
        <v>133</v>
      </c>
      <c r="BM140" s="13" t="s">
        <v>346</v>
      </c>
    </row>
    <row r="141" spans="2:65" s="1" customFormat="1" ht="31.5" customHeight="1" x14ac:dyDescent="0.3">
      <c r="B141" s="131"/>
      <c r="C141" s="141" t="s">
        <v>209</v>
      </c>
      <c r="D141" s="141" t="s">
        <v>169</v>
      </c>
      <c r="E141" s="142" t="s">
        <v>295</v>
      </c>
      <c r="F141" s="202" t="s">
        <v>296</v>
      </c>
      <c r="G141" s="203"/>
      <c r="H141" s="203"/>
      <c r="I141" s="203"/>
      <c r="J141" s="143" t="s">
        <v>141</v>
      </c>
      <c r="K141" s="144">
        <v>6</v>
      </c>
      <c r="L141" s="204">
        <v>0</v>
      </c>
      <c r="M141" s="203"/>
      <c r="N141" s="204">
        <f t="shared" si="10"/>
        <v>0</v>
      </c>
      <c r="O141" s="200"/>
      <c r="P141" s="200"/>
      <c r="Q141" s="200"/>
      <c r="R141" s="136"/>
      <c r="T141" s="137" t="s">
        <v>3</v>
      </c>
      <c r="U141" s="36" t="s">
        <v>36</v>
      </c>
      <c r="V141" s="138">
        <v>0</v>
      </c>
      <c r="W141" s="138">
        <f t="shared" si="11"/>
        <v>0</v>
      </c>
      <c r="X141" s="138">
        <v>6.4000000000000001E-2</v>
      </c>
      <c r="Y141" s="138">
        <f t="shared" si="12"/>
        <v>0.38400000000000001</v>
      </c>
      <c r="Z141" s="138">
        <v>0</v>
      </c>
      <c r="AA141" s="139">
        <f t="shared" si="13"/>
        <v>0</v>
      </c>
      <c r="AR141" s="13" t="s">
        <v>159</v>
      </c>
      <c r="AT141" s="13" t="s">
        <v>169</v>
      </c>
      <c r="AU141" s="13" t="s">
        <v>95</v>
      </c>
      <c r="AY141" s="13" t="s">
        <v>128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78</v>
      </c>
      <c r="BK141" s="140">
        <f t="shared" si="19"/>
        <v>0</v>
      </c>
      <c r="BL141" s="13" t="s">
        <v>133</v>
      </c>
      <c r="BM141" s="13" t="s">
        <v>347</v>
      </c>
    </row>
    <row r="142" spans="2:65" s="1" customFormat="1" ht="31.5" customHeight="1" x14ac:dyDescent="0.3">
      <c r="B142" s="131"/>
      <c r="C142" s="141" t="s">
        <v>8</v>
      </c>
      <c r="D142" s="141" t="s">
        <v>169</v>
      </c>
      <c r="E142" s="142" t="s">
        <v>298</v>
      </c>
      <c r="F142" s="202" t="s">
        <v>299</v>
      </c>
      <c r="G142" s="203"/>
      <c r="H142" s="203"/>
      <c r="I142" s="203"/>
      <c r="J142" s="143" t="s">
        <v>348</v>
      </c>
      <c r="K142" s="144">
        <v>70</v>
      </c>
      <c r="L142" s="204">
        <v>0</v>
      </c>
      <c r="M142" s="203"/>
      <c r="N142" s="204">
        <f t="shared" si="10"/>
        <v>0</v>
      </c>
      <c r="O142" s="200"/>
      <c r="P142" s="200"/>
      <c r="Q142" s="200"/>
      <c r="R142" s="136"/>
      <c r="T142" s="137" t="s">
        <v>3</v>
      </c>
      <c r="U142" s="36" t="s">
        <v>36</v>
      </c>
      <c r="V142" s="138">
        <v>0</v>
      </c>
      <c r="W142" s="138">
        <f t="shared" si="11"/>
        <v>0</v>
      </c>
      <c r="X142" s="138">
        <v>4.8300000000000003E-2</v>
      </c>
      <c r="Y142" s="138">
        <f t="shared" si="12"/>
        <v>3.3810000000000002</v>
      </c>
      <c r="Z142" s="138">
        <v>0</v>
      </c>
      <c r="AA142" s="139">
        <f t="shared" si="13"/>
        <v>0</v>
      </c>
      <c r="AR142" s="13" t="s">
        <v>159</v>
      </c>
      <c r="AT142" s="13" t="s">
        <v>169</v>
      </c>
      <c r="AU142" s="13" t="s">
        <v>95</v>
      </c>
      <c r="AY142" s="13" t="s">
        <v>128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78</v>
      </c>
      <c r="BK142" s="140">
        <f t="shared" si="19"/>
        <v>0</v>
      </c>
      <c r="BL142" s="13" t="s">
        <v>133</v>
      </c>
      <c r="BM142" s="13" t="s">
        <v>349</v>
      </c>
    </row>
    <row r="143" spans="2:65" s="1" customFormat="1" ht="44.25" customHeight="1" x14ac:dyDescent="0.3">
      <c r="B143" s="131"/>
      <c r="C143" s="132" t="s">
        <v>216</v>
      </c>
      <c r="D143" s="132" t="s">
        <v>129</v>
      </c>
      <c r="E143" s="133" t="s">
        <v>301</v>
      </c>
      <c r="F143" s="199" t="s">
        <v>302</v>
      </c>
      <c r="G143" s="200"/>
      <c r="H143" s="200"/>
      <c r="I143" s="200"/>
      <c r="J143" s="134" t="s">
        <v>141</v>
      </c>
      <c r="K143" s="135">
        <v>76</v>
      </c>
      <c r="L143" s="201">
        <v>0</v>
      </c>
      <c r="M143" s="200"/>
      <c r="N143" s="201">
        <f t="shared" si="10"/>
        <v>0</v>
      </c>
      <c r="O143" s="200"/>
      <c r="P143" s="200"/>
      <c r="Q143" s="200"/>
      <c r="R143" s="136"/>
      <c r="T143" s="137" t="s">
        <v>3</v>
      </c>
      <c r="U143" s="36" t="s">
        <v>36</v>
      </c>
      <c r="V143" s="138">
        <v>0.26800000000000002</v>
      </c>
      <c r="W143" s="138">
        <f t="shared" si="11"/>
        <v>20.368000000000002</v>
      </c>
      <c r="X143" s="138">
        <v>0.15540000000000001</v>
      </c>
      <c r="Y143" s="138">
        <f t="shared" si="12"/>
        <v>11.810400000000001</v>
      </c>
      <c r="Z143" s="138">
        <v>0</v>
      </c>
      <c r="AA143" s="139">
        <f t="shared" si="13"/>
        <v>0</v>
      </c>
      <c r="AR143" s="13" t="s">
        <v>133</v>
      </c>
      <c r="AT143" s="13" t="s">
        <v>129</v>
      </c>
      <c r="AU143" s="13" t="s">
        <v>95</v>
      </c>
      <c r="AY143" s="13" t="s">
        <v>128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78</v>
      </c>
      <c r="BK143" s="140">
        <f t="shared" si="19"/>
        <v>0</v>
      </c>
      <c r="BL143" s="13" t="s">
        <v>133</v>
      </c>
      <c r="BM143" s="13" t="s">
        <v>350</v>
      </c>
    </row>
    <row r="144" spans="2:65" s="1" customFormat="1" ht="44.25" customHeight="1" x14ac:dyDescent="0.3">
      <c r="B144" s="131"/>
      <c r="C144" s="132" t="s">
        <v>220</v>
      </c>
      <c r="D144" s="132" t="s">
        <v>129</v>
      </c>
      <c r="E144" s="133" t="s">
        <v>213</v>
      </c>
      <c r="F144" s="199" t="s">
        <v>214</v>
      </c>
      <c r="G144" s="200"/>
      <c r="H144" s="200"/>
      <c r="I144" s="200"/>
      <c r="J144" s="134" t="s">
        <v>141</v>
      </c>
      <c r="K144" s="135">
        <v>265</v>
      </c>
      <c r="L144" s="201">
        <v>0</v>
      </c>
      <c r="M144" s="200"/>
      <c r="N144" s="201">
        <f t="shared" si="10"/>
        <v>0</v>
      </c>
      <c r="O144" s="200"/>
      <c r="P144" s="200"/>
      <c r="Q144" s="200"/>
      <c r="R144" s="136"/>
      <c r="T144" s="137" t="s">
        <v>3</v>
      </c>
      <c r="U144" s="36" t="s">
        <v>36</v>
      </c>
      <c r="V144" s="138">
        <v>0.216</v>
      </c>
      <c r="W144" s="138">
        <f t="shared" si="11"/>
        <v>57.24</v>
      </c>
      <c r="X144" s="138">
        <v>0.1295</v>
      </c>
      <c r="Y144" s="138">
        <f t="shared" si="12"/>
        <v>34.317500000000003</v>
      </c>
      <c r="Z144" s="138">
        <v>0</v>
      </c>
      <c r="AA144" s="139">
        <f t="shared" si="13"/>
        <v>0</v>
      </c>
      <c r="AR144" s="13" t="s">
        <v>133</v>
      </c>
      <c r="AT144" s="13" t="s">
        <v>129</v>
      </c>
      <c r="AU144" s="13" t="s">
        <v>95</v>
      </c>
      <c r="AY144" s="13" t="s">
        <v>128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78</v>
      </c>
      <c r="BK144" s="140">
        <f t="shared" si="19"/>
        <v>0</v>
      </c>
      <c r="BL144" s="13" t="s">
        <v>133</v>
      </c>
      <c r="BM144" s="13" t="s">
        <v>351</v>
      </c>
    </row>
    <row r="145" spans="2:65" s="1" customFormat="1" ht="22.5" customHeight="1" x14ac:dyDescent="0.3">
      <c r="B145" s="131"/>
      <c r="C145" s="141" t="s">
        <v>224</v>
      </c>
      <c r="D145" s="141" t="s">
        <v>169</v>
      </c>
      <c r="E145" s="142" t="s">
        <v>217</v>
      </c>
      <c r="F145" s="202" t="s">
        <v>218</v>
      </c>
      <c r="G145" s="203"/>
      <c r="H145" s="203"/>
      <c r="I145" s="203"/>
      <c r="J145" s="143" t="s">
        <v>348</v>
      </c>
      <c r="K145" s="144">
        <v>265</v>
      </c>
      <c r="L145" s="204">
        <v>0</v>
      </c>
      <c r="M145" s="203"/>
      <c r="N145" s="204">
        <f t="shared" si="10"/>
        <v>0</v>
      </c>
      <c r="O145" s="200"/>
      <c r="P145" s="200"/>
      <c r="Q145" s="200"/>
      <c r="R145" s="136"/>
      <c r="T145" s="137" t="s">
        <v>3</v>
      </c>
      <c r="U145" s="36" t="s">
        <v>36</v>
      </c>
      <c r="V145" s="138">
        <v>0</v>
      </c>
      <c r="W145" s="138">
        <f t="shared" si="11"/>
        <v>0</v>
      </c>
      <c r="X145" s="138">
        <v>4.4999999999999998E-2</v>
      </c>
      <c r="Y145" s="138">
        <f t="shared" si="12"/>
        <v>11.924999999999999</v>
      </c>
      <c r="Z145" s="138">
        <v>0</v>
      </c>
      <c r="AA145" s="139">
        <f t="shared" si="13"/>
        <v>0</v>
      </c>
      <c r="AR145" s="13" t="s">
        <v>159</v>
      </c>
      <c r="AT145" s="13" t="s">
        <v>169</v>
      </c>
      <c r="AU145" s="13" t="s">
        <v>95</v>
      </c>
      <c r="AY145" s="13" t="s">
        <v>128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78</v>
      </c>
      <c r="BK145" s="140">
        <f t="shared" si="19"/>
        <v>0</v>
      </c>
      <c r="BL145" s="13" t="s">
        <v>133</v>
      </c>
      <c r="BM145" s="13" t="s">
        <v>352</v>
      </c>
    </row>
    <row r="146" spans="2:65" s="9" customFormat="1" ht="29.85" customHeight="1" x14ac:dyDescent="0.3">
      <c r="B146" s="120"/>
      <c r="C146" s="121"/>
      <c r="D146" s="130" t="s">
        <v>322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214">
        <f>BK146</f>
        <v>0</v>
      </c>
      <c r="O146" s="215"/>
      <c r="P146" s="215"/>
      <c r="Q146" s="215"/>
      <c r="R146" s="123"/>
      <c r="T146" s="124"/>
      <c r="U146" s="121"/>
      <c r="V146" s="121"/>
      <c r="W146" s="125">
        <f>W147</f>
        <v>0</v>
      </c>
      <c r="X146" s="121"/>
      <c r="Y146" s="125">
        <f>Y147</f>
        <v>0</v>
      </c>
      <c r="Z146" s="121"/>
      <c r="AA146" s="126">
        <f>AA147</f>
        <v>0</v>
      </c>
      <c r="AR146" s="127" t="s">
        <v>78</v>
      </c>
      <c r="AT146" s="128" t="s">
        <v>70</v>
      </c>
      <c r="AU146" s="128" t="s">
        <v>78</v>
      </c>
      <c r="AY146" s="127" t="s">
        <v>128</v>
      </c>
      <c r="BK146" s="129">
        <f>BK147</f>
        <v>0</v>
      </c>
    </row>
    <row r="147" spans="2:65" s="1" customFormat="1" ht="22.5" customHeight="1" x14ac:dyDescent="0.3">
      <c r="B147" s="131"/>
      <c r="C147" s="132" t="s">
        <v>228</v>
      </c>
      <c r="D147" s="132" t="s">
        <v>129</v>
      </c>
      <c r="E147" s="133" t="s">
        <v>221</v>
      </c>
      <c r="F147" s="199" t="s">
        <v>353</v>
      </c>
      <c r="G147" s="200"/>
      <c r="H147" s="200"/>
      <c r="I147" s="200"/>
      <c r="J147" s="134" t="s">
        <v>132</v>
      </c>
      <c r="K147" s="135">
        <v>14</v>
      </c>
      <c r="L147" s="201">
        <v>0</v>
      </c>
      <c r="M147" s="200"/>
      <c r="N147" s="201">
        <f>ROUND(L147*K147,2)</f>
        <v>0</v>
      </c>
      <c r="O147" s="200"/>
      <c r="P147" s="200"/>
      <c r="Q147" s="200"/>
      <c r="R147" s="136"/>
      <c r="T147" s="137" t="s">
        <v>3</v>
      </c>
      <c r="U147" s="36" t="s">
        <v>36</v>
      </c>
      <c r="V147" s="138">
        <v>0</v>
      </c>
      <c r="W147" s="138">
        <f>V147*K147</f>
        <v>0</v>
      </c>
      <c r="X147" s="138">
        <v>0</v>
      </c>
      <c r="Y147" s="138">
        <f>X147*K147</f>
        <v>0</v>
      </c>
      <c r="Z147" s="138">
        <v>0</v>
      </c>
      <c r="AA147" s="139">
        <f>Z147*K147</f>
        <v>0</v>
      </c>
      <c r="AR147" s="13" t="s">
        <v>133</v>
      </c>
      <c r="AT147" s="13" t="s">
        <v>129</v>
      </c>
      <c r="AU147" s="13" t="s">
        <v>95</v>
      </c>
      <c r="AY147" s="13" t="s">
        <v>128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13" t="s">
        <v>78</v>
      </c>
      <c r="BK147" s="140">
        <f>ROUND(L147*K147,2)</f>
        <v>0</v>
      </c>
      <c r="BL147" s="13" t="s">
        <v>133</v>
      </c>
      <c r="BM147" s="13" t="s">
        <v>354</v>
      </c>
    </row>
    <row r="148" spans="2:65" s="9" customFormat="1" ht="29.85" customHeight="1" x14ac:dyDescent="0.3">
      <c r="B148" s="120"/>
      <c r="C148" s="121"/>
      <c r="D148" s="130" t="s">
        <v>323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214">
        <f>BK148</f>
        <v>0</v>
      </c>
      <c r="O148" s="215"/>
      <c r="P148" s="215"/>
      <c r="Q148" s="215"/>
      <c r="R148" s="123"/>
      <c r="T148" s="124"/>
      <c r="U148" s="121"/>
      <c r="V148" s="121"/>
      <c r="W148" s="125">
        <f>SUM(W149:W152)</f>
        <v>254.50559999999996</v>
      </c>
      <c r="X148" s="121"/>
      <c r="Y148" s="125">
        <f>SUM(Y149:Y152)</f>
        <v>0</v>
      </c>
      <c r="Z148" s="121"/>
      <c r="AA148" s="126">
        <f>SUM(AA149:AA152)</f>
        <v>0</v>
      </c>
      <c r="AR148" s="127" t="s">
        <v>78</v>
      </c>
      <c r="AT148" s="128" t="s">
        <v>70</v>
      </c>
      <c r="AU148" s="128" t="s">
        <v>78</v>
      </c>
      <c r="AY148" s="127" t="s">
        <v>128</v>
      </c>
      <c r="BK148" s="129">
        <f>SUM(BK149:BK152)</f>
        <v>0</v>
      </c>
    </row>
    <row r="149" spans="2:65" s="1" customFormat="1" ht="31.5" customHeight="1" x14ac:dyDescent="0.3">
      <c r="B149" s="131"/>
      <c r="C149" s="132" t="s">
        <v>232</v>
      </c>
      <c r="D149" s="132" t="s">
        <v>129</v>
      </c>
      <c r="E149" s="133" t="s">
        <v>225</v>
      </c>
      <c r="F149" s="199" t="s">
        <v>226</v>
      </c>
      <c r="G149" s="200"/>
      <c r="H149" s="200"/>
      <c r="I149" s="200"/>
      <c r="J149" s="134" t="s">
        <v>166</v>
      </c>
      <c r="K149" s="135">
        <v>584.29999999999995</v>
      </c>
      <c r="L149" s="201">
        <v>0</v>
      </c>
      <c r="M149" s="200"/>
      <c r="N149" s="201">
        <f>ROUND(L149*K149,2)</f>
        <v>0</v>
      </c>
      <c r="O149" s="200"/>
      <c r="P149" s="200"/>
      <c r="Q149" s="200"/>
      <c r="R149" s="136"/>
      <c r="T149" s="137" t="s">
        <v>3</v>
      </c>
      <c r="U149" s="36" t="s">
        <v>36</v>
      </c>
      <c r="V149" s="138">
        <v>0.39700000000000002</v>
      </c>
      <c r="W149" s="138">
        <f>V149*K149</f>
        <v>231.96709999999999</v>
      </c>
      <c r="X149" s="138">
        <v>0</v>
      </c>
      <c r="Y149" s="138">
        <f>X149*K149</f>
        <v>0</v>
      </c>
      <c r="Z149" s="138">
        <v>0</v>
      </c>
      <c r="AA149" s="139">
        <f>Z149*K149</f>
        <v>0</v>
      </c>
      <c r="AR149" s="13" t="s">
        <v>133</v>
      </c>
      <c r="AT149" s="13" t="s">
        <v>129</v>
      </c>
      <c r="AU149" s="13" t="s">
        <v>95</v>
      </c>
      <c r="AY149" s="13" t="s">
        <v>128</v>
      </c>
      <c r="BE149" s="140">
        <f>IF(U149="základní",N149,0)</f>
        <v>0</v>
      </c>
      <c r="BF149" s="140">
        <f>IF(U149="snížená",N149,0)</f>
        <v>0</v>
      </c>
      <c r="BG149" s="140">
        <f>IF(U149="zákl. přenesená",N149,0)</f>
        <v>0</v>
      </c>
      <c r="BH149" s="140">
        <f>IF(U149="sníž. přenesená",N149,0)</f>
        <v>0</v>
      </c>
      <c r="BI149" s="140">
        <f>IF(U149="nulová",N149,0)</f>
        <v>0</v>
      </c>
      <c r="BJ149" s="13" t="s">
        <v>78</v>
      </c>
      <c r="BK149" s="140">
        <f>ROUND(L149*K149,2)</f>
        <v>0</v>
      </c>
      <c r="BL149" s="13" t="s">
        <v>133</v>
      </c>
      <c r="BM149" s="13" t="s">
        <v>355</v>
      </c>
    </row>
    <row r="150" spans="2:65" s="1" customFormat="1" ht="44.25" customHeight="1" x14ac:dyDescent="0.3">
      <c r="B150" s="131"/>
      <c r="C150" s="132" t="s">
        <v>236</v>
      </c>
      <c r="D150" s="132" t="s">
        <v>129</v>
      </c>
      <c r="E150" s="133" t="s">
        <v>229</v>
      </c>
      <c r="F150" s="199" t="s">
        <v>230</v>
      </c>
      <c r="G150" s="200"/>
      <c r="H150" s="200"/>
      <c r="I150" s="200"/>
      <c r="J150" s="134" t="s">
        <v>166</v>
      </c>
      <c r="K150" s="135">
        <v>584.29999999999995</v>
      </c>
      <c r="L150" s="201">
        <v>0</v>
      </c>
      <c r="M150" s="200"/>
      <c r="N150" s="201">
        <f>ROUND(L150*K150,2)</f>
        <v>0</v>
      </c>
      <c r="O150" s="200"/>
      <c r="P150" s="200"/>
      <c r="Q150" s="200"/>
      <c r="R150" s="136"/>
      <c r="T150" s="137" t="s">
        <v>3</v>
      </c>
      <c r="U150" s="36" t="s">
        <v>36</v>
      </c>
      <c r="V150" s="138">
        <v>1.4999999999999999E-2</v>
      </c>
      <c r="W150" s="138">
        <f>V150*K150</f>
        <v>8.7644999999999982</v>
      </c>
      <c r="X150" s="138">
        <v>0</v>
      </c>
      <c r="Y150" s="138">
        <f>X150*K150</f>
        <v>0</v>
      </c>
      <c r="Z150" s="138">
        <v>0</v>
      </c>
      <c r="AA150" s="139">
        <f>Z150*K150</f>
        <v>0</v>
      </c>
      <c r="AR150" s="13" t="s">
        <v>133</v>
      </c>
      <c r="AT150" s="13" t="s">
        <v>129</v>
      </c>
      <c r="AU150" s="13" t="s">
        <v>95</v>
      </c>
      <c r="AY150" s="13" t="s">
        <v>128</v>
      </c>
      <c r="BE150" s="140">
        <f>IF(U150="základní",N150,0)</f>
        <v>0</v>
      </c>
      <c r="BF150" s="140">
        <f>IF(U150="snížená",N150,0)</f>
        <v>0</v>
      </c>
      <c r="BG150" s="140">
        <f>IF(U150="zákl. přenesená",N150,0)</f>
        <v>0</v>
      </c>
      <c r="BH150" s="140">
        <f>IF(U150="sníž. přenesená",N150,0)</f>
        <v>0</v>
      </c>
      <c r="BI150" s="140">
        <f>IF(U150="nulová",N150,0)</f>
        <v>0</v>
      </c>
      <c r="BJ150" s="13" t="s">
        <v>78</v>
      </c>
      <c r="BK150" s="140">
        <f>ROUND(L150*K150,2)</f>
        <v>0</v>
      </c>
      <c r="BL150" s="13" t="s">
        <v>133</v>
      </c>
      <c r="BM150" s="13" t="s">
        <v>356</v>
      </c>
    </row>
    <row r="151" spans="2:65" s="1" customFormat="1" ht="31.5" customHeight="1" x14ac:dyDescent="0.3">
      <c r="B151" s="131"/>
      <c r="C151" s="132" t="s">
        <v>305</v>
      </c>
      <c r="D151" s="132" t="s">
        <v>129</v>
      </c>
      <c r="E151" s="133" t="s">
        <v>233</v>
      </c>
      <c r="F151" s="199" t="s">
        <v>234</v>
      </c>
      <c r="G151" s="200"/>
      <c r="H151" s="200"/>
      <c r="I151" s="200"/>
      <c r="J151" s="134" t="s">
        <v>166</v>
      </c>
      <c r="K151" s="135">
        <v>97</v>
      </c>
      <c r="L151" s="201">
        <v>0</v>
      </c>
      <c r="M151" s="200"/>
      <c r="N151" s="201">
        <f>ROUND(L151*K151,2)</f>
        <v>0</v>
      </c>
      <c r="O151" s="200"/>
      <c r="P151" s="200"/>
      <c r="Q151" s="200"/>
      <c r="R151" s="136"/>
      <c r="T151" s="137" t="s">
        <v>3</v>
      </c>
      <c r="U151" s="36" t="s">
        <v>36</v>
      </c>
      <c r="V151" s="138">
        <v>6.6000000000000003E-2</v>
      </c>
      <c r="W151" s="138">
        <f>V151*K151</f>
        <v>6.4020000000000001</v>
      </c>
      <c r="X151" s="138">
        <v>0</v>
      </c>
      <c r="Y151" s="138">
        <f>X151*K151</f>
        <v>0</v>
      </c>
      <c r="Z151" s="138">
        <v>0</v>
      </c>
      <c r="AA151" s="139">
        <f>Z151*K151</f>
        <v>0</v>
      </c>
      <c r="AR151" s="13" t="s">
        <v>133</v>
      </c>
      <c r="AT151" s="13" t="s">
        <v>129</v>
      </c>
      <c r="AU151" s="13" t="s">
        <v>95</v>
      </c>
      <c r="AY151" s="13" t="s">
        <v>128</v>
      </c>
      <c r="BE151" s="140">
        <f>IF(U151="základní",N151,0)</f>
        <v>0</v>
      </c>
      <c r="BF151" s="140">
        <f>IF(U151="snížená",N151,0)</f>
        <v>0</v>
      </c>
      <c r="BG151" s="140">
        <f>IF(U151="zákl. přenesená",N151,0)</f>
        <v>0</v>
      </c>
      <c r="BH151" s="140">
        <f>IF(U151="sníž. přenesená",N151,0)</f>
        <v>0</v>
      </c>
      <c r="BI151" s="140">
        <f>IF(U151="nulová",N151,0)</f>
        <v>0</v>
      </c>
      <c r="BJ151" s="13" t="s">
        <v>78</v>
      </c>
      <c r="BK151" s="140">
        <f>ROUND(L151*K151,2)</f>
        <v>0</v>
      </c>
      <c r="BL151" s="13" t="s">
        <v>133</v>
      </c>
      <c r="BM151" s="13" t="s">
        <v>357</v>
      </c>
    </row>
    <row r="152" spans="2:65" s="1" customFormat="1" ht="44.25" customHeight="1" x14ac:dyDescent="0.3">
      <c r="B152" s="131"/>
      <c r="C152" s="132" t="s">
        <v>307</v>
      </c>
      <c r="D152" s="132" t="s">
        <v>129</v>
      </c>
      <c r="E152" s="133" t="s">
        <v>237</v>
      </c>
      <c r="F152" s="199" t="s">
        <v>238</v>
      </c>
      <c r="G152" s="200"/>
      <c r="H152" s="200"/>
      <c r="I152" s="200"/>
      <c r="J152" s="134" t="s">
        <v>166</v>
      </c>
      <c r="K152" s="135">
        <v>388</v>
      </c>
      <c r="L152" s="201">
        <v>0</v>
      </c>
      <c r="M152" s="200"/>
      <c r="N152" s="201">
        <f>ROUND(L152*K152,2)</f>
        <v>0</v>
      </c>
      <c r="O152" s="200"/>
      <c r="P152" s="200"/>
      <c r="Q152" s="200"/>
      <c r="R152" s="136"/>
      <c r="T152" s="137" t="s">
        <v>3</v>
      </c>
      <c r="U152" s="145" t="s">
        <v>36</v>
      </c>
      <c r="V152" s="146">
        <v>1.9E-2</v>
      </c>
      <c r="W152" s="146">
        <f>V152*K152</f>
        <v>7.3719999999999999</v>
      </c>
      <c r="X152" s="146">
        <v>0</v>
      </c>
      <c r="Y152" s="146">
        <f>X152*K152</f>
        <v>0</v>
      </c>
      <c r="Z152" s="146">
        <v>0</v>
      </c>
      <c r="AA152" s="147">
        <f>Z152*K152</f>
        <v>0</v>
      </c>
      <c r="AR152" s="13" t="s">
        <v>133</v>
      </c>
      <c r="AT152" s="13" t="s">
        <v>129</v>
      </c>
      <c r="AU152" s="13" t="s">
        <v>95</v>
      </c>
      <c r="AY152" s="13" t="s">
        <v>128</v>
      </c>
      <c r="BE152" s="140">
        <f>IF(U152="základní",N152,0)</f>
        <v>0</v>
      </c>
      <c r="BF152" s="140">
        <f>IF(U152="snížená",N152,0)</f>
        <v>0</v>
      </c>
      <c r="BG152" s="140">
        <f>IF(U152="zákl. přenesená",N152,0)</f>
        <v>0</v>
      </c>
      <c r="BH152" s="140">
        <f>IF(U152="sníž. přenesená",N152,0)</f>
        <v>0</v>
      </c>
      <c r="BI152" s="140">
        <f>IF(U152="nulová",N152,0)</f>
        <v>0</v>
      </c>
      <c r="BJ152" s="13" t="s">
        <v>78</v>
      </c>
      <c r="BK152" s="140">
        <f>ROUND(L152*K152,2)</f>
        <v>0</v>
      </c>
      <c r="BL152" s="13" t="s">
        <v>133</v>
      </c>
      <c r="BM152" s="13" t="s">
        <v>358</v>
      </c>
    </row>
    <row r="153" spans="2:65" s="1" customFormat="1" ht="6.95" customHeight="1" x14ac:dyDescent="0.3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/>
    </row>
  </sheetData>
  <mergeCells count="152"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16:Q116"/>
    <mergeCell ref="N117:Q117"/>
    <mergeCell ref="N118:Q118"/>
    <mergeCell ref="N132:Q132"/>
    <mergeCell ref="N133:Q133"/>
    <mergeCell ref="N135:Q135"/>
    <mergeCell ref="N146:Q146"/>
    <mergeCell ref="N148:Q148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4:I134"/>
    <mergeCell ref="L134:M134"/>
    <mergeCell ref="N134:Q134"/>
    <mergeCell ref="F136:I136"/>
    <mergeCell ref="L136:M136"/>
    <mergeCell ref="N136:Q13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tabSelected="1" workbookViewId="0">
      <pane ySplit="1" topLeftCell="A100" activePane="bottomLeft" state="frozen"/>
      <selection pane="bottomLeft" activeCell="L124" sqref="L12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393</v>
      </c>
      <c r="G1" s="149"/>
      <c r="H1" s="205" t="s">
        <v>394</v>
      </c>
      <c r="I1" s="205"/>
      <c r="J1" s="205"/>
      <c r="K1" s="205"/>
      <c r="L1" s="149" t="s">
        <v>395</v>
      </c>
      <c r="M1" s="151"/>
      <c r="N1" s="151"/>
      <c r="O1" s="152" t="s">
        <v>94</v>
      </c>
      <c r="P1" s="151"/>
      <c r="Q1" s="151"/>
      <c r="R1" s="151"/>
      <c r="S1" s="149" t="s">
        <v>396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5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89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1:66" ht="36.950000000000003" customHeight="1" x14ac:dyDescent="0.3">
      <c r="B4" s="17"/>
      <c r="C4" s="159" t="s">
        <v>96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15</v>
      </c>
      <c r="E6" s="18"/>
      <c r="F6" s="189" t="str">
        <f>'Rekapitulace stavby'!K6</f>
        <v>Rekonstrukce chodníků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1:66" s="1" customFormat="1" ht="32.85" customHeight="1" x14ac:dyDescent="0.3">
      <c r="B7" s="27"/>
      <c r="C7" s="28"/>
      <c r="D7" s="23" t="s">
        <v>97</v>
      </c>
      <c r="E7" s="28"/>
      <c r="F7" s="162" t="s">
        <v>359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28"/>
      <c r="R7" s="29"/>
    </row>
    <row r="8" spans="1:66" s="1" customFormat="1" ht="14.45" customHeight="1" x14ac:dyDescent="0.3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1:66" s="1" customFormat="1" ht="14.45" customHeight="1" x14ac:dyDescent="0.3">
      <c r="B9" s="27"/>
      <c r="C9" s="28"/>
      <c r="D9" s="24" t="s">
        <v>19</v>
      </c>
      <c r="E9" s="28"/>
      <c r="F9" s="22" t="s">
        <v>20</v>
      </c>
      <c r="G9" s="28"/>
      <c r="H9" s="28"/>
      <c r="I9" s="28"/>
      <c r="J9" s="28"/>
      <c r="K9" s="28"/>
      <c r="L9" s="28"/>
      <c r="M9" s="24" t="s">
        <v>21</v>
      </c>
      <c r="N9" s="28"/>
      <c r="O9" s="190" t="str">
        <f>'Rekapitulace stavby'!AN8</f>
        <v>4. 4. 2018</v>
      </c>
      <c r="P9" s="168"/>
      <c r="Q9" s="28"/>
      <c r="R9" s="29"/>
    </row>
    <row r="10" spans="1:66" s="1" customFormat="1" ht="10.9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4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61" t="s">
        <v>3</v>
      </c>
      <c r="P11" s="168"/>
      <c r="Q11" s="28"/>
      <c r="R11" s="29"/>
    </row>
    <row r="12" spans="1:66" s="1" customFormat="1" ht="18" customHeight="1" x14ac:dyDescent="0.3">
      <c r="B12" s="27"/>
      <c r="C12" s="28"/>
      <c r="D12" s="28"/>
      <c r="E12" s="22" t="s">
        <v>25</v>
      </c>
      <c r="F12" s="28"/>
      <c r="G12" s="28"/>
      <c r="H12" s="28"/>
      <c r="I12" s="28"/>
      <c r="J12" s="28"/>
      <c r="K12" s="28"/>
      <c r="L12" s="28"/>
      <c r="M12" s="24" t="s">
        <v>26</v>
      </c>
      <c r="N12" s="28"/>
      <c r="O12" s="161" t="s">
        <v>3</v>
      </c>
      <c r="P12" s="168"/>
      <c r="Q12" s="28"/>
      <c r="R12" s="29"/>
    </row>
    <row r="13" spans="1:66" s="1" customFormat="1" ht="6.9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45" customHeight="1" x14ac:dyDescent="0.3">
      <c r="B14" s="27"/>
      <c r="C14" s="28"/>
      <c r="D14" s="24" t="s">
        <v>27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61" t="s">
        <v>3</v>
      </c>
      <c r="P14" s="168"/>
      <c r="Q14" s="28"/>
      <c r="R14" s="29"/>
    </row>
    <row r="15" spans="1:66" s="1" customFormat="1" ht="18" customHeight="1" x14ac:dyDescent="0.3">
      <c r="B15" s="27"/>
      <c r="C15" s="28"/>
      <c r="D15" s="28"/>
      <c r="E15" s="22" t="s">
        <v>25</v>
      </c>
      <c r="F15" s="28"/>
      <c r="G15" s="28"/>
      <c r="H15" s="28"/>
      <c r="I15" s="28"/>
      <c r="J15" s="28"/>
      <c r="K15" s="28"/>
      <c r="L15" s="28"/>
      <c r="M15" s="24" t="s">
        <v>26</v>
      </c>
      <c r="N15" s="28"/>
      <c r="O15" s="161" t="s">
        <v>3</v>
      </c>
      <c r="P15" s="168"/>
      <c r="Q15" s="28"/>
      <c r="R15" s="29"/>
    </row>
    <row r="16" spans="1:66" s="1" customFormat="1" ht="6.9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45" customHeight="1" x14ac:dyDescent="0.3">
      <c r="B17" s="27"/>
      <c r="C17" s="28"/>
      <c r="D17" s="24" t="s">
        <v>28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61" t="s">
        <v>3</v>
      </c>
      <c r="P17" s="168"/>
      <c r="Q17" s="28"/>
      <c r="R17" s="29"/>
    </row>
    <row r="18" spans="2:18" s="1" customFormat="1" ht="18" customHeight="1" x14ac:dyDescent="0.3">
      <c r="B18" s="27"/>
      <c r="C18" s="28"/>
      <c r="D18" s="28"/>
      <c r="E18" s="22" t="s">
        <v>25</v>
      </c>
      <c r="F18" s="28"/>
      <c r="G18" s="28"/>
      <c r="H18" s="28"/>
      <c r="I18" s="28"/>
      <c r="J18" s="28"/>
      <c r="K18" s="28"/>
      <c r="L18" s="28"/>
      <c r="M18" s="24" t="s">
        <v>26</v>
      </c>
      <c r="N18" s="28"/>
      <c r="O18" s="161" t="s">
        <v>3</v>
      </c>
      <c r="P18" s="168"/>
      <c r="Q18" s="28"/>
      <c r="R18" s="29"/>
    </row>
    <row r="19" spans="2:18" s="1" customFormat="1" ht="6.9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45" customHeight="1" x14ac:dyDescent="0.3">
      <c r="B20" s="27"/>
      <c r="C20" s="28"/>
      <c r="D20" s="24" t="s">
        <v>30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61" t="s">
        <v>3</v>
      </c>
      <c r="P20" s="168"/>
      <c r="Q20" s="28"/>
      <c r="R20" s="29"/>
    </row>
    <row r="21" spans="2:18" s="1" customFormat="1" ht="18" customHeight="1" x14ac:dyDescent="0.3">
      <c r="B21" s="27"/>
      <c r="C21" s="28"/>
      <c r="D21" s="28"/>
      <c r="E21" s="22" t="s">
        <v>25</v>
      </c>
      <c r="F21" s="28"/>
      <c r="G21" s="28"/>
      <c r="H21" s="28"/>
      <c r="I21" s="28"/>
      <c r="J21" s="28"/>
      <c r="K21" s="28"/>
      <c r="L21" s="28"/>
      <c r="M21" s="24" t="s">
        <v>26</v>
      </c>
      <c r="N21" s="28"/>
      <c r="O21" s="161" t="s">
        <v>3</v>
      </c>
      <c r="P21" s="168"/>
      <c r="Q21" s="28"/>
      <c r="R21" s="29"/>
    </row>
    <row r="22" spans="2:18" s="1" customFormat="1" ht="6.9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45" customHeight="1" x14ac:dyDescent="0.3">
      <c r="B23" s="27"/>
      <c r="C23" s="28"/>
      <c r="D23" s="24" t="s">
        <v>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63" t="s">
        <v>3</v>
      </c>
      <c r="F24" s="168"/>
      <c r="G24" s="168"/>
      <c r="H24" s="168"/>
      <c r="I24" s="168"/>
      <c r="J24" s="168"/>
      <c r="K24" s="168"/>
      <c r="L24" s="168"/>
      <c r="M24" s="28"/>
      <c r="N24" s="28"/>
      <c r="O24" s="28"/>
      <c r="P24" s="28"/>
      <c r="Q24" s="28"/>
      <c r="R24" s="29"/>
    </row>
    <row r="25" spans="2:18" s="1" customFormat="1" ht="6.9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9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45" customHeight="1" x14ac:dyDescent="0.3">
      <c r="B27" s="27"/>
      <c r="C27" s="28"/>
      <c r="D27" s="96" t="s">
        <v>99</v>
      </c>
      <c r="E27" s="28"/>
      <c r="F27" s="28"/>
      <c r="G27" s="28"/>
      <c r="H27" s="28"/>
      <c r="I27" s="28"/>
      <c r="J27" s="28"/>
      <c r="K27" s="28"/>
      <c r="L27" s="28"/>
      <c r="M27" s="186">
        <f>N88</f>
        <v>0</v>
      </c>
      <c r="N27" s="168"/>
      <c r="O27" s="168"/>
      <c r="P27" s="168"/>
      <c r="Q27" s="28"/>
      <c r="R27" s="29"/>
    </row>
    <row r="28" spans="2:18" s="1" customFormat="1" ht="14.45" customHeight="1" x14ac:dyDescent="0.3">
      <c r="B28" s="27"/>
      <c r="C28" s="28"/>
      <c r="D28" s="26" t="s">
        <v>100</v>
      </c>
      <c r="E28" s="28"/>
      <c r="F28" s="28"/>
      <c r="G28" s="28"/>
      <c r="H28" s="28"/>
      <c r="I28" s="28"/>
      <c r="J28" s="28"/>
      <c r="K28" s="28"/>
      <c r="L28" s="28"/>
      <c r="M28" s="186">
        <f>N92</f>
        <v>0</v>
      </c>
      <c r="N28" s="168"/>
      <c r="O28" s="168"/>
      <c r="P28" s="168"/>
      <c r="Q28" s="28"/>
      <c r="R28" s="29"/>
    </row>
    <row r="29" spans="2:18" s="1" customFormat="1" ht="6.9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34</v>
      </c>
      <c r="E30" s="28"/>
      <c r="F30" s="28"/>
      <c r="G30" s="28"/>
      <c r="H30" s="28"/>
      <c r="I30" s="28"/>
      <c r="J30" s="28"/>
      <c r="K30" s="28"/>
      <c r="L30" s="28"/>
      <c r="M30" s="191">
        <f>ROUND(M27+M28,2)</f>
        <v>0</v>
      </c>
      <c r="N30" s="168"/>
      <c r="O30" s="168"/>
      <c r="P30" s="168"/>
      <c r="Q30" s="28"/>
      <c r="R30" s="29"/>
    </row>
    <row r="31" spans="2:18" s="1" customFormat="1" ht="6.9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45" customHeight="1" x14ac:dyDescent="0.3">
      <c r="B32" s="27"/>
      <c r="C32" s="28"/>
      <c r="D32" s="34" t="s">
        <v>35</v>
      </c>
      <c r="E32" s="34" t="s">
        <v>36</v>
      </c>
      <c r="F32" s="35">
        <v>0.21</v>
      </c>
      <c r="G32" s="98" t="s">
        <v>37</v>
      </c>
      <c r="H32" s="192">
        <f>ROUND((SUM(BE92:BE93)+SUM(BE111:BE122)), 2)</f>
        <v>0</v>
      </c>
      <c r="I32" s="168"/>
      <c r="J32" s="168"/>
      <c r="K32" s="28"/>
      <c r="L32" s="28"/>
      <c r="M32" s="192">
        <f>ROUND(ROUND((SUM(BE92:BE93)+SUM(BE111:BE122)), 2)*F32, 2)</f>
        <v>0</v>
      </c>
      <c r="N32" s="168"/>
      <c r="O32" s="168"/>
      <c r="P32" s="168"/>
      <c r="Q32" s="28"/>
      <c r="R32" s="29"/>
    </row>
    <row r="33" spans="2:18" s="1" customFormat="1" ht="14.45" customHeight="1" x14ac:dyDescent="0.3">
      <c r="B33" s="27"/>
      <c r="C33" s="28"/>
      <c r="D33" s="28"/>
      <c r="E33" s="34" t="s">
        <v>38</v>
      </c>
      <c r="F33" s="35">
        <v>0.15</v>
      </c>
      <c r="G33" s="98" t="s">
        <v>37</v>
      </c>
      <c r="H33" s="192">
        <f>ROUND((SUM(BF92:BF93)+SUM(BF111:BF122)), 2)</f>
        <v>0</v>
      </c>
      <c r="I33" s="168"/>
      <c r="J33" s="168"/>
      <c r="K33" s="28"/>
      <c r="L33" s="28"/>
      <c r="M33" s="192">
        <f>ROUND(ROUND((SUM(BF92:BF93)+SUM(BF111:BF122)), 2)*F33, 2)</f>
        <v>0</v>
      </c>
      <c r="N33" s="168"/>
      <c r="O33" s="168"/>
      <c r="P33" s="168"/>
      <c r="Q33" s="28"/>
      <c r="R33" s="29"/>
    </row>
    <row r="34" spans="2:18" s="1" customFormat="1" ht="14.45" hidden="1" customHeight="1" x14ac:dyDescent="0.3">
      <c r="B34" s="27"/>
      <c r="C34" s="28"/>
      <c r="D34" s="28"/>
      <c r="E34" s="34" t="s">
        <v>39</v>
      </c>
      <c r="F34" s="35">
        <v>0.21</v>
      </c>
      <c r="G34" s="98" t="s">
        <v>37</v>
      </c>
      <c r="H34" s="192">
        <f>ROUND((SUM(BG92:BG93)+SUM(BG111:BG122)), 2)</f>
        <v>0</v>
      </c>
      <c r="I34" s="168"/>
      <c r="J34" s="168"/>
      <c r="K34" s="28"/>
      <c r="L34" s="28"/>
      <c r="M34" s="192">
        <v>0</v>
      </c>
      <c r="N34" s="168"/>
      <c r="O34" s="168"/>
      <c r="P34" s="168"/>
      <c r="Q34" s="28"/>
      <c r="R34" s="29"/>
    </row>
    <row r="35" spans="2:18" s="1" customFormat="1" ht="14.45" hidden="1" customHeight="1" x14ac:dyDescent="0.3">
      <c r="B35" s="27"/>
      <c r="C35" s="28"/>
      <c r="D35" s="28"/>
      <c r="E35" s="34" t="s">
        <v>40</v>
      </c>
      <c r="F35" s="35">
        <v>0.15</v>
      </c>
      <c r="G35" s="98" t="s">
        <v>37</v>
      </c>
      <c r="H35" s="192">
        <f>ROUND((SUM(BH92:BH93)+SUM(BH111:BH122)), 2)</f>
        <v>0</v>
      </c>
      <c r="I35" s="168"/>
      <c r="J35" s="168"/>
      <c r="K35" s="28"/>
      <c r="L35" s="28"/>
      <c r="M35" s="192">
        <v>0</v>
      </c>
      <c r="N35" s="168"/>
      <c r="O35" s="168"/>
      <c r="P35" s="168"/>
      <c r="Q35" s="28"/>
      <c r="R35" s="29"/>
    </row>
    <row r="36" spans="2:18" s="1" customFormat="1" ht="14.45" hidden="1" customHeight="1" x14ac:dyDescent="0.3">
      <c r="B36" s="27"/>
      <c r="C36" s="28"/>
      <c r="D36" s="28"/>
      <c r="E36" s="34" t="s">
        <v>41</v>
      </c>
      <c r="F36" s="35">
        <v>0</v>
      </c>
      <c r="G36" s="98" t="s">
        <v>37</v>
      </c>
      <c r="H36" s="192">
        <f>ROUND((SUM(BI92:BI93)+SUM(BI111:BI122)), 2)</f>
        <v>0</v>
      </c>
      <c r="I36" s="168"/>
      <c r="J36" s="168"/>
      <c r="K36" s="28"/>
      <c r="L36" s="28"/>
      <c r="M36" s="192">
        <v>0</v>
      </c>
      <c r="N36" s="168"/>
      <c r="O36" s="168"/>
      <c r="P36" s="168"/>
      <c r="Q36" s="28"/>
      <c r="R36" s="29"/>
    </row>
    <row r="37" spans="2:18" s="1" customFormat="1" ht="6.9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42</v>
      </c>
      <c r="E38" s="67"/>
      <c r="F38" s="67"/>
      <c r="G38" s="100" t="s">
        <v>43</v>
      </c>
      <c r="H38" s="101" t="s">
        <v>44</v>
      </c>
      <c r="I38" s="67"/>
      <c r="J38" s="67"/>
      <c r="K38" s="67"/>
      <c r="L38" s="193">
        <f>SUM(M30:M36)</f>
        <v>0</v>
      </c>
      <c r="M38" s="178"/>
      <c r="N38" s="178"/>
      <c r="O38" s="178"/>
      <c r="P38" s="180"/>
      <c r="Q38" s="95"/>
      <c r="R38" s="29"/>
    </row>
    <row r="39" spans="2:18" s="1" customFormat="1" ht="14.4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4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 x14ac:dyDescent="0.3">
      <c r="B50" s="27"/>
      <c r="C50" s="28"/>
      <c r="D50" s="42" t="s">
        <v>45</v>
      </c>
      <c r="E50" s="43"/>
      <c r="F50" s="43"/>
      <c r="G50" s="43"/>
      <c r="H50" s="44"/>
      <c r="I50" s="28"/>
      <c r="J50" s="42" t="s">
        <v>46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 x14ac:dyDescent="0.3">
      <c r="B59" s="27"/>
      <c r="C59" s="28"/>
      <c r="D59" s="47" t="s">
        <v>47</v>
      </c>
      <c r="E59" s="48"/>
      <c r="F59" s="48"/>
      <c r="G59" s="49" t="s">
        <v>48</v>
      </c>
      <c r="H59" s="50"/>
      <c r="I59" s="28"/>
      <c r="J59" s="47" t="s">
        <v>47</v>
      </c>
      <c r="K59" s="48"/>
      <c r="L59" s="48"/>
      <c r="M59" s="48"/>
      <c r="N59" s="49" t="s">
        <v>48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 x14ac:dyDescent="0.3">
      <c r="B61" s="27"/>
      <c r="C61" s="28"/>
      <c r="D61" s="42" t="s">
        <v>49</v>
      </c>
      <c r="E61" s="43"/>
      <c r="F61" s="43"/>
      <c r="G61" s="43"/>
      <c r="H61" s="44"/>
      <c r="I61" s="28"/>
      <c r="J61" s="42" t="s">
        <v>50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 x14ac:dyDescent="0.3">
      <c r="B70" s="27"/>
      <c r="C70" s="28"/>
      <c r="D70" s="47" t="s">
        <v>47</v>
      </c>
      <c r="E70" s="48"/>
      <c r="F70" s="48"/>
      <c r="G70" s="49" t="s">
        <v>48</v>
      </c>
      <c r="H70" s="50"/>
      <c r="I70" s="28"/>
      <c r="J70" s="47" t="s">
        <v>47</v>
      </c>
      <c r="K70" s="48"/>
      <c r="L70" s="48"/>
      <c r="M70" s="48"/>
      <c r="N70" s="49" t="s">
        <v>48</v>
      </c>
      <c r="O70" s="48"/>
      <c r="P70" s="50"/>
      <c r="Q70" s="28"/>
      <c r="R70" s="29"/>
    </row>
    <row r="71" spans="2:18" s="1" customFormat="1" ht="14.4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 x14ac:dyDescent="0.3">
      <c r="B76" s="27"/>
      <c r="C76" s="159" t="s">
        <v>101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29"/>
    </row>
    <row r="77" spans="2:18" s="1" customFormat="1" ht="6.9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15</v>
      </c>
      <c r="D78" s="28"/>
      <c r="E78" s="28"/>
      <c r="F78" s="189" t="str">
        <f>F6</f>
        <v>Rekonstrukce chodníků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8"/>
      <c r="R78" s="29"/>
    </row>
    <row r="79" spans="2:18" s="1" customFormat="1" ht="36.950000000000003" customHeight="1" x14ac:dyDescent="0.3">
      <c r="B79" s="27"/>
      <c r="C79" s="61" t="s">
        <v>97</v>
      </c>
      <c r="D79" s="28"/>
      <c r="E79" s="28"/>
      <c r="F79" s="169" t="str">
        <f>F7</f>
        <v>VRN - Vedlejší rozpočtové náklady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28"/>
      <c r="R79" s="29"/>
    </row>
    <row r="80" spans="2:18" s="1" customFormat="1" ht="6.9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19</v>
      </c>
      <c r="D81" s="28"/>
      <c r="E81" s="28"/>
      <c r="F81" s="22" t="str">
        <f>F9</f>
        <v>Bystřice pod Hostýnem</v>
      </c>
      <c r="G81" s="28"/>
      <c r="H81" s="28"/>
      <c r="I81" s="28"/>
      <c r="J81" s="28"/>
      <c r="K81" s="24" t="s">
        <v>21</v>
      </c>
      <c r="L81" s="28"/>
      <c r="M81" s="190" t="str">
        <f>IF(O9="","",O9)</f>
        <v>4. 4. 2018</v>
      </c>
      <c r="N81" s="168"/>
      <c r="O81" s="168"/>
      <c r="P81" s="168"/>
      <c r="Q81" s="28"/>
      <c r="R81" s="29"/>
    </row>
    <row r="82" spans="2:47" s="1" customFormat="1" ht="6.9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5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28</v>
      </c>
      <c r="L83" s="28"/>
      <c r="M83" s="161" t="str">
        <f>E18</f>
        <v xml:space="preserve"> </v>
      </c>
      <c r="N83" s="168"/>
      <c r="O83" s="168"/>
      <c r="P83" s="168"/>
      <c r="Q83" s="168"/>
      <c r="R83" s="29"/>
    </row>
    <row r="84" spans="2:47" s="1" customFormat="1" ht="14.45" customHeight="1" x14ac:dyDescent="0.3">
      <c r="B84" s="27"/>
      <c r="C84" s="24" t="s">
        <v>27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30</v>
      </c>
      <c r="L84" s="28"/>
      <c r="M84" s="161" t="str">
        <f>E21</f>
        <v xml:space="preserve"> </v>
      </c>
      <c r="N84" s="168"/>
      <c r="O84" s="168"/>
      <c r="P84" s="168"/>
      <c r="Q84" s="168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198" t="s">
        <v>102</v>
      </c>
      <c r="D86" s="197"/>
      <c r="E86" s="197"/>
      <c r="F86" s="197"/>
      <c r="G86" s="197"/>
      <c r="H86" s="95"/>
      <c r="I86" s="95"/>
      <c r="J86" s="95"/>
      <c r="K86" s="95"/>
      <c r="L86" s="95"/>
      <c r="M86" s="95"/>
      <c r="N86" s="198" t="s">
        <v>103</v>
      </c>
      <c r="O86" s="168"/>
      <c r="P86" s="168"/>
      <c r="Q86" s="168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104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2">
        <f>N111</f>
        <v>0</v>
      </c>
      <c r="O88" s="168"/>
      <c r="P88" s="168"/>
      <c r="Q88" s="168"/>
      <c r="R88" s="29"/>
      <c r="AU88" s="13" t="s">
        <v>105</v>
      </c>
    </row>
    <row r="89" spans="2:47" s="6" customFormat="1" ht="24.95" customHeight="1" x14ac:dyDescent="0.3">
      <c r="B89" s="103"/>
      <c r="C89" s="104"/>
      <c r="D89" s="105" t="s">
        <v>360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N112</f>
        <v>0</v>
      </c>
      <c r="O89" s="220"/>
      <c r="P89" s="220"/>
      <c r="Q89" s="220"/>
      <c r="R89" s="106"/>
    </row>
    <row r="90" spans="2:47" s="7" customFormat="1" ht="19.899999999999999" customHeight="1" x14ac:dyDescent="0.3">
      <c r="B90" s="107"/>
      <c r="C90" s="108"/>
      <c r="D90" s="109" t="s">
        <v>361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94">
        <f>N113</f>
        <v>0</v>
      </c>
      <c r="O90" s="195"/>
      <c r="P90" s="195"/>
      <c r="Q90" s="195"/>
      <c r="R90" s="110"/>
    </row>
    <row r="91" spans="2:47" s="1" customFormat="1" ht="21.75" customHeight="1" x14ac:dyDescent="0.3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9"/>
    </row>
    <row r="92" spans="2:47" s="1" customFormat="1" ht="29.25" customHeight="1" x14ac:dyDescent="0.3">
      <c r="B92" s="27"/>
      <c r="C92" s="102" t="s">
        <v>113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96">
        <v>0</v>
      </c>
      <c r="O92" s="168"/>
      <c r="P92" s="168"/>
      <c r="Q92" s="168"/>
      <c r="R92" s="29"/>
      <c r="T92" s="111"/>
      <c r="U92" s="112" t="s">
        <v>35</v>
      </c>
    </row>
    <row r="93" spans="2:47" s="1" customFormat="1" ht="18" customHeight="1" x14ac:dyDescent="0.3"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9"/>
    </row>
    <row r="94" spans="2:47" s="1" customFormat="1" ht="29.25" customHeight="1" x14ac:dyDescent="0.3">
      <c r="B94" s="27"/>
      <c r="C94" s="94" t="s">
        <v>93</v>
      </c>
      <c r="D94" s="95"/>
      <c r="E94" s="95"/>
      <c r="F94" s="95"/>
      <c r="G94" s="95"/>
      <c r="H94" s="95"/>
      <c r="I94" s="95"/>
      <c r="J94" s="95"/>
      <c r="K94" s="95"/>
      <c r="L94" s="184">
        <f>ROUND(SUM(N88+N92),2)</f>
        <v>0</v>
      </c>
      <c r="M94" s="197"/>
      <c r="N94" s="197"/>
      <c r="O94" s="197"/>
      <c r="P94" s="197"/>
      <c r="Q94" s="197"/>
      <c r="R94" s="29"/>
    </row>
    <row r="95" spans="2:47" s="1" customFormat="1" ht="6.95" customHeight="1" x14ac:dyDescent="0.3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3" s="1" customFormat="1" ht="6.95" customHeight="1" x14ac:dyDescent="0.3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3" s="1" customFormat="1" ht="36.950000000000003" customHeight="1" x14ac:dyDescent="0.3">
      <c r="B100" s="27"/>
      <c r="C100" s="159" t="s">
        <v>114</v>
      </c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29"/>
    </row>
    <row r="101" spans="2:63" s="1" customFormat="1" ht="6.95" customHeight="1" x14ac:dyDescent="0.3"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9"/>
    </row>
    <row r="102" spans="2:63" s="1" customFormat="1" ht="30" customHeight="1" x14ac:dyDescent="0.3">
      <c r="B102" s="27"/>
      <c r="C102" s="24" t="s">
        <v>15</v>
      </c>
      <c r="D102" s="28"/>
      <c r="E102" s="28"/>
      <c r="F102" s="189" t="str">
        <f>F6</f>
        <v>Rekonstrukce chodníků</v>
      </c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28"/>
      <c r="R102" s="29"/>
    </row>
    <row r="103" spans="2:63" s="1" customFormat="1" ht="36.950000000000003" customHeight="1" x14ac:dyDescent="0.3">
      <c r="B103" s="27"/>
      <c r="C103" s="61" t="s">
        <v>97</v>
      </c>
      <c r="D103" s="28"/>
      <c r="E103" s="28"/>
      <c r="F103" s="169" t="str">
        <f>F7</f>
        <v>VRN - Vedlejší rozpočtové náklady</v>
      </c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28"/>
      <c r="R103" s="29"/>
    </row>
    <row r="104" spans="2:63" s="1" customFormat="1" ht="6.95" customHeight="1" x14ac:dyDescent="0.3"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</row>
    <row r="105" spans="2:63" s="1" customFormat="1" ht="18" customHeight="1" x14ac:dyDescent="0.3">
      <c r="B105" s="27"/>
      <c r="C105" s="24" t="s">
        <v>19</v>
      </c>
      <c r="D105" s="28"/>
      <c r="E105" s="28"/>
      <c r="F105" s="22" t="str">
        <f>F9</f>
        <v>Bystřice pod Hostýnem</v>
      </c>
      <c r="G105" s="28"/>
      <c r="H105" s="28"/>
      <c r="I105" s="28"/>
      <c r="J105" s="28"/>
      <c r="K105" s="24" t="s">
        <v>21</v>
      </c>
      <c r="L105" s="28"/>
      <c r="M105" s="190" t="str">
        <f>IF(O9="","",O9)</f>
        <v>4. 4. 2018</v>
      </c>
      <c r="N105" s="168"/>
      <c r="O105" s="168"/>
      <c r="P105" s="168"/>
      <c r="Q105" s="28"/>
      <c r="R105" s="29"/>
    </row>
    <row r="106" spans="2:63" s="1" customFormat="1" ht="6.95" customHeight="1" x14ac:dyDescent="0.3"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</row>
    <row r="107" spans="2:63" s="1" customFormat="1" ht="15" x14ac:dyDescent="0.3">
      <c r="B107" s="27"/>
      <c r="C107" s="24" t="s">
        <v>23</v>
      </c>
      <c r="D107" s="28"/>
      <c r="E107" s="28"/>
      <c r="F107" s="22" t="str">
        <f>E12</f>
        <v xml:space="preserve"> </v>
      </c>
      <c r="G107" s="28"/>
      <c r="H107" s="28"/>
      <c r="I107" s="28"/>
      <c r="J107" s="28"/>
      <c r="K107" s="24" t="s">
        <v>28</v>
      </c>
      <c r="L107" s="28"/>
      <c r="M107" s="161" t="str">
        <f>E18</f>
        <v xml:space="preserve"> </v>
      </c>
      <c r="N107" s="168"/>
      <c r="O107" s="168"/>
      <c r="P107" s="168"/>
      <c r="Q107" s="168"/>
      <c r="R107" s="29"/>
    </row>
    <row r="108" spans="2:63" s="1" customFormat="1" ht="14.45" customHeight="1" x14ac:dyDescent="0.3">
      <c r="B108" s="27"/>
      <c r="C108" s="24" t="s">
        <v>27</v>
      </c>
      <c r="D108" s="28"/>
      <c r="E108" s="28"/>
      <c r="F108" s="22" t="str">
        <f>IF(E15="","",E15)</f>
        <v xml:space="preserve"> </v>
      </c>
      <c r="G108" s="28"/>
      <c r="H108" s="28"/>
      <c r="I108" s="28"/>
      <c r="J108" s="28"/>
      <c r="K108" s="24" t="s">
        <v>30</v>
      </c>
      <c r="L108" s="28"/>
      <c r="M108" s="161" t="str">
        <f>E21</f>
        <v xml:space="preserve"> </v>
      </c>
      <c r="N108" s="168"/>
      <c r="O108" s="168"/>
      <c r="P108" s="168"/>
      <c r="Q108" s="168"/>
      <c r="R108" s="29"/>
    </row>
    <row r="109" spans="2:63" s="1" customFormat="1" ht="10.35" customHeight="1" x14ac:dyDescent="0.3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63" s="8" customFormat="1" ht="29.25" customHeight="1" x14ac:dyDescent="0.3">
      <c r="B110" s="113"/>
      <c r="C110" s="114" t="s">
        <v>115</v>
      </c>
      <c r="D110" s="115" t="s">
        <v>116</v>
      </c>
      <c r="E110" s="115" t="s">
        <v>53</v>
      </c>
      <c r="F110" s="216" t="s">
        <v>117</v>
      </c>
      <c r="G110" s="217"/>
      <c r="H110" s="217"/>
      <c r="I110" s="217"/>
      <c r="J110" s="115" t="s">
        <v>118</v>
      </c>
      <c r="K110" s="115" t="s">
        <v>119</v>
      </c>
      <c r="L110" s="218" t="s">
        <v>120</v>
      </c>
      <c r="M110" s="217"/>
      <c r="N110" s="216" t="s">
        <v>103</v>
      </c>
      <c r="O110" s="217"/>
      <c r="P110" s="217"/>
      <c r="Q110" s="219"/>
      <c r="R110" s="116"/>
      <c r="T110" s="68" t="s">
        <v>121</v>
      </c>
      <c r="U110" s="69" t="s">
        <v>35</v>
      </c>
      <c r="V110" s="69" t="s">
        <v>122</v>
      </c>
      <c r="W110" s="69" t="s">
        <v>123</v>
      </c>
      <c r="X110" s="69" t="s">
        <v>124</v>
      </c>
      <c r="Y110" s="69" t="s">
        <v>125</v>
      </c>
      <c r="Z110" s="69" t="s">
        <v>126</v>
      </c>
      <c r="AA110" s="70" t="s">
        <v>127</v>
      </c>
    </row>
    <row r="111" spans="2:63" s="1" customFormat="1" ht="29.25" customHeight="1" x14ac:dyDescent="0.35">
      <c r="B111" s="27"/>
      <c r="C111" s="72" t="s">
        <v>99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06">
        <f>BK111</f>
        <v>0</v>
      </c>
      <c r="O111" s="207"/>
      <c r="P111" s="207"/>
      <c r="Q111" s="207"/>
      <c r="R111" s="29"/>
      <c r="T111" s="71"/>
      <c r="U111" s="43"/>
      <c r="V111" s="43"/>
      <c r="W111" s="117">
        <f>W112</f>
        <v>0</v>
      </c>
      <c r="X111" s="43"/>
      <c r="Y111" s="117">
        <f>Y112</f>
        <v>0</v>
      </c>
      <c r="Z111" s="43"/>
      <c r="AA111" s="118">
        <f>AA112</f>
        <v>0</v>
      </c>
      <c r="AT111" s="13" t="s">
        <v>70</v>
      </c>
      <c r="AU111" s="13" t="s">
        <v>105</v>
      </c>
      <c r="BK111" s="119">
        <f>BK112</f>
        <v>0</v>
      </c>
    </row>
    <row r="112" spans="2:63" s="9" customFormat="1" ht="37.35" customHeight="1" x14ac:dyDescent="0.35">
      <c r="B112" s="120"/>
      <c r="C112" s="121"/>
      <c r="D112" s="122" t="s">
        <v>360</v>
      </c>
      <c r="E112" s="122"/>
      <c r="F112" s="122"/>
      <c r="G112" s="122"/>
      <c r="H112" s="122"/>
      <c r="I112" s="122"/>
      <c r="J112" s="122"/>
      <c r="K112" s="122"/>
      <c r="L112" s="122"/>
      <c r="M112" s="122"/>
      <c r="N112" s="208">
        <f>BK112</f>
        <v>0</v>
      </c>
      <c r="O112" s="209"/>
      <c r="P112" s="209"/>
      <c r="Q112" s="209"/>
      <c r="R112" s="123"/>
      <c r="T112" s="124"/>
      <c r="U112" s="121"/>
      <c r="V112" s="121"/>
      <c r="W112" s="125">
        <f>W113</f>
        <v>0</v>
      </c>
      <c r="X112" s="121"/>
      <c r="Y112" s="125">
        <f>Y113</f>
        <v>0</v>
      </c>
      <c r="Z112" s="121"/>
      <c r="AA112" s="126">
        <f>AA113</f>
        <v>0</v>
      </c>
      <c r="AR112" s="127" t="s">
        <v>147</v>
      </c>
      <c r="AT112" s="128" t="s">
        <v>70</v>
      </c>
      <c r="AU112" s="128" t="s">
        <v>71</v>
      </c>
      <c r="AY112" s="127" t="s">
        <v>128</v>
      </c>
      <c r="BK112" s="129">
        <f>BK113</f>
        <v>0</v>
      </c>
    </row>
    <row r="113" spans="2:65" s="9" customFormat="1" ht="19.899999999999999" customHeight="1" x14ac:dyDescent="0.3">
      <c r="B113" s="120"/>
      <c r="C113" s="121"/>
      <c r="D113" s="130" t="s">
        <v>361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210">
        <f>BK113</f>
        <v>0</v>
      </c>
      <c r="O113" s="211"/>
      <c r="P113" s="211"/>
      <c r="Q113" s="211"/>
      <c r="R113" s="123"/>
      <c r="T113" s="124"/>
      <c r="U113" s="121"/>
      <c r="V113" s="121"/>
      <c r="W113" s="125">
        <f>SUM(W114:W122)</f>
        <v>0</v>
      </c>
      <c r="X113" s="121"/>
      <c r="Y113" s="125">
        <f>SUM(Y114:Y122)</f>
        <v>0</v>
      </c>
      <c r="Z113" s="121"/>
      <c r="AA113" s="126">
        <f>SUM(AA114:AA122)</f>
        <v>0</v>
      </c>
      <c r="AR113" s="127" t="s">
        <v>147</v>
      </c>
      <c r="AT113" s="128" t="s">
        <v>70</v>
      </c>
      <c r="AU113" s="128" t="s">
        <v>78</v>
      </c>
      <c r="AY113" s="127" t="s">
        <v>128</v>
      </c>
      <c r="BK113" s="129">
        <f>SUM(BK114:BK122)</f>
        <v>0</v>
      </c>
    </row>
    <row r="114" spans="2:65" s="1" customFormat="1" ht="22.5" customHeight="1" x14ac:dyDescent="0.3">
      <c r="B114" s="131"/>
      <c r="C114" s="132" t="s">
        <v>78</v>
      </c>
      <c r="D114" s="132" t="s">
        <v>129</v>
      </c>
      <c r="E114" s="133" t="s">
        <v>362</v>
      </c>
      <c r="F114" s="199" t="s">
        <v>363</v>
      </c>
      <c r="G114" s="200"/>
      <c r="H114" s="200"/>
      <c r="I114" s="200"/>
      <c r="J114" s="134" t="s">
        <v>364</v>
      </c>
      <c r="K114" s="135">
        <v>1</v>
      </c>
      <c r="L114" s="201">
        <v>0</v>
      </c>
      <c r="M114" s="200"/>
      <c r="N114" s="201">
        <f t="shared" ref="N114:N122" si="0">ROUND(L114*K114,2)</f>
        <v>0</v>
      </c>
      <c r="O114" s="200"/>
      <c r="P114" s="200"/>
      <c r="Q114" s="200"/>
      <c r="R114" s="136"/>
      <c r="T114" s="137" t="s">
        <v>3</v>
      </c>
      <c r="U114" s="36" t="s">
        <v>36</v>
      </c>
      <c r="V114" s="138">
        <v>0</v>
      </c>
      <c r="W114" s="138">
        <f t="shared" ref="W114:W122" si="1">V114*K114</f>
        <v>0</v>
      </c>
      <c r="X114" s="138">
        <v>0</v>
      </c>
      <c r="Y114" s="138">
        <f t="shared" ref="Y114:Y122" si="2">X114*K114</f>
        <v>0</v>
      </c>
      <c r="Z114" s="138">
        <v>0</v>
      </c>
      <c r="AA114" s="139">
        <f t="shared" ref="AA114:AA122" si="3">Z114*K114</f>
        <v>0</v>
      </c>
      <c r="AR114" s="13" t="s">
        <v>133</v>
      </c>
      <c r="AT114" s="13" t="s">
        <v>129</v>
      </c>
      <c r="AU114" s="13" t="s">
        <v>95</v>
      </c>
      <c r="AY114" s="13" t="s">
        <v>128</v>
      </c>
      <c r="BE114" s="140">
        <f t="shared" ref="BE114:BE122" si="4">IF(U114="základní",N114,0)</f>
        <v>0</v>
      </c>
      <c r="BF114" s="140">
        <f t="shared" ref="BF114:BF122" si="5">IF(U114="snížená",N114,0)</f>
        <v>0</v>
      </c>
      <c r="BG114" s="140">
        <f t="shared" ref="BG114:BG122" si="6">IF(U114="zákl. přenesená",N114,0)</f>
        <v>0</v>
      </c>
      <c r="BH114" s="140">
        <f t="shared" ref="BH114:BH122" si="7">IF(U114="sníž. přenesená",N114,0)</f>
        <v>0</v>
      </c>
      <c r="BI114" s="140">
        <f t="shared" ref="BI114:BI122" si="8">IF(U114="nulová",N114,0)</f>
        <v>0</v>
      </c>
      <c r="BJ114" s="13" t="s">
        <v>78</v>
      </c>
      <c r="BK114" s="140">
        <f t="shared" ref="BK114:BK122" si="9">ROUND(L114*K114,2)</f>
        <v>0</v>
      </c>
      <c r="BL114" s="13" t="s">
        <v>133</v>
      </c>
      <c r="BM114" s="13" t="s">
        <v>365</v>
      </c>
    </row>
    <row r="115" spans="2:65" s="1" customFormat="1" ht="22.5" customHeight="1" x14ac:dyDescent="0.3">
      <c r="B115" s="131"/>
      <c r="C115" s="132" t="s">
        <v>95</v>
      </c>
      <c r="D115" s="132" t="s">
        <v>129</v>
      </c>
      <c r="E115" s="133" t="s">
        <v>366</v>
      </c>
      <c r="F115" s="199" t="s">
        <v>367</v>
      </c>
      <c r="G115" s="200"/>
      <c r="H115" s="200"/>
      <c r="I115" s="200"/>
      <c r="J115" s="134" t="s">
        <v>364</v>
      </c>
      <c r="K115" s="135">
        <v>1</v>
      </c>
      <c r="L115" s="201">
        <v>0</v>
      </c>
      <c r="M115" s="200"/>
      <c r="N115" s="201">
        <f t="shared" si="0"/>
        <v>0</v>
      </c>
      <c r="O115" s="200"/>
      <c r="P115" s="200"/>
      <c r="Q115" s="200"/>
      <c r="R115" s="136"/>
      <c r="T115" s="137" t="s">
        <v>3</v>
      </c>
      <c r="U115" s="36" t="s">
        <v>36</v>
      </c>
      <c r="V115" s="138">
        <v>0</v>
      </c>
      <c r="W115" s="138">
        <f t="shared" si="1"/>
        <v>0</v>
      </c>
      <c r="X115" s="138">
        <v>0</v>
      </c>
      <c r="Y115" s="138">
        <f t="shared" si="2"/>
        <v>0</v>
      </c>
      <c r="Z115" s="138">
        <v>0</v>
      </c>
      <c r="AA115" s="139">
        <f t="shared" si="3"/>
        <v>0</v>
      </c>
      <c r="AR115" s="13" t="s">
        <v>133</v>
      </c>
      <c r="AT115" s="13" t="s">
        <v>129</v>
      </c>
      <c r="AU115" s="13" t="s">
        <v>95</v>
      </c>
      <c r="AY115" s="13" t="s">
        <v>128</v>
      </c>
      <c r="BE115" s="140">
        <f t="shared" si="4"/>
        <v>0</v>
      </c>
      <c r="BF115" s="140">
        <f t="shared" si="5"/>
        <v>0</v>
      </c>
      <c r="BG115" s="140">
        <f t="shared" si="6"/>
        <v>0</v>
      </c>
      <c r="BH115" s="140">
        <f t="shared" si="7"/>
        <v>0</v>
      </c>
      <c r="BI115" s="140">
        <f t="shared" si="8"/>
        <v>0</v>
      </c>
      <c r="BJ115" s="13" t="s">
        <v>78</v>
      </c>
      <c r="BK115" s="140">
        <f t="shared" si="9"/>
        <v>0</v>
      </c>
      <c r="BL115" s="13" t="s">
        <v>133</v>
      </c>
      <c r="BM115" s="13" t="s">
        <v>368</v>
      </c>
    </row>
    <row r="116" spans="2:65" s="1" customFormat="1" ht="22.5" customHeight="1" x14ac:dyDescent="0.3">
      <c r="B116" s="131"/>
      <c r="C116" s="132" t="s">
        <v>138</v>
      </c>
      <c r="D116" s="132" t="s">
        <v>129</v>
      </c>
      <c r="E116" s="133" t="s">
        <v>369</v>
      </c>
      <c r="F116" s="199" t="s">
        <v>370</v>
      </c>
      <c r="G116" s="200"/>
      <c r="H116" s="200"/>
      <c r="I116" s="200"/>
      <c r="J116" s="134" t="s">
        <v>364</v>
      </c>
      <c r="K116" s="135">
        <v>1</v>
      </c>
      <c r="L116" s="201">
        <v>0</v>
      </c>
      <c r="M116" s="200"/>
      <c r="N116" s="201">
        <f t="shared" si="0"/>
        <v>0</v>
      </c>
      <c r="O116" s="200"/>
      <c r="P116" s="200"/>
      <c r="Q116" s="200"/>
      <c r="R116" s="136"/>
      <c r="T116" s="137" t="s">
        <v>3</v>
      </c>
      <c r="U116" s="36" t="s">
        <v>36</v>
      </c>
      <c r="V116" s="138">
        <v>0</v>
      </c>
      <c r="W116" s="138">
        <f t="shared" si="1"/>
        <v>0</v>
      </c>
      <c r="X116" s="138">
        <v>0</v>
      </c>
      <c r="Y116" s="138">
        <f t="shared" si="2"/>
        <v>0</v>
      </c>
      <c r="Z116" s="138">
        <v>0</v>
      </c>
      <c r="AA116" s="139">
        <f t="shared" si="3"/>
        <v>0</v>
      </c>
      <c r="AR116" s="13" t="s">
        <v>133</v>
      </c>
      <c r="AT116" s="13" t="s">
        <v>129</v>
      </c>
      <c r="AU116" s="13" t="s">
        <v>95</v>
      </c>
      <c r="AY116" s="13" t="s">
        <v>128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3" t="s">
        <v>78</v>
      </c>
      <c r="BK116" s="140">
        <f t="shared" si="9"/>
        <v>0</v>
      </c>
      <c r="BL116" s="13" t="s">
        <v>133</v>
      </c>
      <c r="BM116" s="13" t="s">
        <v>371</v>
      </c>
    </row>
    <row r="117" spans="2:65" s="1" customFormat="1" ht="22.5" customHeight="1" x14ac:dyDescent="0.3">
      <c r="B117" s="131"/>
      <c r="C117" s="132" t="s">
        <v>133</v>
      </c>
      <c r="D117" s="132" t="s">
        <v>129</v>
      </c>
      <c r="E117" s="133" t="s">
        <v>372</v>
      </c>
      <c r="F117" s="199" t="s">
        <v>373</v>
      </c>
      <c r="G117" s="200"/>
      <c r="H117" s="200"/>
      <c r="I117" s="200"/>
      <c r="J117" s="134" t="s">
        <v>364</v>
      </c>
      <c r="K117" s="135">
        <v>1</v>
      </c>
      <c r="L117" s="201">
        <v>0</v>
      </c>
      <c r="M117" s="200"/>
      <c r="N117" s="201">
        <f t="shared" si="0"/>
        <v>0</v>
      </c>
      <c r="O117" s="200"/>
      <c r="P117" s="200"/>
      <c r="Q117" s="200"/>
      <c r="R117" s="136"/>
      <c r="T117" s="137" t="s">
        <v>3</v>
      </c>
      <c r="U117" s="36" t="s">
        <v>36</v>
      </c>
      <c r="V117" s="138">
        <v>0</v>
      </c>
      <c r="W117" s="138">
        <f t="shared" si="1"/>
        <v>0</v>
      </c>
      <c r="X117" s="138">
        <v>0</v>
      </c>
      <c r="Y117" s="138">
        <f t="shared" si="2"/>
        <v>0</v>
      </c>
      <c r="Z117" s="138">
        <v>0</v>
      </c>
      <c r="AA117" s="139">
        <f t="shared" si="3"/>
        <v>0</v>
      </c>
      <c r="AR117" s="13" t="s">
        <v>133</v>
      </c>
      <c r="AT117" s="13" t="s">
        <v>129</v>
      </c>
      <c r="AU117" s="13" t="s">
        <v>95</v>
      </c>
      <c r="AY117" s="13" t="s">
        <v>128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3" t="s">
        <v>78</v>
      </c>
      <c r="BK117" s="140">
        <f t="shared" si="9"/>
        <v>0</v>
      </c>
      <c r="BL117" s="13" t="s">
        <v>133</v>
      </c>
      <c r="BM117" s="13" t="s">
        <v>374</v>
      </c>
    </row>
    <row r="118" spans="2:65" s="1" customFormat="1" ht="22.5" customHeight="1" x14ac:dyDescent="0.3">
      <c r="B118" s="131"/>
      <c r="C118" s="132" t="s">
        <v>147</v>
      </c>
      <c r="D118" s="132" t="s">
        <v>129</v>
      </c>
      <c r="E118" s="133" t="s">
        <v>375</v>
      </c>
      <c r="F118" s="199" t="s">
        <v>376</v>
      </c>
      <c r="G118" s="200"/>
      <c r="H118" s="200"/>
      <c r="I118" s="200"/>
      <c r="J118" s="134" t="s">
        <v>364</v>
      </c>
      <c r="K118" s="135">
        <v>1</v>
      </c>
      <c r="L118" s="201">
        <v>0</v>
      </c>
      <c r="M118" s="200"/>
      <c r="N118" s="201">
        <f t="shared" si="0"/>
        <v>0</v>
      </c>
      <c r="O118" s="200"/>
      <c r="P118" s="200"/>
      <c r="Q118" s="200"/>
      <c r="R118" s="136"/>
      <c r="T118" s="137" t="s">
        <v>3</v>
      </c>
      <c r="U118" s="36" t="s">
        <v>36</v>
      </c>
      <c r="V118" s="138">
        <v>0</v>
      </c>
      <c r="W118" s="138">
        <f t="shared" si="1"/>
        <v>0</v>
      </c>
      <c r="X118" s="138">
        <v>0</v>
      </c>
      <c r="Y118" s="138">
        <f t="shared" si="2"/>
        <v>0</v>
      </c>
      <c r="Z118" s="138">
        <v>0</v>
      </c>
      <c r="AA118" s="139">
        <f t="shared" si="3"/>
        <v>0</v>
      </c>
      <c r="AR118" s="13" t="s">
        <v>133</v>
      </c>
      <c r="AT118" s="13" t="s">
        <v>129</v>
      </c>
      <c r="AU118" s="13" t="s">
        <v>95</v>
      </c>
      <c r="AY118" s="13" t="s">
        <v>128</v>
      </c>
      <c r="BE118" s="140">
        <f t="shared" si="4"/>
        <v>0</v>
      </c>
      <c r="BF118" s="140">
        <f t="shared" si="5"/>
        <v>0</v>
      </c>
      <c r="BG118" s="140">
        <f t="shared" si="6"/>
        <v>0</v>
      </c>
      <c r="BH118" s="140">
        <f t="shared" si="7"/>
        <v>0</v>
      </c>
      <c r="BI118" s="140">
        <f t="shared" si="8"/>
        <v>0</v>
      </c>
      <c r="BJ118" s="13" t="s">
        <v>78</v>
      </c>
      <c r="BK118" s="140">
        <f t="shared" si="9"/>
        <v>0</v>
      </c>
      <c r="BL118" s="13" t="s">
        <v>133</v>
      </c>
      <c r="BM118" s="13" t="s">
        <v>377</v>
      </c>
    </row>
    <row r="119" spans="2:65" s="1" customFormat="1" ht="22.5" customHeight="1" x14ac:dyDescent="0.3">
      <c r="B119" s="131"/>
      <c r="C119" s="132" t="s">
        <v>151</v>
      </c>
      <c r="D119" s="132" t="s">
        <v>129</v>
      </c>
      <c r="E119" s="133" t="s">
        <v>378</v>
      </c>
      <c r="F119" s="199" t="s">
        <v>379</v>
      </c>
      <c r="G119" s="200"/>
      <c r="H119" s="200"/>
      <c r="I119" s="200"/>
      <c r="J119" s="134" t="s">
        <v>364</v>
      </c>
      <c r="K119" s="135">
        <v>1</v>
      </c>
      <c r="L119" s="201">
        <v>0</v>
      </c>
      <c r="M119" s="200"/>
      <c r="N119" s="201">
        <f t="shared" si="0"/>
        <v>0</v>
      </c>
      <c r="O119" s="200"/>
      <c r="P119" s="200"/>
      <c r="Q119" s="200"/>
      <c r="R119" s="136"/>
      <c r="T119" s="137" t="s">
        <v>3</v>
      </c>
      <c r="U119" s="36" t="s">
        <v>36</v>
      </c>
      <c r="V119" s="138">
        <v>0</v>
      </c>
      <c r="W119" s="138">
        <f t="shared" si="1"/>
        <v>0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3" t="s">
        <v>133</v>
      </c>
      <c r="AT119" s="13" t="s">
        <v>129</v>
      </c>
      <c r="AU119" s="13" t="s">
        <v>95</v>
      </c>
      <c r="AY119" s="13" t="s">
        <v>128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3" t="s">
        <v>78</v>
      </c>
      <c r="BK119" s="140">
        <f t="shared" si="9"/>
        <v>0</v>
      </c>
      <c r="BL119" s="13" t="s">
        <v>133</v>
      </c>
      <c r="BM119" s="13" t="s">
        <v>380</v>
      </c>
    </row>
    <row r="120" spans="2:65" s="1" customFormat="1" ht="22.5" customHeight="1" x14ac:dyDescent="0.3">
      <c r="B120" s="131"/>
      <c r="C120" s="132" t="s">
        <v>155</v>
      </c>
      <c r="D120" s="132" t="s">
        <v>129</v>
      </c>
      <c r="E120" s="133" t="s">
        <v>381</v>
      </c>
      <c r="F120" s="199" t="s">
        <v>382</v>
      </c>
      <c r="G120" s="200"/>
      <c r="H120" s="200"/>
      <c r="I120" s="200"/>
      <c r="J120" s="134" t="s">
        <v>348</v>
      </c>
      <c r="K120" s="135">
        <v>6</v>
      </c>
      <c r="L120" s="201">
        <v>0</v>
      </c>
      <c r="M120" s="200"/>
      <c r="N120" s="201">
        <f t="shared" si="0"/>
        <v>0</v>
      </c>
      <c r="O120" s="200"/>
      <c r="P120" s="200"/>
      <c r="Q120" s="200"/>
      <c r="R120" s="136"/>
      <c r="T120" s="137" t="s">
        <v>3</v>
      </c>
      <c r="U120" s="36" t="s">
        <v>36</v>
      </c>
      <c r="V120" s="138">
        <v>0</v>
      </c>
      <c r="W120" s="138">
        <f t="shared" si="1"/>
        <v>0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3" t="s">
        <v>133</v>
      </c>
      <c r="AT120" s="13" t="s">
        <v>129</v>
      </c>
      <c r="AU120" s="13" t="s">
        <v>95</v>
      </c>
      <c r="AY120" s="13" t="s">
        <v>128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78</v>
      </c>
      <c r="BK120" s="140">
        <f t="shared" si="9"/>
        <v>0</v>
      </c>
      <c r="BL120" s="13" t="s">
        <v>133</v>
      </c>
      <c r="BM120" s="13" t="s">
        <v>383</v>
      </c>
    </row>
    <row r="121" spans="2:65" s="1" customFormat="1" ht="22.5" customHeight="1" x14ac:dyDescent="0.3">
      <c r="B121" s="131"/>
      <c r="C121" s="132" t="s">
        <v>159</v>
      </c>
      <c r="D121" s="132" t="s">
        <v>129</v>
      </c>
      <c r="E121" s="133" t="s">
        <v>384</v>
      </c>
      <c r="F121" s="199" t="s">
        <v>385</v>
      </c>
      <c r="G121" s="200"/>
      <c r="H121" s="200"/>
      <c r="I121" s="200"/>
      <c r="J121" s="134" t="s">
        <v>364</v>
      </c>
      <c r="K121" s="135">
        <v>1</v>
      </c>
      <c r="L121" s="201">
        <v>0</v>
      </c>
      <c r="M121" s="200"/>
      <c r="N121" s="201">
        <f t="shared" si="0"/>
        <v>0</v>
      </c>
      <c r="O121" s="200"/>
      <c r="P121" s="200"/>
      <c r="Q121" s="200"/>
      <c r="R121" s="136"/>
      <c r="T121" s="137" t="s">
        <v>3</v>
      </c>
      <c r="U121" s="36" t="s">
        <v>36</v>
      </c>
      <c r="V121" s="138">
        <v>0</v>
      </c>
      <c r="W121" s="138">
        <f t="shared" si="1"/>
        <v>0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3" t="s">
        <v>133</v>
      </c>
      <c r="AT121" s="13" t="s">
        <v>129</v>
      </c>
      <c r="AU121" s="13" t="s">
        <v>95</v>
      </c>
      <c r="AY121" s="13" t="s">
        <v>128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78</v>
      </c>
      <c r="BK121" s="140">
        <f t="shared" si="9"/>
        <v>0</v>
      </c>
      <c r="BL121" s="13" t="s">
        <v>133</v>
      </c>
      <c r="BM121" s="13" t="s">
        <v>386</v>
      </c>
    </row>
    <row r="122" spans="2:65" s="1" customFormat="1" ht="22.5" customHeight="1" x14ac:dyDescent="0.3">
      <c r="B122" s="131"/>
      <c r="C122" s="132" t="s">
        <v>163</v>
      </c>
      <c r="D122" s="132" t="s">
        <v>129</v>
      </c>
      <c r="E122" s="133" t="s">
        <v>387</v>
      </c>
      <c r="F122" s="199" t="s">
        <v>388</v>
      </c>
      <c r="G122" s="200"/>
      <c r="H122" s="200"/>
      <c r="I122" s="200"/>
      <c r="J122" s="134" t="s">
        <v>364</v>
      </c>
      <c r="K122" s="135">
        <v>1</v>
      </c>
      <c r="L122" s="201">
        <v>0</v>
      </c>
      <c r="M122" s="200"/>
      <c r="N122" s="201">
        <f t="shared" si="0"/>
        <v>0</v>
      </c>
      <c r="O122" s="200"/>
      <c r="P122" s="200"/>
      <c r="Q122" s="200"/>
      <c r="R122" s="136"/>
      <c r="T122" s="137" t="s">
        <v>3</v>
      </c>
      <c r="U122" s="145" t="s">
        <v>36</v>
      </c>
      <c r="V122" s="146">
        <v>0</v>
      </c>
      <c r="W122" s="146">
        <f t="shared" si="1"/>
        <v>0</v>
      </c>
      <c r="X122" s="146">
        <v>0</v>
      </c>
      <c r="Y122" s="146">
        <f t="shared" si="2"/>
        <v>0</v>
      </c>
      <c r="Z122" s="146">
        <v>0</v>
      </c>
      <c r="AA122" s="147">
        <f t="shared" si="3"/>
        <v>0</v>
      </c>
      <c r="AR122" s="13" t="s">
        <v>133</v>
      </c>
      <c r="AT122" s="13" t="s">
        <v>129</v>
      </c>
      <c r="AU122" s="13" t="s">
        <v>95</v>
      </c>
      <c r="AY122" s="13" t="s">
        <v>128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78</v>
      </c>
      <c r="BK122" s="140">
        <f t="shared" si="9"/>
        <v>0</v>
      </c>
      <c r="BL122" s="13" t="s">
        <v>133</v>
      </c>
      <c r="BM122" s="13" t="s">
        <v>389</v>
      </c>
    </row>
    <row r="123" spans="2:65" s="1" customFormat="1" ht="6.95" customHeight="1" x14ac:dyDescent="0.3"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3"/>
    </row>
  </sheetData>
  <mergeCells count="82">
    <mergeCell ref="H1:K1"/>
    <mergeCell ref="S2:AC2"/>
    <mergeCell ref="F121:I121"/>
    <mergeCell ref="L121:M121"/>
    <mergeCell ref="N121:Q121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N116:Q116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SO 110 - Chodník</vt:lpstr>
      <vt:lpstr>SO 111 - Chodník</vt:lpstr>
      <vt:lpstr>SO 112 - Chodník </vt:lpstr>
      <vt:lpstr>SO 114 - Chodník - neuzna...</vt:lpstr>
      <vt:lpstr>VRN - Vedlejší rozpočtové...</vt:lpstr>
      <vt:lpstr>'Rekapitulace stavby'!Názvy_tisku</vt:lpstr>
      <vt:lpstr>'SO 110 - Chodník'!Názvy_tisku</vt:lpstr>
      <vt:lpstr>'SO 111 - Chodník'!Názvy_tisku</vt:lpstr>
      <vt:lpstr>'SO 112 - Chodník '!Názvy_tisku</vt:lpstr>
      <vt:lpstr>'SO 114 - Chodník - neuzna...'!Názvy_tisku</vt:lpstr>
      <vt:lpstr>'VRN - Vedlejší rozpočtové...'!Názvy_tisku</vt:lpstr>
      <vt:lpstr>'Rekapitulace stavby'!Oblast_tisku</vt:lpstr>
      <vt:lpstr>'SO 110 - Chodník'!Oblast_tisku</vt:lpstr>
      <vt:lpstr>'SO 111 - Chodník'!Oblast_tisku</vt:lpstr>
      <vt:lpstr>'SO 112 - Chodník '!Oblast_tisku</vt:lpstr>
      <vt:lpstr>'SO 114 - Chodník - neuzna...'!Oblast_tisku</vt:lpstr>
      <vt:lpstr>'VRN - Vedlejší rozpočtové...'!Oblast_tisku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Ludva</dc:creator>
  <cp:lastModifiedBy>Zapletal Radek</cp:lastModifiedBy>
  <dcterms:created xsi:type="dcterms:W3CDTF">2018-10-18T07:11:09Z</dcterms:created>
  <dcterms:modified xsi:type="dcterms:W3CDTF">2019-07-02T07:49:40Z</dcterms:modified>
</cp:coreProperties>
</file>