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arek\OneDrive\Desktop\PHZ _M42_ostre\GAS\sutazne podklady\"/>
    </mc:Choice>
  </mc:AlternateContent>
  <xr:revisionPtr revIDLastSave="0" documentId="8_{DBD396A9-24AA-49A3-A23C-7C1163F92E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ácia stavby" sheetId="1" r:id="rId1"/>
    <sheet name="100.1.1 - Administratívna..." sheetId="2" r:id="rId2"/>
    <sheet name="100.1.2 - Sklad" sheetId="3" r:id="rId3"/>
    <sheet name="100.2 - Hrubé terénne úpravy" sheetId="4" r:id="rId4"/>
    <sheet name="SO 101.1, SO 101.2 - Arch..." sheetId="5" r:id="rId5"/>
    <sheet name="SO 101.3 - Zdravotechnika" sheetId="6" r:id="rId6"/>
    <sheet name="SO 101.4 - Ústredné vykur..." sheetId="7" r:id="rId7"/>
    <sheet name="SO 101.5 HM - Hmotné" sheetId="8" r:id="rId8"/>
    <sheet name="SO 101.5 NH - Nehmotné" sheetId="9" r:id="rId9"/>
    <sheet name="SO 101.5 OT - Ostatné" sheetId="10" r:id="rId10"/>
    <sheet name="SO 101.6 - Vzduchotechnika" sheetId="11" r:id="rId11"/>
    <sheet name="SO 102.1 - Vodovodná príp..." sheetId="12" r:id="rId12"/>
    <sheet name="SO 102.2 - Preložka vodov..." sheetId="13" r:id="rId13"/>
    <sheet name="SO 103 - Spevnené plochy ..." sheetId="14" r:id="rId14"/>
    <sheet name="SO 104.1 - Areálová kanal..." sheetId="15" r:id="rId15"/>
    <sheet name="SO 104.2 - Areálová kanal..." sheetId="16" r:id="rId16"/>
    <sheet name="SO 105 - Areálový rozvod ..." sheetId="17" r:id="rId17"/>
  </sheets>
  <definedNames>
    <definedName name="_xlnm._FilterDatabase" localSheetId="1" hidden="1">'100.1.1 - Administratívna...'!$C$135:$K$177</definedName>
    <definedName name="_xlnm._FilterDatabase" localSheetId="2" hidden="1">'100.1.2 - Sklad'!$C$136:$K$179</definedName>
    <definedName name="_xlnm._FilterDatabase" localSheetId="3" hidden="1">'100.2 - Hrubé terénne úpravy'!$C$122:$K$144</definedName>
    <definedName name="_xlnm._FilterDatabase" localSheetId="4" hidden="1">'SO 101.1, SO 101.2 - Arch...'!$C$147:$K$529</definedName>
    <definedName name="_xlnm._FilterDatabase" localSheetId="5" hidden="1">'SO 101.3 - Zdravotechnika'!$C$130:$K$379</definedName>
    <definedName name="_xlnm._FilterDatabase" localSheetId="6" hidden="1">'SO 101.4 - Ústredné vykur...'!$C$130:$K$263</definedName>
    <definedName name="_xlnm._FilterDatabase" localSheetId="7" hidden="1">'SO 101.5 HM - Hmotné'!$C$125:$K$218</definedName>
    <definedName name="_xlnm._FilterDatabase" localSheetId="8" hidden="1">'SO 101.5 NH - Nehmotné'!$C$125:$K$213</definedName>
    <definedName name="_xlnm._FilterDatabase" localSheetId="9" hidden="1">'SO 101.5 OT - Ostatné'!$C$124:$K$130</definedName>
    <definedName name="_xlnm._FilterDatabase" localSheetId="10" hidden="1">'SO 101.6 - Vzduchotechnika'!$C$137:$K$306</definedName>
    <definedName name="_xlnm._FilterDatabase" localSheetId="11" hidden="1">'SO 102.1 - Vodovodná príp...'!$C$126:$K$164</definedName>
    <definedName name="_xlnm._FilterDatabase" localSheetId="12" hidden="1">'SO 102.2 - Preložka vodov...'!$C$126:$K$168</definedName>
    <definedName name="_xlnm._FilterDatabase" localSheetId="13" hidden="1">'SO 103 - Spevnené plochy ...'!$C$122:$K$169</definedName>
    <definedName name="_xlnm._FilterDatabase" localSheetId="14" hidden="1">'SO 104.1 - Areálová kanal...'!$C$126:$K$167</definedName>
    <definedName name="_xlnm._FilterDatabase" localSheetId="15" hidden="1">'SO 104.2 - Areálová kanal...'!$C$127:$K$217</definedName>
    <definedName name="_xlnm._FilterDatabase" localSheetId="16" hidden="1">'SO 105 - Areálový rozvod ...'!$C$122:$K$208</definedName>
    <definedName name="_xlnm.Print_Titles" localSheetId="1">'100.1.1 - Administratívna...'!$135:$135</definedName>
    <definedName name="_xlnm.Print_Titles" localSheetId="2">'100.1.2 - Sklad'!$136:$136</definedName>
    <definedName name="_xlnm.Print_Titles" localSheetId="3">'100.2 - Hrubé terénne úpravy'!$122:$122</definedName>
    <definedName name="_xlnm.Print_Titles" localSheetId="0">'Rekapitulácia stavby'!$92:$92</definedName>
    <definedName name="_xlnm.Print_Titles" localSheetId="4">'SO 101.1, SO 101.2 - Arch...'!$147:$147</definedName>
    <definedName name="_xlnm.Print_Titles" localSheetId="5">'SO 101.3 - Zdravotechnika'!$130:$130</definedName>
    <definedName name="_xlnm.Print_Titles" localSheetId="6">'SO 101.4 - Ústredné vykur...'!$130:$130</definedName>
    <definedName name="_xlnm.Print_Titles" localSheetId="7">'SO 101.5 HM - Hmotné'!$125:$125</definedName>
    <definedName name="_xlnm.Print_Titles" localSheetId="8">'SO 101.5 NH - Nehmotné'!$125:$125</definedName>
    <definedName name="_xlnm.Print_Titles" localSheetId="9">'SO 101.5 OT - Ostatné'!$124:$124</definedName>
    <definedName name="_xlnm.Print_Titles" localSheetId="10">'SO 101.6 - Vzduchotechnika'!$137:$137</definedName>
    <definedName name="_xlnm.Print_Titles" localSheetId="11">'SO 102.1 - Vodovodná príp...'!$126:$126</definedName>
    <definedName name="_xlnm.Print_Titles" localSheetId="12">'SO 102.2 - Preložka vodov...'!$126:$126</definedName>
    <definedName name="_xlnm.Print_Titles" localSheetId="13">'SO 103 - Spevnené plochy ...'!$122:$122</definedName>
    <definedName name="_xlnm.Print_Titles" localSheetId="14">'SO 104.1 - Areálová kanal...'!$126:$126</definedName>
    <definedName name="_xlnm.Print_Titles" localSheetId="15">'SO 104.2 - Areálová kanal...'!$127:$127</definedName>
    <definedName name="_xlnm.Print_Titles" localSheetId="16">'SO 105 - Areálový rozvod ...'!$122:$122</definedName>
    <definedName name="_xlnm.Print_Area" localSheetId="1">'100.1.1 - Administratívna...'!$C$4:$J$76,'100.1.1 - Administratívna...'!$C$82:$J$113,'100.1.1 - Administratívna...'!$C$119:$J$177</definedName>
    <definedName name="_xlnm.Print_Area" localSheetId="2">'100.1.2 - Sklad'!$C$4:$J$76,'100.1.2 - Sklad'!$C$82:$J$114,'100.1.2 - Sklad'!$C$120:$J$179</definedName>
    <definedName name="_xlnm.Print_Area" localSheetId="3">'100.2 - Hrubé terénne úpravy'!$C$4:$J$76,'100.2 - Hrubé terénne úpravy'!$C$82:$J$102,'100.2 - Hrubé terénne úpravy'!$C$108:$J$144</definedName>
    <definedName name="_xlnm.Print_Area" localSheetId="0">'Rekapitulácia stavby'!$D$4:$AO$76,'Rekapitulácia stavby'!$C$82:$AQ$117</definedName>
    <definedName name="_xlnm.Print_Area" localSheetId="4">'SO 101.1, SO 101.2 - Arch...'!$C$4:$J$76,'SO 101.1, SO 101.2 - Arch...'!$C$82:$J$127,'SO 101.1, SO 101.2 - Arch...'!$C$133:$J$529</definedName>
    <definedName name="_xlnm.Print_Area" localSheetId="5">'SO 101.3 - Zdravotechnika'!$C$4:$J$76,'SO 101.3 - Zdravotechnika'!$C$82:$J$110,'SO 101.3 - Zdravotechnika'!$C$116:$J$379</definedName>
    <definedName name="_xlnm.Print_Area" localSheetId="6">'SO 101.4 - Ústredné vykur...'!$C$4:$J$76,'SO 101.4 - Ústredné vykur...'!$C$82:$J$110,'SO 101.4 - Ústredné vykur...'!$C$116:$J$263</definedName>
    <definedName name="_xlnm.Print_Area" localSheetId="7">'SO 101.5 HM - Hmotné'!$C$4:$J$76,'SO 101.5 HM - Hmotné'!$C$82:$J$103,'SO 101.5 HM - Hmotné'!$C$109:$J$218</definedName>
    <definedName name="_xlnm.Print_Area" localSheetId="8">'SO 101.5 NH - Nehmotné'!$C$4:$J$76,'SO 101.5 NH - Nehmotné'!$C$82:$J$103,'SO 101.5 NH - Nehmotné'!$C$109:$J$213</definedName>
    <definedName name="_xlnm.Print_Area" localSheetId="9">'SO 101.5 OT - Ostatné'!$C$4:$J$76,'SO 101.5 OT - Ostatné'!$C$82:$J$102,'SO 101.5 OT - Ostatné'!$C$108:$J$130</definedName>
    <definedName name="_xlnm.Print_Area" localSheetId="10">'SO 101.6 - Vzduchotechnika'!$C$4:$J$76,'SO 101.6 - Vzduchotechnika'!$C$82:$J$117,'SO 101.6 - Vzduchotechnika'!$C$123:$J$306</definedName>
    <definedName name="_xlnm.Print_Area" localSheetId="11">'SO 102.1 - Vodovodná príp...'!$C$4:$J$76,'SO 102.1 - Vodovodná príp...'!$C$82:$J$106,'SO 102.1 - Vodovodná príp...'!$C$112:$J$164</definedName>
    <definedName name="_xlnm.Print_Area" localSheetId="12">'SO 102.2 - Preložka vodov...'!$C$4:$J$76,'SO 102.2 - Preložka vodov...'!$C$82:$J$106,'SO 102.2 - Preložka vodov...'!$C$112:$J$168</definedName>
    <definedName name="_xlnm.Print_Area" localSheetId="13">'SO 103 - Spevnené plochy ...'!$C$4:$J$76,'SO 103 - Spevnené plochy ...'!$C$82:$J$104,'SO 103 - Spevnené plochy ...'!$C$110:$J$169</definedName>
    <definedName name="_xlnm.Print_Area" localSheetId="14">'SO 104.1 - Areálová kanal...'!$C$4:$J$76,'SO 104.1 - Areálová kanal...'!$C$82:$J$106,'SO 104.1 - Areálová kanal...'!$C$112:$J$167</definedName>
    <definedName name="_xlnm.Print_Area" localSheetId="15">'SO 104.2 - Areálová kanal...'!$C$4:$J$76,'SO 104.2 - Areálová kanal...'!$C$82:$J$107,'SO 104.2 - Areálová kanal...'!$C$113:$J$217</definedName>
    <definedName name="_xlnm.Print_Area" localSheetId="16">'SO 105 - Areálový rozvod ...'!$C$4:$J$76,'SO 105 - Areálový rozvod ...'!$C$82:$J$104,'SO 105 - Areálový rozvod ...'!$C$110:$J$208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J36" i="17"/>
  <c r="AY116" i="1"/>
  <c r="J35" i="17"/>
  <c r="AX116" i="1"/>
  <c r="BI208" i="17"/>
  <c r="BH208" i="17"/>
  <c r="BG208" i="17"/>
  <c r="BE208" i="17"/>
  <c r="T208" i="17"/>
  <c r="R208" i="17"/>
  <c r="P208" i="17"/>
  <c r="BI207" i="17"/>
  <c r="BH207" i="17"/>
  <c r="BG207" i="17"/>
  <c r="BE207" i="17"/>
  <c r="T207" i="17"/>
  <c r="R207" i="17"/>
  <c r="P207" i="17"/>
  <c r="BI206" i="17"/>
  <c r="BH206" i="17"/>
  <c r="BG206" i="17"/>
  <c r="BE206" i="17"/>
  <c r="T206" i="17"/>
  <c r="R206" i="17"/>
  <c r="P206" i="17"/>
  <c r="BI205" i="17"/>
  <c r="BH205" i="17"/>
  <c r="BG205" i="17"/>
  <c r="BE205" i="17"/>
  <c r="T205" i="17"/>
  <c r="R205" i="17"/>
  <c r="P205" i="17"/>
  <c r="BI204" i="17"/>
  <c r="BH204" i="17"/>
  <c r="BG204" i="17"/>
  <c r="BE204" i="17"/>
  <c r="T204" i="17"/>
  <c r="R204" i="17"/>
  <c r="P204" i="17"/>
  <c r="BI203" i="17"/>
  <c r="BH203" i="17"/>
  <c r="BG203" i="17"/>
  <c r="BE203" i="17"/>
  <c r="T203" i="17"/>
  <c r="R203" i="17"/>
  <c r="P203" i="17"/>
  <c r="BI202" i="17"/>
  <c r="BH202" i="17"/>
  <c r="BG202" i="17"/>
  <c r="BE202" i="17"/>
  <c r="T202" i="17"/>
  <c r="R202" i="17"/>
  <c r="P202" i="17"/>
  <c r="BI201" i="17"/>
  <c r="BH201" i="17"/>
  <c r="BG201" i="17"/>
  <c r="BE201" i="17"/>
  <c r="T201" i="17"/>
  <c r="R201" i="17"/>
  <c r="P201" i="17"/>
  <c r="BI200" i="17"/>
  <c r="BH200" i="17"/>
  <c r="BG200" i="17"/>
  <c r="BE200" i="17"/>
  <c r="T200" i="17"/>
  <c r="R200" i="17"/>
  <c r="P200" i="17"/>
  <c r="BI198" i="17"/>
  <c r="BH198" i="17"/>
  <c r="BG198" i="17"/>
  <c r="BE198" i="17"/>
  <c r="T198" i="17"/>
  <c r="R198" i="17"/>
  <c r="P198" i="17"/>
  <c r="BI197" i="17"/>
  <c r="BH197" i="17"/>
  <c r="BG197" i="17"/>
  <c r="BE197" i="17"/>
  <c r="T197" i="17"/>
  <c r="R197" i="17"/>
  <c r="P197" i="17"/>
  <c r="BI196" i="17"/>
  <c r="BH196" i="17"/>
  <c r="BG196" i="17"/>
  <c r="BE196" i="17"/>
  <c r="T196" i="17"/>
  <c r="R196" i="17"/>
  <c r="P196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0" i="17"/>
  <c r="BH190" i="17"/>
  <c r="BG190" i="17"/>
  <c r="BE190" i="17"/>
  <c r="T190" i="17"/>
  <c r="T189" i="17" s="1"/>
  <c r="R190" i="17"/>
  <c r="R189" i="17" s="1"/>
  <c r="P190" i="17"/>
  <c r="P189" i="17"/>
  <c r="BI188" i="17"/>
  <c r="BH188" i="17"/>
  <c r="BG188" i="17"/>
  <c r="BE188" i="17"/>
  <c r="T188" i="17"/>
  <c r="R188" i="17"/>
  <c r="P188" i="17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5" i="17"/>
  <c r="BH165" i="17"/>
  <c r="BG165" i="17"/>
  <c r="BE165" i="17"/>
  <c r="T165" i="17"/>
  <c r="R165" i="17"/>
  <c r="P165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BI151" i="17"/>
  <c r="BH151" i="17"/>
  <c r="BG151" i="17"/>
  <c r="BE151" i="17"/>
  <c r="T151" i="17"/>
  <c r="R151" i="17"/>
  <c r="P151" i="17"/>
  <c r="BI150" i="17"/>
  <c r="BH150" i="17"/>
  <c r="BG150" i="17"/>
  <c r="BE150" i="17"/>
  <c r="T150" i="17"/>
  <c r="R150" i="17"/>
  <c r="P150" i="17"/>
  <c r="BI149" i="17"/>
  <c r="BH149" i="17"/>
  <c r="BG149" i="17"/>
  <c r="BE149" i="17"/>
  <c r="T149" i="17"/>
  <c r="R149" i="17"/>
  <c r="P149" i="17"/>
  <c r="BI148" i="17"/>
  <c r="BH148" i="17"/>
  <c r="BG148" i="17"/>
  <c r="BE148" i="17"/>
  <c r="T148" i="17"/>
  <c r="R148" i="17"/>
  <c r="P148" i="17"/>
  <c r="BI147" i="17"/>
  <c r="BH147" i="17"/>
  <c r="BG147" i="17"/>
  <c r="BE147" i="17"/>
  <c r="T147" i="17"/>
  <c r="R147" i="17"/>
  <c r="P147" i="17"/>
  <c r="BI146" i="17"/>
  <c r="BH146" i="17"/>
  <c r="BG146" i="17"/>
  <c r="BE146" i="17"/>
  <c r="T146" i="17"/>
  <c r="R146" i="17"/>
  <c r="P146" i="17"/>
  <c r="BI145" i="17"/>
  <c r="BH145" i="17"/>
  <c r="BG145" i="17"/>
  <c r="BE145" i="17"/>
  <c r="T145" i="17"/>
  <c r="R145" i="17"/>
  <c r="P145" i="17"/>
  <c r="BI144" i="17"/>
  <c r="BH144" i="17"/>
  <c r="BG144" i="17"/>
  <c r="BE144" i="17"/>
  <c r="T144" i="17"/>
  <c r="R144" i="17"/>
  <c r="P144" i="17"/>
  <c r="BI143" i="17"/>
  <c r="BH143" i="17"/>
  <c r="BG143" i="17"/>
  <c r="BE143" i="17"/>
  <c r="T143" i="17"/>
  <c r="R143" i="17"/>
  <c r="P143" i="17"/>
  <c r="BI142" i="17"/>
  <c r="BH142" i="17"/>
  <c r="BG142" i="17"/>
  <c r="BE142" i="17"/>
  <c r="T142" i="17"/>
  <c r="R142" i="17"/>
  <c r="P142" i="17"/>
  <c r="BI141" i="17"/>
  <c r="BH141" i="17"/>
  <c r="BG141" i="17"/>
  <c r="BE141" i="17"/>
  <c r="T141" i="17"/>
  <c r="R141" i="17"/>
  <c r="P141" i="17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7" i="17"/>
  <c r="BH137" i="17"/>
  <c r="BG137" i="17"/>
  <c r="BE137" i="17"/>
  <c r="T137" i="17"/>
  <c r="R137" i="17"/>
  <c r="P137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3" i="17"/>
  <c r="BH133" i="17"/>
  <c r="BG133" i="17"/>
  <c r="BE133" i="17"/>
  <c r="T133" i="17"/>
  <c r="R133" i="17"/>
  <c r="P133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8" i="17"/>
  <c r="BH128" i="17"/>
  <c r="BG128" i="17"/>
  <c r="BE128" i="17"/>
  <c r="T128" i="17"/>
  <c r="R128" i="17"/>
  <c r="P128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J120" i="17"/>
  <c r="J119" i="17"/>
  <c r="F119" i="17"/>
  <c r="F117" i="17"/>
  <c r="E115" i="17"/>
  <c r="J92" i="17"/>
  <c r="J91" i="17"/>
  <c r="F91" i="17"/>
  <c r="F89" i="17"/>
  <c r="E87" i="17"/>
  <c r="J18" i="17"/>
  <c r="E18" i="17"/>
  <c r="F120" i="17" s="1"/>
  <c r="J17" i="17"/>
  <c r="J12" i="17"/>
  <c r="J117" i="17" s="1"/>
  <c r="E7" i="17"/>
  <c r="E113" i="17"/>
  <c r="J39" i="16"/>
  <c r="J38" i="16"/>
  <c r="AY115" i="1" s="1"/>
  <c r="J37" i="16"/>
  <c r="AX115" i="1"/>
  <c r="BI217" i="16"/>
  <c r="BH217" i="16"/>
  <c r="BG217" i="16"/>
  <c r="BE217" i="16"/>
  <c r="T217" i="16"/>
  <c r="R217" i="16"/>
  <c r="P217" i="16"/>
  <c r="BI216" i="16"/>
  <c r="BH216" i="16"/>
  <c r="BG216" i="16"/>
  <c r="BE216" i="16"/>
  <c r="T216" i="16"/>
  <c r="R216" i="16"/>
  <c r="P216" i="16"/>
  <c r="BI215" i="16"/>
  <c r="BH215" i="16"/>
  <c r="BG215" i="16"/>
  <c r="BE215" i="16"/>
  <c r="T215" i="16"/>
  <c r="R215" i="16"/>
  <c r="P215" i="16"/>
  <c r="BI214" i="16"/>
  <c r="BH214" i="16"/>
  <c r="BG214" i="16"/>
  <c r="BE214" i="16"/>
  <c r="T214" i="16"/>
  <c r="R214" i="16"/>
  <c r="P214" i="16"/>
  <c r="BI213" i="16"/>
  <c r="BH213" i="16"/>
  <c r="BG213" i="16"/>
  <c r="BE213" i="16"/>
  <c r="T213" i="16"/>
  <c r="R213" i="16"/>
  <c r="P213" i="16"/>
  <c r="BI212" i="16"/>
  <c r="BH212" i="16"/>
  <c r="BG212" i="16"/>
  <c r="BE212" i="16"/>
  <c r="T212" i="16"/>
  <c r="R212" i="16"/>
  <c r="P212" i="16"/>
  <c r="BI211" i="16"/>
  <c r="BH211" i="16"/>
  <c r="BG211" i="16"/>
  <c r="BE211" i="16"/>
  <c r="T211" i="16"/>
  <c r="R211" i="16"/>
  <c r="P211" i="16"/>
  <c r="BI210" i="16"/>
  <c r="BH210" i="16"/>
  <c r="BG210" i="16"/>
  <c r="BE210" i="16"/>
  <c r="T210" i="16"/>
  <c r="R210" i="16"/>
  <c r="P210" i="16"/>
  <c r="BI209" i="16"/>
  <c r="BH209" i="16"/>
  <c r="BG209" i="16"/>
  <c r="BE209" i="16"/>
  <c r="T209" i="16"/>
  <c r="R209" i="16"/>
  <c r="P209" i="16"/>
  <c r="BI208" i="16"/>
  <c r="BH208" i="16"/>
  <c r="BG208" i="16"/>
  <c r="BE208" i="16"/>
  <c r="T208" i="16"/>
  <c r="R208" i="16"/>
  <c r="P208" i="16"/>
  <c r="BI207" i="16"/>
  <c r="BH207" i="16"/>
  <c r="BG207" i="16"/>
  <c r="BE207" i="16"/>
  <c r="T207" i="16"/>
  <c r="R207" i="16"/>
  <c r="P207" i="16"/>
  <c r="BI206" i="16"/>
  <c r="BH206" i="16"/>
  <c r="BG206" i="16"/>
  <c r="BE206" i="16"/>
  <c r="T206" i="16"/>
  <c r="R206" i="16"/>
  <c r="P206" i="16"/>
  <c r="BI205" i="16"/>
  <c r="BH205" i="16"/>
  <c r="BG205" i="16"/>
  <c r="BE205" i="16"/>
  <c r="T205" i="16"/>
  <c r="R205" i="16"/>
  <c r="P205" i="16"/>
  <c r="BI204" i="16"/>
  <c r="BH204" i="16"/>
  <c r="BG204" i="16"/>
  <c r="BE204" i="16"/>
  <c r="T204" i="16"/>
  <c r="R204" i="16"/>
  <c r="P204" i="16"/>
  <c r="BI203" i="16"/>
  <c r="BH203" i="16"/>
  <c r="BG203" i="16"/>
  <c r="BE203" i="16"/>
  <c r="T203" i="16"/>
  <c r="R203" i="16"/>
  <c r="P203" i="16"/>
  <c r="BI202" i="16"/>
  <c r="BH202" i="16"/>
  <c r="BG202" i="16"/>
  <c r="BE202" i="16"/>
  <c r="T202" i="16"/>
  <c r="R202" i="16"/>
  <c r="P202" i="16"/>
  <c r="BI201" i="16"/>
  <c r="BH201" i="16"/>
  <c r="BG201" i="16"/>
  <c r="BE201" i="16"/>
  <c r="T201" i="16"/>
  <c r="R201" i="16"/>
  <c r="P201" i="16"/>
  <c r="BI200" i="16"/>
  <c r="BH200" i="16"/>
  <c r="BG200" i="16"/>
  <c r="BE200" i="16"/>
  <c r="T200" i="16"/>
  <c r="R200" i="16"/>
  <c r="P200" i="16"/>
  <c r="BI199" i="16"/>
  <c r="BH199" i="16"/>
  <c r="BG199" i="16"/>
  <c r="BE199" i="16"/>
  <c r="T199" i="16"/>
  <c r="R199" i="16"/>
  <c r="P199" i="16"/>
  <c r="BI198" i="16"/>
  <c r="BH198" i="16"/>
  <c r="BG198" i="16"/>
  <c r="BE198" i="16"/>
  <c r="T198" i="16"/>
  <c r="R198" i="16"/>
  <c r="P198" i="16"/>
  <c r="BI197" i="16"/>
  <c r="BH197" i="16"/>
  <c r="BG197" i="16"/>
  <c r="BE197" i="16"/>
  <c r="T197" i="16"/>
  <c r="R197" i="16"/>
  <c r="P197" i="16"/>
  <c r="BI196" i="16"/>
  <c r="BH196" i="16"/>
  <c r="BG196" i="16"/>
  <c r="BE196" i="16"/>
  <c r="T196" i="16"/>
  <c r="R196" i="16"/>
  <c r="P196" i="16"/>
  <c r="BI195" i="16"/>
  <c r="BH195" i="16"/>
  <c r="BG195" i="16"/>
  <c r="BE195" i="16"/>
  <c r="T195" i="16"/>
  <c r="R195" i="16"/>
  <c r="P195" i="16"/>
  <c r="BI194" i="16"/>
  <c r="BH194" i="16"/>
  <c r="BG194" i="16"/>
  <c r="BE194" i="16"/>
  <c r="T194" i="16"/>
  <c r="R194" i="16"/>
  <c r="P194" i="16"/>
  <c r="BI193" i="16"/>
  <c r="BH193" i="16"/>
  <c r="BG193" i="16"/>
  <c r="BE193" i="16"/>
  <c r="T193" i="16"/>
  <c r="R193" i="16"/>
  <c r="P193" i="16"/>
  <c r="BI192" i="16"/>
  <c r="BH192" i="16"/>
  <c r="BG192" i="16"/>
  <c r="BE192" i="16"/>
  <c r="T192" i="16"/>
  <c r="R192" i="16"/>
  <c r="P192" i="16"/>
  <c r="BI191" i="16"/>
  <c r="BH191" i="16"/>
  <c r="BG191" i="16"/>
  <c r="BE191" i="16"/>
  <c r="T191" i="16"/>
  <c r="R191" i="16"/>
  <c r="P191" i="16"/>
  <c r="BI190" i="16"/>
  <c r="BH190" i="16"/>
  <c r="BG190" i="16"/>
  <c r="BE190" i="16"/>
  <c r="T190" i="16"/>
  <c r="R190" i="16"/>
  <c r="P190" i="16"/>
  <c r="BI189" i="16"/>
  <c r="BH189" i="16"/>
  <c r="BG189" i="16"/>
  <c r="BE189" i="16"/>
  <c r="T189" i="16"/>
  <c r="R189" i="16"/>
  <c r="P189" i="16"/>
  <c r="BI188" i="16"/>
  <c r="BH188" i="16"/>
  <c r="BG188" i="16"/>
  <c r="BE188" i="16"/>
  <c r="T188" i="16"/>
  <c r="R188" i="16"/>
  <c r="P188" i="16"/>
  <c r="BI187" i="16"/>
  <c r="BH187" i="16"/>
  <c r="BG187" i="16"/>
  <c r="BE187" i="16"/>
  <c r="T187" i="16"/>
  <c r="R187" i="16"/>
  <c r="P187" i="16"/>
  <c r="BI186" i="16"/>
  <c r="BH186" i="16"/>
  <c r="BG186" i="16"/>
  <c r="BE186" i="16"/>
  <c r="T186" i="16"/>
  <c r="R186" i="16"/>
  <c r="P186" i="16"/>
  <c r="BI185" i="16"/>
  <c r="BH185" i="16"/>
  <c r="BG185" i="16"/>
  <c r="BE185" i="16"/>
  <c r="T185" i="16"/>
  <c r="R185" i="16"/>
  <c r="P185" i="16"/>
  <c r="BI184" i="16"/>
  <c r="BH184" i="16"/>
  <c r="BG184" i="16"/>
  <c r="BE184" i="16"/>
  <c r="T184" i="16"/>
  <c r="R184" i="16"/>
  <c r="P184" i="16"/>
  <c r="BI183" i="16"/>
  <c r="BH183" i="16"/>
  <c r="BG183" i="16"/>
  <c r="BE183" i="16"/>
  <c r="T183" i="16"/>
  <c r="R183" i="16"/>
  <c r="P183" i="16"/>
  <c r="BI182" i="16"/>
  <c r="BH182" i="16"/>
  <c r="BG182" i="16"/>
  <c r="BE182" i="16"/>
  <c r="T182" i="16"/>
  <c r="R182" i="16"/>
  <c r="P182" i="16"/>
  <c r="BI181" i="16"/>
  <c r="BH181" i="16"/>
  <c r="BG181" i="16"/>
  <c r="BE181" i="16"/>
  <c r="T181" i="16"/>
  <c r="R181" i="16"/>
  <c r="P181" i="16"/>
  <c r="BI180" i="16"/>
  <c r="BH180" i="16"/>
  <c r="BG180" i="16"/>
  <c r="BE180" i="16"/>
  <c r="T180" i="16"/>
  <c r="R180" i="16"/>
  <c r="P180" i="16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9" i="16"/>
  <c r="BH169" i="16"/>
  <c r="BG169" i="16"/>
  <c r="BE169" i="16"/>
  <c r="T169" i="16"/>
  <c r="R169" i="16"/>
  <c r="P169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4" i="16"/>
  <c r="BH164" i="16"/>
  <c r="BG164" i="16"/>
  <c r="BE164" i="16"/>
  <c r="T164" i="16"/>
  <c r="R164" i="16"/>
  <c r="P164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8" i="16"/>
  <c r="BH158" i="16"/>
  <c r="BG158" i="16"/>
  <c r="BE158" i="16"/>
  <c r="T158" i="16"/>
  <c r="T157" i="16" s="1"/>
  <c r="R158" i="16"/>
  <c r="R157" i="16"/>
  <c r="P158" i="16"/>
  <c r="P157" i="16" s="1"/>
  <c r="BI156" i="16"/>
  <c r="BH156" i="16"/>
  <c r="BG156" i="16"/>
  <c r="BE156" i="16"/>
  <c r="T156" i="16"/>
  <c r="T155" i="16"/>
  <c r="R156" i="16"/>
  <c r="R155" i="16" s="1"/>
  <c r="P156" i="16"/>
  <c r="P155" i="16"/>
  <c r="BI154" i="16"/>
  <c r="BH154" i="16"/>
  <c r="BG154" i="16"/>
  <c r="BE154" i="16"/>
  <c r="T154" i="16"/>
  <c r="T153" i="16" s="1"/>
  <c r="R154" i="16"/>
  <c r="R153" i="16"/>
  <c r="P154" i="16"/>
  <c r="P153" i="16" s="1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J125" i="16"/>
  <c r="J124" i="16"/>
  <c r="F124" i="16"/>
  <c r="F122" i="16"/>
  <c r="E120" i="16"/>
  <c r="J94" i="16"/>
  <c r="J93" i="16"/>
  <c r="F93" i="16"/>
  <c r="F91" i="16"/>
  <c r="E89" i="16"/>
  <c r="J20" i="16"/>
  <c r="E20" i="16"/>
  <c r="F94" i="16"/>
  <c r="J19" i="16"/>
  <c r="J14" i="16"/>
  <c r="J122" i="16"/>
  <c r="E7" i="16"/>
  <c r="E116" i="16" s="1"/>
  <c r="J39" i="15"/>
  <c r="J38" i="15"/>
  <c r="AY114" i="1"/>
  <c r="J37" i="15"/>
  <c r="AX114" i="1" s="1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T146" i="15" s="1"/>
  <c r="R147" i="15"/>
  <c r="R146" i="15" s="1"/>
  <c r="P147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J124" i="15"/>
  <c r="J123" i="15"/>
  <c r="F123" i="15"/>
  <c r="F121" i="15"/>
  <c r="E119" i="15"/>
  <c r="J94" i="15"/>
  <c r="J93" i="15"/>
  <c r="F93" i="15"/>
  <c r="F91" i="15"/>
  <c r="E89" i="15"/>
  <c r="J20" i="15"/>
  <c r="E20" i="15"/>
  <c r="F124" i="15"/>
  <c r="J19" i="15"/>
  <c r="J14" i="15"/>
  <c r="J121" i="15" s="1"/>
  <c r="E7" i="15"/>
  <c r="E85" i="15" s="1"/>
  <c r="J37" i="14"/>
  <c r="J36" i="14"/>
  <c r="AY112" i="1"/>
  <c r="J35" i="14"/>
  <c r="AX112" i="1" s="1"/>
  <c r="BI169" i="14"/>
  <c r="BH169" i="14"/>
  <c r="BG169" i="14"/>
  <c r="BE169" i="14"/>
  <c r="T169" i="14"/>
  <c r="T168" i="14"/>
  <c r="R169" i="14"/>
  <c r="R168" i="14" s="1"/>
  <c r="P169" i="14"/>
  <c r="P168" i="14" s="1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8" i="14"/>
  <c r="BH158" i="14"/>
  <c r="BG158" i="14"/>
  <c r="BE158" i="14"/>
  <c r="T158" i="14"/>
  <c r="R158" i="14"/>
  <c r="P158" i="14"/>
  <c r="BI157" i="14"/>
  <c r="BH157" i="14"/>
  <c r="BG157" i="14"/>
  <c r="BE157" i="14"/>
  <c r="T157" i="14"/>
  <c r="R157" i="14"/>
  <c r="P157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J120" i="14"/>
  <c r="J119" i="14"/>
  <c r="F119" i="14"/>
  <c r="F117" i="14"/>
  <c r="E115" i="14"/>
  <c r="J92" i="14"/>
  <c r="J91" i="14"/>
  <c r="F91" i="14"/>
  <c r="F89" i="14"/>
  <c r="E87" i="14"/>
  <c r="J18" i="14"/>
  <c r="E18" i="14"/>
  <c r="F120" i="14"/>
  <c r="J17" i="14"/>
  <c r="J12" i="14"/>
  <c r="J89" i="14"/>
  <c r="E7" i="14"/>
  <c r="E113" i="14"/>
  <c r="J39" i="13"/>
  <c r="J38" i="13"/>
  <c r="AY111" i="1"/>
  <c r="J37" i="13"/>
  <c r="AX111" i="1" s="1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3" i="13"/>
  <c r="BH153" i="13"/>
  <c r="BG153" i="13"/>
  <c r="BE153" i="13"/>
  <c r="T153" i="13"/>
  <c r="T152" i="13"/>
  <c r="R153" i="13"/>
  <c r="R152" i="13"/>
  <c r="P153" i="13"/>
  <c r="P152" i="13" s="1"/>
  <c r="BI151" i="13"/>
  <c r="BH151" i="13"/>
  <c r="BG151" i="13"/>
  <c r="BE151" i="13"/>
  <c r="T151" i="13"/>
  <c r="T150" i="13"/>
  <c r="R151" i="13"/>
  <c r="R150" i="13" s="1"/>
  <c r="P151" i="13"/>
  <c r="P150" i="13" s="1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30" i="13"/>
  <c r="BH130" i="13"/>
  <c r="BG130" i="13"/>
  <c r="BE130" i="13"/>
  <c r="T130" i="13"/>
  <c r="R130" i="13"/>
  <c r="P130" i="13"/>
  <c r="J124" i="13"/>
  <c r="J123" i="13"/>
  <c r="F123" i="13"/>
  <c r="F121" i="13"/>
  <c r="E119" i="13"/>
  <c r="J94" i="13"/>
  <c r="J93" i="13"/>
  <c r="F93" i="13"/>
  <c r="F91" i="13"/>
  <c r="E89" i="13"/>
  <c r="J20" i="13"/>
  <c r="E20" i="13"/>
  <c r="F94" i="13"/>
  <c r="J19" i="13"/>
  <c r="J14" i="13"/>
  <c r="J121" i="13"/>
  <c r="E7" i="13"/>
  <c r="E85" i="13"/>
  <c r="J39" i="12"/>
  <c r="J38" i="12"/>
  <c r="AY110" i="1"/>
  <c r="J37" i="12"/>
  <c r="AX110" i="1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49" i="12"/>
  <c r="BH149" i="12"/>
  <c r="BG149" i="12"/>
  <c r="BE149" i="12"/>
  <c r="T149" i="12"/>
  <c r="T148" i="12"/>
  <c r="R149" i="12"/>
  <c r="R148" i="12"/>
  <c r="P149" i="12"/>
  <c r="P148" i="12" s="1"/>
  <c r="BI147" i="12"/>
  <c r="BH147" i="12"/>
  <c r="BG147" i="12"/>
  <c r="BE147" i="12"/>
  <c r="T147" i="12"/>
  <c r="T146" i="12"/>
  <c r="R147" i="12"/>
  <c r="R146" i="12" s="1"/>
  <c r="P147" i="12"/>
  <c r="P146" i="12" s="1"/>
  <c r="BI145" i="12"/>
  <c r="BH145" i="12"/>
  <c r="BG145" i="12"/>
  <c r="BE145" i="12"/>
  <c r="T145" i="12"/>
  <c r="T144" i="12" s="1"/>
  <c r="R145" i="12"/>
  <c r="R144" i="12" s="1"/>
  <c r="P145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J124" i="12"/>
  <c r="J123" i="12"/>
  <c r="F123" i="12"/>
  <c r="F121" i="12"/>
  <c r="E119" i="12"/>
  <c r="J94" i="12"/>
  <c r="J93" i="12"/>
  <c r="F93" i="12"/>
  <c r="F91" i="12"/>
  <c r="E89" i="12"/>
  <c r="J20" i="12"/>
  <c r="E20" i="12"/>
  <c r="F124" i="12"/>
  <c r="J19" i="12"/>
  <c r="J14" i="12"/>
  <c r="J121" i="12"/>
  <c r="E7" i="12"/>
  <c r="E115" i="12" s="1"/>
  <c r="J39" i="11"/>
  <c r="J38" i="11"/>
  <c r="AY108" i="1"/>
  <c r="J37" i="11"/>
  <c r="AX108" i="1" s="1"/>
  <c r="BI306" i="11"/>
  <c r="BH306" i="11"/>
  <c r="BG306" i="11"/>
  <c r="BE306" i="11"/>
  <c r="T306" i="11"/>
  <c r="R306" i="11"/>
  <c r="P306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303" i="11"/>
  <c r="BH303" i="11"/>
  <c r="BG303" i="11"/>
  <c r="BE303" i="11"/>
  <c r="T303" i="11"/>
  <c r="R303" i="11"/>
  <c r="P303" i="11"/>
  <c r="BI302" i="11"/>
  <c r="BH302" i="11"/>
  <c r="BG302" i="11"/>
  <c r="BE302" i="11"/>
  <c r="T302" i="11"/>
  <c r="R302" i="11"/>
  <c r="P302" i="11"/>
  <c r="BI301" i="11"/>
  <c r="BH301" i="11"/>
  <c r="BG301" i="11"/>
  <c r="BE301" i="11"/>
  <c r="T301" i="11"/>
  <c r="R301" i="11"/>
  <c r="P301" i="11"/>
  <c r="BI299" i="11"/>
  <c r="BH299" i="11"/>
  <c r="BG299" i="11"/>
  <c r="BE299" i="11"/>
  <c r="T299" i="11"/>
  <c r="R299" i="11"/>
  <c r="P299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96" i="11"/>
  <c r="BH296" i="11"/>
  <c r="BG296" i="11"/>
  <c r="BE296" i="11"/>
  <c r="T296" i="11"/>
  <c r="R296" i="11"/>
  <c r="P296" i="11"/>
  <c r="BI294" i="11"/>
  <c r="BH294" i="11"/>
  <c r="BG294" i="11"/>
  <c r="BE294" i="11"/>
  <c r="T294" i="11"/>
  <c r="R294" i="11"/>
  <c r="P294" i="11"/>
  <c r="BI293" i="11"/>
  <c r="BH293" i="11"/>
  <c r="BG293" i="11"/>
  <c r="BE293" i="11"/>
  <c r="T293" i="11"/>
  <c r="R293" i="11"/>
  <c r="P293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5" i="11"/>
  <c r="BH285" i="11"/>
  <c r="BG285" i="11"/>
  <c r="BE285" i="11"/>
  <c r="T285" i="11"/>
  <c r="R285" i="11"/>
  <c r="P285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2" i="11"/>
  <c r="BH262" i="11"/>
  <c r="BG262" i="11"/>
  <c r="BE262" i="11"/>
  <c r="T262" i="11"/>
  <c r="R262" i="11"/>
  <c r="P262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5" i="11"/>
  <c r="BH235" i="11"/>
  <c r="BG235" i="11"/>
  <c r="BE235" i="11"/>
  <c r="T235" i="11"/>
  <c r="R235" i="11"/>
  <c r="P235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4" i="11"/>
  <c r="BH224" i="11"/>
  <c r="BG224" i="11"/>
  <c r="BE224" i="11"/>
  <c r="T224" i="11"/>
  <c r="R224" i="11"/>
  <c r="P224" i="11"/>
  <c r="BI223" i="11"/>
  <c r="BH223" i="11"/>
  <c r="BG223" i="11"/>
  <c r="BE223" i="11"/>
  <c r="T223" i="11"/>
  <c r="R223" i="11"/>
  <c r="P223" i="11"/>
  <c r="BI221" i="11"/>
  <c r="BH221" i="11"/>
  <c r="BG221" i="11"/>
  <c r="BE221" i="11"/>
  <c r="T221" i="11"/>
  <c r="R221" i="11"/>
  <c r="P221" i="11"/>
  <c r="BI220" i="11"/>
  <c r="BH220" i="11"/>
  <c r="BG220" i="11"/>
  <c r="BE220" i="11"/>
  <c r="T220" i="11"/>
  <c r="R220" i="11"/>
  <c r="P220" i="1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5" i="11"/>
  <c r="J134" i="11"/>
  <c r="F134" i="11"/>
  <c r="F132" i="11"/>
  <c r="E130" i="11"/>
  <c r="J94" i="11"/>
  <c r="J93" i="11"/>
  <c r="F93" i="11"/>
  <c r="F91" i="11"/>
  <c r="E89" i="11"/>
  <c r="J20" i="11"/>
  <c r="E20" i="11"/>
  <c r="F135" i="11"/>
  <c r="J19" i="11"/>
  <c r="J14" i="11"/>
  <c r="J132" i="11" s="1"/>
  <c r="E7" i="11"/>
  <c r="E126" i="11"/>
  <c r="J41" i="10"/>
  <c r="J40" i="10"/>
  <c r="AY107" i="1"/>
  <c r="J39" i="10"/>
  <c r="AX107" i="1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2" i="10"/>
  <c r="J121" i="10"/>
  <c r="F121" i="10"/>
  <c r="F119" i="10"/>
  <c r="E117" i="10"/>
  <c r="J96" i="10"/>
  <c r="J95" i="10"/>
  <c r="F95" i="10"/>
  <c r="F93" i="10"/>
  <c r="E91" i="10"/>
  <c r="J22" i="10"/>
  <c r="E22" i="10"/>
  <c r="F122" i="10" s="1"/>
  <c r="J21" i="10"/>
  <c r="J16" i="10"/>
  <c r="J119" i="10" s="1"/>
  <c r="E7" i="10"/>
  <c r="E111" i="10"/>
  <c r="J41" i="9"/>
  <c r="J40" i="9"/>
  <c r="AY106" i="1" s="1"/>
  <c r="J39" i="9"/>
  <c r="AX106" i="1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J123" i="9"/>
  <c r="J122" i="9"/>
  <c r="F122" i="9"/>
  <c r="F120" i="9"/>
  <c r="E118" i="9"/>
  <c r="J96" i="9"/>
  <c r="J95" i="9"/>
  <c r="F95" i="9"/>
  <c r="F93" i="9"/>
  <c r="E91" i="9"/>
  <c r="J22" i="9"/>
  <c r="E22" i="9"/>
  <c r="F123" i="9"/>
  <c r="J21" i="9"/>
  <c r="J16" i="9"/>
  <c r="J120" i="9"/>
  <c r="E7" i="9"/>
  <c r="E85" i="9"/>
  <c r="J41" i="8"/>
  <c r="J40" i="8"/>
  <c r="AY105" i="1"/>
  <c r="J39" i="8"/>
  <c r="AX105" i="1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J123" i="8"/>
  <c r="J122" i="8"/>
  <c r="F122" i="8"/>
  <c r="F120" i="8"/>
  <c r="E118" i="8"/>
  <c r="J96" i="8"/>
  <c r="J95" i="8"/>
  <c r="F95" i="8"/>
  <c r="F93" i="8"/>
  <c r="E91" i="8"/>
  <c r="J22" i="8"/>
  <c r="E22" i="8"/>
  <c r="F123" i="8"/>
  <c r="J21" i="8"/>
  <c r="J16" i="8"/>
  <c r="J120" i="8"/>
  <c r="E7" i="8"/>
  <c r="E112" i="8"/>
  <c r="J39" i="7"/>
  <c r="J38" i="7"/>
  <c r="AY103" i="1"/>
  <c r="J37" i="7"/>
  <c r="AX103" i="1" s="1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J128" i="7"/>
  <c r="J127" i="7"/>
  <c r="F127" i="7"/>
  <c r="F125" i="7"/>
  <c r="E123" i="7"/>
  <c r="J94" i="7"/>
  <c r="J93" i="7"/>
  <c r="F93" i="7"/>
  <c r="F91" i="7"/>
  <c r="E89" i="7"/>
  <c r="J20" i="7"/>
  <c r="E20" i="7"/>
  <c r="F128" i="7"/>
  <c r="J19" i="7"/>
  <c r="J14" i="7"/>
  <c r="J125" i="7" s="1"/>
  <c r="E7" i="7"/>
  <c r="E119" i="7"/>
  <c r="J39" i="6"/>
  <c r="J38" i="6"/>
  <c r="AY102" i="1"/>
  <c r="J37" i="6"/>
  <c r="AX102" i="1"/>
  <c r="BI379" i="6"/>
  <c r="BH379" i="6"/>
  <c r="BG379" i="6"/>
  <c r="BE379" i="6"/>
  <c r="T379" i="6"/>
  <c r="R379" i="6"/>
  <c r="P379" i="6"/>
  <c r="BI378" i="6"/>
  <c r="BH378" i="6"/>
  <c r="BG378" i="6"/>
  <c r="BE378" i="6"/>
  <c r="T378" i="6"/>
  <c r="R378" i="6"/>
  <c r="P378" i="6"/>
  <c r="BI377" i="6"/>
  <c r="BH377" i="6"/>
  <c r="BG377" i="6"/>
  <c r="BE377" i="6"/>
  <c r="T377" i="6"/>
  <c r="R377" i="6"/>
  <c r="P377" i="6"/>
  <c r="BI376" i="6"/>
  <c r="BH376" i="6"/>
  <c r="BG376" i="6"/>
  <c r="BE376" i="6"/>
  <c r="T376" i="6"/>
  <c r="R376" i="6"/>
  <c r="P376" i="6"/>
  <c r="BI375" i="6"/>
  <c r="BH375" i="6"/>
  <c r="BG375" i="6"/>
  <c r="BE375" i="6"/>
  <c r="T375" i="6"/>
  <c r="R375" i="6"/>
  <c r="P375" i="6"/>
  <c r="BI374" i="6"/>
  <c r="BH374" i="6"/>
  <c r="BG374" i="6"/>
  <c r="BE374" i="6"/>
  <c r="T374" i="6"/>
  <c r="R374" i="6"/>
  <c r="P374" i="6"/>
  <c r="BI373" i="6"/>
  <c r="BH373" i="6"/>
  <c r="BG373" i="6"/>
  <c r="BE373" i="6"/>
  <c r="T373" i="6"/>
  <c r="R373" i="6"/>
  <c r="P373" i="6"/>
  <c r="BI371" i="6"/>
  <c r="BH371" i="6"/>
  <c r="BG371" i="6"/>
  <c r="BE371" i="6"/>
  <c r="T371" i="6"/>
  <c r="R371" i="6"/>
  <c r="P371" i="6"/>
  <c r="BI370" i="6"/>
  <c r="BH370" i="6"/>
  <c r="BG370" i="6"/>
  <c r="BE370" i="6"/>
  <c r="T370" i="6"/>
  <c r="R370" i="6"/>
  <c r="P370" i="6"/>
  <c r="BI369" i="6"/>
  <c r="BH369" i="6"/>
  <c r="BG369" i="6"/>
  <c r="BE369" i="6"/>
  <c r="T369" i="6"/>
  <c r="R369" i="6"/>
  <c r="P369" i="6"/>
  <c r="BI368" i="6"/>
  <c r="BH368" i="6"/>
  <c r="BG368" i="6"/>
  <c r="BE368" i="6"/>
  <c r="T368" i="6"/>
  <c r="R368" i="6"/>
  <c r="P368" i="6"/>
  <c r="BI367" i="6"/>
  <c r="BH367" i="6"/>
  <c r="BG367" i="6"/>
  <c r="BE367" i="6"/>
  <c r="T367" i="6"/>
  <c r="R367" i="6"/>
  <c r="P367" i="6"/>
  <c r="BI366" i="6"/>
  <c r="BH366" i="6"/>
  <c r="BG366" i="6"/>
  <c r="BE366" i="6"/>
  <c r="T366" i="6"/>
  <c r="R366" i="6"/>
  <c r="P366" i="6"/>
  <c r="BI365" i="6"/>
  <c r="BH365" i="6"/>
  <c r="BG365" i="6"/>
  <c r="BE365" i="6"/>
  <c r="T365" i="6"/>
  <c r="R365" i="6"/>
  <c r="P365" i="6"/>
  <c r="BI364" i="6"/>
  <c r="BH364" i="6"/>
  <c r="BG364" i="6"/>
  <c r="BE364" i="6"/>
  <c r="T364" i="6"/>
  <c r="R364" i="6"/>
  <c r="P364" i="6"/>
  <c r="BI363" i="6"/>
  <c r="BH363" i="6"/>
  <c r="BG363" i="6"/>
  <c r="BE363" i="6"/>
  <c r="T363" i="6"/>
  <c r="R363" i="6"/>
  <c r="P363" i="6"/>
  <c r="BI362" i="6"/>
  <c r="BH362" i="6"/>
  <c r="BG362" i="6"/>
  <c r="BE362" i="6"/>
  <c r="T362" i="6"/>
  <c r="R362" i="6"/>
  <c r="P362" i="6"/>
  <c r="BI361" i="6"/>
  <c r="BH361" i="6"/>
  <c r="BG361" i="6"/>
  <c r="BE361" i="6"/>
  <c r="T361" i="6"/>
  <c r="R361" i="6"/>
  <c r="P361" i="6"/>
  <c r="BI359" i="6"/>
  <c r="BH359" i="6"/>
  <c r="BG359" i="6"/>
  <c r="BE359" i="6"/>
  <c r="T359" i="6"/>
  <c r="R359" i="6"/>
  <c r="P359" i="6"/>
  <c r="BI358" i="6"/>
  <c r="BH358" i="6"/>
  <c r="BG358" i="6"/>
  <c r="BE358" i="6"/>
  <c r="T358" i="6"/>
  <c r="R358" i="6"/>
  <c r="P358" i="6"/>
  <c r="BI357" i="6"/>
  <c r="BH357" i="6"/>
  <c r="BG357" i="6"/>
  <c r="BE357" i="6"/>
  <c r="T357" i="6"/>
  <c r="R357" i="6"/>
  <c r="P357" i="6"/>
  <c r="BI356" i="6"/>
  <c r="BH356" i="6"/>
  <c r="BG356" i="6"/>
  <c r="BE356" i="6"/>
  <c r="T356" i="6"/>
  <c r="R356" i="6"/>
  <c r="P356" i="6"/>
  <c r="BI355" i="6"/>
  <c r="BH355" i="6"/>
  <c r="BG355" i="6"/>
  <c r="BE355" i="6"/>
  <c r="T355" i="6"/>
  <c r="R355" i="6"/>
  <c r="P355" i="6"/>
  <c r="BI354" i="6"/>
  <c r="BH354" i="6"/>
  <c r="BG354" i="6"/>
  <c r="BE354" i="6"/>
  <c r="T354" i="6"/>
  <c r="R354" i="6"/>
  <c r="P354" i="6"/>
  <c r="BI353" i="6"/>
  <c r="BH353" i="6"/>
  <c r="BG353" i="6"/>
  <c r="BE353" i="6"/>
  <c r="T353" i="6"/>
  <c r="R353" i="6"/>
  <c r="P353" i="6"/>
  <c r="BI352" i="6"/>
  <c r="BH352" i="6"/>
  <c r="BG352" i="6"/>
  <c r="BE352" i="6"/>
  <c r="T352" i="6"/>
  <c r="R352" i="6"/>
  <c r="P352" i="6"/>
  <c r="BI351" i="6"/>
  <c r="BH351" i="6"/>
  <c r="BG351" i="6"/>
  <c r="BE351" i="6"/>
  <c r="T351" i="6"/>
  <c r="R351" i="6"/>
  <c r="P351" i="6"/>
  <c r="BI350" i="6"/>
  <c r="BH350" i="6"/>
  <c r="BG350" i="6"/>
  <c r="BE350" i="6"/>
  <c r="T350" i="6"/>
  <c r="R350" i="6"/>
  <c r="P350" i="6"/>
  <c r="BI349" i="6"/>
  <c r="BH349" i="6"/>
  <c r="BG349" i="6"/>
  <c r="BE349" i="6"/>
  <c r="T349" i="6"/>
  <c r="R349" i="6"/>
  <c r="P349" i="6"/>
  <c r="BI348" i="6"/>
  <c r="BH348" i="6"/>
  <c r="BG348" i="6"/>
  <c r="BE348" i="6"/>
  <c r="T348" i="6"/>
  <c r="R348" i="6"/>
  <c r="P348" i="6"/>
  <c r="BI346" i="6"/>
  <c r="BH346" i="6"/>
  <c r="BG346" i="6"/>
  <c r="BE346" i="6"/>
  <c r="T346" i="6"/>
  <c r="R346" i="6"/>
  <c r="P346" i="6"/>
  <c r="BI345" i="6"/>
  <c r="BH345" i="6"/>
  <c r="BG345" i="6"/>
  <c r="BE345" i="6"/>
  <c r="T345" i="6"/>
  <c r="R345" i="6"/>
  <c r="P345" i="6"/>
  <c r="BI344" i="6"/>
  <c r="BH344" i="6"/>
  <c r="BG344" i="6"/>
  <c r="BE344" i="6"/>
  <c r="T344" i="6"/>
  <c r="R344" i="6"/>
  <c r="P344" i="6"/>
  <c r="BI343" i="6"/>
  <c r="BH343" i="6"/>
  <c r="BG343" i="6"/>
  <c r="BE343" i="6"/>
  <c r="T343" i="6"/>
  <c r="R343" i="6"/>
  <c r="P343" i="6"/>
  <c r="BI342" i="6"/>
  <c r="BH342" i="6"/>
  <c r="BG342" i="6"/>
  <c r="BE342" i="6"/>
  <c r="T342" i="6"/>
  <c r="R342" i="6"/>
  <c r="P342" i="6"/>
  <c r="BI341" i="6"/>
  <c r="BH341" i="6"/>
  <c r="BG341" i="6"/>
  <c r="BE341" i="6"/>
  <c r="T341" i="6"/>
  <c r="R341" i="6"/>
  <c r="P341" i="6"/>
  <c r="BI340" i="6"/>
  <c r="BH340" i="6"/>
  <c r="BG340" i="6"/>
  <c r="BE340" i="6"/>
  <c r="T340" i="6"/>
  <c r="R340" i="6"/>
  <c r="P340" i="6"/>
  <c r="BI339" i="6"/>
  <c r="BH339" i="6"/>
  <c r="BG339" i="6"/>
  <c r="BE339" i="6"/>
  <c r="T339" i="6"/>
  <c r="R339" i="6"/>
  <c r="P339" i="6"/>
  <c r="BI337" i="6"/>
  <c r="BH337" i="6"/>
  <c r="BG337" i="6"/>
  <c r="BE337" i="6"/>
  <c r="T337" i="6"/>
  <c r="R337" i="6"/>
  <c r="P337" i="6"/>
  <c r="BI336" i="6"/>
  <c r="BH336" i="6"/>
  <c r="BG336" i="6"/>
  <c r="BE336" i="6"/>
  <c r="T336" i="6"/>
  <c r="R336" i="6"/>
  <c r="P336" i="6"/>
  <c r="BI335" i="6"/>
  <c r="BH335" i="6"/>
  <c r="BG335" i="6"/>
  <c r="BE335" i="6"/>
  <c r="T335" i="6"/>
  <c r="R335" i="6"/>
  <c r="P335" i="6"/>
  <c r="BI334" i="6"/>
  <c r="BH334" i="6"/>
  <c r="BG334" i="6"/>
  <c r="BE334" i="6"/>
  <c r="T334" i="6"/>
  <c r="R334" i="6"/>
  <c r="P334" i="6"/>
  <c r="BI333" i="6"/>
  <c r="BH333" i="6"/>
  <c r="BG333" i="6"/>
  <c r="BE333" i="6"/>
  <c r="T333" i="6"/>
  <c r="R333" i="6"/>
  <c r="P333" i="6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30" i="6"/>
  <c r="BH330" i="6"/>
  <c r="BG330" i="6"/>
  <c r="BE330" i="6"/>
  <c r="T330" i="6"/>
  <c r="R330" i="6"/>
  <c r="P330" i="6"/>
  <c r="BI329" i="6"/>
  <c r="BH329" i="6"/>
  <c r="BG329" i="6"/>
  <c r="BE329" i="6"/>
  <c r="T329" i="6"/>
  <c r="R329" i="6"/>
  <c r="P329" i="6"/>
  <c r="BI328" i="6"/>
  <c r="BH328" i="6"/>
  <c r="BG328" i="6"/>
  <c r="BE328" i="6"/>
  <c r="T328" i="6"/>
  <c r="R328" i="6"/>
  <c r="P328" i="6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4" i="6"/>
  <c r="BH324" i="6"/>
  <c r="BG324" i="6"/>
  <c r="BE324" i="6"/>
  <c r="T324" i="6"/>
  <c r="R324" i="6"/>
  <c r="P324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1" i="6"/>
  <c r="BH321" i="6"/>
  <c r="BG321" i="6"/>
  <c r="BE321" i="6"/>
  <c r="T321" i="6"/>
  <c r="R321" i="6"/>
  <c r="P321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1" i="6"/>
  <c r="BH311" i="6"/>
  <c r="BG311" i="6"/>
  <c r="BE311" i="6"/>
  <c r="T311" i="6"/>
  <c r="R311" i="6"/>
  <c r="P311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5" i="6"/>
  <c r="BH305" i="6"/>
  <c r="BG305" i="6"/>
  <c r="BE305" i="6"/>
  <c r="T305" i="6"/>
  <c r="R305" i="6"/>
  <c r="P305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J128" i="6"/>
  <c r="J127" i="6"/>
  <c r="F127" i="6"/>
  <c r="F125" i="6"/>
  <c r="E123" i="6"/>
  <c r="J94" i="6"/>
  <c r="J93" i="6"/>
  <c r="F93" i="6"/>
  <c r="F91" i="6"/>
  <c r="E89" i="6"/>
  <c r="J20" i="6"/>
  <c r="E20" i="6"/>
  <c r="F128" i="6"/>
  <c r="J19" i="6"/>
  <c r="J14" i="6"/>
  <c r="J125" i="6"/>
  <c r="E7" i="6"/>
  <c r="E119" i="6"/>
  <c r="J39" i="5"/>
  <c r="J38" i="5"/>
  <c r="AY101" i="1"/>
  <c r="J37" i="5"/>
  <c r="AX101" i="1" s="1"/>
  <c r="BI529" i="5"/>
  <c r="BH529" i="5"/>
  <c r="BG529" i="5"/>
  <c r="BE529" i="5"/>
  <c r="T529" i="5"/>
  <c r="R529" i="5"/>
  <c r="P529" i="5"/>
  <c r="BI528" i="5"/>
  <c r="BH528" i="5"/>
  <c r="BG528" i="5"/>
  <c r="BE528" i="5"/>
  <c r="T528" i="5"/>
  <c r="R528" i="5"/>
  <c r="P528" i="5"/>
  <c r="BI527" i="5"/>
  <c r="BH527" i="5"/>
  <c r="BG527" i="5"/>
  <c r="BE527" i="5"/>
  <c r="T527" i="5"/>
  <c r="R527" i="5"/>
  <c r="P527" i="5"/>
  <c r="BI526" i="5"/>
  <c r="BH526" i="5"/>
  <c r="BG526" i="5"/>
  <c r="BE526" i="5"/>
  <c r="T526" i="5"/>
  <c r="R526" i="5"/>
  <c r="P526" i="5"/>
  <c r="BI524" i="5"/>
  <c r="BH524" i="5"/>
  <c r="BG524" i="5"/>
  <c r="BE524" i="5"/>
  <c r="T524" i="5"/>
  <c r="R524" i="5"/>
  <c r="P524" i="5"/>
  <c r="BI523" i="5"/>
  <c r="BH523" i="5"/>
  <c r="BG523" i="5"/>
  <c r="BE523" i="5"/>
  <c r="T523" i="5"/>
  <c r="R523" i="5"/>
  <c r="P523" i="5"/>
  <c r="BI522" i="5"/>
  <c r="BH522" i="5"/>
  <c r="BG522" i="5"/>
  <c r="BE522" i="5"/>
  <c r="T522" i="5"/>
  <c r="R522" i="5"/>
  <c r="P522" i="5"/>
  <c r="BI520" i="5"/>
  <c r="BH520" i="5"/>
  <c r="BG520" i="5"/>
  <c r="BE520" i="5"/>
  <c r="T520" i="5"/>
  <c r="R520" i="5"/>
  <c r="P520" i="5"/>
  <c r="BI519" i="5"/>
  <c r="BH519" i="5"/>
  <c r="BG519" i="5"/>
  <c r="BE519" i="5"/>
  <c r="T519" i="5"/>
  <c r="R519" i="5"/>
  <c r="P519" i="5"/>
  <c r="BI518" i="5"/>
  <c r="BH518" i="5"/>
  <c r="BG518" i="5"/>
  <c r="BE518" i="5"/>
  <c r="T518" i="5"/>
  <c r="R518" i="5"/>
  <c r="P518" i="5"/>
  <c r="BI517" i="5"/>
  <c r="BH517" i="5"/>
  <c r="BG517" i="5"/>
  <c r="BE517" i="5"/>
  <c r="T517" i="5"/>
  <c r="R517" i="5"/>
  <c r="P517" i="5"/>
  <c r="BI516" i="5"/>
  <c r="BH516" i="5"/>
  <c r="BG516" i="5"/>
  <c r="BE516" i="5"/>
  <c r="T516" i="5"/>
  <c r="R516" i="5"/>
  <c r="P516" i="5"/>
  <c r="BI514" i="5"/>
  <c r="BH514" i="5"/>
  <c r="BG514" i="5"/>
  <c r="BE514" i="5"/>
  <c r="T514" i="5"/>
  <c r="R514" i="5"/>
  <c r="P514" i="5"/>
  <c r="BI513" i="5"/>
  <c r="BH513" i="5"/>
  <c r="BG513" i="5"/>
  <c r="BE513" i="5"/>
  <c r="T513" i="5"/>
  <c r="R513" i="5"/>
  <c r="P513" i="5"/>
  <c r="BI512" i="5"/>
  <c r="BH512" i="5"/>
  <c r="BG512" i="5"/>
  <c r="BE512" i="5"/>
  <c r="T512" i="5"/>
  <c r="R512" i="5"/>
  <c r="P512" i="5"/>
  <c r="BI510" i="5"/>
  <c r="BH510" i="5"/>
  <c r="BG510" i="5"/>
  <c r="BE510" i="5"/>
  <c r="T510" i="5"/>
  <c r="R510" i="5"/>
  <c r="P510" i="5"/>
  <c r="BI509" i="5"/>
  <c r="BH509" i="5"/>
  <c r="BG509" i="5"/>
  <c r="BE509" i="5"/>
  <c r="T509" i="5"/>
  <c r="R509" i="5"/>
  <c r="P509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5" i="5"/>
  <c r="BH505" i="5"/>
  <c r="BG505" i="5"/>
  <c r="BE505" i="5"/>
  <c r="T505" i="5"/>
  <c r="R505" i="5"/>
  <c r="P505" i="5"/>
  <c r="BI504" i="5"/>
  <c r="BH504" i="5"/>
  <c r="BG504" i="5"/>
  <c r="BE504" i="5"/>
  <c r="T504" i="5"/>
  <c r="R504" i="5"/>
  <c r="P504" i="5"/>
  <c r="BI503" i="5"/>
  <c r="BH503" i="5"/>
  <c r="BG503" i="5"/>
  <c r="BE503" i="5"/>
  <c r="T503" i="5"/>
  <c r="R503" i="5"/>
  <c r="P503" i="5"/>
  <c r="BI502" i="5"/>
  <c r="BH502" i="5"/>
  <c r="BG502" i="5"/>
  <c r="BE502" i="5"/>
  <c r="T502" i="5"/>
  <c r="R502" i="5"/>
  <c r="P502" i="5"/>
  <c r="BI501" i="5"/>
  <c r="BH501" i="5"/>
  <c r="BG501" i="5"/>
  <c r="BE501" i="5"/>
  <c r="T501" i="5"/>
  <c r="R501" i="5"/>
  <c r="P501" i="5"/>
  <c r="BI500" i="5"/>
  <c r="BH500" i="5"/>
  <c r="BG500" i="5"/>
  <c r="BE500" i="5"/>
  <c r="T500" i="5"/>
  <c r="R500" i="5"/>
  <c r="P500" i="5"/>
  <c r="BI499" i="5"/>
  <c r="BH499" i="5"/>
  <c r="BG499" i="5"/>
  <c r="BE499" i="5"/>
  <c r="T499" i="5"/>
  <c r="R499" i="5"/>
  <c r="P499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6" i="5"/>
  <c r="BH496" i="5"/>
  <c r="BG496" i="5"/>
  <c r="BE496" i="5"/>
  <c r="T496" i="5"/>
  <c r="R496" i="5"/>
  <c r="P496" i="5"/>
  <c r="BI494" i="5"/>
  <c r="BH494" i="5"/>
  <c r="BG494" i="5"/>
  <c r="BE494" i="5"/>
  <c r="T494" i="5"/>
  <c r="R494" i="5"/>
  <c r="P494" i="5"/>
  <c r="BI493" i="5"/>
  <c r="BH493" i="5"/>
  <c r="BG493" i="5"/>
  <c r="BE493" i="5"/>
  <c r="T493" i="5"/>
  <c r="R493" i="5"/>
  <c r="P493" i="5"/>
  <c r="BI492" i="5"/>
  <c r="BH492" i="5"/>
  <c r="BG492" i="5"/>
  <c r="BE492" i="5"/>
  <c r="T492" i="5"/>
  <c r="R492" i="5"/>
  <c r="P492" i="5"/>
  <c r="BI491" i="5"/>
  <c r="BH491" i="5"/>
  <c r="BG491" i="5"/>
  <c r="BE491" i="5"/>
  <c r="T491" i="5"/>
  <c r="R491" i="5"/>
  <c r="P491" i="5"/>
  <c r="BI490" i="5"/>
  <c r="BH490" i="5"/>
  <c r="BG490" i="5"/>
  <c r="BE490" i="5"/>
  <c r="T490" i="5"/>
  <c r="R490" i="5"/>
  <c r="P490" i="5"/>
  <c r="BI489" i="5"/>
  <c r="BH489" i="5"/>
  <c r="BG489" i="5"/>
  <c r="BE489" i="5"/>
  <c r="T489" i="5"/>
  <c r="R489" i="5"/>
  <c r="P489" i="5"/>
  <c r="BI488" i="5"/>
  <c r="BH488" i="5"/>
  <c r="BG488" i="5"/>
  <c r="BE488" i="5"/>
  <c r="T488" i="5"/>
  <c r="R488" i="5"/>
  <c r="P488" i="5"/>
  <c r="BI486" i="5"/>
  <c r="BH486" i="5"/>
  <c r="BG486" i="5"/>
  <c r="BE486" i="5"/>
  <c r="T486" i="5"/>
  <c r="R486" i="5"/>
  <c r="P486" i="5"/>
  <c r="BI485" i="5"/>
  <c r="BH485" i="5"/>
  <c r="BG485" i="5"/>
  <c r="BE485" i="5"/>
  <c r="T485" i="5"/>
  <c r="R485" i="5"/>
  <c r="P485" i="5"/>
  <c r="BI484" i="5"/>
  <c r="BH484" i="5"/>
  <c r="BG484" i="5"/>
  <c r="BE484" i="5"/>
  <c r="T484" i="5"/>
  <c r="R484" i="5"/>
  <c r="P484" i="5"/>
  <c r="BI483" i="5"/>
  <c r="BH483" i="5"/>
  <c r="BG483" i="5"/>
  <c r="BE483" i="5"/>
  <c r="T483" i="5"/>
  <c r="R483" i="5"/>
  <c r="P483" i="5"/>
  <c r="BI482" i="5"/>
  <c r="BH482" i="5"/>
  <c r="BG482" i="5"/>
  <c r="BE482" i="5"/>
  <c r="T482" i="5"/>
  <c r="R482" i="5"/>
  <c r="P482" i="5"/>
  <c r="BI481" i="5"/>
  <c r="BH481" i="5"/>
  <c r="BG481" i="5"/>
  <c r="BE481" i="5"/>
  <c r="T481" i="5"/>
  <c r="R481" i="5"/>
  <c r="P481" i="5"/>
  <c r="BI480" i="5"/>
  <c r="BH480" i="5"/>
  <c r="BG480" i="5"/>
  <c r="BE480" i="5"/>
  <c r="T480" i="5"/>
  <c r="R480" i="5"/>
  <c r="P480" i="5"/>
  <c r="BI479" i="5"/>
  <c r="BH479" i="5"/>
  <c r="BG479" i="5"/>
  <c r="BE479" i="5"/>
  <c r="T479" i="5"/>
  <c r="R479" i="5"/>
  <c r="P479" i="5"/>
  <c r="BI478" i="5"/>
  <c r="BH478" i="5"/>
  <c r="BG478" i="5"/>
  <c r="BE478" i="5"/>
  <c r="T478" i="5"/>
  <c r="R478" i="5"/>
  <c r="P478" i="5"/>
  <c r="BI477" i="5"/>
  <c r="BH477" i="5"/>
  <c r="BG477" i="5"/>
  <c r="BE477" i="5"/>
  <c r="T477" i="5"/>
  <c r="R477" i="5"/>
  <c r="P477" i="5"/>
  <c r="BI476" i="5"/>
  <c r="BH476" i="5"/>
  <c r="BG476" i="5"/>
  <c r="BE476" i="5"/>
  <c r="T476" i="5"/>
  <c r="R476" i="5"/>
  <c r="P476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3" i="5"/>
  <c r="BH473" i="5"/>
  <c r="BG473" i="5"/>
  <c r="BE473" i="5"/>
  <c r="T473" i="5"/>
  <c r="R473" i="5"/>
  <c r="P473" i="5"/>
  <c r="BI472" i="5"/>
  <c r="BH472" i="5"/>
  <c r="BG472" i="5"/>
  <c r="BE472" i="5"/>
  <c r="T472" i="5"/>
  <c r="R472" i="5"/>
  <c r="P472" i="5"/>
  <c r="BI471" i="5"/>
  <c r="BH471" i="5"/>
  <c r="BG471" i="5"/>
  <c r="BE471" i="5"/>
  <c r="T471" i="5"/>
  <c r="R471" i="5"/>
  <c r="P471" i="5"/>
  <c r="BI470" i="5"/>
  <c r="BH470" i="5"/>
  <c r="BG470" i="5"/>
  <c r="BE470" i="5"/>
  <c r="T470" i="5"/>
  <c r="R470" i="5"/>
  <c r="P470" i="5"/>
  <c r="BI469" i="5"/>
  <c r="BH469" i="5"/>
  <c r="BG469" i="5"/>
  <c r="BE469" i="5"/>
  <c r="T469" i="5"/>
  <c r="R469" i="5"/>
  <c r="P469" i="5"/>
  <c r="BI468" i="5"/>
  <c r="BH468" i="5"/>
  <c r="BG468" i="5"/>
  <c r="BE468" i="5"/>
  <c r="T468" i="5"/>
  <c r="R468" i="5"/>
  <c r="P468" i="5"/>
  <c r="BI467" i="5"/>
  <c r="BH467" i="5"/>
  <c r="BG467" i="5"/>
  <c r="BE467" i="5"/>
  <c r="T467" i="5"/>
  <c r="R467" i="5"/>
  <c r="P467" i="5"/>
  <c r="BI466" i="5"/>
  <c r="BH466" i="5"/>
  <c r="BG466" i="5"/>
  <c r="BE466" i="5"/>
  <c r="T466" i="5"/>
  <c r="R466" i="5"/>
  <c r="P466" i="5"/>
  <c r="BI465" i="5"/>
  <c r="BH465" i="5"/>
  <c r="BG465" i="5"/>
  <c r="BE465" i="5"/>
  <c r="T465" i="5"/>
  <c r="R465" i="5"/>
  <c r="P465" i="5"/>
  <c r="BI464" i="5"/>
  <c r="BH464" i="5"/>
  <c r="BG464" i="5"/>
  <c r="BE464" i="5"/>
  <c r="T464" i="5"/>
  <c r="R464" i="5"/>
  <c r="P464" i="5"/>
  <c r="BI463" i="5"/>
  <c r="BH463" i="5"/>
  <c r="BG463" i="5"/>
  <c r="BE463" i="5"/>
  <c r="T463" i="5"/>
  <c r="R463" i="5"/>
  <c r="P463" i="5"/>
  <c r="BI462" i="5"/>
  <c r="BH462" i="5"/>
  <c r="BG462" i="5"/>
  <c r="BE462" i="5"/>
  <c r="T462" i="5"/>
  <c r="R462" i="5"/>
  <c r="P462" i="5"/>
  <c r="BI461" i="5"/>
  <c r="BH461" i="5"/>
  <c r="BG461" i="5"/>
  <c r="BE461" i="5"/>
  <c r="T461" i="5"/>
  <c r="R461" i="5"/>
  <c r="P461" i="5"/>
  <c r="BI460" i="5"/>
  <c r="BH460" i="5"/>
  <c r="BG460" i="5"/>
  <c r="BE460" i="5"/>
  <c r="T460" i="5"/>
  <c r="R460" i="5"/>
  <c r="P460" i="5"/>
  <c r="BI459" i="5"/>
  <c r="BH459" i="5"/>
  <c r="BG459" i="5"/>
  <c r="BE459" i="5"/>
  <c r="T459" i="5"/>
  <c r="R459" i="5"/>
  <c r="P459" i="5"/>
  <c r="BI458" i="5"/>
  <c r="BH458" i="5"/>
  <c r="BG458" i="5"/>
  <c r="BE458" i="5"/>
  <c r="T458" i="5"/>
  <c r="R458" i="5"/>
  <c r="P458" i="5"/>
  <c r="BI457" i="5"/>
  <c r="BH457" i="5"/>
  <c r="BG457" i="5"/>
  <c r="BE457" i="5"/>
  <c r="T457" i="5"/>
  <c r="R457" i="5"/>
  <c r="P457" i="5"/>
  <c r="BI456" i="5"/>
  <c r="BH456" i="5"/>
  <c r="BG456" i="5"/>
  <c r="BE456" i="5"/>
  <c r="T456" i="5"/>
  <c r="R456" i="5"/>
  <c r="P456" i="5"/>
  <c r="BI455" i="5"/>
  <c r="BH455" i="5"/>
  <c r="BG455" i="5"/>
  <c r="BE455" i="5"/>
  <c r="T455" i="5"/>
  <c r="R455" i="5"/>
  <c r="P455" i="5"/>
  <c r="BI454" i="5"/>
  <c r="BH454" i="5"/>
  <c r="BG454" i="5"/>
  <c r="BE454" i="5"/>
  <c r="T454" i="5"/>
  <c r="R454" i="5"/>
  <c r="P454" i="5"/>
  <c r="BI453" i="5"/>
  <c r="BH453" i="5"/>
  <c r="BG453" i="5"/>
  <c r="BE453" i="5"/>
  <c r="T453" i="5"/>
  <c r="R453" i="5"/>
  <c r="P453" i="5"/>
  <c r="BI452" i="5"/>
  <c r="BH452" i="5"/>
  <c r="BG452" i="5"/>
  <c r="BE452" i="5"/>
  <c r="T452" i="5"/>
  <c r="R452" i="5"/>
  <c r="P452" i="5"/>
  <c r="BI451" i="5"/>
  <c r="BH451" i="5"/>
  <c r="BG451" i="5"/>
  <c r="BE451" i="5"/>
  <c r="T451" i="5"/>
  <c r="R451" i="5"/>
  <c r="P451" i="5"/>
  <c r="BI450" i="5"/>
  <c r="BH450" i="5"/>
  <c r="BG450" i="5"/>
  <c r="BE450" i="5"/>
  <c r="T450" i="5"/>
  <c r="R450" i="5"/>
  <c r="P450" i="5"/>
  <c r="BI449" i="5"/>
  <c r="BH449" i="5"/>
  <c r="BG449" i="5"/>
  <c r="BE449" i="5"/>
  <c r="T449" i="5"/>
  <c r="R449" i="5"/>
  <c r="P449" i="5"/>
  <c r="BI448" i="5"/>
  <c r="BH448" i="5"/>
  <c r="BG448" i="5"/>
  <c r="BE448" i="5"/>
  <c r="T448" i="5"/>
  <c r="R448" i="5"/>
  <c r="P448" i="5"/>
  <c r="BI447" i="5"/>
  <c r="BH447" i="5"/>
  <c r="BG447" i="5"/>
  <c r="BE447" i="5"/>
  <c r="T447" i="5"/>
  <c r="R447" i="5"/>
  <c r="P447" i="5"/>
  <c r="BI446" i="5"/>
  <c r="BH446" i="5"/>
  <c r="BG446" i="5"/>
  <c r="BE446" i="5"/>
  <c r="T446" i="5"/>
  <c r="R446" i="5"/>
  <c r="P446" i="5"/>
  <c r="BI445" i="5"/>
  <c r="BH445" i="5"/>
  <c r="BG445" i="5"/>
  <c r="BE445" i="5"/>
  <c r="T445" i="5"/>
  <c r="R445" i="5"/>
  <c r="P445" i="5"/>
  <c r="BI444" i="5"/>
  <c r="BH444" i="5"/>
  <c r="BG444" i="5"/>
  <c r="BE444" i="5"/>
  <c r="T444" i="5"/>
  <c r="R444" i="5"/>
  <c r="P444" i="5"/>
  <c r="BI443" i="5"/>
  <c r="BH443" i="5"/>
  <c r="BG443" i="5"/>
  <c r="BE443" i="5"/>
  <c r="T443" i="5"/>
  <c r="R443" i="5"/>
  <c r="P443" i="5"/>
  <c r="BI442" i="5"/>
  <c r="BH442" i="5"/>
  <c r="BG442" i="5"/>
  <c r="BE442" i="5"/>
  <c r="T442" i="5"/>
  <c r="R442" i="5"/>
  <c r="P442" i="5"/>
  <c r="BI441" i="5"/>
  <c r="BH441" i="5"/>
  <c r="BG441" i="5"/>
  <c r="BE441" i="5"/>
  <c r="T441" i="5"/>
  <c r="R441" i="5"/>
  <c r="P441" i="5"/>
  <c r="BI440" i="5"/>
  <c r="BH440" i="5"/>
  <c r="BG440" i="5"/>
  <c r="BE440" i="5"/>
  <c r="T440" i="5"/>
  <c r="R440" i="5"/>
  <c r="P440" i="5"/>
  <c r="BI438" i="5"/>
  <c r="BH438" i="5"/>
  <c r="BG438" i="5"/>
  <c r="BE438" i="5"/>
  <c r="T438" i="5"/>
  <c r="R438" i="5"/>
  <c r="P438" i="5"/>
  <c r="BI437" i="5"/>
  <c r="BH437" i="5"/>
  <c r="BG437" i="5"/>
  <c r="BE437" i="5"/>
  <c r="T437" i="5"/>
  <c r="R437" i="5"/>
  <c r="P437" i="5"/>
  <c r="BI436" i="5"/>
  <c r="BH436" i="5"/>
  <c r="BG436" i="5"/>
  <c r="BE436" i="5"/>
  <c r="T436" i="5"/>
  <c r="R436" i="5"/>
  <c r="P436" i="5"/>
  <c r="BI435" i="5"/>
  <c r="BH435" i="5"/>
  <c r="BG435" i="5"/>
  <c r="BE435" i="5"/>
  <c r="T435" i="5"/>
  <c r="R435" i="5"/>
  <c r="P435" i="5"/>
  <c r="BI434" i="5"/>
  <c r="BH434" i="5"/>
  <c r="BG434" i="5"/>
  <c r="BE434" i="5"/>
  <c r="T434" i="5"/>
  <c r="R434" i="5"/>
  <c r="P434" i="5"/>
  <c r="BI433" i="5"/>
  <c r="BH433" i="5"/>
  <c r="BG433" i="5"/>
  <c r="BE433" i="5"/>
  <c r="T433" i="5"/>
  <c r="R433" i="5"/>
  <c r="P433" i="5"/>
  <c r="BI432" i="5"/>
  <c r="BH432" i="5"/>
  <c r="BG432" i="5"/>
  <c r="BE432" i="5"/>
  <c r="T432" i="5"/>
  <c r="R432" i="5"/>
  <c r="P432" i="5"/>
  <c r="BI431" i="5"/>
  <c r="BH431" i="5"/>
  <c r="BG431" i="5"/>
  <c r="BE431" i="5"/>
  <c r="T431" i="5"/>
  <c r="R431" i="5"/>
  <c r="P431" i="5"/>
  <c r="BI430" i="5"/>
  <c r="BH430" i="5"/>
  <c r="BG430" i="5"/>
  <c r="BE430" i="5"/>
  <c r="T430" i="5"/>
  <c r="R430" i="5"/>
  <c r="P430" i="5"/>
  <c r="BI429" i="5"/>
  <c r="BH429" i="5"/>
  <c r="BG429" i="5"/>
  <c r="BE429" i="5"/>
  <c r="T429" i="5"/>
  <c r="R429" i="5"/>
  <c r="P429" i="5"/>
  <c r="BI428" i="5"/>
  <c r="BH428" i="5"/>
  <c r="BG428" i="5"/>
  <c r="BE428" i="5"/>
  <c r="T428" i="5"/>
  <c r="R428" i="5"/>
  <c r="P428" i="5"/>
  <c r="BI427" i="5"/>
  <c r="BH427" i="5"/>
  <c r="BG427" i="5"/>
  <c r="BE427" i="5"/>
  <c r="T427" i="5"/>
  <c r="R427" i="5"/>
  <c r="P427" i="5"/>
  <c r="BI426" i="5"/>
  <c r="BH426" i="5"/>
  <c r="BG426" i="5"/>
  <c r="BE426" i="5"/>
  <c r="T426" i="5"/>
  <c r="R426" i="5"/>
  <c r="P426" i="5"/>
  <c r="BI425" i="5"/>
  <c r="BH425" i="5"/>
  <c r="BG425" i="5"/>
  <c r="BE425" i="5"/>
  <c r="T425" i="5"/>
  <c r="R425" i="5"/>
  <c r="P425" i="5"/>
  <c r="BI424" i="5"/>
  <c r="BH424" i="5"/>
  <c r="BG424" i="5"/>
  <c r="BE424" i="5"/>
  <c r="T424" i="5"/>
  <c r="R424" i="5"/>
  <c r="P424" i="5"/>
  <c r="BI422" i="5"/>
  <c r="BH422" i="5"/>
  <c r="BG422" i="5"/>
  <c r="BE422" i="5"/>
  <c r="T422" i="5"/>
  <c r="R422" i="5"/>
  <c r="P422" i="5"/>
  <c r="BI421" i="5"/>
  <c r="BH421" i="5"/>
  <c r="BG421" i="5"/>
  <c r="BE421" i="5"/>
  <c r="T421" i="5"/>
  <c r="R421" i="5"/>
  <c r="P421" i="5"/>
  <c r="BI420" i="5"/>
  <c r="BH420" i="5"/>
  <c r="BG420" i="5"/>
  <c r="BE420" i="5"/>
  <c r="T420" i="5"/>
  <c r="R420" i="5"/>
  <c r="P420" i="5"/>
  <c r="BI419" i="5"/>
  <c r="BH419" i="5"/>
  <c r="BG419" i="5"/>
  <c r="BE419" i="5"/>
  <c r="T419" i="5"/>
  <c r="R419" i="5"/>
  <c r="P419" i="5"/>
  <c r="BI418" i="5"/>
  <c r="BH418" i="5"/>
  <c r="BG418" i="5"/>
  <c r="BE418" i="5"/>
  <c r="T418" i="5"/>
  <c r="R418" i="5"/>
  <c r="P418" i="5"/>
  <c r="BI416" i="5"/>
  <c r="BH416" i="5"/>
  <c r="BG416" i="5"/>
  <c r="BE416" i="5"/>
  <c r="T416" i="5"/>
  <c r="R416" i="5"/>
  <c r="P416" i="5"/>
  <c r="BI415" i="5"/>
  <c r="BH415" i="5"/>
  <c r="BG415" i="5"/>
  <c r="BE415" i="5"/>
  <c r="T415" i="5"/>
  <c r="R415" i="5"/>
  <c r="P415" i="5"/>
  <c r="BI414" i="5"/>
  <c r="BH414" i="5"/>
  <c r="BG414" i="5"/>
  <c r="BE414" i="5"/>
  <c r="T414" i="5"/>
  <c r="R414" i="5"/>
  <c r="P414" i="5"/>
  <c r="BI413" i="5"/>
  <c r="BH413" i="5"/>
  <c r="BG413" i="5"/>
  <c r="BE413" i="5"/>
  <c r="T413" i="5"/>
  <c r="R413" i="5"/>
  <c r="P413" i="5"/>
  <c r="BI412" i="5"/>
  <c r="BH412" i="5"/>
  <c r="BG412" i="5"/>
  <c r="BE412" i="5"/>
  <c r="T412" i="5"/>
  <c r="R412" i="5"/>
  <c r="P412" i="5"/>
  <c r="BI411" i="5"/>
  <c r="BH411" i="5"/>
  <c r="BG411" i="5"/>
  <c r="BE411" i="5"/>
  <c r="T411" i="5"/>
  <c r="R411" i="5"/>
  <c r="P411" i="5"/>
  <c r="BI410" i="5"/>
  <c r="BH410" i="5"/>
  <c r="BG410" i="5"/>
  <c r="BE410" i="5"/>
  <c r="T410" i="5"/>
  <c r="R410" i="5"/>
  <c r="P410" i="5"/>
  <c r="BI409" i="5"/>
  <c r="BH409" i="5"/>
  <c r="BG409" i="5"/>
  <c r="BE409" i="5"/>
  <c r="T409" i="5"/>
  <c r="R409" i="5"/>
  <c r="P409" i="5"/>
  <c r="BI408" i="5"/>
  <c r="BH408" i="5"/>
  <c r="BG408" i="5"/>
  <c r="BE408" i="5"/>
  <c r="T408" i="5"/>
  <c r="R408" i="5"/>
  <c r="P408" i="5"/>
  <c r="BI407" i="5"/>
  <c r="BH407" i="5"/>
  <c r="BG407" i="5"/>
  <c r="BE407" i="5"/>
  <c r="T407" i="5"/>
  <c r="R407" i="5"/>
  <c r="P407" i="5"/>
  <c r="BI406" i="5"/>
  <c r="BH406" i="5"/>
  <c r="BG406" i="5"/>
  <c r="BE406" i="5"/>
  <c r="T406" i="5"/>
  <c r="R406" i="5"/>
  <c r="P406" i="5"/>
  <c r="BI405" i="5"/>
  <c r="BH405" i="5"/>
  <c r="BG405" i="5"/>
  <c r="BE405" i="5"/>
  <c r="T405" i="5"/>
  <c r="R405" i="5"/>
  <c r="P405" i="5"/>
  <c r="BI404" i="5"/>
  <c r="BH404" i="5"/>
  <c r="BG404" i="5"/>
  <c r="BE404" i="5"/>
  <c r="T404" i="5"/>
  <c r="R404" i="5"/>
  <c r="P404" i="5"/>
  <c r="BI403" i="5"/>
  <c r="BH403" i="5"/>
  <c r="BG403" i="5"/>
  <c r="BE403" i="5"/>
  <c r="T403" i="5"/>
  <c r="R403" i="5"/>
  <c r="P403" i="5"/>
  <c r="BI402" i="5"/>
  <c r="BH402" i="5"/>
  <c r="BG402" i="5"/>
  <c r="BE402" i="5"/>
  <c r="T402" i="5"/>
  <c r="R402" i="5"/>
  <c r="P402" i="5"/>
  <c r="BI401" i="5"/>
  <c r="BH401" i="5"/>
  <c r="BG401" i="5"/>
  <c r="BE401" i="5"/>
  <c r="T401" i="5"/>
  <c r="R401" i="5"/>
  <c r="P401" i="5"/>
  <c r="BI400" i="5"/>
  <c r="BH400" i="5"/>
  <c r="BG400" i="5"/>
  <c r="BE400" i="5"/>
  <c r="T400" i="5"/>
  <c r="R400" i="5"/>
  <c r="P400" i="5"/>
  <c r="BI399" i="5"/>
  <c r="BH399" i="5"/>
  <c r="BG399" i="5"/>
  <c r="BE399" i="5"/>
  <c r="T399" i="5"/>
  <c r="R399" i="5"/>
  <c r="P399" i="5"/>
  <c r="BI398" i="5"/>
  <c r="BH398" i="5"/>
  <c r="BG398" i="5"/>
  <c r="BE398" i="5"/>
  <c r="T398" i="5"/>
  <c r="R398" i="5"/>
  <c r="P398" i="5"/>
  <c r="BI397" i="5"/>
  <c r="BH397" i="5"/>
  <c r="BG397" i="5"/>
  <c r="BE397" i="5"/>
  <c r="T397" i="5"/>
  <c r="R397" i="5"/>
  <c r="P397" i="5"/>
  <c r="BI396" i="5"/>
  <c r="BH396" i="5"/>
  <c r="BG396" i="5"/>
  <c r="BE396" i="5"/>
  <c r="T396" i="5"/>
  <c r="R396" i="5"/>
  <c r="P396" i="5"/>
  <c r="BI395" i="5"/>
  <c r="BH395" i="5"/>
  <c r="BG395" i="5"/>
  <c r="BE395" i="5"/>
  <c r="T395" i="5"/>
  <c r="R395" i="5"/>
  <c r="P395" i="5"/>
  <c r="BI394" i="5"/>
  <c r="BH394" i="5"/>
  <c r="BG394" i="5"/>
  <c r="BE394" i="5"/>
  <c r="T394" i="5"/>
  <c r="R394" i="5"/>
  <c r="P394" i="5"/>
  <c r="BI393" i="5"/>
  <c r="BH393" i="5"/>
  <c r="BG393" i="5"/>
  <c r="BE393" i="5"/>
  <c r="T393" i="5"/>
  <c r="R393" i="5"/>
  <c r="P393" i="5"/>
  <c r="BI392" i="5"/>
  <c r="BH392" i="5"/>
  <c r="BG392" i="5"/>
  <c r="BE392" i="5"/>
  <c r="T392" i="5"/>
  <c r="R392" i="5"/>
  <c r="P392" i="5"/>
  <c r="BI391" i="5"/>
  <c r="BH391" i="5"/>
  <c r="BG391" i="5"/>
  <c r="BE391" i="5"/>
  <c r="T391" i="5"/>
  <c r="R391" i="5"/>
  <c r="P391" i="5"/>
  <c r="BI389" i="5"/>
  <c r="BH389" i="5"/>
  <c r="BG389" i="5"/>
  <c r="BE389" i="5"/>
  <c r="T389" i="5"/>
  <c r="R389" i="5"/>
  <c r="P389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6" i="5"/>
  <c r="BH386" i="5"/>
  <c r="BG386" i="5"/>
  <c r="BE386" i="5"/>
  <c r="T386" i="5"/>
  <c r="R386" i="5"/>
  <c r="P386" i="5"/>
  <c r="BI384" i="5"/>
  <c r="BH384" i="5"/>
  <c r="BG384" i="5"/>
  <c r="BE384" i="5"/>
  <c r="T384" i="5"/>
  <c r="R384" i="5"/>
  <c r="P384" i="5"/>
  <c r="BI383" i="5"/>
  <c r="BH383" i="5"/>
  <c r="BG383" i="5"/>
  <c r="BE383" i="5"/>
  <c r="T383" i="5"/>
  <c r="R383" i="5"/>
  <c r="P383" i="5"/>
  <c r="BI382" i="5"/>
  <c r="BH382" i="5"/>
  <c r="BG382" i="5"/>
  <c r="BE382" i="5"/>
  <c r="T382" i="5"/>
  <c r="R382" i="5"/>
  <c r="P382" i="5"/>
  <c r="BI381" i="5"/>
  <c r="BH381" i="5"/>
  <c r="BG381" i="5"/>
  <c r="BE381" i="5"/>
  <c r="T381" i="5"/>
  <c r="R381" i="5"/>
  <c r="P381" i="5"/>
  <c r="BI380" i="5"/>
  <c r="BH380" i="5"/>
  <c r="BG380" i="5"/>
  <c r="BE380" i="5"/>
  <c r="T380" i="5"/>
  <c r="R380" i="5"/>
  <c r="P380" i="5"/>
  <c r="BI379" i="5"/>
  <c r="BH379" i="5"/>
  <c r="BG379" i="5"/>
  <c r="BE379" i="5"/>
  <c r="T379" i="5"/>
  <c r="R379" i="5"/>
  <c r="P379" i="5"/>
  <c r="BI378" i="5"/>
  <c r="BH378" i="5"/>
  <c r="BG378" i="5"/>
  <c r="BE378" i="5"/>
  <c r="T378" i="5"/>
  <c r="R378" i="5"/>
  <c r="P378" i="5"/>
  <c r="BI377" i="5"/>
  <c r="BH377" i="5"/>
  <c r="BG377" i="5"/>
  <c r="BE377" i="5"/>
  <c r="T377" i="5"/>
  <c r="R377" i="5"/>
  <c r="P377" i="5"/>
  <c r="BI376" i="5"/>
  <c r="BH376" i="5"/>
  <c r="BG376" i="5"/>
  <c r="BE376" i="5"/>
  <c r="T376" i="5"/>
  <c r="R376" i="5"/>
  <c r="P376" i="5"/>
  <c r="BI375" i="5"/>
  <c r="BH375" i="5"/>
  <c r="BG375" i="5"/>
  <c r="BE375" i="5"/>
  <c r="T375" i="5"/>
  <c r="R375" i="5"/>
  <c r="P375" i="5"/>
  <c r="BI374" i="5"/>
  <c r="BH374" i="5"/>
  <c r="BG374" i="5"/>
  <c r="BE374" i="5"/>
  <c r="T374" i="5"/>
  <c r="R374" i="5"/>
  <c r="P374" i="5"/>
  <c r="BI373" i="5"/>
  <c r="BH373" i="5"/>
  <c r="BG373" i="5"/>
  <c r="BE373" i="5"/>
  <c r="T373" i="5"/>
  <c r="R373" i="5"/>
  <c r="P373" i="5"/>
  <c r="BI372" i="5"/>
  <c r="BH372" i="5"/>
  <c r="BG372" i="5"/>
  <c r="BE372" i="5"/>
  <c r="T372" i="5"/>
  <c r="R372" i="5"/>
  <c r="P372" i="5"/>
  <c r="BI371" i="5"/>
  <c r="BH371" i="5"/>
  <c r="BG371" i="5"/>
  <c r="BE371" i="5"/>
  <c r="T371" i="5"/>
  <c r="R371" i="5"/>
  <c r="P371" i="5"/>
  <c r="BI370" i="5"/>
  <c r="BH370" i="5"/>
  <c r="BG370" i="5"/>
  <c r="BE370" i="5"/>
  <c r="T370" i="5"/>
  <c r="R370" i="5"/>
  <c r="P370" i="5"/>
  <c r="BI369" i="5"/>
  <c r="BH369" i="5"/>
  <c r="BG369" i="5"/>
  <c r="BE369" i="5"/>
  <c r="T369" i="5"/>
  <c r="R369" i="5"/>
  <c r="P369" i="5"/>
  <c r="BI368" i="5"/>
  <c r="BH368" i="5"/>
  <c r="BG368" i="5"/>
  <c r="BE368" i="5"/>
  <c r="T368" i="5"/>
  <c r="R368" i="5"/>
  <c r="P368" i="5"/>
  <c r="BI367" i="5"/>
  <c r="BH367" i="5"/>
  <c r="BG367" i="5"/>
  <c r="BE367" i="5"/>
  <c r="T367" i="5"/>
  <c r="R367" i="5"/>
  <c r="P367" i="5"/>
  <c r="BI366" i="5"/>
  <c r="BH366" i="5"/>
  <c r="BG366" i="5"/>
  <c r="BE366" i="5"/>
  <c r="T366" i="5"/>
  <c r="R366" i="5"/>
  <c r="P366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3" i="5"/>
  <c r="BH363" i="5"/>
  <c r="BG363" i="5"/>
  <c r="BE363" i="5"/>
  <c r="T363" i="5"/>
  <c r="R363" i="5"/>
  <c r="P363" i="5"/>
  <c r="BI361" i="5"/>
  <c r="BH361" i="5"/>
  <c r="BG361" i="5"/>
  <c r="BE361" i="5"/>
  <c r="T361" i="5"/>
  <c r="R361" i="5"/>
  <c r="P361" i="5"/>
  <c r="BI360" i="5"/>
  <c r="BH360" i="5"/>
  <c r="BG360" i="5"/>
  <c r="BE360" i="5"/>
  <c r="T360" i="5"/>
  <c r="R360" i="5"/>
  <c r="P360" i="5"/>
  <c r="BI359" i="5"/>
  <c r="BH359" i="5"/>
  <c r="BG359" i="5"/>
  <c r="BE359" i="5"/>
  <c r="T359" i="5"/>
  <c r="R359" i="5"/>
  <c r="P359" i="5"/>
  <c r="BI357" i="5"/>
  <c r="BH357" i="5"/>
  <c r="BG357" i="5"/>
  <c r="BE357" i="5"/>
  <c r="T357" i="5"/>
  <c r="R357" i="5"/>
  <c r="P357" i="5"/>
  <c r="BI356" i="5"/>
  <c r="BH356" i="5"/>
  <c r="BG356" i="5"/>
  <c r="BE356" i="5"/>
  <c r="T356" i="5"/>
  <c r="R356" i="5"/>
  <c r="P356" i="5"/>
  <c r="BI355" i="5"/>
  <c r="BH355" i="5"/>
  <c r="BG355" i="5"/>
  <c r="BE355" i="5"/>
  <c r="T355" i="5"/>
  <c r="R355" i="5"/>
  <c r="P355" i="5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8" i="5"/>
  <c r="BH348" i="5"/>
  <c r="BG348" i="5"/>
  <c r="BE348" i="5"/>
  <c r="T348" i="5"/>
  <c r="R348" i="5"/>
  <c r="P348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40" i="5"/>
  <c r="BH340" i="5"/>
  <c r="BG340" i="5"/>
  <c r="BE340" i="5"/>
  <c r="T340" i="5"/>
  <c r="R340" i="5"/>
  <c r="P340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7" i="5"/>
  <c r="BH337" i="5"/>
  <c r="BG337" i="5"/>
  <c r="BE337" i="5"/>
  <c r="T337" i="5"/>
  <c r="R337" i="5"/>
  <c r="P337" i="5"/>
  <c r="BI336" i="5"/>
  <c r="BH336" i="5"/>
  <c r="BG336" i="5"/>
  <c r="BE336" i="5"/>
  <c r="T336" i="5"/>
  <c r="R336" i="5"/>
  <c r="P336" i="5"/>
  <c r="BI334" i="5"/>
  <c r="BH334" i="5"/>
  <c r="BG334" i="5"/>
  <c r="BE334" i="5"/>
  <c r="T334" i="5"/>
  <c r="R334" i="5"/>
  <c r="P334" i="5"/>
  <c r="BI333" i="5"/>
  <c r="BH333" i="5"/>
  <c r="BG333" i="5"/>
  <c r="BE333" i="5"/>
  <c r="T333" i="5"/>
  <c r="R333" i="5"/>
  <c r="P333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7" i="5"/>
  <c r="BH327" i="5"/>
  <c r="BG327" i="5"/>
  <c r="BE327" i="5"/>
  <c r="T327" i="5"/>
  <c r="R327" i="5"/>
  <c r="P327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24" i="5"/>
  <c r="BH324" i="5"/>
  <c r="BG324" i="5"/>
  <c r="BE324" i="5"/>
  <c r="T324" i="5"/>
  <c r="R324" i="5"/>
  <c r="P324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1" i="5"/>
  <c r="BH321" i="5"/>
  <c r="BG321" i="5"/>
  <c r="BE321" i="5"/>
  <c r="T321" i="5"/>
  <c r="R321" i="5"/>
  <c r="P321" i="5"/>
  <c r="BI320" i="5"/>
  <c r="BH320" i="5"/>
  <c r="BG320" i="5"/>
  <c r="BE320" i="5"/>
  <c r="T320" i="5"/>
  <c r="R320" i="5"/>
  <c r="P320" i="5"/>
  <c r="BI318" i="5"/>
  <c r="BH318" i="5"/>
  <c r="BG318" i="5"/>
  <c r="BE318" i="5"/>
  <c r="T318" i="5"/>
  <c r="R318" i="5"/>
  <c r="P318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10" i="5"/>
  <c r="BH310" i="5"/>
  <c r="BG310" i="5"/>
  <c r="BE310" i="5"/>
  <c r="T310" i="5"/>
  <c r="R310" i="5"/>
  <c r="P310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4" i="5"/>
  <c r="BH304" i="5"/>
  <c r="BG304" i="5"/>
  <c r="BE304" i="5"/>
  <c r="T304" i="5"/>
  <c r="T303" i="5"/>
  <c r="R304" i="5"/>
  <c r="R303" i="5" s="1"/>
  <c r="P304" i="5"/>
  <c r="P303" i="5"/>
  <c r="BI302" i="5"/>
  <c r="BH302" i="5"/>
  <c r="BG302" i="5"/>
  <c r="BE302" i="5"/>
  <c r="T302" i="5"/>
  <c r="R302" i="5"/>
  <c r="P302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9" i="5"/>
  <c r="BH299" i="5"/>
  <c r="BG299" i="5"/>
  <c r="BE299" i="5"/>
  <c r="T299" i="5"/>
  <c r="R299" i="5"/>
  <c r="P299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7" i="5"/>
  <c r="BH287" i="5"/>
  <c r="BG287" i="5"/>
  <c r="BE287" i="5"/>
  <c r="T287" i="5"/>
  <c r="R287" i="5"/>
  <c r="P287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5" i="5"/>
  <c r="BH265" i="5"/>
  <c r="BG265" i="5"/>
  <c r="BE265" i="5"/>
  <c r="T265" i="5"/>
  <c r="R265" i="5"/>
  <c r="P265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2" i="5"/>
  <c r="BH262" i="5"/>
  <c r="BG262" i="5"/>
  <c r="BE262" i="5"/>
  <c r="T262" i="5"/>
  <c r="R262" i="5"/>
  <c r="P262" i="5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J145" i="5"/>
  <c r="J144" i="5"/>
  <c r="F144" i="5"/>
  <c r="F142" i="5"/>
  <c r="E140" i="5"/>
  <c r="J94" i="5"/>
  <c r="J93" i="5"/>
  <c r="F93" i="5"/>
  <c r="F91" i="5"/>
  <c r="E89" i="5"/>
  <c r="J20" i="5"/>
  <c r="E20" i="5"/>
  <c r="F145" i="5" s="1"/>
  <c r="J19" i="5"/>
  <c r="J14" i="5"/>
  <c r="J142" i="5" s="1"/>
  <c r="E7" i="5"/>
  <c r="E136" i="5"/>
  <c r="J39" i="4"/>
  <c r="J38" i="4"/>
  <c r="AY99" i="1" s="1"/>
  <c r="J37" i="4"/>
  <c r="AX99" i="1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4" i="4"/>
  <c r="J93" i="4"/>
  <c r="F93" i="4"/>
  <c r="F91" i="4"/>
  <c r="E89" i="4"/>
  <c r="J20" i="4"/>
  <c r="E20" i="4"/>
  <c r="F120" i="4"/>
  <c r="J19" i="4"/>
  <c r="J14" i="4"/>
  <c r="J91" i="4" s="1"/>
  <c r="E7" i="4"/>
  <c r="E111" i="4"/>
  <c r="J41" i="3"/>
  <c r="J40" i="3"/>
  <c r="AY98" i="1"/>
  <c r="J39" i="3"/>
  <c r="AX98" i="1"/>
  <c r="BI179" i="3"/>
  <c r="BH179" i="3"/>
  <c r="BG179" i="3"/>
  <c r="BE179" i="3"/>
  <c r="T179" i="3"/>
  <c r="T178" i="3"/>
  <c r="R179" i="3"/>
  <c r="R178" i="3"/>
  <c r="P179" i="3"/>
  <c r="P178" i="3"/>
  <c r="BI177" i="3"/>
  <c r="BH177" i="3"/>
  <c r="BG177" i="3"/>
  <c r="BE177" i="3"/>
  <c r="T177" i="3"/>
  <c r="T176" i="3"/>
  <c r="R177" i="3"/>
  <c r="R176" i="3"/>
  <c r="P177" i="3"/>
  <c r="P176" i="3" s="1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0" i="3"/>
  <c r="BH170" i="3"/>
  <c r="BG170" i="3"/>
  <c r="BE170" i="3"/>
  <c r="T170" i="3"/>
  <c r="T169" i="3"/>
  <c r="R170" i="3"/>
  <c r="R169" i="3"/>
  <c r="P170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T161" i="3" s="1"/>
  <c r="R162" i="3"/>
  <c r="R161" i="3"/>
  <c r="P162" i="3"/>
  <c r="P161" i="3"/>
  <c r="BI160" i="3"/>
  <c r="BH160" i="3"/>
  <c r="BG160" i="3"/>
  <c r="BE160" i="3"/>
  <c r="T160" i="3"/>
  <c r="T159" i="3"/>
  <c r="R160" i="3"/>
  <c r="R159" i="3"/>
  <c r="P160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T141" i="3"/>
  <c r="R142" i="3"/>
  <c r="R141" i="3" s="1"/>
  <c r="P142" i="3"/>
  <c r="P141" i="3"/>
  <c r="BI140" i="3"/>
  <c r="BH140" i="3"/>
  <c r="BG140" i="3"/>
  <c r="BE140" i="3"/>
  <c r="T140" i="3"/>
  <c r="T139" i="3" s="1"/>
  <c r="R140" i="3"/>
  <c r="R139" i="3"/>
  <c r="P140" i="3"/>
  <c r="P139" i="3"/>
  <c r="J134" i="3"/>
  <c r="J133" i="3"/>
  <c r="F133" i="3"/>
  <c r="F131" i="3"/>
  <c r="E129" i="3"/>
  <c r="J96" i="3"/>
  <c r="J95" i="3"/>
  <c r="F95" i="3"/>
  <c r="F93" i="3"/>
  <c r="E91" i="3"/>
  <c r="J22" i="3"/>
  <c r="E22" i="3"/>
  <c r="F134" i="3"/>
  <c r="J21" i="3"/>
  <c r="J16" i="3"/>
  <c r="J93" i="3"/>
  <c r="E7" i="3"/>
  <c r="E123" i="3"/>
  <c r="J41" i="2"/>
  <c r="J40" i="2"/>
  <c r="AY97" i="1"/>
  <c r="J39" i="2"/>
  <c r="AX97" i="1" s="1"/>
  <c r="BI177" i="2"/>
  <c r="BH177" i="2"/>
  <c r="BG177" i="2"/>
  <c r="BE177" i="2"/>
  <c r="T177" i="2"/>
  <c r="T176" i="2"/>
  <c r="R177" i="2"/>
  <c r="R176" i="2" s="1"/>
  <c r="P177" i="2"/>
  <c r="P176" i="2" s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T169" i="2"/>
  <c r="R170" i="2"/>
  <c r="R169" i="2"/>
  <c r="P170" i="2"/>
  <c r="P169" i="2" s="1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T161" i="2" s="1"/>
  <c r="R162" i="2"/>
  <c r="R161" i="2"/>
  <c r="P162" i="2"/>
  <c r="P161" i="2"/>
  <c r="BI160" i="2"/>
  <c r="BH160" i="2"/>
  <c r="BG160" i="2"/>
  <c r="BE160" i="2"/>
  <c r="T160" i="2"/>
  <c r="T159" i="2"/>
  <c r="R160" i="2"/>
  <c r="R159" i="2"/>
  <c r="P160" i="2"/>
  <c r="P159" i="2" s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T140" i="2"/>
  <c r="R141" i="2"/>
  <c r="R140" i="2"/>
  <c r="P141" i="2"/>
  <c r="P140" i="2"/>
  <c r="BI139" i="2"/>
  <c r="BH139" i="2"/>
  <c r="BG139" i="2"/>
  <c r="BE139" i="2"/>
  <c r="T139" i="2"/>
  <c r="T138" i="2"/>
  <c r="R139" i="2"/>
  <c r="R138" i="2"/>
  <c r="P139" i="2"/>
  <c r="P138" i="2" s="1"/>
  <c r="J133" i="2"/>
  <c r="J132" i="2"/>
  <c r="F132" i="2"/>
  <c r="F130" i="2"/>
  <c r="E128" i="2"/>
  <c r="J96" i="2"/>
  <c r="J95" i="2"/>
  <c r="F95" i="2"/>
  <c r="F93" i="2"/>
  <c r="E91" i="2"/>
  <c r="J22" i="2"/>
  <c r="E22" i="2"/>
  <c r="F133" i="2" s="1"/>
  <c r="J21" i="2"/>
  <c r="J16" i="2"/>
  <c r="J130" i="2" s="1"/>
  <c r="E7" i="2"/>
  <c r="E122" i="2"/>
  <c r="L90" i="1"/>
  <c r="AM90" i="1"/>
  <c r="AM89" i="1"/>
  <c r="L89" i="1"/>
  <c r="AM87" i="1"/>
  <c r="L87" i="1"/>
  <c r="L85" i="1"/>
  <c r="L84" i="1"/>
  <c r="BK177" i="2"/>
  <c r="J177" i="2"/>
  <c r="BK175" i="2"/>
  <c r="J175" i="2"/>
  <c r="BK167" i="2"/>
  <c r="J145" i="2"/>
  <c r="BK174" i="2"/>
  <c r="J174" i="2"/>
  <c r="BK173" i="2"/>
  <c r="J173" i="2"/>
  <c r="BK172" i="2"/>
  <c r="J172" i="2"/>
  <c r="BK170" i="2"/>
  <c r="J170" i="2"/>
  <c r="BK168" i="2"/>
  <c r="J168" i="2"/>
  <c r="J167" i="2"/>
  <c r="BK165" i="2"/>
  <c r="J165" i="2"/>
  <c r="BK164" i="2"/>
  <c r="J164" i="2"/>
  <c r="BK162" i="2"/>
  <c r="J162" i="2"/>
  <c r="BK160" i="2"/>
  <c r="J160" i="2"/>
  <c r="BK157" i="2"/>
  <c r="J157" i="2"/>
  <c r="BK156" i="2"/>
  <c r="J156" i="2"/>
  <c r="BK151" i="3"/>
  <c r="BK148" i="3"/>
  <c r="J146" i="3"/>
  <c r="J144" i="3"/>
  <c r="BK140" i="3"/>
  <c r="J177" i="3"/>
  <c r="J174" i="3"/>
  <c r="J172" i="3"/>
  <c r="J168" i="3"/>
  <c r="J164" i="3"/>
  <c r="J162" i="3"/>
  <c r="J156" i="3"/>
  <c r="BK154" i="3"/>
  <c r="J152" i="3"/>
  <c r="BK150" i="3"/>
  <c r="J148" i="3"/>
  <c r="BK146" i="3"/>
  <c r="BK144" i="3"/>
  <c r="J140" i="3"/>
  <c r="BK143" i="4"/>
  <c r="J141" i="4"/>
  <c r="J139" i="4"/>
  <c r="J136" i="4"/>
  <c r="BK134" i="4"/>
  <c r="BK132" i="4"/>
  <c r="J130" i="4"/>
  <c r="BK128" i="4"/>
  <c r="BK127" i="4"/>
  <c r="J144" i="4"/>
  <c r="J142" i="4"/>
  <c r="BK139" i="4"/>
  <c r="BK136" i="4"/>
  <c r="J134" i="4"/>
  <c r="J132" i="4"/>
  <c r="BK130" i="4"/>
  <c r="J127" i="4"/>
  <c r="BK519" i="5"/>
  <c r="J517" i="5"/>
  <c r="J514" i="5"/>
  <c r="BK512" i="5"/>
  <c r="BK509" i="5"/>
  <c r="J507" i="5"/>
  <c r="BK504" i="5"/>
  <c r="BK502" i="5"/>
  <c r="J500" i="5"/>
  <c r="BK498" i="5"/>
  <c r="J496" i="5"/>
  <c r="BK493" i="5"/>
  <c r="BK491" i="5"/>
  <c r="BK489" i="5"/>
  <c r="BK486" i="5"/>
  <c r="BK484" i="5"/>
  <c r="J482" i="5"/>
  <c r="J480" i="5"/>
  <c r="BK478" i="5"/>
  <c r="BK475" i="5"/>
  <c r="BK473" i="5"/>
  <c r="BK471" i="5"/>
  <c r="J469" i="5"/>
  <c r="BK467" i="5"/>
  <c r="J465" i="5"/>
  <c r="BK462" i="5"/>
  <c r="J460" i="5"/>
  <c r="BK458" i="5"/>
  <c r="BK456" i="5"/>
  <c r="BK454" i="5"/>
  <c r="J452" i="5"/>
  <c r="J450" i="5"/>
  <c r="BK448" i="5"/>
  <c r="J442" i="5"/>
  <c r="BK440" i="5"/>
  <c r="BK437" i="5"/>
  <c r="BK435" i="5"/>
  <c r="BK433" i="5"/>
  <c r="BK431" i="5"/>
  <c r="BK429" i="5"/>
  <c r="J427" i="5"/>
  <c r="BK425" i="5"/>
  <c r="J422" i="5"/>
  <c r="J420" i="5"/>
  <c r="BK418" i="5"/>
  <c r="BK415" i="5"/>
  <c r="BK413" i="5"/>
  <c r="BK411" i="5"/>
  <c r="BK408" i="5"/>
  <c r="J406" i="5"/>
  <c r="J404" i="5"/>
  <c r="J402" i="5"/>
  <c r="J400" i="5"/>
  <c r="BK398" i="5"/>
  <c r="BK396" i="5"/>
  <c r="BK394" i="5"/>
  <c r="J392" i="5"/>
  <c r="J389" i="5"/>
  <c r="J387" i="5"/>
  <c r="BK384" i="5"/>
  <c r="BK382" i="5"/>
  <c r="J381" i="5"/>
  <c r="J379" i="5"/>
  <c r="J377" i="5"/>
  <c r="BK375" i="5"/>
  <c r="BK373" i="5"/>
  <c r="J371" i="5"/>
  <c r="BK369" i="5"/>
  <c r="BK367" i="5"/>
  <c r="BK365" i="5"/>
  <c r="J363" i="5"/>
  <c r="J360" i="5"/>
  <c r="BK357" i="5"/>
  <c r="J353" i="5"/>
  <c r="J351" i="5"/>
  <c r="BK349" i="5"/>
  <c r="J343" i="5"/>
  <c r="BK341" i="5"/>
  <c r="J339" i="5"/>
  <c r="BK337" i="5"/>
  <c r="BK334" i="5"/>
  <c r="J331" i="5"/>
  <c r="J329" i="5"/>
  <c r="BK327" i="5"/>
  <c r="BK325" i="5"/>
  <c r="BK323" i="5"/>
  <c r="BK321" i="5"/>
  <c r="BK318" i="5"/>
  <c r="BK316" i="5"/>
  <c r="J314" i="5"/>
  <c r="BK312" i="5"/>
  <c r="J310" i="5"/>
  <c r="BK308" i="5"/>
  <c r="BK304" i="5"/>
  <c r="BK301" i="5"/>
  <c r="J299" i="5"/>
  <c r="J297" i="5"/>
  <c r="J295" i="5"/>
  <c r="J292" i="5"/>
  <c r="BK291" i="5"/>
  <c r="BK289" i="5"/>
  <c r="J288" i="5"/>
  <c r="J286" i="5"/>
  <c r="BK284" i="5"/>
  <c r="J282" i="5"/>
  <c r="J280" i="5"/>
  <c r="BK278" i="5"/>
  <c r="J276" i="5"/>
  <c r="J274" i="5"/>
  <c r="J272" i="5"/>
  <c r="BK270" i="5"/>
  <c r="BK268" i="5"/>
  <c r="J266" i="5"/>
  <c r="BK264" i="5"/>
  <c r="J260" i="5"/>
  <c r="BK258" i="5"/>
  <c r="J256" i="5"/>
  <c r="J254" i="5"/>
  <c r="BK252" i="5"/>
  <c r="BK250" i="5"/>
  <c r="BK248" i="5"/>
  <c r="BK245" i="5"/>
  <c r="BK244" i="5"/>
  <c r="J241" i="5"/>
  <c r="BK239" i="5"/>
  <c r="J235" i="5"/>
  <c r="J233" i="5"/>
  <c r="BK231" i="5"/>
  <c r="J229" i="5"/>
  <c r="J227" i="5"/>
  <c r="J225" i="5"/>
  <c r="BK223" i="5"/>
  <c r="BK221" i="5"/>
  <c r="J218" i="5"/>
  <c r="BK216" i="5"/>
  <c r="BK214" i="5"/>
  <c r="J212" i="5"/>
  <c r="BK210" i="5"/>
  <c r="J208" i="5"/>
  <c r="BK206" i="5"/>
  <c r="BK204" i="5"/>
  <c r="BK202" i="5"/>
  <c r="BK200" i="5"/>
  <c r="J198" i="5"/>
  <c r="BK196" i="5"/>
  <c r="J194" i="5"/>
  <c r="J192" i="5"/>
  <c r="BK190" i="5"/>
  <c r="J187" i="5"/>
  <c r="J185" i="5"/>
  <c r="J183" i="5"/>
  <c r="J180" i="5"/>
  <c r="BK178" i="5"/>
  <c r="BK176" i="5"/>
  <c r="BK174" i="5"/>
  <c r="BK172" i="5"/>
  <c r="J170" i="5"/>
  <c r="J168" i="5"/>
  <c r="J166" i="5"/>
  <c r="J163" i="5"/>
  <c r="J161" i="5"/>
  <c r="J159" i="5"/>
  <c r="J157" i="5"/>
  <c r="BK155" i="5"/>
  <c r="BK153" i="5"/>
  <c r="BK151" i="5"/>
  <c r="BK529" i="5"/>
  <c r="BK528" i="5"/>
  <c r="BK527" i="5"/>
  <c r="BK526" i="5"/>
  <c r="BK524" i="5"/>
  <c r="BK520" i="5"/>
  <c r="J518" i="5"/>
  <c r="BK516" i="5"/>
  <c r="BK513" i="5"/>
  <c r="J510" i="5"/>
  <c r="J508" i="5"/>
  <c r="BK505" i="5"/>
  <c r="BK503" i="5"/>
  <c r="BK501" i="5"/>
  <c r="J499" i="5"/>
  <c r="BK497" i="5"/>
  <c r="J494" i="5"/>
  <c r="BK492" i="5"/>
  <c r="BK490" i="5"/>
  <c r="BK488" i="5"/>
  <c r="J485" i="5"/>
  <c r="J483" i="5"/>
  <c r="BK481" i="5"/>
  <c r="J479" i="5"/>
  <c r="J477" i="5"/>
  <c r="J475" i="5"/>
  <c r="J473" i="5"/>
  <c r="J471" i="5"/>
  <c r="BK469" i="5"/>
  <c r="J467" i="5"/>
  <c r="BK464" i="5"/>
  <c r="J462" i="5"/>
  <c r="BK460" i="5"/>
  <c r="J458" i="5"/>
  <c r="J456" i="5"/>
  <c r="J454" i="5"/>
  <c r="BK452" i="5"/>
  <c r="BK450" i="5"/>
  <c r="J448" i="5"/>
  <c r="BK446" i="5"/>
  <c r="BK445" i="5"/>
  <c r="BK444" i="5"/>
  <c r="BK443" i="5"/>
  <c r="BK442" i="5"/>
  <c r="J440" i="5"/>
  <c r="J437" i="5"/>
  <c r="J435" i="5"/>
  <c r="J433" i="5"/>
  <c r="J431" i="5"/>
  <c r="J429" i="5"/>
  <c r="BK427" i="5"/>
  <c r="J425" i="5"/>
  <c r="BK422" i="5"/>
  <c r="BK420" i="5"/>
  <c r="J418" i="5"/>
  <c r="J415" i="5"/>
  <c r="J413" i="5"/>
  <c r="J411" i="5"/>
  <c r="J409" i="5"/>
  <c r="J407" i="5"/>
  <c r="J405" i="5"/>
  <c r="BK403" i="5"/>
  <c r="J401" i="5"/>
  <c r="J399" i="5"/>
  <c r="J397" i="5"/>
  <c r="J394" i="5"/>
  <c r="BK392" i="5"/>
  <c r="BK389" i="5"/>
  <c r="BK387" i="5"/>
  <c r="J384" i="5"/>
  <c r="J383" i="5"/>
  <c r="BK379" i="5"/>
  <c r="BK377" i="5"/>
  <c r="J376" i="5"/>
  <c r="J374" i="5"/>
  <c r="BK372" i="5"/>
  <c r="J370" i="5"/>
  <c r="BK368" i="5"/>
  <c r="BK366" i="5"/>
  <c r="BK364" i="5"/>
  <c r="BK361" i="5"/>
  <c r="J359" i="5"/>
  <c r="J356" i="5"/>
  <c r="J355" i="5"/>
  <c r="J352" i="5"/>
  <c r="BK350" i="5"/>
  <c r="BK348" i="5"/>
  <c r="J347" i="5"/>
  <c r="J346" i="5"/>
  <c r="J345" i="5"/>
  <c r="BK343" i="5"/>
  <c r="J341" i="5"/>
  <c r="BK339" i="5"/>
  <c r="BK336" i="5"/>
  <c r="BK333" i="5"/>
  <c r="BK331" i="5"/>
  <c r="BK329" i="5"/>
  <c r="J327" i="5"/>
  <c r="BK324" i="5"/>
  <c r="BK322" i="5"/>
  <c r="J320" i="5"/>
  <c r="J317" i="5"/>
  <c r="BK314" i="5"/>
  <c r="J312" i="5"/>
  <c r="BK310" i="5"/>
  <c r="J308" i="5"/>
  <c r="J304" i="5"/>
  <c r="J301" i="5"/>
  <c r="BK299" i="5"/>
  <c r="BK297" i="5"/>
  <c r="BK295" i="5"/>
  <c r="BK292" i="5"/>
  <c r="BK290" i="5"/>
  <c r="BK287" i="5"/>
  <c r="J285" i="5"/>
  <c r="J283" i="5"/>
  <c r="BK281" i="5"/>
  <c r="J279" i="5"/>
  <c r="J277" i="5"/>
  <c r="BK275" i="5"/>
  <c r="BK273" i="5"/>
  <c r="BK271" i="5"/>
  <c r="J269" i="5"/>
  <c r="J267" i="5"/>
  <c r="BK265" i="5"/>
  <c r="BK263" i="5"/>
  <c r="BK262" i="5"/>
  <c r="BK261" i="5"/>
  <c r="J259" i="5"/>
  <c r="BK257" i="5"/>
  <c r="BK255" i="5"/>
  <c r="BK253" i="5"/>
  <c r="J251" i="5"/>
  <c r="J249" i="5"/>
  <c r="J247" i="5"/>
  <c r="J245" i="5"/>
  <c r="BK243" i="5"/>
  <c r="J240" i="5"/>
  <c r="BK237" i="5"/>
  <c r="BK235" i="5"/>
  <c r="BK233" i="5"/>
  <c r="J231" i="5"/>
  <c r="BK229" i="5"/>
  <c r="BK227" i="5"/>
  <c r="BK225" i="5"/>
  <c r="BK224" i="5"/>
  <c r="BK222" i="5"/>
  <c r="J219" i="5"/>
  <c r="BK217" i="5"/>
  <c r="BK215" i="5"/>
  <c r="J213" i="5"/>
  <c r="BK211" i="5"/>
  <c r="BK209" i="5"/>
  <c r="J207" i="5"/>
  <c r="J205" i="5"/>
  <c r="J203" i="5"/>
  <c r="BK201" i="5"/>
  <c r="J199" i="5"/>
  <c r="BK197" i="5"/>
  <c r="BK195" i="5"/>
  <c r="BK193" i="5"/>
  <c r="J191" i="5"/>
  <c r="BK188" i="5"/>
  <c r="BK187" i="5"/>
  <c r="BK185" i="5"/>
  <c r="BK183" i="5"/>
  <c r="BK181" i="5"/>
  <c r="BK180" i="5"/>
  <c r="J178" i="5"/>
  <c r="J176" i="5"/>
  <c r="J174" i="5"/>
  <c r="J172" i="5"/>
  <c r="BK170" i="5"/>
  <c r="BK167" i="5"/>
  <c r="J165" i="5"/>
  <c r="BK162" i="5"/>
  <c r="J160" i="5"/>
  <c r="BK158" i="5"/>
  <c r="BK156" i="5"/>
  <c r="J154" i="5"/>
  <c r="J152" i="5"/>
  <c r="J379" i="6"/>
  <c r="J378" i="6"/>
  <c r="J377" i="6"/>
  <c r="J375" i="6"/>
  <c r="J373" i="6"/>
  <c r="J370" i="6"/>
  <c r="J368" i="6"/>
  <c r="J365" i="6"/>
  <c r="BK363" i="6"/>
  <c r="BK361" i="6"/>
  <c r="BK358" i="6"/>
  <c r="BK356" i="6"/>
  <c r="BK354" i="6"/>
  <c r="J352" i="6"/>
  <c r="J350" i="6"/>
  <c r="J348" i="6"/>
  <c r="J345" i="6"/>
  <c r="BK344" i="6"/>
  <c r="BK342" i="6"/>
  <c r="J340" i="6"/>
  <c r="BK335" i="6"/>
  <c r="J333" i="6"/>
  <c r="J331" i="6"/>
  <c r="J329" i="6"/>
  <c r="J327" i="6"/>
  <c r="BK325" i="6"/>
  <c r="J323" i="6"/>
  <c r="BK321" i="6"/>
  <c r="BK319" i="6"/>
  <c r="BK317" i="6"/>
  <c r="J314" i="6"/>
  <c r="BK309" i="6"/>
  <c r="J307" i="6"/>
  <c r="J305" i="6"/>
  <c r="BK303" i="6"/>
  <c r="J301" i="6"/>
  <c r="BK299" i="6"/>
  <c r="J297" i="6"/>
  <c r="BK295" i="6"/>
  <c r="BK293" i="6"/>
  <c r="J291" i="6"/>
  <c r="J289" i="6"/>
  <c r="J287" i="6"/>
  <c r="BK285" i="6"/>
  <c r="BK282" i="6"/>
  <c r="BK280" i="6"/>
  <c r="BK278" i="6"/>
  <c r="BK276" i="6"/>
  <c r="J274" i="6"/>
  <c r="BK272" i="6"/>
  <c r="J270" i="6"/>
  <c r="BK268" i="6"/>
  <c r="J265" i="6"/>
  <c r="BK263" i="6"/>
  <c r="BK261" i="6"/>
  <c r="BK259" i="6"/>
  <c r="J257" i="6"/>
  <c r="BK255" i="6"/>
  <c r="J253" i="6"/>
  <c r="BK251" i="6"/>
  <c r="J249" i="6"/>
  <c r="BK247" i="6"/>
  <c r="J245" i="6"/>
  <c r="BK243" i="6"/>
  <c r="BK241" i="6"/>
  <c r="BK239" i="6"/>
  <c r="BK237" i="6"/>
  <c r="J235" i="6"/>
  <c r="J233" i="6"/>
  <c r="BK231" i="6"/>
  <c r="J229" i="6"/>
  <c r="J226" i="6"/>
  <c r="BK225" i="6"/>
  <c r="J220" i="6"/>
  <c r="J217" i="6"/>
  <c r="J215" i="6"/>
  <c r="J212" i="6"/>
  <c r="J210" i="6"/>
  <c r="J208" i="6"/>
  <c r="J206" i="6"/>
  <c r="BK204" i="6"/>
  <c r="BK202" i="6"/>
  <c r="J200" i="6"/>
  <c r="BK198" i="6"/>
  <c r="J196" i="6"/>
  <c r="BK194" i="6"/>
  <c r="J192" i="6"/>
  <c r="J190" i="6"/>
  <c r="J188" i="6"/>
  <c r="BK186" i="6"/>
  <c r="BK184" i="6"/>
  <c r="BK182" i="6"/>
  <c r="BK180" i="6"/>
  <c r="J178" i="6"/>
  <c r="J176" i="6"/>
  <c r="BK173" i="6"/>
  <c r="BK171" i="6"/>
  <c r="J170" i="6"/>
  <c r="J168" i="6"/>
  <c r="J166" i="6"/>
  <c r="BK164" i="6"/>
  <c r="J162" i="6"/>
  <c r="BK160" i="6"/>
  <c r="BK158" i="6"/>
  <c r="J156" i="6"/>
  <c r="BK154" i="6"/>
  <c r="J152" i="6"/>
  <c r="J150" i="6"/>
  <c r="BK148" i="6"/>
  <c r="BK146" i="6"/>
  <c r="J144" i="6"/>
  <c r="BK142" i="6"/>
  <c r="J140" i="6"/>
  <c r="BK138" i="6"/>
  <c r="BK136" i="6"/>
  <c r="BK134" i="6"/>
  <c r="BK376" i="6"/>
  <c r="J374" i="6"/>
  <c r="BK371" i="6"/>
  <c r="BK370" i="6"/>
  <c r="BK368" i="6"/>
  <c r="BK366" i="6"/>
  <c r="BK364" i="6"/>
  <c r="BK362" i="6"/>
  <c r="BK359" i="6"/>
  <c r="J358" i="6"/>
  <c r="J356" i="6"/>
  <c r="BK353" i="6"/>
  <c r="BK351" i="6"/>
  <c r="J349" i="6"/>
  <c r="BK346" i="6"/>
  <c r="J344" i="6"/>
  <c r="J343" i="6"/>
  <c r="BK341" i="6"/>
  <c r="BK339" i="6"/>
  <c r="J335" i="6"/>
  <c r="BK333" i="6"/>
  <c r="BK331" i="6"/>
  <c r="J330" i="6"/>
  <c r="BK327" i="6"/>
  <c r="J325" i="6"/>
  <c r="J322" i="6"/>
  <c r="BK320" i="6"/>
  <c r="BK318" i="6"/>
  <c r="J317" i="6"/>
  <c r="BK314" i="6"/>
  <c r="BK312" i="6"/>
  <c r="J311" i="6"/>
  <c r="J309" i="6"/>
  <c r="BK307" i="6"/>
  <c r="BK305" i="6"/>
  <c r="J303" i="6"/>
  <c r="BK301" i="6"/>
  <c r="J299" i="6"/>
  <c r="BK297" i="6"/>
  <c r="J295" i="6"/>
  <c r="J293" i="6"/>
  <c r="BK291" i="6"/>
  <c r="BK289" i="6"/>
  <c r="BK287" i="6"/>
  <c r="J285" i="6"/>
  <c r="J282" i="6"/>
  <c r="J280" i="6"/>
  <c r="J278" i="6"/>
  <c r="J276" i="6"/>
  <c r="BK274" i="6"/>
  <c r="J272" i="6"/>
  <c r="BK269" i="6"/>
  <c r="J266" i="6"/>
  <c r="J264" i="6"/>
  <c r="BK262" i="6"/>
  <c r="J260" i="6"/>
  <c r="BK258" i="6"/>
  <c r="J256" i="6"/>
  <c r="J254" i="6"/>
  <c r="J252" i="6"/>
  <c r="BK250" i="6"/>
  <c r="BK248" i="6"/>
  <c r="BK246" i="6"/>
  <c r="J244" i="6"/>
  <c r="J242" i="6"/>
  <c r="BK240" i="6"/>
  <c r="J238" i="6"/>
  <c r="BK236" i="6"/>
  <c r="J234" i="6"/>
  <c r="J232" i="6"/>
  <c r="BK230" i="6"/>
  <c r="BK226" i="6"/>
  <c r="J225" i="6"/>
  <c r="BK223" i="6"/>
  <c r="BK220" i="6"/>
  <c r="J216" i="6"/>
  <c r="BK214" i="6"/>
  <c r="BK212" i="6"/>
  <c r="BK210" i="6"/>
  <c r="BK208" i="6"/>
  <c r="BK206" i="6"/>
  <c r="J203" i="6"/>
  <c r="J201" i="6"/>
  <c r="J199" i="6"/>
  <c r="J197" i="6"/>
  <c r="BK195" i="6"/>
  <c r="BK193" i="6"/>
  <c r="J191" i="6"/>
  <c r="J189" i="6"/>
  <c r="BK187" i="6"/>
  <c r="BK185" i="6"/>
  <c r="BK183" i="6"/>
  <c r="BK181" i="6"/>
  <c r="J179" i="6"/>
  <c r="BK177" i="6"/>
  <c r="BK175" i="6"/>
  <c r="J173" i="6"/>
  <c r="J171" i="6"/>
  <c r="BK169" i="6"/>
  <c r="J167" i="6"/>
  <c r="J165" i="6"/>
  <c r="J163" i="6"/>
  <c r="J161" i="6"/>
  <c r="BK159" i="6"/>
  <c r="BK157" i="6"/>
  <c r="BK155" i="6"/>
  <c r="BK153" i="6"/>
  <c r="BK151" i="6"/>
  <c r="BK149" i="6"/>
  <c r="J147" i="6"/>
  <c r="BK145" i="6"/>
  <c r="BK143" i="6"/>
  <c r="BK141" i="6"/>
  <c r="J138" i="6"/>
  <c r="J136" i="6"/>
  <c r="J134" i="6"/>
  <c r="J133" i="6"/>
  <c r="BK263" i="7"/>
  <c r="BK262" i="7"/>
  <c r="J260" i="7"/>
  <c r="BK258" i="7"/>
  <c r="BK255" i="7"/>
  <c r="BK253" i="7"/>
  <c r="BK250" i="7"/>
  <c r="J248" i="7"/>
  <c r="J245" i="7"/>
  <c r="J243" i="7"/>
  <c r="J240" i="7"/>
  <c r="J238" i="7"/>
  <c r="BK236" i="7"/>
  <c r="BK234" i="7"/>
  <c r="BK232" i="7"/>
  <c r="J230" i="7"/>
  <c r="J228" i="7"/>
  <c r="J226" i="7"/>
  <c r="J224" i="7"/>
  <c r="J222" i="7"/>
  <c r="BK219" i="7"/>
  <c r="J217" i="7"/>
  <c r="BK215" i="7"/>
  <c r="J213" i="7"/>
  <c r="J211" i="7"/>
  <c r="BK208" i="7"/>
  <c r="BK206" i="7"/>
  <c r="J204" i="7"/>
  <c r="J202" i="7"/>
  <c r="BK200" i="7"/>
  <c r="J198" i="7"/>
  <c r="J194" i="7"/>
  <c r="J193" i="7"/>
  <c r="BK191" i="7"/>
  <c r="BK190" i="7"/>
  <c r="BK188" i="7"/>
  <c r="J185" i="7"/>
  <c r="J183" i="7"/>
  <c r="BK181" i="7"/>
  <c r="BK178" i="7"/>
  <c r="J176" i="7"/>
  <c r="J174" i="7"/>
  <c r="BK172" i="7"/>
  <c r="BK169" i="7"/>
  <c r="BK167" i="7"/>
  <c r="BK165" i="7"/>
  <c r="BK162" i="7"/>
  <c r="J161" i="7"/>
  <c r="BK159" i="7"/>
  <c r="BK157" i="7"/>
  <c r="BK155" i="7"/>
  <c r="BK153" i="7"/>
  <c r="BK151" i="7"/>
  <c r="J149" i="7"/>
  <c r="BK147" i="7"/>
  <c r="J145" i="7"/>
  <c r="J143" i="7"/>
  <c r="J141" i="7"/>
  <c r="J139" i="7"/>
  <c r="J137" i="7"/>
  <c r="J135" i="7"/>
  <c r="J133" i="7"/>
  <c r="J261" i="7"/>
  <c r="BK259" i="7"/>
  <c r="J256" i="7"/>
  <c r="BK254" i="7"/>
  <c r="J251" i="7"/>
  <c r="J249" i="7"/>
  <c r="BK247" i="7"/>
  <c r="J244" i="7"/>
  <c r="BK241" i="7"/>
  <c r="J239" i="7"/>
  <c r="J237" i="7"/>
  <c r="J234" i="7"/>
  <c r="J232" i="7"/>
  <c r="BK230" i="7"/>
  <c r="BK228" i="7"/>
  <c r="BK226" i="7"/>
  <c r="BK224" i="7"/>
  <c r="BK222" i="7"/>
  <c r="J219" i="7"/>
  <c r="BK217" i="7"/>
  <c r="J215" i="7"/>
  <c r="BK213" i="7"/>
  <c r="BK211" i="7"/>
  <c r="J208" i="7"/>
  <c r="J206" i="7"/>
  <c r="BK204" i="7"/>
  <c r="BK202" i="7"/>
  <c r="J200" i="7"/>
  <c r="BK198" i="7"/>
  <c r="J197" i="7"/>
  <c r="J196" i="7"/>
  <c r="BK194" i="7"/>
  <c r="J190" i="7"/>
  <c r="J188" i="7"/>
  <c r="BK185" i="7"/>
  <c r="BK183" i="7"/>
  <c r="BK182" i="7"/>
  <c r="J178" i="7"/>
  <c r="BK176" i="7"/>
  <c r="BK174" i="7"/>
  <c r="J172" i="7"/>
  <c r="J169" i="7"/>
  <c r="J167" i="7"/>
  <c r="J165" i="7"/>
  <c r="J162" i="7"/>
  <c r="J159" i="7"/>
  <c r="BK158" i="7"/>
  <c r="BK156" i="7"/>
  <c r="BK154" i="7"/>
  <c r="BK152" i="7"/>
  <c r="J150" i="7"/>
  <c r="BK148" i="7"/>
  <c r="J146" i="7"/>
  <c r="BK144" i="7"/>
  <c r="J142" i="7"/>
  <c r="J140" i="7"/>
  <c r="BK138" i="7"/>
  <c r="J136" i="7"/>
  <c r="J134" i="7"/>
  <c r="BK218" i="8"/>
  <c r="BK215" i="8"/>
  <c r="BK213" i="8"/>
  <c r="BK212" i="8"/>
  <c r="BK209" i="8"/>
  <c r="J207" i="8"/>
  <c r="BK205" i="8"/>
  <c r="J203" i="8"/>
  <c r="J201" i="8"/>
  <c r="BK199" i="8"/>
  <c r="J196" i="8"/>
  <c r="BK194" i="8"/>
  <c r="J192" i="8"/>
  <c r="BK190" i="8"/>
  <c r="BK188" i="8"/>
  <c r="BK186" i="8"/>
  <c r="BK184" i="8"/>
  <c r="J182" i="8"/>
  <c r="BK180" i="8"/>
  <c r="J177" i="8"/>
  <c r="J175" i="8"/>
  <c r="J173" i="8"/>
  <c r="BK171" i="8"/>
  <c r="J169" i="8"/>
  <c r="J167" i="8"/>
  <c r="BK165" i="8"/>
  <c r="BK163" i="8"/>
  <c r="J161" i="8"/>
  <c r="BK158" i="8"/>
  <c r="J156" i="8"/>
  <c r="J154" i="8"/>
  <c r="BK152" i="8"/>
  <c r="J150" i="8"/>
  <c r="BK148" i="8"/>
  <c r="J146" i="8"/>
  <c r="J144" i="8"/>
  <c r="J142" i="8"/>
  <c r="J140" i="8"/>
  <c r="J138" i="8"/>
  <c r="J136" i="8"/>
  <c r="BK134" i="8"/>
  <c r="BK132" i="8"/>
  <c r="BK130" i="8"/>
  <c r="BK128" i="8"/>
  <c r="J217" i="8"/>
  <c r="J215" i="8"/>
  <c r="J213" i="8"/>
  <c r="BK211" i="8"/>
  <c r="J209" i="8"/>
  <c r="BK207" i="8"/>
  <c r="J205" i="8"/>
  <c r="BK203" i="8"/>
  <c r="BK201" i="8"/>
  <c r="J199" i="8"/>
  <c r="BK196" i="8"/>
  <c r="J194" i="8"/>
  <c r="BK192" i="8"/>
  <c r="J190" i="8"/>
  <c r="J188" i="8"/>
  <c r="J186" i="8"/>
  <c r="J184" i="8"/>
  <c r="BK182" i="8"/>
  <c r="J180" i="8"/>
  <c r="BK178" i="8"/>
  <c r="BK177" i="8"/>
  <c r="BK175" i="8"/>
  <c r="BK173" i="8"/>
  <c r="J171" i="8"/>
  <c r="BK169" i="8"/>
  <c r="BK167" i="8"/>
  <c r="J165" i="8"/>
  <c r="J163" i="8"/>
  <c r="BK160" i="8"/>
  <c r="BK159" i="8"/>
  <c r="J157" i="8"/>
  <c r="J155" i="8"/>
  <c r="J153" i="8"/>
  <c r="J151" i="8"/>
  <c r="BK149" i="8"/>
  <c r="BK147" i="8"/>
  <c r="J145" i="8"/>
  <c r="J143" i="8"/>
  <c r="BK141" i="8"/>
  <c r="J139" i="8"/>
  <c r="BK137" i="8"/>
  <c r="BK135" i="8"/>
  <c r="BK133" i="8"/>
  <c r="BK131" i="8"/>
  <c r="J129" i="8"/>
  <c r="BK212" i="9"/>
  <c r="BK211" i="9"/>
  <c r="BK209" i="9"/>
  <c r="J207" i="9"/>
  <c r="J205" i="9"/>
  <c r="J203" i="9"/>
  <c r="BK201" i="9"/>
  <c r="J199" i="9"/>
  <c r="BK196" i="9"/>
  <c r="J194" i="9"/>
  <c r="BK192" i="9"/>
  <c r="BK190" i="9"/>
  <c r="J188" i="9"/>
  <c r="BK186" i="9"/>
  <c r="BK184" i="9"/>
  <c r="J182" i="9"/>
  <c r="BK180" i="9"/>
  <c r="BK179" i="9"/>
  <c r="BK178" i="9"/>
  <c r="BK177" i="9"/>
  <c r="BK175" i="9"/>
  <c r="J173" i="9"/>
  <c r="BK171" i="9"/>
  <c r="BK169" i="9"/>
  <c r="J167" i="9"/>
  <c r="BK165" i="9"/>
  <c r="J163" i="9"/>
  <c r="BK161" i="9"/>
  <c r="J159" i="9"/>
  <c r="BK157" i="9"/>
  <c r="BK155" i="9"/>
  <c r="BK153" i="9"/>
  <c r="J151" i="9"/>
  <c r="J148" i="9"/>
  <c r="J146" i="9"/>
  <c r="BK144" i="9"/>
  <c r="J142" i="9"/>
  <c r="BK140" i="9"/>
  <c r="J138" i="9"/>
  <c r="BK136" i="9"/>
  <c r="BK134" i="9"/>
  <c r="J132" i="9"/>
  <c r="BK130" i="9"/>
  <c r="BK128" i="9"/>
  <c r="J211" i="9"/>
  <c r="J209" i="9"/>
  <c r="BK207" i="9"/>
  <c r="BK205" i="9"/>
  <c r="BK203" i="9"/>
  <c r="J201" i="9"/>
  <c r="BK199" i="9"/>
  <c r="J196" i="9"/>
  <c r="BK194" i="9"/>
  <c r="J191" i="9"/>
  <c r="BK189" i="9"/>
  <c r="J187" i="9"/>
  <c r="BK185" i="9"/>
  <c r="BK183" i="9"/>
  <c r="BK181" i="9"/>
  <c r="J179" i="9"/>
  <c r="J177" i="9"/>
  <c r="J175" i="9"/>
  <c r="BK173" i="9"/>
  <c r="J171" i="9"/>
  <c r="J169" i="9"/>
  <c r="J164" i="9"/>
  <c r="BK162" i="9"/>
  <c r="J160" i="9"/>
  <c r="J158" i="9"/>
  <c r="J156" i="9"/>
  <c r="J154" i="9"/>
  <c r="BK152" i="9"/>
  <c r="BK149" i="9"/>
  <c r="J147" i="9"/>
  <c r="BK145" i="9"/>
  <c r="BK143" i="9"/>
  <c r="J141" i="9"/>
  <c r="J139" i="9"/>
  <c r="J137" i="9"/>
  <c r="J135" i="9"/>
  <c r="BK133" i="9"/>
  <c r="BK131" i="9"/>
  <c r="J128" i="9"/>
  <c r="BK130" i="10"/>
  <c r="BK129" i="10"/>
  <c r="BK128" i="10"/>
  <c r="J127" i="10"/>
  <c r="J130" i="10"/>
  <c r="J129" i="10"/>
  <c r="J128" i="10"/>
  <c r="BK127" i="10"/>
  <c r="J305" i="11"/>
  <c r="BK304" i="11"/>
  <c r="J303" i="11"/>
  <c r="J302" i="11"/>
  <c r="J301" i="11"/>
  <c r="J299" i="11"/>
  <c r="BK298" i="11"/>
  <c r="J298" i="11"/>
  <c r="J297" i="11"/>
  <c r="BK296" i="11"/>
  <c r="BK294" i="11"/>
  <c r="BK293" i="11"/>
  <c r="J292" i="11"/>
  <c r="BK291" i="11"/>
  <c r="BK290" i="11"/>
  <c r="BK289" i="11"/>
  <c r="J288" i="11"/>
  <c r="BK287" i="11"/>
  <c r="BK286" i="11"/>
  <c r="BK285" i="11"/>
  <c r="J284" i="11"/>
  <c r="BK283" i="11"/>
  <c r="J282" i="11"/>
  <c r="BK281" i="11"/>
  <c r="BK280" i="11"/>
  <c r="BK279" i="11"/>
  <c r="BK278" i="11"/>
  <c r="J277" i="11"/>
  <c r="J275" i="11"/>
  <c r="J274" i="11"/>
  <c r="BK273" i="11"/>
  <c r="J272" i="11"/>
  <c r="BK271" i="11"/>
  <c r="J270" i="11"/>
  <c r="BK269" i="11"/>
  <c r="J268" i="11"/>
  <c r="BK267" i="11"/>
  <c r="BK266" i="11"/>
  <c r="BK264" i="11"/>
  <c r="J262" i="11"/>
  <c r="J260" i="11"/>
  <c r="BK258" i="11"/>
  <c r="J256" i="11"/>
  <c r="BK254" i="11"/>
  <c r="BK252" i="11"/>
  <c r="BK248" i="11"/>
  <c r="J245" i="11"/>
  <c r="J243" i="11"/>
  <c r="BK240" i="11"/>
  <c r="J237" i="11"/>
  <c r="J234" i="11"/>
  <c r="J232" i="11"/>
  <c r="J230" i="11"/>
  <c r="BK228" i="11"/>
  <c r="BK226" i="11"/>
  <c r="BK223" i="11"/>
  <c r="BK220" i="11"/>
  <c r="BK218" i="11"/>
  <c r="J216" i="11"/>
  <c r="BK213" i="11"/>
  <c r="BK211" i="11"/>
  <c r="BK209" i="11"/>
  <c r="J207" i="11"/>
  <c r="J205" i="11"/>
  <c r="BK200" i="11"/>
  <c r="J198" i="11"/>
  <c r="BK195" i="11"/>
  <c r="BK192" i="11"/>
  <c r="BK189" i="11"/>
  <c r="BK188" i="11"/>
  <c r="J186" i="11"/>
  <c r="J184" i="11"/>
  <c r="J182" i="11"/>
  <c r="J180" i="11"/>
  <c r="J178" i="11"/>
  <c r="J176" i="11"/>
  <c r="J174" i="11"/>
  <c r="BK172" i="11"/>
  <c r="J169" i="11"/>
  <c r="J167" i="11"/>
  <c r="J165" i="11"/>
  <c r="BK163" i="11"/>
  <c r="J161" i="11"/>
  <c r="BK159" i="11"/>
  <c r="J157" i="11"/>
  <c r="BK155" i="11"/>
  <c r="BK153" i="11"/>
  <c r="J150" i="11"/>
  <c r="J148" i="11"/>
  <c r="J146" i="11"/>
  <c r="BK144" i="11"/>
  <c r="J142" i="11"/>
  <c r="BK140" i="11"/>
  <c r="J304" i="11"/>
  <c r="BK302" i="11"/>
  <c r="BK299" i="11"/>
  <c r="J296" i="11"/>
  <c r="J293" i="11"/>
  <c r="J291" i="11"/>
  <c r="J289" i="11"/>
  <c r="J287" i="11"/>
  <c r="J285" i="11"/>
  <c r="J283" i="11"/>
  <c r="J281" i="11"/>
  <c r="J279" i="11"/>
  <c r="BK277" i="11"/>
  <c r="BK274" i="11"/>
  <c r="BK272" i="11"/>
  <c r="BK270" i="11"/>
  <c r="BK268" i="11"/>
  <c r="J266" i="11"/>
  <c r="J264" i="11"/>
  <c r="BK262" i="11"/>
  <c r="BK260" i="11"/>
  <c r="J258" i="11"/>
  <c r="BK256" i="11"/>
  <c r="J254" i="11"/>
  <c r="J252" i="11"/>
  <c r="BK249" i="11"/>
  <c r="BK247" i="11"/>
  <c r="BK244" i="11"/>
  <c r="BK243" i="11"/>
  <c r="BK241" i="11"/>
  <c r="J240" i="11"/>
  <c r="BK237" i="11"/>
  <c r="BK234" i="11"/>
  <c r="BK232" i="11"/>
  <c r="BK230" i="11"/>
  <c r="J228" i="11"/>
  <c r="J226" i="11"/>
  <c r="J223" i="11"/>
  <c r="J220" i="11"/>
  <c r="J218" i="11"/>
  <c r="BK216" i="11"/>
  <c r="J213" i="11"/>
  <c r="J211" i="11"/>
  <c r="J209" i="11"/>
  <c r="BK207" i="11"/>
  <c r="BK205" i="11"/>
  <c r="J200" i="11"/>
  <c r="BK198" i="11"/>
  <c r="J197" i="11"/>
  <c r="J149" i="11"/>
  <c r="BK147" i="11"/>
  <c r="BK145" i="11"/>
  <c r="BK143" i="11"/>
  <c r="J141" i="11"/>
  <c r="BK164" i="12"/>
  <c r="J162" i="12"/>
  <c r="J160" i="12"/>
  <c r="J158" i="12"/>
  <c r="J156" i="12"/>
  <c r="BK154" i="12"/>
  <c r="J152" i="12"/>
  <c r="J149" i="12"/>
  <c r="J147" i="12"/>
  <c r="J145" i="12"/>
  <c r="J143" i="12"/>
  <c r="J142" i="12"/>
  <c r="BK140" i="12"/>
  <c r="BK138" i="12"/>
  <c r="BK136" i="12"/>
  <c r="J133" i="12"/>
  <c r="J132" i="12"/>
  <c r="J130" i="12"/>
  <c r="J163" i="12"/>
  <c r="J161" i="12"/>
  <c r="BK159" i="12"/>
  <c r="J157" i="12"/>
  <c r="J155" i="12"/>
  <c r="J154" i="12"/>
  <c r="BK152" i="12"/>
  <c r="J140" i="12"/>
  <c r="J138" i="12"/>
  <c r="J136" i="12"/>
  <c r="BK134" i="12"/>
  <c r="BK133" i="12"/>
  <c r="J131" i="12"/>
  <c r="BK130" i="12"/>
  <c r="J168" i="13"/>
  <c r="J167" i="13"/>
  <c r="J165" i="13"/>
  <c r="J163" i="13"/>
  <c r="BK159" i="13"/>
  <c r="J157" i="13"/>
  <c r="BK156" i="13"/>
  <c r="BK151" i="13"/>
  <c r="BK148" i="13"/>
  <c r="BK144" i="13"/>
  <c r="J142" i="13"/>
  <c r="J140" i="13"/>
  <c r="J138" i="13"/>
  <c r="BK136" i="13"/>
  <c r="BK134" i="13"/>
  <c r="J132" i="13"/>
  <c r="J131" i="13"/>
  <c r="BK168" i="13"/>
  <c r="BK165" i="13"/>
  <c r="BK163" i="13"/>
  <c r="J162" i="13"/>
  <c r="J161" i="13"/>
  <c r="J159" i="13"/>
  <c r="BK157" i="13"/>
  <c r="J156" i="13"/>
  <c r="J151" i="13"/>
  <c r="J148" i="13"/>
  <c r="BK145" i="13"/>
  <c r="J144" i="13"/>
  <c r="BK142" i="13"/>
  <c r="BK140" i="13"/>
  <c r="BK138" i="13"/>
  <c r="J136" i="13"/>
  <c r="J134" i="13"/>
  <c r="J133" i="13"/>
  <c r="BK130" i="13"/>
  <c r="BK167" i="14"/>
  <c r="J165" i="14"/>
  <c r="BK163" i="14"/>
  <c r="J161" i="14"/>
  <c r="BK159" i="14"/>
  <c r="BK157" i="14"/>
  <c r="J155" i="14"/>
  <c r="J153" i="14"/>
  <c r="BK151" i="14"/>
  <c r="J148" i="14"/>
  <c r="BK147" i="14"/>
  <c r="BK143" i="14"/>
  <c r="BK141" i="14"/>
  <c r="BK138" i="14"/>
  <c r="BK136" i="14"/>
  <c r="BK135" i="14"/>
  <c r="BK133" i="14"/>
  <c r="J131" i="14"/>
  <c r="J129" i="14"/>
  <c r="BK127" i="14"/>
  <c r="BK169" i="14"/>
  <c r="BK166" i="14"/>
  <c r="J164" i="14"/>
  <c r="BK162" i="14"/>
  <c r="J160" i="14"/>
  <c r="J158" i="14"/>
  <c r="BK154" i="14"/>
  <c r="BK152" i="14"/>
  <c r="BK150" i="14"/>
  <c r="J147" i="14"/>
  <c r="J145" i="14"/>
  <c r="J143" i="14"/>
  <c r="J141" i="14"/>
  <c r="J138" i="14"/>
  <c r="J136" i="14"/>
  <c r="BK134" i="14"/>
  <c r="BK132" i="14"/>
  <c r="J130" i="14"/>
  <c r="BK128" i="14"/>
  <c r="BK126" i="14"/>
  <c r="J167" i="15"/>
  <c r="BK166" i="15"/>
  <c r="BK165" i="15"/>
  <c r="BK163" i="15"/>
  <c r="BK162" i="15"/>
  <c r="J160" i="15"/>
  <c r="BK158" i="15"/>
  <c r="J156" i="15"/>
  <c r="J152" i="15"/>
  <c r="J149" i="15"/>
  <c r="J145" i="15"/>
  <c r="J143" i="15"/>
  <c r="J141" i="15"/>
  <c r="J139" i="15"/>
  <c r="J137" i="15"/>
  <c r="J135" i="15"/>
  <c r="BK133" i="15"/>
  <c r="J131" i="15"/>
  <c r="BK167" i="15"/>
  <c r="J165" i="15"/>
  <c r="J163" i="15"/>
  <c r="BK161" i="15"/>
  <c r="J159" i="15"/>
  <c r="BK157" i="15"/>
  <c r="J155" i="15"/>
  <c r="BK151" i="15"/>
  <c r="J147" i="15"/>
  <c r="J144" i="15"/>
  <c r="J142" i="15"/>
  <c r="J140" i="15"/>
  <c r="J138" i="15"/>
  <c r="BK135" i="15"/>
  <c r="J133" i="15"/>
  <c r="BK131" i="15"/>
  <c r="BK217" i="16"/>
  <c r="J215" i="16"/>
  <c r="J214" i="16"/>
  <c r="J212" i="16"/>
  <c r="J210" i="16"/>
  <c r="BK208" i="16"/>
  <c r="J206" i="16"/>
  <c r="J204" i="16"/>
  <c r="J202" i="16"/>
  <c r="J201" i="16"/>
  <c r="J198" i="16"/>
  <c r="J196" i="16"/>
  <c r="J194" i="16"/>
  <c r="BK192" i="16"/>
  <c r="J190" i="16"/>
  <c r="BK188" i="16"/>
  <c r="J186" i="16"/>
  <c r="BK184" i="16"/>
  <c r="J182" i="16"/>
  <c r="J180" i="16"/>
  <c r="BK178" i="16"/>
  <c r="BK176" i="16"/>
  <c r="BK174" i="16"/>
  <c r="J172" i="16"/>
  <c r="J170" i="16"/>
  <c r="BK167" i="16"/>
  <c r="BK165" i="16"/>
  <c r="J161" i="16"/>
  <c r="J158" i="16"/>
  <c r="J154" i="16"/>
  <c r="BK151" i="16"/>
  <c r="BK149" i="16"/>
  <c r="J147" i="16"/>
  <c r="J145" i="16"/>
  <c r="BK143" i="16"/>
  <c r="BK141" i="16"/>
  <c r="BK139" i="16"/>
  <c r="BK137" i="16"/>
  <c r="BK135" i="16"/>
  <c r="BK133" i="16"/>
  <c r="J132" i="16"/>
  <c r="J217" i="16"/>
  <c r="BK215" i="16"/>
  <c r="BK212" i="16"/>
  <c r="BK210" i="16"/>
  <c r="J208" i="16"/>
  <c r="BK206" i="16"/>
  <c r="BK204" i="16"/>
  <c r="BK202" i="16"/>
  <c r="J200" i="16"/>
  <c r="BK198" i="16"/>
  <c r="BK196" i="16"/>
  <c r="J193" i="16"/>
  <c r="BK191" i="16"/>
  <c r="J189" i="16"/>
  <c r="BK187" i="16"/>
  <c r="BK185" i="16"/>
  <c r="J183" i="16"/>
  <c r="BK181" i="16"/>
  <c r="J178" i="16"/>
  <c r="J177" i="16"/>
  <c r="BK175" i="16"/>
  <c r="BK173" i="16"/>
  <c r="BK170" i="16"/>
  <c r="BK168" i="16"/>
  <c r="J167" i="16"/>
  <c r="J165" i="16"/>
  <c r="BK161" i="16"/>
  <c r="BK158" i="16"/>
  <c r="BK154" i="16"/>
  <c r="J151" i="16"/>
  <c r="J149" i="16"/>
  <c r="BK147" i="16"/>
  <c r="BK145" i="16"/>
  <c r="J143" i="16"/>
  <c r="J141" i="16"/>
  <c r="J139" i="16"/>
  <c r="J137" i="16"/>
  <c r="J135" i="16"/>
  <c r="J133" i="16"/>
  <c r="J208" i="17"/>
  <c r="J206" i="17"/>
  <c r="BK204" i="17"/>
  <c r="BK202" i="17"/>
  <c r="BK200" i="17"/>
  <c r="BK197" i="17"/>
  <c r="J193" i="17"/>
  <c r="BK190" i="17"/>
  <c r="J187" i="17"/>
  <c r="J185" i="17"/>
  <c r="BK183" i="17"/>
  <c r="BK181" i="17"/>
  <c r="BK179" i="17"/>
  <c r="BK176" i="17"/>
  <c r="J173" i="17"/>
  <c r="J171" i="17"/>
  <c r="J169" i="17"/>
  <c r="BK167" i="17"/>
  <c r="BK165" i="17"/>
  <c r="J163" i="17"/>
  <c r="J161" i="17"/>
  <c r="BK159" i="17"/>
  <c r="J157" i="17"/>
  <c r="J155" i="17"/>
  <c r="BK153" i="17"/>
  <c r="J151" i="17"/>
  <c r="J149" i="17"/>
  <c r="J147" i="17"/>
  <c r="BK145" i="17"/>
  <c r="BK143" i="17"/>
  <c r="J141" i="17"/>
  <c r="BK139" i="17"/>
  <c r="BK137" i="17"/>
  <c r="BK134" i="17"/>
  <c r="J132" i="17"/>
  <c r="J130" i="17"/>
  <c r="J128" i="17"/>
  <c r="BK126" i="17"/>
  <c r="BK207" i="17"/>
  <c r="J205" i="17"/>
  <c r="J202" i="17"/>
  <c r="J200" i="17"/>
  <c r="J197" i="17"/>
  <c r="BK194" i="17"/>
  <c r="BK193" i="17"/>
  <c r="J190" i="17"/>
  <c r="BK187" i="17"/>
  <c r="BK185" i="17"/>
  <c r="J183" i="17"/>
  <c r="J181" i="17"/>
  <c r="J180" i="17"/>
  <c r="J178" i="17"/>
  <c r="J175" i="17"/>
  <c r="J172" i="17"/>
  <c r="J170" i="17"/>
  <c r="BK168" i="17"/>
  <c r="BK166" i="17"/>
  <c r="J164" i="17"/>
  <c r="J162" i="17"/>
  <c r="J160" i="17"/>
  <c r="BK158" i="17"/>
  <c r="BK156" i="17"/>
  <c r="BK154" i="17"/>
  <c r="BK151" i="17"/>
  <c r="BK149" i="17"/>
  <c r="BK147" i="17"/>
  <c r="J145" i="17"/>
  <c r="J143" i="17"/>
  <c r="BK141" i="17"/>
  <c r="J139" i="17"/>
  <c r="J137" i="17"/>
  <c r="BK135" i="17"/>
  <c r="J134" i="17"/>
  <c r="J131" i="17"/>
  <c r="BK129" i="17"/>
  <c r="BK127" i="17"/>
  <c r="J126" i="17"/>
  <c r="BK155" i="2"/>
  <c r="J155" i="2"/>
  <c r="BK154" i="2"/>
  <c r="J154" i="2"/>
  <c r="BK153" i="2"/>
  <c r="J153" i="2"/>
  <c r="BK152" i="2"/>
  <c r="J152" i="2"/>
  <c r="BK151" i="2"/>
  <c r="J151" i="2"/>
  <c r="BK150" i="2"/>
  <c r="J150" i="2"/>
  <c r="BK149" i="2"/>
  <c r="J149" i="2"/>
  <c r="BK148" i="2"/>
  <c r="J148" i="2"/>
  <c r="BK147" i="2"/>
  <c r="J147" i="2"/>
  <c r="BK146" i="2"/>
  <c r="J146" i="2"/>
  <c r="BK145" i="2"/>
  <c r="BK144" i="2"/>
  <c r="J144" i="2"/>
  <c r="BK143" i="2"/>
  <c r="J143" i="2"/>
  <c r="BK141" i="2"/>
  <c r="J141" i="2"/>
  <c r="BK139" i="2"/>
  <c r="J139" i="2"/>
  <c r="AS113" i="1"/>
  <c r="AS109" i="1"/>
  <c r="AS104" i="1"/>
  <c r="AS96" i="1"/>
  <c r="BK179" i="3"/>
  <c r="BK177" i="3"/>
  <c r="BK175" i="3"/>
  <c r="BK174" i="3"/>
  <c r="BK173" i="3"/>
  <c r="BK172" i="3"/>
  <c r="BK170" i="3"/>
  <c r="BK168" i="3"/>
  <c r="BK167" i="3"/>
  <c r="BK165" i="3"/>
  <c r="BK164" i="3"/>
  <c r="BK162" i="3"/>
  <c r="J160" i="3"/>
  <c r="J157" i="3"/>
  <c r="BK156" i="3"/>
  <c r="J155" i="3"/>
  <c r="J154" i="3"/>
  <c r="J153" i="3"/>
  <c r="BK152" i="3"/>
  <c r="J150" i="3"/>
  <c r="J149" i="3"/>
  <c r="BK147" i="3"/>
  <c r="BK145" i="3"/>
  <c r="BK142" i="3"/>
  <c r="J179" i="3"/>
  <c r="J175" i="3"/>
  <c r="J173" i="3"/>
  <c r="J170" i="3"/>
  <c r="J167" i="3"/>
  <c r="J165" i="3"/>
  <c r="BK160" i="3"/>
  <c r="BK157" i="3"/>
  <c r="BK155" i="3"/>
  <c r="BK153" i="3"/>
  <c r="J151" i="3"/>
  <c r="BK149" i="3"/>
  <c r="J147" i="3"/>
  <c r="J145" i="3"/>
  <c r="J142" i="3"/>
  <c r="BK144" i="4"/>
  <c r="BK142" i="4"/>
  <c r="BK140" i="4"/>
  <c r="BK137" i="4"/>
  <c r="J135" i="4"/>
  <c r="J133" i="4"/>
  <c r="J131" i="4"/>
  <c r="J129" i="4"/>
  <c r="J126" i="4"/>
  <c r="J143" i="4"/>
  <c r="BK141" i="4"/>
  <c r="J140" i="4"/>
  <c r="J137" i="4"/>
  <c r="BK135" i="4"/>
  <c r="BK133" i="4"/>
  <c r="BK131" i="4"/>
  <c r="BK129" i="4"/>
  <c r="J128" i="4"/>
  <c r="BK126" i="4"/>
  <c r="J524" i="5"/>
  <c r="J523" i="5"/>
  <c r="BK522" i="5"/>
  <c r="J522" i="5"/>
  <c r="J520" i="5"/>
  <c r="BK518" i="5"/>
  <c r="J516" i="5"/>
  <c r="J513" i="5"/>
  <c r="BK510" i="5"/>
  <c r="BK508" i="5"/>
  <c r="J505" i="5"/>
  <c r="J503" i="5"/>
  <c r="J501" i="5"/>
  <c r="BK499" i="5"/>
  <c r="J497" i="5"/>
  <c r="BK494" i="5"/>
  <c r="J492" i="5"/>
  <c r="J490" i="5"/>
  <c r="J488" i="5"/>
  <c r="BK485" i="5"/>
  <c r="BK483" i="5"/>
  <c r="J481" i="5"/>
  <c r="BK479" i="5"/>
  <c r="BK477" i="5"/>
  <c r="BK476" i="5"/>
  <c r="BK474" i="5"/>
  <c r="BK472" i="5"/>
  <c r="J470" i="5"/>
  <c r="J468" i="5"/>
  <c r="J466" i="5"/>
  <c r="J464" i="5"/>
  <c r="J463" i="5"/>
  <c r="BK461" i="5"/>
  <c r="BK459" i="5"/>
  <c r="BK457" i="5"/>
  <c r="J455" i="5"/>
  <c r="J453" i="5"/>
  <c r="J451" i="5"/>
  <c r="BK449" i="5"/>
  <c r="J447" i="5"/>
  <c r="BK441" i="5"/>
  <c r="BK438" i="5"/>
  <c r="J436" i="5"/>
  <c r="BK434" i="5"/>
  <c r="J432" i="5"/>
  <c r="BK430" i="5"/>
  <c r="J428" i="5"/>
  <c r="J426" i="5"/>
  <c r="BK424" i="5"/>
  <c r="BK421" i="5"/>
  <c r="BK419" i="5"/>
  <c r="J416" i="5"/>
  <c r="J414" i="5"/>
  <c r="BK412" i="5"/>
  <c r="J410" i="5"/>
  <c r="BK409" i="5"/>
  <c r="BK407" i="5"/>
  <c r="BK405" i="5"/>
  <c r="J403" i="5"/>
  <c r="BK401" i="5"/>
  <c r="BK399" i="5"/>
  <c r="BK397" i="5"/>
  <c r="J395" i="5"/>
  <c r="J393" i="5"/>
  <c r="J391" i="5"/>
  <c r="BK388" i="5"/>
  <c r="BK386" i="5"/>
  <c r="BK383" i="5"/>
  <c r="J382" i="5"/>
  <c r="J380" i="5"/>
  <c r="J378" i="5"/>
  <c r="BK376" i="5"/>
  <c r="BK374" i="5"/>
  <c r="J372" i="5"/>
  <c r="BK370" i="5"/>
  <c r="J368" i="5"/>
  <c r="J366" i="5"/>
  <c r="J364" i="5"/>
  <c r="J361" i="5"/>
  <c r="BK359" i="5"/>
  <c r="BK356" i="5"/>
  <c r="BK352" i="5"/>
  <c r="J350" i="5"/>
  <c r="BK344" i="5"/>
  <c r="J342" i="5"/>
  <c r="J340" i="5"/>
  <c r="J338" i="5"/>
  <c r="J336" i="5"/>
  <c r="J333" i="5"/>
  <c r="BK332" i="5"/>
  <c r="J330" i="5"/>
  <c r="J328" i="5"/>
  <c r="BK326" i="5"/>
  <c r="J324" i="5"/>
  <c r="J322" i="5"/>
  <c r="BK320" i="5"/>
  <c r="BK317" i="5"/>
  <c r="BK315" i="5"/>
  <c r="J313" i="5"/>
  <c r="BK311" i="5"/>
  <c r="J309" i="5"/>
  <c r="J307" i="5"/>
  <c r="BK302" i="5"/>
  <c r="J300" i="5"/>
  <c r="J298" i="5"/>
  <c r="J296" i="5"/>
  <c r="BK294" i="5"/>
  <c r="J290" i="5"/>
  <c r="BK288" i="5"/>
  <c r="J287" i="5"/>
  <c r="BK285" i="5"/>
  <c r="BK283" i="5"/>
  <c r="J281" i="5"/>
  <c r="BK279" i="5"/>
  <c r="BK277" i="5"/>
  <c r="J275" i="5"/>
  <c r="J273" i="5"/>
  <c r="J271" i="5"/>
  <c r="BK269" i="5"/>
  <c r="BK267" i="5"/>
  <c r="J265" i="5"/>
  <c r="J261" i="5"/>
  <c r="BK259" i="5"/>
  <c r="J257" i="5"/>
  <c r="J255" i="5"/>
  <c r="J253" i="5"/>
  <c r="BK251" i="5"/>
  <c r="BK249" i="5"/>
  <c r="BK247" i="5"/>
  <c r="BK246" i="5"/>
  <c r="J243" i="5"/>
  <c r="BK240" i="5"/>
  <c r="J237" i="5"/>
  <c r="J236" i="5"/>
  <c r="BK234" i="5"/>
  <c r="J232" i="5"/>
  <c r="BK230" i="5"/>
  <c r="BK228" i="5"/>
  <c r="BK226" i="5"/>
  <c r="J224" i="5"/>
  <c r="J222" i="5"/>
  <c r="BK219" i="5"/>
  <c r="J217" i="5"/>
  <c r="J215" i="5"/>
  <c r="BK213" i="5"/>
  <c r="J211" i="5"/>
  <c r="J209" i="5"/>
  <c r="BK207" i="5"/>
  <c r="BK205" i="5"/>
  <c r="BK203" i="5"/>
  <c r="J201" i="5"/>
  <c r="BK199" i="5"/>
  <c r="J197" i="5"/>
  <c r="J195" i="5"/>
  <c r="J193" i="5"/>
  <c r="BK191" i="5"/>
  <c r="J188" i="5"/>
  <c r="J186" i="5"/>
  <c r="BK184" i="5"/>
  <c r="BK182" i="5"/>
  <c r="BK179" i="5"/>
  <c r="J177" i="5"/>
  <c r="J175" i="5"/>
  <c r="J173" i="5"/>
  <c r="J171" i="5"/>
  <c r="J169" i="5"/>
  <c r="J167" i="5"/>
  <c r="BK165" i="5"/>
  <c r="J162" i="5"/>
  <c r="BK160" i="5"/>
  <c r="J158" i="5"/>
  <c r="J156" i="5"/>
  <c r="BK154" i="5"/>
  <c r="BK152" i="5"/>
  <c r="J151" i="5"/>
  <c r="J529" i="5"/>
  <c r="J528" i="5"/>
  <c r="J527" i="5"/>
  <c r="J526" i="5"/>
  <c r="BK523" i="5"/>
  <c r="J519" i="5"/>
  <c r="BK517" i="5"/>
  <c r="BK514" i="5"/>
  <c r="J512" i="5"/>
  <c r="J509" i="5"/>
  <c r="BK507" i="5"/>
  <c r="J504" i="5"/>
  <c r="J502" i="5"/>
  <c r="BK500" i="5"/>
  <c r="J498" i="5"/>
  <c r="BK496" i="5"/>
  <c r="J493" i="5"/>
  <c r="J491" i="5"/>
  <c r="J489" i="5"/>
  <c r="J486" i="5"/>
  <c r="J484" i="5"/>
  <c r="BK482" i="5"/>
  <c r="BK480" i="5"/>
  <c r="J478" i="5"/>
  <c r="J476" i="5"/>
  <c r="J474" i="5"/>
  <c r="J472" i="5"/>
  <c r="BK470" i="5"/>
  <c r="BK468" i="5"/>
  <c r="BK466" i="5"/>
  <c r="BK465" i="5"/>
  <c r="BK463" i="5"/>
  <c r="J461" i="5"/>
  <c r="J459" i="5"/>
  <c r="J457" i="5"/>
  <c r="BK455" i="5"/>
  <c r="BK453" i="5"/>
  <c r="BK451" i="5"/>
  <c r="J449" i="5"/>
  <c r="BK447" i="5"/>
  <c r="J446" i="5"/>
  <c r="J445" i="5"/>
  <c r="J444" i="5"/>
  <c r="J443" i="5"/>
  <c r="J441" i="5"/>
  <c r="J438" i="5"/>
  <c r="BK436" i="5"/>
  <c r="J434" i="5"/>
  <c r="BK432" i="5"/>
  <c r="J430" i="5"/>
  <c r="BK428" i="5"/>
  <c r="BK426" i="5"/>
  <c r="J424" i="5"/>
  <c r="J421" i="5"/>
  <c r="J419" i="5"/>
  <c r="BK416" i="5"/>
  <c r="BK414" i="5"/>
  <c r="J412" i="5"/>
  <c r="BK410" i="5"/>
  <c r="J408" i="5"/>
  <c r="BK406" i="5"/>
  <c r="BK404" i="5"/>
  <c r="BK402" i="5"/>
  <c r="BK400" i="5"/>
  <c r="J398" i="5"/>
  <c r="J396" i="5"/>
  <c r="BK395" i="5"/>
  <c r="BK393" i="5"/>
  <c r="BK391" i="5"/>
  <c r="J388" i="5"/>
  <c r="J386" i="5"/>
  <c r="BK381" i="5"/>
  <c r="BK380" i="5"/>
  <c r="BK378" i="5"/>
  <c r="J375" i="5"/>
  <c r="J373" i="5"/>
  <c r="BK371" i="5"/>
  <c r="J369" i="5"/>
  <c r="J367" i="5"/>
  <c r="J365" i="5"/>
  <c r="BK363" i="5"/>
  <c r="BK360" i="5"/>
  <c r="J357" i="5"/>
  <c r="BK355" i="5"/>
  <c r="BK353" i="5"/>
  <c r="BK351" i="5"/>
  <c r="J349" i="5"/>
  <c r="J348" i="5"/>
  <c r="BK347" i="5"/>
  <c r="BK346" i="5"/>
  <c r="BK345" i="5"/>
  <c r="J344" i="5"/>
  <c r="BK342" i="5"/>
  <c r="BK340" i="5"/>
  <c r="BK338" i="5"/>
  <c r="J337" i="5"/>
  <c r="J334" i="5"/>
  <c r="J332" i="5"/>
  <c r="BK330" i="5"/>
  <c r="BK328" i="5"/>
  <c r="J326" i="5"/>
  <c r="J325" i="5"/>
  <c r="J323" i="5"/>
  <c r="J321" i="5"/>
  <c r="J318" i="5"/>
  <c r="J316" i="5"/>
  <c r="J315" i="5"/>
  <c r="BK313" i="5"/>
  <c r="J311" i="5"/>
  <c r="BK309" i="5"/>
  <c r="BK307" i="5"/>
  <c r="J302" i="5"/>
  <c r="BK300" i="5"/>
  <c r="BK298" i="5"/>
  <c r="BK296" i="5"/>
  <c r="J294" i="5"/>
  <c r="J291" i="5"/>
  <c r="J289" i="5"/>
  <c r="BK286" i="5"/>
  <c r="J284" i="5"/>
  <c r="BK282" i="5"/>
  <c r="BK280" i="5"/>
  <c r="J278" i="5"/>
  <c r="BK276" i="5"/>
  <c r="BK274" i="5"/>
  <c r="BK272" i="5"/>
  <c r="J270" i="5"/>
  <c r="J268" i="5"/>
  <c r="BK266" i="5"/>
  <c r="J264" i="5"/>
  <c r="J263" i="5"/>
  <c r="J262" i="5"/>
  <c r="BK260" i="5"/>
  <c r="J258" i="5"/>
  <c r="BK256" i="5"/>
  <c r="BK254" i="5"/>
  <c r="J252" i="5"/>
  <c r="J250" i="5"/>
  <c r="J248" i="5"/>
  <c r="J246" i="5"/>
  <c r="J244" i="5"/>
  <c r="BK241" i="5"/>
  <c r="J239" i="5"/>
  <c r="BK236" i="5"/>
  <c r="J234" i="5"/>
  <c r="BK232" i="5"/>
  <c r="J230" i="5"/>
  <c r="J228" i="5"/>
  <c r="J226" i="5"/>
  <c r="J223" i="5"/>
  <c r="J221" i="5"/>
  <c r="BK218" i="5"/>
  <c r="J216" i="5"/>
  <c r="J214" i="5"/>
  <c r="BK212" i="5"/>
  <c r="J210" i="5"/>
  <c r="BK208" i="5"/>
  <c r="J206" i="5"/>
  <c r="J204" i="5"/>
  <c r="J202" i="5"/>
  <c r="J200" i="5"/>
  <c r="BK198" i="5"/>
  <c r="J196" i="5"/>
  <c r="BK194" i="5"/>
  <c r="BK192" i="5"/>
  <c r="J190" i="5"/>
  <c r="BK186" i="5"/>
  <c r="J184" i="5"/>
  <c r="J182" i="5"/>
  <c r="J181" i="5"/>
  <c r="J179" i="5"/>
  <c r="BK177" i="5"/>
  <c r="BK175" i="5"/>
  <c r="BK173" i="5"/>
  <c r="BK171" i="5"/>
  <c r="BK169" i="5"/>
  <c r="BK168" i="5"/>
  <c r="BK166" i="5"/>
  <c r="BK163" i="5"/>
  <c r="BK161" i="5"/>
  <c r="BK159" i="5"/>
  <c r="BK157" i="5"/>
  <c r="J155" i="5"/>
  <c r="J153" i="5"/>
  <c r="BK379" i="6"/>
  <c r="BK378" i="6"/>
  <c r="BK377" i="6"/>
  <c r="J376" i="6"/>
  <c r="BK374" i="6"/>
  <c r="J371" i="6"/>
  <c r="BK369" i="6"/>
  <c r="BK367" i="6"/>
  <c r="J366" i="6"/>
  <c r="J364" i="6"/>
  <c r="J362" i="6"/>
  <c r="J359" i="6"/>
  <c r="BK357" i="6"/>
  <c r="J355" i="6"/>
  <c r="J353" i="6"/>
  <c r="J351" i="6"/>
  <c r="BK349" i="6"/>
  <c r="J346" i="6"/>
  <c r="BK343" i="6"/>
  <c r="J341" i="6"/>
  <c r="J339" i="6"/>
  <c r="BK337" i="6"/>
  <c r="J336" i="6"/>
  <c r="BK334" i="6"/>
  <c r="J332" i="6"/>
  <c r="BK330" i="6"/>
  <c r="BK328" i="6"/>
  <c r="J326" i="6"/>
  <c r="J324" i="6"/>
  <c r="BK322" i="6"/>
  <c r="J320" i="6"/>
  <c r="J318" i="6"/>
  <c r="J316" i="6"/>
  <c r="BK313" i="6"/>
  <c r="J312" i="6"/>
  <c r="BK308" i="6"/>
  <c r="BK306" i="6"/>
  <c r="J304" i="6"/>
  <c r="J302" i="6"/>
  <c r="BK300" i="6"/>
  <c r="BK298" i="6"/>
  <c r="J296" i="6"/>
  <c r="J294" i="6"/>
  <c r="BK292" i="6"/>
  <c r="J290" i="6"/>
  <c r="BK288" i="6"/>
  <c r="J286" i="6"/>
  <c r="J284" i="6"/>
  <c r="BK281" i="6"/>
  <c r="J279" i="6"/>
  <c r="J277" i="6"/>
  <c r="J275" i="6"/>
  <c r="BK273" i="6"/>
  <c r="J271" i="6"/>
  <c r="J269" i="6"/>
  <c r="BK266" i="6"/>
  <c r="BK264" i="6"/>
  <c r="J262" i="6"/>
  <c r="BK260" i="6"/>
  <c r="J258" i="6"/>
  <c r="BK256" i="6"/>
  <c r="BK254" i="6"/>
  <c r="BK252" i="6"/>
  <c r="J250" i="6"/>
  <c r="J248" i="6"/>
  <c r="J246" i="6"/>
  <c r="BK244" i="6"/>
  <c r="BK242" i="6"/>
  <c r="J240" i="6"/>
  <c r="BK238" i="6"/>
  <c r="J236" i="6"/>
  <c r="BK234" i="6"/>
  <c r="BK232" i="6"/>
  <c r="J230" i="6"/>
  <c r="BK227" i="6"/>
  <c r="BK224" i="6"/>
  <c r="J223" i="6"/>
  <c r="J221" i="6"/>
  <c r="BK219" i="6"/>
  <c r="BK216" i="6"/>
  <c r="J214" i="6"/>
  <c r="J213" i="6"/>
  <c r="BK211" i="6"/>
  <c r="J209" i="6"/>
  <c r="J207" i="6"/>
  <c r="BK205" i="6"/>
  <c r="BK203" i="6"/>
  <c r="BK201" i="6"/>
  <c r="BK199" i="6"/>
  <c r="BK197" i="6"/>
  <c r="J195" i="6"/>
  <c r="J193" i="6"/>
  <c r="BK191" i="6"/>
  <c r="BK189" i="6"/>
  <c r="J187" i="6"/>
  <c r="J185" i="6"/>
  <c r="J183" i="6"/>
  <c r="J181" i="6"/>
  <c r="BK179" i="6"/>
  <c r="J177" i="6"/>
  <c r="J175" i="6"/>
  <c r="BK174" i="6"/>
  <c r="J172" i="6"/>
  <c r="J169" i="6"/>
  <c r="BK167" i="6"/>
  <c r="BK165" i="6"/>
  <c r="BK163" i="6"/>
  <c r="BK161" i="6"/>
  <c r="J159" i="6"/>
  <c r="J157" i="6"/>
  <c r="J155" i="6"/>
  <c r="J153" i="6"/>
  <c r="J151" i="6"/>
  <c r="J149" i="6"/>
  <c r="BK147" i="6"/>
  <c r="J145" i="6"/>
  <c r="J143" i="6"/>
  <c r="J141" i="6"/>
  <c r="BK139" i="6"/>
  <c r="BK137" i="6"/>
  <c r="J135" i="6"/>
  <c r="BK133" i="6"/>
  <c r="BK375" i="6"/>
  <c r="BK373" i="6"/>
  <c r="J369" i="6"/>
  <c r="J367" i="6"/>
  <c r="BK365" i="6"/>
  <c r="J363" i="6"/>
  <c r="J361" i="6"/>
  <c r="J357" i="6"/>
  <c r="BK355" i="6"/>
  <c r="J354" i="6"/>
  <c r="BK352" i="6"/>
  <c r="BK350" i="6"/>
  <c r="BK348" i="6"/>
  <c r="BK345" i="6"/>
  <c r="J342" i="6"/>
  <c r="BK340" i="6"/>
  <c r="J337" i="6"/>
  <c r="BK336" i="6"/>
  <c r="J334" i="6"/>
  <c r="BK332" i="6"/>
  <c r="BK329" i="6"/>
  <c r="J328" i="6"/>
  <c r="BK326" i="6"/>
  <c r="BK324" i="6"/>
  <c r="BK323" i="6"/>
  <c r="J321" i="6"/>
  <c r="J319" i="6"/>
  <c r="BK316" i="6"/>
  <c r="J313" i="6"/>
  <c r="BK311" i="6"/>
  <c r="BK310" i="6"/>
  <c r="J310" i="6"/>
  <c r="J308" i="6"/>
  <c r="J306" i="6"/>
  <c r="BK304" i="6"/>
  <c r="BK302" i="6"/>
  <c r="J300" i="6"/>
  <c r="J298" i="6"/>
  <c r="BK296" i="6"/>
  <c r="BK294" i="6"/>
  <c r="J292" i="6"/>
  <c r="BK290" i="6"/>
  <c r="J288" i="6"/>
  <c r="BK286" i="6"/>
  <c r="BK284" i="6"/>
  <c r="J281" i="6"/>
  <c r="BK279" i="6"/>
  <c r="BK277" i="6"/>
  <c r="BK275" i="6"/>
  <c r="J273" i="6"/>
  <c r="BK271" i="6"/>
  <c r="BK270" i="6"/>
  <c r="J268" i="6"/>
  <c r="BK265" i="6"/>
  <c r="J263" i="6"/>
  <c r="J261" i="6"/>
  <c r="J259" i="6"/>
  <c r="BK257" i="6"/>
  <c r="J255" i="6"/>
  <c r="BK253" i="6"/>
  <c r="J251" i="6"/>
  <c r="BK249" i="6"/>
  <c r="J247" i="6"/>
  <c r="BK245" i="6"/>
  <c r="J243" i="6"/>
  <c r="J241" i="6"/>
  <c r="J239" i="6"/>
  <c r="J237" i="6"/>
  <c r="BK235" i="6"/>
  <c r="BK233" i="6"/>
  <c r="J231" i="6"/>
  <c r="BK229" i="6"/>
  <c r="J227" i="6"/>
  <c r="J224" i="6"/>
  <c r="BK221" i="6"/>
  <c r="J219" i="6"/>
  <c r="BK217" i="6"/>
  <c r="BK215" i="6"/>
  <c r="BK213" i="6"/>
  <c r="J211" i="6"/>
  <c r="BK209" i="6"/>
  <c r="BK207" i="6"/>
  <c r="J205" i="6"/>
  <c r="J204" i="6"/>
  <c r="J202" i="6"/>
  <c r="BK200" i="6"/>
  <c r="J198" i="6"/>
  <c r="BK196" i="6"/>
  <c r="J194" i="6"/>
  <c r="BK192" i="6"/>
  <c r="BK190" i="6"/>
  <c r="BK188" i="6"/>
  <c r="J186" i="6"/>
  <c r="J184" i="6"/>
  <c r="J182" i="6"/>
  <c r="J180" i="6"/>
  <c r="BK178" i="6"/>
  <c r="BK176" i="6"/>
  <c r="J174" i="6"/>
  <c r="BK172" i="6"/>
  <c r="BK170" i="6"/>
  <c r="BK168" i="6"/>
  <c r="BK166" i="6"/>
  <c r="J164" i="6"/>
  <c r="BK162" i="6"/>
  <c r="J160" i="6"/>
  <c r="J158" i="6"/>
  <c r="BK156" i="6"/>
  <c r="J154" i="6"/>
  <c r="BK152" i="6"/>
  <c r="BK150" i="6"/>
  <c r="J148" i="6"/>
  <c r="J146" i="6"/>
  <c r="BK144" i="6"/>
  <c r="J142" i="6"/>
  <c r="BK140" i="6"/>
  <c r="J139" i="6"/>
  <c r="J137" i="6"/>
  <c r="BK135" i="6"/>
  <c r="J263" i="7"/>
  <c r="BK261" i="7"/>
  <c r="J259" i="7"/>
  <c r="BK256" i="7"/>
  <c r="J254" i="7"/>
  <c r="BK251" i="7"/>
  <c r="BK249" i="7"/>
  <c r="J247" i="7"/>
  <c r="BK244" i="7"/>
  <c r="J241" i="7"/>
  <c r="BK239" i="7"/>
  <c r="BK237" i="7"/>
  <c r="J235" i="7"/>
  <c r="J233" i="7"/>
  <c r="J231" i="7"/>
  <c r="J229" i="7"/>
  <c r="J227" i="7"/>
  <c r="J225" i="7"/>
  <c r="J223" i="7"/>
  <c r="J221" i="7"/>
  <c r="BK218" i="7"/>
  <c r="J216" i="7"/>
  <c r="BK214" i="7"/>
  <c r="J212" i="7"/>
  <c r="J210" i="7"/>
  <c r="J207" i="7"/>
  <c r="J205" i="7"/>
  <c r="BK203" i="7"/>
  <c r="BK201" i="7"/>
  <c r="BK199" i="7"/>
  <c r="BK195" i="7"/>
  <c r="BK193" i="7"/>
  <c r="J192" i="7"/>
  <c r="J191" i="7"/>
  <c r="BK189" i="7"/>
  <c r="BK186" i="7"/>
  <c r="BK184" i="7"/>
  <c r="J182" i="7"/>
  <c r="BK180" i="7"/>
  <c r="J177" i="7"/>
  <c r="J175" i="7"/>
  <c r="J173" i="7"/>
  <c r="J171" i="7"/>
  <c r="BK168" i="7"/>
  <c r="BK166" i="7"/>
  <c r="J163" i="7"/>
  <c r="BK161" i="7"/>
  <c r="BK160" i="7"/>
  <c r="J158" i="7"/>
  <c r="J156" i="7"/>
  <c r="J154" i="7"/>
  <c r="J152" i="7"/>
  <c r="BK150" i="7"/>
  <c r="J148" i="7"/>
  <c r="BK146" i="7"/>
  <c r="J144" i="7"/>
  <c r="BK142" i="7"/>
  <c r="BK140" i="7"/>
  <c r="J138" i="7"/>
  <c r="BK136" i="7"/>
  <c r="BK134" i="7"/>
  <c r="J262" i="7"/>
  <c r="BK260" i="7"/>
  <c r="J258" i="7"/>
  <c r="J255" i="7"/>
  <c r="J253" i="7"/>
  <c r="J250" i="7"/>
  <c r="BK248" i="7"/>
  <c r="BK245" i="7"/>
  <c r="BK243" i="7"/>
  <c r="BK240" i="7"/>
  <c r="BK238" i="7"/>
  <c r="J236" i="7"/>
  <c r="BK235" i="7"/>
  <c r="BK233" i="7"/>
  <c r="BK231" i="7"/>
  <c r="BK229" i="7"/>
  <c r="BK227" i="7"/>
  <c r="BK225" i="7"/>
  <c r="BK223" i="7"/>
  <c r="BK221" i="7"/>
  <c r="J218" i="7"/>
  <c r="BK216" i="7"/>
  <c r="J214" i="7"/>
  <c r="BK212" i="7"/>
  <c r="BK210" i="7"/>
  <c r="BK207" i="7"/>
  <c r="BK205" i="7"/>
  <c r="J203" i="7"/>
  <c r="J201" i="7"/>
  <c r="J199" i="7"/>
  <c r="BK197" i="7"/>
  <c r="BK196" i="7"/>
  <c r="J195" i="7"/>
  <c r="BK192" i="7"/>
  <c r="J189" i="7"/>
  <c r="J186" i="7"/>
  <c r="J184" i="7"/>
  <c r="J181" i="7"/>
  <c r="J180" i="7"/>
  <c r="BK177" i="7"/>
  <c r="BK175" i="7"/>
  <c r="BK173" i="7"/>
  <c r="BK171" i="7"/>
  <c r="J168" i="7"/>
  <c r="J166" i="7"/>
  <c r="BK163" i="7"/>
  <c r="J160" i="7"/>
  <c r="J157" i="7"/>
  <c r="J155" i="7"/>
  <c r="J153" i="7"/>
  <c r="J151" i="7"/>
  <c r="BK149" i="7"/>
  <c r="J147" i="7"/>
  <c r="BK145" i="7"/>
  <c r="BK143" i="7"/>
  <c r="BK141" i="7"/>
  <c r="BK139" i="7"/>
  <c r="BK137" i="7"/>
  <c r="BK135" i="7"/>
  <c r="BK133" i="7"/>
  <c r="BK217" i="8"/>
  <c r="BK216" i="8"/>
  <c r="BK214" i="8"/>
  <c r="J211" i="8"/>
  <c r="BK210" i="8"/>
  <c r="BK208" i="8"/>
  <c r="BK206" i="8"/>
  <c r="J204" i="8"/>
  <c r="BK202" i="8"/>
  <c r="J200" i="8"/>
  <c r="J198" i="8"/>
  <c r="BK195" i="8"/>
  <c r="J193" i="8"/>
  <c r="BK191" i="8"/>
  <c r="BK189" i="8"/>
  <c r="BK187" i="8"/>
  <c r="J185" i="8"/>
  <c r="BK183" i="8"/>
  <c r="J181" i="8"/>
  <c r="J179" i="8"/>
  <c r="BK176" i="8"/>
  <c r="J174" i="8"/>
  <c r="BK172" i="8"/>
  <c r="J170" i="8"/>
  <c r="BK168" i="8"/>
  <c r="BK166" i="8"/>
  <c r="BK164" i="8"/>
  <c r="J162" i="8"/>
  <c r="J159" i="8"/>
  <c r="BK157" i="8"/>
  <c r="BK155" i="8"/>
  <c r="BK153" i="8"/>
  <c r="BK151" i="8"/>
  <c r="J149" i="8"/>
  <c r="J147" i="8"/>
  <c r="BK145" i="8"/>
  <c r="BK143" i="8"/>
  <c r="J141" i="8"/>
  <c r="BK139" i="8"/>
  <c r="J137" i="8"/>
  <c r="J135" i="8"/>
  <c r="J133" i="8"/>
  <c r="J131" i="8"/>
  <c r="BK129" i="8"/>
  <c r="J218" i="8"/>
  <c r="J216" i="8"/>
  <c r="J214" i="8"/>
  <c r="J212" i="8"/>
  <c r="J210" i="8"/>
  <c r="J208" i="8"/>
  <c r="J206" i="8"/>
  <c r="BK204" i="8"/>
  <c r="J202" i="8"/>
  <c r="BK200" i="8"/>
  <c r="BK198" i="8"/>
  <c r="J195" i="8"/>
  <c r="BK193" i="8"/>
  <c r="J191" i="8"/>
  <c r="J189" i="8"/>
  <c r="J187" i="8"/>
  <c r="BK185" i="8"/>
  <c r="J183" i="8"/>
  <c r="BK181" i="8"/>
  <c r="BK179" i="8"/>
  <c r="J178" i="8"/>
  <c r="J176" i="8"/>
  <c r="BK174" i="8"/>
  <c r="J172" i="8"/>
  <c r="BK170" i="8"/>
  <c r="J168" i="8"/>
  <c r="J166" i="8"/>
  <c r="J164" i="8"/>
  <c r="BK162" i="8"/>
  <c r="BK161" i="8"/>
  <c r="J160" i="8"/>
  <c r="J158" i="8"/>
  <c r="BK156" i="8"/>
  <c r="BK154" i="8"/>
  <c r="J152" i="8"/>
  <c r="BK150" i="8"/>
  <c r="J148" i="8"/>
  <c r="BK146" i="8"/>
  <c r="BK144" i="8"/>
  <c r="BK142" i="8"/>
  <c r="BK140" i="8"/>
  <c r="BK138" i="8"/>
  <c r="BK136" i="8"/>
  <c r="J134" i="8"/>
  <c r="J132" i="8"/>
  <c r="J130" i="8"/>
  <c r="J128" i="8"/>
  <c r="J213" i="9"/>
  <c r="J212" i="9"/>
  <c r="BK210" i="9"/>
  <c r="J208" i="9"/>
  <c r="J206" i="9"/>
  <c r="J204" i="9"/>
  <c r="J202" i="9"/>
  <c r="J200" i="9"/>
  <c r="J197" i="9"/>
  <c r="J195" i="9"/>
  <c r="J193" i="9"/>
  <c r="BK191" i="9"/>
  <c r="J189" i="9"/>
  <c r="BK187" i="9"/>
  <c r="J185" i="9"/>
  <c r="J183" i="9"/>
  <c r="J181" i="9"/>
  <c r="BK176" i="9"/>
  <c r="BK174" i="9"/>
  <c r="J172" i="9"/>
  <c r="BK170" i="9"/>
  <c r="J168" i="9"/>
  <c r="J166" i="9"/>
  <c r="BK164" i="9"/>
  <c r="J162" i="9"/>
  <c r="BK160" i="9"/>
  <c r="BK158" i="9"/>
  <c r="BK156" i="9"/>
  <c r="BK154" i="9"/>
  <c r="J152" i="9"/>
  <c r="BK150" i="9"/>
  <c r="J149" i="9"/>
  <c r="BK147" i="9"/>
  <c r="J145" i="9"/>
  <c r="J143" i="9"/>
  <c r="BK141" i="9"/>
  <c r="BK139" i="9"/>
  <c r="BK137" i="9"/>
  <c r="BK135" i="9"/>
  <c r="J133" i="9"/>
  <c r="J131" i="9"/>
  <c r="BK129" i="9"/>
  <c r="BK213" i="9"/>
  <c r="J210" i="9"/>
  <c r="BK208" i="9"/>
  <c r="BK206" i="9"/>
  <c r="BK204" i="9"/>
  <c r="BK202" i="9"/>
  <c r="BK200" i="9"/>
  <c r="BK197" i="9"/>
  <c r="BK195" i="9"/>
  <c r="BK193" i="9"/>
  <c r="J192" i="9"/>
  <c r="J190" i="9"/>
  <c r="BK188" i="9"/>
  <c r="J186" i="9"/>
  <c r="J184" i="9"/>
  <c r="BK182" i="9"/>
  <c r="J180" i="9"/>
  <c r="J178" i="9"/>
  <c r="J176" i="9"/>
  <c r="J174" i="9"/>
  <c r="BK172" i="9"/>
  <c r="J170" i="9"/>
  <c r="BK168" i="9"/>
  <c r="BK167" i="9"/>
  <c r="BK166" i="9"/>
  <c r="J165" i="9"/>
  <c r="BK163" i="9"/>
  <c r="J161" i="9"/>
  <c r="BK159" i="9"/>
  <c r="J157" i="9"/>
  <c r="J155" i="9"/>
  <c r="J153" i="9"/>
  <c r="BK151" i="9"/>
  <c r="J150" i="9"/>
  <c r="BK148" i="9"/>
  <c r="BK146" i="9"/>
  <c r="J144" i="9"/>
  <c r="BK142" i="9"/>
  <c r="J140" i="9"/>
  <c r="BK138" i="9"/>
  <c r="J136" i="9"/>
  <c r="J134" i="9"/>
  <c r="BK132" i="9"/>
  <c r="J130" i="9"/>
  <c r="J129" i="9"/>
  <c r="J265" i="11"/>
  <c r="BK263" i="11"/>
  <c r="J261" i="11"/>
  <c r="BK259" i="11"/>
  <c r="BK257" i="11"/>
  <c r="BK255" i="11"/>
  <c r="J253" i="11"/>
  <c r="BK250" i="11"/>
  <c r="J249" i="11"/>
  <c r="J247" i="11"/>
  <c r="J244" i="11"/>
  <c r="J242" i="11"/>
  <c r="J238" i="11"/>
  <c r="J235" i="11"/>
  <c r="J233" i="11"/>
  <c r="BK231" i="11"/>
  <c r="BK229" i="11"/>
  <c r="BK227" i="11"/>
  <c r="J224" i="11"/>
  <c r="BK221" i="11"/>
  <c r="BK219" i="11"/>
  <c r="J217" i="11"/>
  <c r="J214" i="11"/>
  <c r="J212" i="11"/>
  <c r="BK210" i="11"/>
  <c r="J208" i="11"/>
  <c r="J206" i="11"/>
  <c r="BK203" i="11"/>
  <c r="BK202" i="11"/>
  <c r="J199" i="11"/>
  <c r="BK197" i="11"/>
  <c r="BK194" i="11"/>
  <c r="BK191" i="11"/>
  <c r="J187" i="11"/>
  <c r="J185" i="11"/>
  <c r="BK183" i="11"/>
  <c r="J181" i="11"/>
  <c r="BK179" i="11"/>
  <c r="J177" i="11"/>
  <c r="BK175" i="11"/>
  <c r="BK173" i="11"/>
  <c r="BK170" i="11"/>
  <c r="J168" i="11"/>
  <c r="J166" i="11"/>
  <c r="J164" i="11"/>
  <c r="BK162" i="11"/>
  <c r="BK160" i="11"/>
  <c r="J158" i="11"/>
  <c r="J156" i="11"/>
  <c r="J154" i="11"/>
  <c r="J151" i="11"/>
  <c r="BK149" i="11"/>
  <c r="J147" i="11"/>
  <c r="J145" i="11"/>
  <c r="J143" i="11"/>
  <c r="BK141" i="11"/>
  <c r="BK306" i="11"/>
  <c r="J306" i="11"/>
  <c r="BK305" i="11"/>
  <c r="BK303" i="11"/>
  <c r="BK301" i="11"/>
  <c r="BK297" i="11"/>
  <c r="J294" i="11"/>
  <c r="BK292" i="11"/>
  <c r="J290" i="11"/>
  <c r="BK288" i="11"/>
  <c r="J286" i="11"/>
  <c r="BK284" i="11"/>
  <c r="BK282" i="11"/>
  <c r="J280" i="11"/>
  <c r="J278" i="11"/>
  <c r="BK275" i="11"/>
  <c r="J273" i="11"/>
  <c r="J271" i="11"/>
  <c r="J269" i="11"/>
  <c r="J267" i="11"/>
  <c r="BK265" i="11"/>
  <c r="J263" i="11"/>
  <c r="BK261" i="11"/>
  <c r="J259" i="11"/>
  <c r="J257" i="11"/>
  <c r="J255" i="11"/>
  <c r="BK253" i="11"/>
  <c r="J250" i="11"/>
  <c r="J248" i="11"/>
  <c r="BK245" i="11"/>
  <c r="BK242" i="11"/>
  <c r="J241" i="11"/>
  <c r="BK238" i="11"/>
  <c r="BK235" i="11"/>
  <c r="BK233" i="11"/>
  <c r="J231" i="11"/>
  <c r="J229" i="11"/>
  <c r="J227" i="11"/>
  <c r="BK224" i="11"/>
  <c r="J221" i="11"/>
  <c r="J219" i="11"/>
  <c r="BK217" i="11"/>
  <c r="BK214" i="11"/>
  <c r="BK212" i="11"/>
  <c r="J210" i="11"/>
  <c r="BK208" i="11"/>
  <c r="BK206" i="11"/>
  <c r="J203" i="11"/>
  <c r="J202" i="11"/>
  <c r="BK199" i="11"/>
  <c r="J195" i="11"/>
  <c r="J194" i="11"/>
  <c r="J192" i="11"/>
  <c r="J191" i="11"/>
  <c r="J189" i="11"/>
  <c r="J188" i="11"/>
  <c r="BK187" i="11"/>
  <c r="BK186" i="11"/>
  <c r="BK185" i="11"/>
  <c r="BK184" i="11"/>
  <c r="J183" i="11"/>
  <c r="BK182" i="11"/>
  <c r="BK181" i="11"/>
  <c r="BK180" i="11"/>
  <c r="J179" i="11"/>
  <c r="BK178" i="11"/>
  <c r="BK177" i="11"/>
  <c r="BK176" i="11"/>
  <c r="J175" i="11"/>
  <c r="BK174" i="11"/>
  <c r="J173" i="11"/>
  <c r="J172" i="11"/>
  <c r="J170" i="11"/>
  <c r="BK169" i="11"/>
  <c r="BK168" i="11"/>
  <c r="BK167" i="11"/>
  <c r="BK166" i="11"/>
  <c r="BK165" i="11"/>
  <c r="BK164" i="11"/>
  <c r="J163" i="11"/>
  <c r="J162" i="11"/>
  <c r="BK161" i="11"/>
  <c r="J160" i="11"/>
  <c r="J159" i="11"/>
  <c r="BK158" i="11"/>
  <c r="BK157" i="11"/>
  <c r="BK156" i="11"/>
  <c r="J155" i="11"/>
  <c r="BK154" i="11"/>
  <c r="J153" i="11"/>
  <c r="BK151" i="11"/>
  <c r="BK150" i="11"/>
  <c r="BK148" i="11"/>
  <c r="BK146" i="11"/>
  <c r="J144" i="11"/>
  <c r="BK142" i="11"/>
  <c r="J140" i="11"/>
  <c r="BK163" i="12"/>
  <c r="BK161" i="12"/>
  <c r="J159" i="12"/>
  <c r="BK157" i="12"/>
  <c r="BK155" i="12"/>
  <c r="J153" i="12"/>
  <c r="BK149" i="12"/>
  <c r="BK147" i="12"/>
  <c r="BK145" i="12"/>
  <c r="BK143" i="12"/>
  <c r="BK142" i="12"/>
  <c r="J141" i="12"/>
  <c r="BK139" i="12"/>
  <c r="BK137" i="12"/>
  <c r="BK135" i="12"/>
  <c r="BK131" i="12"/>
  <c r="J164" i="12"/>
  <c r="BK162" i="12"/>
  <c r="BK160" i="12"/>
  <c r="BK158" i="12"/>
  <c r="BK156" i="12"/>
  <c r="BK153" i="12"/>
  <c r="BK141" i="12"/>
  <c r="J139" i="12"/>
  <c r="J137" i="12"/>
  <c r="J135" i="12"/>
  <c r="J134" i="12"/>
  <c r="BK132" i="12"/>
  <c r="BK167" i="13"/>
  <c r="J166" i="13"/>
  <c r="BK164" i="13"/>
  <c r="J160" i="13"/>
  <c r="BK158" i="13"/>
  <c r="J153" i="13"/>
  <c r="BK149" i="13"/>
  <c r="BK147" i="13"/>
  <c r="BK143" i="13"/>
  <c r="J141" i="13"/>
  <c r="J139" i="13"/>
  <c r="J137" i="13"/>
  <c r="J135" i="13"/>
  <c r="BK133" i="13"/>
  <c r="J130" i="13"/>
  <c r="BK166" i="13"/>
  <c r="J164" i="13"/>
  <c r="BK162" i="13"/>
  <c r="BK161" i="13"/>
  <c r="BK160" i="13"/>
  <c r="J158" i="13"/>
  <c r="BK153" i="13"/>
  <c r="J149" i="13"/>
  <c r="J147" i="13"/>
  <c r="J145" i="13"/>
  <c r="J143" i="13"/>
  <c r="BK141" i="13"/>
  <c r="BK139" i="13"/>
  <c r="BK137" i="13"/>
  <c r="BK135" i="13"/>
  <c r="BK132" i="13"/>
  <c r="BK131" i="13"/>
  <c r="J169" i="14"/>
  <c r="J166" i="14"/>
  <c r="BK164" i="14"/>
  <c r="J162" i="14"/>
  <c r="BK160" i="14"/>
  <c r="BK158" i="14"/>
  <c r="J157" i="14"/>
  <c r="J154" i="14"/>
  <c r="J152" i="14"/>
  <c r="J150" i="14"/>
  <c r="J144" i="14"/>
  <c r="J142" i="14"/>
  <c r="J139" i="14"/>
  <c r="BK137" i="14"/>
  <c r="J134" i="14"/>
  <c r="J132" i="14"/>
  <c r="BK130" i="14"/>
  <c r="J128" i="14"/>
  <c r="J126" i="14"/>
  <c r="J167" i="14"/>
  <c r="BK165" i="14"/>
  <c r="J163" i="14"/>
  <c r="BK161" i="14"/>
  <c r="J159" i="14"/>
  <c r="BK155" i="14"/>
  <c r="BK153" i="14"/>
  <c r="J151" i="14"/>
  <c r="BK148" i="14"/>
  <c r="BK145" i="14"/>
  <c r="BK144" i="14"/>
  <c r="BK142" i="14"/>
  <c r="BK139" i="14"/>
  <c r="J137" i="14"/>
  <c r="J135" i="14"/>
  <c r="J133" i="14"/>
  <c r="BK131" i="14"/>
  <c r="BK129" i="14"/>
  <c r="J127" i="14"/>
  <c r="BK164" i="15"/>
  <c r="J161" i="15"/>
  <c r="BK159" i="15"/>
  <c r="J157" i="15"/>
  <c r="BK155" i="15"/>
  <c r="J151" i="15"/>
  <c r="BK147" i="15"/>
  <c r="BK144" i="15"/>
  <c r="BK142" i="15"/>
  <c r="BK140" i="15"/>
  <c r="BK138" i="15"/>
  <c r="J136" i="15"/>
  <c r="BK134" i="15"/>
  <c r="J132" i="15"/>
  <c r="BK130" i="15"/>
  <c r="J166" i="15"/>
  <c r="J164" i="15"/>
  <c r="J162" i="15"/>
  <c r="BK160" i="15"/>
  <c r="J158" i="15"/>
  <c r="BK156" i="15"/>
  <c r="BK152" i="15"/>
  <c r="BK149" i="15"/>
  <c r="BK145" i="15"/>
  <c r="BK143" i="15"/>
  <c r="BK141" i="15"/>
  <c r="BK139" i="15"/>
  <c r="BK137" i="15"/>
  <c r="BK136" i="15"/>
  <c r="J134" i="15"/>
  <c r="BK132" i="15"/>
  <c r="J130" i="15"/>
  <c r="BK216" i="16"/>
  <c r="BK214" i="16"/>
  <c r="J213" i="16"/>
  <c r="BK211" i="16"/>
  <c r="J209" i="16"/>
  <c r="J207" i="16"/>
  <c r="J205" i="16"/>
  <c r="J203" i="16"/>
  <c r="BK200" i="16"/>
  <c r="BK199" i="16"/>
  <c r="J197" i="16"/>
  <c r="J195" i="16"/>
  <c r="BK193" i="16"/>
  <c r="J191" i="16"/>
  <c r="BK189" i="16"/>
  <c r="J187" i="16"/>
  <c r="J185" i="16"/>
  <c r="BK183" i="16"/>
  <c r="J181" i="16"/>
  <c r="J179" i="16"/>
  <c r="BK177" i="16"/>
  <c r="J175" i="16"/>
  <c r="J173" i="16"/>
  <c r="J171" i="16"/>
  <c r="BK169" i="16"/>
  <c r="J166" i="16"/>
  <c r="J164" i="16"/>
  <c r="J160" i="16"/>
  <c r="BK156" i="16"/>
  <c r="J152" i="16"/>
  <c r="BK150" i="16"/>
  <c r="J148" i="16"/>
  <c r="BK146" i="16"/>
  <c r="BK144" i="16"/>
  <c r="BK142" i="16"/>
  <c r="BK140" i="16"/>
  <c r="BK138" i="16"/>
  <c r="J136" i="16"/>
  <c r="J134" i="16"/>
  <c r="BK132" i="16"/>
  <c r="BK131" i="16"/>
  <c r="J216" i="16"/>
  <c r="BK213" i="16"/>
  <c r="J211" i="16"/>
  <c r="BK209" i="16"/>
  <c r="BK207" i="16"/>
  <c r="BK205" i="16"/>
  <c r="BK203" i="16"/>
  <c r="BK201" i="16"/>
  <c r="J199" i="16"/>
  <c r="BK197" i="16"/>
  <c r="BK195" i="16"/>
  <c r="BK194" i="16"/>
  <c r="J192" i="16"/>
  <c r="BK190" i="16"/>
  <c r="J188" i="16"/>
  <c r="BK186" i="16"/>
  <c r="J184" i="16"/>
  <c r="BK182" i="16"/>
  <c r="BK180" i="16"/>
  <c r="BK179" i="16"/>
  <c r="J176" i="16"/>
  <c r="J174" i="16"/>
  <c r="BK172" i="16"/>
  <c r="BK171" i="16"/>
  <c r="J169" i="16"/>
  <c r="J168" i="16"/>
  <c r="BK166" i="16"/>
  <c r="BK164" i="16"/>
  <c r="BK160" i="16"/>
  <c r="J156" i="16"/>
  <c r="BK152" i="16"/>
  <c r="J150" i="16"/>
  <c r="BK148" i="16"/>
  <c r="J146" i="16"/>
  <c r="J144" i="16"/>
  <c r="J142" i="16"/>
  <c r="J140" i="16"/>
  <c r="J138" i="16"/>
  <c r="BK136" i="16"/>
  <c r="BK134" i="16"/>
  <c r="J131" i="16"/>
  <c r="J207" i="17"/>
  <c r="BK205" i="17"/>
  <c r="BK203" i="17"/>
  <c r="J201" i="17"/>
  <c r="J198" i="17"/>
  <c r="J196" i="17"/>
  <c r="BK192" i="17"/>
  <c r="BK188" i="17"/>
  <c r="J186" i="17"/>
  <c r="BK184" i="17"/>
  <c r="BK182" i="17"/>
  <c r="BK180" i="17"/>
  <c r="BK178" i="17"/>
  <c r="BK175" i="17"/>
  <c r="BK174" i="17"/>
  <c r="BK172" i="17"/>
  <c r="BK170" i="17"/>
  <c r="J168" i="17"/>
  <c r="J166" i="17"/>
  <c r="BK164" i="17"/>
  <c r="BK162" i="17"/>
  <c r="BK160" i="17"/>
  <c r="J158" i="17"/>
  <c r="J156" i="17"/>
  <c r="J154" i="17"/>
  <c r="J150" i="17"/>
  <c r="BK148" i="17"/>
  <c r="J146" i="17"/>
  <c r="J144" i="17"/>
  <c r="BK142" i="17"/>
  <c r="BK140" i="17"/>
  <c r="BK138" i="17"/>
  <c r="J136" i="17"/>
  <c r="J133" i="17"/>
  <c r="BK131" i="17"/>
  <c r="J129" i="17"/>
  <c r="J127" i="17"/>
  <c r="J125" i="17"/>
  <c r="BK208" i="17"/>
  <c r="BK206" i="17"/>
  <c r="J204" i="17"/>
  <c r="J203" i="17"/>
  <c r="BK201" i="17"/>
  <c r="BK198" i="17"/>
  <c r="BK196" i="17"/>
  <c r="J194" i="17"/>
  <c r="J192" i="17"/>
  <c r="J188" i="17"/>
  <c r="BK186" i="17"/>
  <c r="J184" i="17"/>
  <c r="J182" i="17"/>
  <c r="J179" i="17"/>
  <c r="J176" i="17"/>
  <c r="J174" i="17"/>
  <c r="BK173" i="17"/>
  <c r="BK171" i="17"/>
  <c r="BK169" i="17"/>
  <c r="J167" i="17"/>
  <c r="J165" i="17"/>
  <c r="BK163" i="17"/>
  <c r="BK161" i="17"/>
  <c r="J159" i="17"/>
  <c r="BK157" i="17"/>
  <c r="BK155" i="17"/>
  <c r="J153" i="17"/>
  <c r="BK150" i="17"/>
  <c r="J148" i="17"/>
  <c r="BK146" i="17"/>
  <c r="BK144" i="17"/>
  <c r="J142" i="17"/>
  <c r="J140" i="17"/>
  <c r="J138" i="17"/>
  <c r="BK136" i="17"/>
  <c r="J135" i="17"/>
  <c r="BK133" i="17"/>
  <c r="BK132" i="17"/>
  <c r="BK130" i="17"/>
  <c r="BK128" i="17"/>
  <c r="BK125" i="17"/>
  <c r="P142" i="2" l="1"/>
  <c r="P137" i="2" s="1"/>
  <c r="T142" i="2"/>
  <c r="T137" i="2"/>
  <c r="P163" i="2"/>
  <c r="P158" i="2"/>
  <c r="T163" i="2"/>
  <c r="T158" i="2" s="1"/>
  <c r="P166" i="2"/>
  <c r="R166" i="2"/>
  <c r="P171" i="2"/>
  <c r="T171" i="2"/>
  <c r="P143" i="3"/>
  <c r="P138" i="3"/>
  <c r="R143" i="3"/>
  <c r="R138" i="3"/>
  <c r="P163" i="3"/>
  <c r="P158" i="3" s="1"/>
  <c r="T163" i="3"/>
  <c r="P166" i="3"/>
  <c r="R166" i="3"/>
  <c r="P171" i="3"/>
  <c r="T171" i="3"/>
  <c r="P125" i="4"/>
  <c r="R125" i="4"/>
  <c r="BK138" i="4"/>
  <c r="J138" i="4"/>
  <c r="J101" i="4"/>
  <c r="R138" i="4"/>
  <c r="BK150" i="5"/>
  <c r="J150" i="5"/>
  <c r="J100" i="5" s="1"/>
  <c r="R150" i="5"/>
  <c r="BK164" i="5"/>
  <c r="J164" i="5"/>
  <c r="J101" i="5"/>
  <c r="R164" i="5"/>
  <c r="BK189" i="5"/>
  <c r="J189" i="5"/>
  <c r="J102" i="5" s="1"/>
  <c r="R189" i="5"/>
  <c r="BK220" i="5"/>
  <c r="J220" i="5" s="1"/>
  <c r="J103" i="5" s="1"/>
  <c r="T220" i="5"/>
  <c r="P238" i="5"/>
  <c r="BK242" i="5"/>
  <c r="J242" i="5" s="1"/>
  <c r="J105" i="5" s="1"/>
  <c r="T242" i="5"/>
  <c r="P293" i="5"/>
  <c r="R293" i="5"/>
  <c r="BK306" i="5"/>
  <c r="J306" i="5"/>
  <c r="J109" i="5"/>
  <c r="R306" i="5"/>
  <c r="BK319" i="5"/>
  <c r="J319" i="5"/>
  <c r="J110" i="5" s="1"/>
  <c r="R319" i="5"/>
  <c r="BK335" i="5"/>
  <c r="J335" i="5"/>
  <c r="J111" i="5"/>
  <c r="T335" i="5"/>
  <c r="P354" i="5"/>
  <c r="T354" i="5"/>
  <c r="P358" i="5"/>
  <c r="T358" i="5"/>
  <c r="P362" i="5"/>
  <c r="R362" i="5"/>
  <c r="BK385" i="5"/>
  <c r="J385" i="5" s="1"/>
  <c r="J115" i="5" s="1"/>
  <c r="R385" i="5"/>
  <c r="T385" i="5"/>
  <c r="P390" i="5"/>
  <c r="T390" i="5"/>
  <c r="P417" i="5"/>
  <c r="T417" i="5"/>
  <c r="P423" i="5"/>
  <c r="T423" i="5"/>
  <c r="BK439" i="5"/>
  <c r="J439" i="5" s="1"/>
  <c r="J119" i="5" s="1"/>
  <c r="R439" i="5"/>
  <c r="BK487" i="5"/>
  <c r="J487" i="5"/>
  <c r="J120" i="5" s="1"/>
  <c r="R487" i="5"/>
  <c r="T487" i="5"/>
  <c r="P495" i="5"/>
  <c r="T495" i="5"/>
  <c r="P506" i="5"/>
  <c r="R506" i="5"/>
  <c r="BK511" i="5"/>
  <c r="J511" i="5" s="1"/>
  <c r="J123" i="5" s="1"/>
  <c r="P511" i="5"/>
  <c r="T511" i="5"/>
  <c r="P515" i="5"/>
  <c r="R515" i="5"/>
  <c r="BK521" i="5"/>
  <c r="J521" i="5"/>
  <c r="J125" i="5" s="1"/>
  <c r="R521" i="5"/>
  <c r="T521" i="5"/>
  <c r="P525" i="5"/>
  <c r="T525" i="5"/>
  <c r="BK132" i="6"/>
  <c r="R132" i="6"/>
  <c r="BK218" i="6"/>
  <c r="J218" i="6" s="1"/>
  <c r="J100" i="6" s="1"/>
  <c r="R218" i="6"/>
  <c r="T218" i="6"/>
  <c r="P222" i="6"/>
  <c r="R222" i="6"/>
  <c r="BK228" i="6"/>
  <c r="J228" i="6"/>
  <c r="J102" i="6" s="1"/>
  <c r="R228" i="6"/>
  <c r="BK267" i="6"/>
  <c r="J267" i="6" s="1"/>
  <c r="J103" i="6" s="1"/>
  <c r="R267" i="6"/>
  <c r="BK283" i="6"/>
  <c r="J283" i="6"/>
  <c r="J104" i="6" s="1"/>
  <c r="T283" i="6"/>
  <c r="P315" i="6"/>
  <c r="T315" i="6"/>
  <c r="R338" i="6"/>
  <c r="BK347" i="6"/>
  <c r="J347" i="6"/>
  <c r="J107" i="6"/>
  <c r="R347" i="6"/>
  <c r="BK360" i="6"/>
  <c r="J360" i="6" s="1"/>
  <c r="J108" i="6" s="1"/>
  <c r="R360" i="6"/>
  <c r="BK372" i="6"/>
  <c r="J372" i="6"/>
  <c r="J109" i="6"/>
  <c r="T372" i="6"/>
  <c r="P132" i="7"/>
  <c r="T132" i="7"/>
  <c r="P164" i="7"/>
  <c r="T164" i="7"/>
  <c r="P170" i="7"/>
  <c r="T170" i="7"/>
  <c r="P179" i="7"/>
  <c r="T179" i="7"/>
  <c r="P187" i="7"/>
  <c r="T187" i="7"/>
  <c r="P209" i="7"/>
  <c r="T209" i="7"/>
  <c r="BK220" i="7"/>
  <c r="J220" i="7"/>
  <c r="J105" i="7"/>
  <c r="R220" i="7"/>
  <c r="BK242" i="7"/>
  <c r="J242" i="7" s="1"/>
  <c r="J106" i="7" s="1"/>
  <c r="R242" i="7"/>
  <c r="BK246" i="7"/>
  <c r="J246" i="7"/>
  <c r="J107" i="7"/>
  <c r="R246" i="7"/>
  <c r="BK252" i="7"/>
  <c r="J252" i="7" s="1"/>
  <c r="J108" i="7" s="1"/>
  <c r="R252" i="7"/>
  <c r="T252" i="7"/>
  <c r="P257" i="7"/>
  <c r="T257" i="7"/>
  <c r="P127" i="8"/>
  <c r="T127" i="8"/>
  <c r="P197" i="8"/>
  <c r="T197" i="8"/>
  <c r="BK127" i="9"/>
  <c r="J127" i="9"/>
  <c r="J101" i="9"/>
  <c r="T127" i="9"/>
  <c r="P198" i="9"/>
  <c r="T198" i="9"/>
  <c r="P126" i="10"/>
  <c r="P125" i="10" s="1"/>
  <c r="AU107" i="1" s="1"/>
  <c r="R126" i="10"/>
  <c r="R125" i="10"/>
  <c r="BK139" i="11"/>
  <c r="J139" i="11" s="1"/>
  <c r="J99" i="11" s="1"/>
  <c r="R139" i="11"/>
  <c r="BK152" i="11"/>
  <c r="J152" i="11"/>
  <c r="J100" i="11"/>
  <c r="R152" i="11"/>
  <c r="BK171" i="11"/>
  <c r="J171" i="11" s="1"/>
  <c r="J101" i="11" s="1"/>
  <c r="R171" i="11"/>
  <c r="BK190" i="11"/>
  <c r="J190" i="11"/>
  <c r="J102" i="11"/>
  <c r="R190" i="11"/>
  <c r="BK193" i="11"/>
  <c r="J193" i="11" s="1"/>
  <c r="J103" i="11" s="1"/>
  <c r="P193" i="11"/>
  <c r="BK196" i="11"/>
  <c r="J196" i="11"/>
  <c r="J104" i="11"/>
  <c r="R196" i="11"/>
  <c r="BK201" i="11"/>
  <c r="J201" i="11" s="1"/>
  <c r="J105" i="11" s="1"/>
  <c r="R201" i="11"/>
  <c r="BK204" i="11"/>
  <c r="J204" i="11"/>
  <c r="J106" i="11"/>
  <c r="R204" i="11"/>
  <c r="BK215" i="11"/>
  <c r="J215" i="11" s="1"/>
  <c r="J107" i="11" s="1"/>
  <c r="R215" i="11"/>
  <c r="BK222" i="11"/>
  <c r="J222" i="11"/>
  <c r="J108" i="11"/>
  <c r="R222" i="11"/>
  <c r="T222" i="11"/>
  <c r="P225" i="11"/>
  <c r="T225" i="11"/>
  <c r="P236" i="11"/>
  <c r="T236" i="11"/>
  <c r="P239" i="11"/>
  <c r="T239" i="11"/>
  <c r="P246" i="11"/>
  <c r="R246" i="11"/>
  <c r="T246" i="11"/>
  <c r="P251" i="11"/>
  <c r="R251" i="11"/>
  <c r="BK276" i="11"/>
  <c r="J276" i="11" s="1"/>
  <c r="J114" i="11" s="1"/>
  <c r="T276" i="11"/>
  <c r="P295" i="11"/>
  <c r="R295" i="11"/>
  <c r="BK300" i="11"/>
  <c r="J300" i="11" s="1"/>
  <c r="J116" i="11" s="1"/>
  <c r="R300" i="11"/>
  <c r="BK129" i="12"/>
  <c r="J129" i="12"/>
  <c r="J100" i="12"/>
  <c r="R129" i="12"/>
  <c r="R128" i="12"/>
  <c r="P151" i="12"/>
  <c r="P150" i="12" s="1"/>
  <c r="P127" i="12" s="1"/>
  <c r="AU110" i="1" s="1"/>
  <c r="R151" i="12"/>
  <c r="R150" i="12"/>
  <c r="BK129" i="13"/>
  <c r="J129" i="13"/>
  <c r="J100" i="13" s="1"/>
  <c r="R129" i="13"/>
  <c r="BK146" i="13"/>
  <c r="J146" i="13" s="1"/>
  <c r="J101" i="13" s="1"/>
  <c r="R146" i="13"/>
  <c r="BK155" i="13"/>
  <c r="J155" i="13"/>
  <c r="J105" i="13" s="1"/>
  <c r="T155" i="13"/>
  <c r="T154" i="13" s="1"/>
  <c r="BK125" i="14"/>
  <c r="J125" i="14" s="1"/>
  <c r="J98" i="14" s="1"/>
  <c r="T125" i="14"/>
  <c r="P140" i="14"/>
  <c r="T140" i="14"/>
  <c r="P146" i="14"/>
  <c r="T146" i="14"/>
  <c r="P149" i="14"/>
  <c r="BK156" i="14"/>
  <c r="J156" i="14"/>
  <c r="J102" i="14"/>
  <c r="T156" i="14"/>
  <c r="BK129" i="15"/>
  <c r="J129" i="15"/>
  <c r="J100" i="15" s="1"/>
  <c r="T129" i="15"/>
  <c r="P150" i="15"/>
  <c r="T150" i="15"/>
  <c r="P154" i="15"/>
  <c r="P153" i="15"/>
  <c r="R154" i="15"/>
  <c r="R153" i="15"/>
  <c r="BK130" i="16"/>
  <c r="J130" i="16" s="1"/>
  <c r="J100" i="16" s="1"/>
  <c r="P130" i="16"/>
  <c r="R130" i="16"/>
  <c r="T130" i="16"/>
  <c r="BK159" i="16"/>
  <c r="J159" i="16"/>
  <c r="J104" i="16" s="1"/>
  <c r="P159" i="16"/>
  <c r="R159" i="16"/>
  <c r="T159" i="16"/>
  <c r="BK163" i="16"/>
  <c r="J163" i="16" s="1"/>
  <c r="J106" i="16" s="1"/>
  <c r="BK162" i="16"/>
  <c r="J162" i="16" s="1"/>
  <c r="J105" i="16" s="1"/>
  <c r="R163" i="16"/>
  <c r="R162" i="16" s="1"/>
  <c r="BK124" i="17"/>
  <c r="T124" i="17"/>
  <c r="P152" i="17"/>
  <c r="T152" i="17"/>
  <c r="R177" i="17"/>
  <c r="BK191" i="17"/>
  <c r="J191" i="17"/>
  <c r="J101" i="17" s="1"/>
  <c r="P191" i="17"/>
  <c r="T191" i="17"/>
  <c r="BK199" i="17"/>
  <c r="J199" i="17"/>
  <c r="J103" i="17" s="1"/>
  <c r="R199" i="17"/>
  <c r="BK142" i="2"/>
  <c r="J142" i="2" s="1"/>
  <c r="J104" i="2" s="1"/>
  <c r="R142" i="2"/>
  <c r="R137" i="2"/>
  <c r="BK163" i="2"/>
  <c r="J163" i="2"/>
  <c r="J108" i="2"/>
  <c r="R163" i="2"/>
  <c r="BK166" i="2"/>
  <c r="J166" i="2"/>
  <c r="J109" i="2"/>
  <c r="T166" i="2"/>
  <c r="BK171" i="2"/>
  <c r="J171" i="2" s="1"/>
  <c r="J111" i="2" s="1"/>
  <c r="R171" i="2"/>
  <c r="R158" i="2" s="1"/>
  <c r="R136" i="2" s="1"/>
  <c r="BK143" i="3"/>
  <c r="J143" i="3"/>
  <c r="J104" i="3" s="1"/>
  <c r="T143" i="3"/>
  <c r="T138" i="3"/>
  <c r="T137" i="3" s="1"/>
  <c r="BK163" i="3"/>
  <c r="J163" i="3"/>
  <c r="J108" i="3"/>
  <c r="R163" i="3"/>
  <c r="R158" i="3" s="1"/>
  <c r="BK166" i="3"/>
  <c r="J166" i="3"/>
  <c r="J109" i="3" s="1"/>
  <c r="T166" i="3"/>
  <c r="T158" i="3" s="1"/>
  <c r="BK171" i="3"/>
  <c r="J171" i="3"/>
  <c r="J111" i="3"/>
  <c r="R171" i="3"/>
  <c r="BK125" i="4"/>
  <c r="J125" i="4"/>
  <c r="J100" i="4" s="1"/>
  <c r="T125" i="4"/>
  <c r="P138" i="4"/>
  <c r="T138" i="4"/>
  <c r="P150" i="5"/>
  <c r="T150" i="5"/>
  <c r="P164" i="5"/>
  <c r="T164" i="5"/>
  <c r="P189" i="5"/>
  <c r="T189" i="5"/>
  <c r="P220" i="5"/>
  <c r="R220" i="5"/>
  <c r="BK238" i="5"/>
  <c r="J238" i="5" s="1"/>
  <c r="J104" i="5" s="1"/>
  <c r="R238" i="5"/>
  <c r="T238" i="5"/>
  <c r="P242" i="5"/>
  <c r="R242" i="5"/>
  <c r="BK293" i="5"/>
  <c r="J293" i="5"/>
  <c r="J106" i="5" s="1"/>
  <c r="T293" i="5"/>
  <c r="P306" i="5"/>
  <c r="T306" i="5"/>
  <c r="P319" i="5"/>
  <c r="T319" i="5"/>
  <c r="P335" i="5"/>
  <c r="R335" i="5"/>
  <c r="BK354" i="5"/>
  <c r="J354" i="5"/>
  <c r="J112" i="5"/>
  <c r="R354" i="5"/>
  <c r="BK358" i="5"/>
  <c r="J358" i="5"/>
  <c r="J113" i="5"/>
  <c r="R358" i="5"/>
  <c r="BK362" i="5"/>
  <c r="J362" i="5"/>
  <c r="J114" i="5"/>
  <c r="T362" i="5"/>
  <c r="P385" i="5"/>
  <c r="BK390" i="5"/>
  <c r="J390" i="5"/>
  <c r="J116" i="5"/>
  <c r="R390" i="5"/>
  <c r="BK417" i="5"/>
  <c r="J417" i="5"/>
  <c r="J117" i="5" s="1"/>
  <c r="R417" i="5"/>
  <c r="BK423" i="5"/>
  <c r="J423" i="5"/>
  <c r="J118" i="5"/>
  <c r="R423" i="5"/>
  <c r="P439" i="5"/>
  <c r="T439" i="5"/>
  <c r="P487" i="5"/>
  <c r="BK495" i="5"/>
  <c r="J495" i="5"/>
  <c r="J121" i="5"/>
  <c r="R495" i="5"/>
  <c r="BK506" i="5"/>
  <c r="J506" i="5"/>
  <c r="J122" i="5"/>
  <c r="T506" i="5"/>
  <c r="R511" i="5"/>
  <c r="BK515" i="5"/>
  <c r="J515" i="5"/>
  <c r="J124" i="5"/>
  <c r="T515" i="5"/>
  <c r="P521" i="5"/>
  <c r="BK525" i="5"/>
  <c r="J525" i="5" s="1"/>
  <c r="J126" i="5" s="1"/>
  <c r="R525" i="5"/>
  <c r="P132" i="6"/>
  <c r="T132" i="6"/>
  <c r="P218" i="6"/>
  <c r="BK222" i="6"/>
  <c r="J222" i="6" s="1"/>
  <c r="J101" i="6" s="1"/>
  <c r="T222" i="6"/>
  <c r="P228" i="6"/>
  <c r="T228" i="6"/>
  <c r="P267" i="6"/>
  <c r="T267" i="6"/>
  <c r="P283" i="6"/>
  <c r="R283" i="6"/>
  <c r="BK315" i="6"/>
  <c r="J315" i="6"/>
  <c r="J105" i="6"/>
  <c r="R315" i="6"/>
  <c r="BK338" i="6"/>
  <c r="J338" i="6" s="1"/>
  <c r="J106" i="6" s="1"/>
  <c r="P338" i="6"/>
  <c r="T338" i="6"/>
  <c r="P347" i="6"/>
  <c r="T347" i="6"/>
  <c r="P360" i="6"/>
  <c r="T360" i="6"/>
  <c r="P372" i="6"/>
  <c r="R372" i="6"/>
  <c r="BK132" i="7"/>
  <c r="J132" i="7" s="1"/>
  <c r="J99" i="7" s="1"/>
  <c r="R132" i="7"/>
  <c r="BK164" i="7"/>
  <c r="J164" i="7"/>
  <c r="J100" i="7" s="1"/>
  <c r="R164" i="7"/>
  <c r="BK170" i="7"/>
  <c r="J170" i="7" s="1"/>
  <c r="J101" i="7" s="1"/>
  <c r="R170" i="7"/>
  <c r="BK179" i="7"/>
  <c r="J179" i="7"/>
  <c r="J102" i="7" s="1"/>
  <c r="R179" i="7"/>
  <c r="BK187" i="7"/>
  <c r="J187" i="7" s="1"/>
  <c r="J103" i="7" s="1"/>
  <c r="R187" i="7"/>
  <c r="BK209" i="7"/>
  <c r="J209" i="7"/>
  <c r="J104" i="7" s="1"/>
  <c r="R209" i="7"/>
  <c r="P220" i="7"/>
  <c r="T220" i="7"/>
  <c r="P242" i="7"/>
  <c r="T242" i="7"/>
  <c r="P246" i="7"/>
  <c r="T246" i="7"/>
  <c r="P252" i="7"/>
  <c r="BK257" i="7"/>
  <c r="J257" i="7"/>
  <c r="J109" i="7" s="1"/>
  <c r="R257" i="7"/>
  <c r="BK127" i="8"/>
  <c r="J127" i="8"/>
  <c r="J101" i="8"/>
  <c r="R127" i="8"/>
  <c r="BK197" i="8"/>
  <c r="J197" i="8"/>
  <c r="J102" i="8" s="1"/>
  <c r="R197" i="8"/>
  <c r="P127" i="9"/>
  <c r="P126" i="9"/>
  <c r="AU106" i="1"/>
  <c r="R127" i="9"/>
  <c r="BK198" i="9"/>
  <c r="J198" i="9"/>
  <c r="J102" i="9" s="1"/>
  <c r="R198" i="9"/>
  <c r="BK126" i="10"/>
  <c r="J126" i="10"/>
  <c r="J101" i="10"/>
  <c r="T126" i="10"/>
  <c r="T125" i="10"/>
  <c r="P139" i="11"/>
  <c r="T139" i="11"/>
  <c r="P152" i="11"/>
  <c r="T152" i="11"/>
  <c r="P171" i="11"/>
  <c r="T171" i="11"/>
  <c r="P190" i="11"/>
  <c r="T190" i="11"/>
  <c r="R193" i="11"/>
  <c r="T193" i="11"/>
  <c r="P196" i="11"/>
  <c r="T196" i="11"/>
  <c r="P201" i="11"/>
  <c r="T201" i="11"/>
  <c r="P204" i="11"/>
  <c r="T204" i="11"/>
  <c r="P215" i="11"/>
  <c r="T215" i="11"/>
  <c r="P222" i="11"/>
  <c r="BK225" i="11"/>
  <c r="J225" i="11"/>
  <c r="J109" i="11"/>
  <c r="R225" i="11"/>
  <c r="BK236" i="11"/>
  <c r="J236" i="11"/>
  <c r="J110" i="11" s="1"/>
  <c r="R236" i="11"/>
  <c r="BK239" i="11"/>
  <c r="J239" i="11"/>
  <c r="J111" i="11"/>
  <c r="R239" i="11"/>
  <c r="BK246" i="11"/>
  <c r="J246" i="11"/>
  <c r="J112" i="11" s="1"/>
  <c r="BK251" i="11"/>
  <c r="J251" i="11"/>
  <c r="J113" i="11"/>
  <c r="T251" i="11"/>
  <c r="P276" i="11"/>
  <c r="R276" i="11"/>
  <c r="BK295" i="11"/>
  <c r="J295" i="11" s="1"/>
  <c r="J115" i="11" s="1"/>
  <c r="T295" i="11"/>
  <c r="P300" i="11"/>
  <c r="T300" i="11"/>
  <c r="P129" i="12"/>
  <c r="P128" i="12"/>
  <c r="T129" i="12"/>
  <c r="T128" i="12"/>
  <c r="BK151" i="12"/>
  <c r="J151" i="12"/>
  <c r="J105" i="12" s="1"/>
  <c r="T151" i="12"/>
  <c r="T150" i="12"/>
  <c r="P129" i="13"/>
  <c r="T129" i="13"/>
  <c r="P146" i="13"/>
  <c r="P128" i="13"/>
  <c r="T146" i="13"/>
  <c r="P155" i="13"/>
  <c r="P154" i="13"/>
  <c r="R155" i="13"/>
  <c r="R154" i="13" s="1"/>
  <c r="P125" i="14"/>
  <c r="R125" i="14"/>
  <c r="BK140" i="14"/>
  <c r="J140" i="14"/>
  <c r="J99" i="14" s="1"/>
  <c r="R140" i="14"/>
  <c r="BK146" i="14"/>
  <c r="J146" i="14" s="1"/>
  <c r="J100" i="14" s="1"/>
  <c r="R146" i="14"/>
  <c r="BK149" i="14"/>
  <c r="J149" i="14"/>
  <c r="J101" i="14" s="1"/>
  <c r="R149" i="14"/>
  <c r="T149" i="14"/>
  <c r="P156" i="14"/>
  <c r="R156" i="14"/>
  <c r="P129" i="15"/>
  <c r="P128" i="15"/>
  <c r="P127" i="15"/>
  <c r="AU114" i="1" s="1"/>
  <c r="R129" i="15"/>
  <c r="BK150" i="15"/>
  <c r="J150" i="15" s="1"/>
  <c r="J103" i="15" s="1"/>
  <c r="R150" i="15"/>
  <c r="BK154" i="15"/>
  <c r="J154" i="15"/>
  <c r="J105" i="15" s="1"/>
  <c r="T154" i="15"/>
  <c r="T153" i="15"/>
  <c r="P163" i="16"/>
  <c r="P162" i="16" s="1"/>
  <c r="T163" i="16"/>
  <c r="T162" i="16"/>
  <c r="P124" i="17"/>
  <c r="R124" i="17"/>
  <c r="BK152" i="17"/>
  <c r="J152" i="17"/>
  <c r="J98" i="17" s="1"/>
  <c r="R152" i="17"/>
  <c r="BK177" i="17"/>
  <c r="J177" i="17"/>
  <c r="J99" i="17"/>
  <c r="P177" i="17"/>
  <c r="T177" i="17"/>
  <c r="R191" i="17"/>
  <c r="BK195" i="17"/>
  <c r="J195" i="17" s="1"/>
  <c r="J102" i="17" s="1"/>
  <c r="P195" i="17"/>
  <c r="R195" i="17"/>
  <c r="T195" i="17"/>
  <c r="P199" i="17"/>
  <c r="T199" i="17"/>
  <c r="BK140" i="2"/>
  <c r="J140" i="2" s="1"/>
  <c r="J103" i="2" s="1"/>
  <c r="BK159" i="2"/>
  <c r="J159" i="2"/>
  <c r="J106" i="2" s="1"/>
  <c r="BK161" i="2"/>
  <c r="J161" i="2"/>
  <c r="J107" i="2" s="1"/>
  <c r="BK169" i="2"/>
  <c r="J169" i="2"/>
  <c r="J110" i="2"/>
  <c r="BK139" i="3"/>
  <c r="J139" i="3" s="1"/>
  <c r="J102" i="3" s="1"/>
  <c r="BK141" i="3"/>
  <c r="J141" i="3" s="1"/>
  <c r="J103" i="3" s="1"/>
  <c r="BK169" i="3"/>
  <c r="J169" i="3"/>
  <c r="J110" i="3"/>
  <c r="BK303" i="5"/>
  <c r="J303" i="5"/>
  <c r="J107" i="5"/>
  <c r="BK144" i="12"/>
  <c r="J144" i="12" s="1"/>
  <c r="J101" i="12" s="1"/>
  <c r="BK150" i="13"/>
  <c r="J150" i="13"/>
  <c r="J102" i="13" s="1"/>
  <c r="BK152" i="13"/>
  <c r="J152" i="13"/>
  <c r="J103" i="13" s="1"/>
  <c r="BK148" i="15"/>
  <c r="J148" i="15"/>
  <c r="J102" i="15"/>
  <c r="BK153" i="16"/>
  <c r="J153" i="16" s="1"/>
  <c r="J101" i="16" s="1"/>
  <c r="BK155" i="16"/>
  <c r="J155" i="16" s="1"/>
  <c r="J102" i="16" s="1"/>
  <c r="BK157" i="16"/>
  <c r="J157" i="16"/>
  <c r="J103" i="16"/>
  <c r="BK138" i="2"/>
  <c r="J138" i="2"/>
  <c r="J102" i="2"/>
  <c r="BK176" i="2"/>
  <c r="J176" i="2" s="1"/>
  <c r="J112" i="2" s="1"/>
  <c r="BK159" i="3"/>
  <c r="J159" i="3"/>
  <c r="J106" i="3" s="1"/>
  <c r="BK161" i="3"/>
  <c r="J161" i="3"/>
  <c r="J107" i="3" s="1"/>
  <c r="BK176" i="3"/>
  <c r="J176" i="3"/>
  <c r="J112" i="3"/>
  <c r="BK178" i="3"/>
  <c r="J178" i="3" s="1"/>
  <c r="J113" i="3" s="1"/>
  <c r="BK146" i="12"/>
  <c r="J146" i="12" s="1"/>
  <c r="J102" i="12" s="1"/>
  <c r="BK148" i="12"/>
  <c r="J148" i="12"/>
  <c r="J103" i="12"/>
  <c r="BK168" i="14"/>
  <c r="J168" i="14"/>
  <c r="J103" i="14"/>
  <c r="BK146" i="15"/>
  <c r="J146" i="15" s="1"/>
  <c r="J101" i="15" s="1"/>
  <c r="BK189" i="17"/>
  <c r="J189" i="17"/>
  <c r="J100" i="17" s="1"/>
  <c r="E85" i="17"/>
  <c r="J89" i="17"/>
  <c r="F92" i="17"/>
  <c r="BF126" i="17"/>
  <c r="BF127" i="17"/>
  <c r="BF128" i="17"/>
  <c r="BF129" i="17"/>
  <c r="BF131" i="17"/>
  <c r="BF132" i="17"/>
  <c r="BF134" i="17"/>
  <c r="BF136" i="17"/>
  <c r="BF138" i="17"/>
  <c r="BF139" i="17"/>
  <c r="BF140" i="17"/>
  <c r="BF143" i="17"/>
  <c r="BF145" i="17"/>
  <c r="BF146" i="17"/>
  <c r="BF147" i="17"/>
  <c r="BF148" i="17"/>
  <c r="BF150" i="17"/>
  <c r="BF153" i="17"/>
  <c r="BF156" i="17"/>
  <c r="BF157" i="17"/>
  <c r="BF162" i="17"/>
  <c r="BF164" i="17"/>
  <c r="BF166" i="17"/>
  <c r="BF167" i="17"/>
  <c r="BF168" i="17"/>
  <c r="BF170" i="17"/>
  <c r="BF172" i="17"/>
  <c r="BF178" i="17"/>
  <c r="BF179" i="17"/>
  <c r="BF180" i="17"/>
  <c r="BF181" i="17"/>
  <c r="BF182" i="17"/>
  <c r="BF183" i="17"/>
  <c r="BF184" i="17"/>
  <c r="BF187" i="17"/>
  <c r="BF188" i="17"/>
  <c r="BF190" i="17"/>
  <c r="BF194" i="17"/>
  <c r="BF196" i="17"/>
  <c r="BF201" i="17"/>
  <c r="BF202" i="17"/>
  <c r="BF203" i="17"/>
  <c r="BF207" i="17"/>
  <c r="BF208" i="17"/>
  <c r="BF125" i="17"/>
  <c r="BF130" i="17"/>
  <c r="BF133" i="17"/>
  <c r="BF135" i="17"/>
  <c r="BF137" i="17"/>
  <c r="BF141" i="17"/>
  <c r="BF142" i="17"/>
  <c r="BF144" i="17"/>
  <c r="BF149" i="17"/>
  <c r="BF151" i="17"/>
  <c r="BF154" i="17"/>
  <c r="BF155" i="17"/>
  <c r="BF158" i="17"/>
  <c r="BF159" i="17"/>
  <c r="BF160" i="17"/>
  <c r="BF161" i="17"/>
  <c r="BF163" i="17"/>
  <c r="BF165" i="17"/>
  <c r="BF169" i="17"/>
  <c r="BF171" i="17"/>
  <c r="BF173" i="17"/>
  <c r="BF174" i="17"/>
  <c r="BF175" i="17"/>
  <c r="BF176" i="17"/>
  <c r="BF185" i="17"/>
  <c r="BF186" i="17"/>
  <c r="BF192" i="17"/>
  <c r="BF193" i="17"/>
  <c r="BF197" i="17"/>
  <c r="BF198" i="17"/>
  <c r="BF200" i="17"/>
  <c r="BF204" i="17"/>
  <c r="BF205" i="17"/>
  <c r="BF206" i="17"/>
  <c r="E85" i="16"/>
  <c r="J91" i="16"/>
  <c r="F125" i="16"/>
  <c r="BF133" i="16"/>
  <c r="BF134" i="16"/>
  <c r="BF136" i="16"/>
  <c r="BF137" i="16"/>
  <c r="BF138" i="16"/>
  <c r="BF139" i="16"/>
  <c r="BF140" i="16"/>
  <c r="BF141" i="16"/>
  <c r="BF142" i="16"/>
  <c r="BF143" i="16"/>
  <c r="BF144" i="16"/>
  <c r="BF146" i="16"/>
  <c r="BF147" i="16"/>
  <c r="BF149" i="16"/>
  <c r="BF150" i="16"/>
  <c r="BF152" i="16"/>
  <c r="BF154" i="16"/>
  <c r="BF156" i="16"/>
  <c r="BF158" i="16"/>
  <c r="BF165" i="16"/>
  <c r="BF167" i="16"/>
  <c r="BF168" i="16"/>
  <c r="BF170" i="16"/>
  <c r="BF173" i="16"/>
  <c r="BF176" i="16"/>
  <c r="BF177" i="16"/>
  <c r="BF180" i="16"/>
  <c r="BF183" i="16"/>
  <c r="BF185" i="16"/>
  <c r="BF187" i="16"/>
  <c r="BF188" i="16"/>
  <c r="BF191" i="16"/>
  <c r="BF192" i="16"/>
  <c r="BF193" i="16"/>
  <c r="BF198" i="16"/>
  <c r="BF199" i="16"/>
  <c r="BF208" i="16"/>
  <c r="BF210" i="16"/>
  <c r="BF212" i="16"/>
  <c r="BF215" i="16"/>
  <c r="BF217" i="16"/>
  <c r="BF131" i="16"/>
  <c r="BF132" i="16"/>
  <c r="BF135" i="16"/>
  <c r="BF145" i="16"/>
  <c r="BF148" i="16"/>
  <c r="BF151" i="16"/>
  <c r="BF160" i="16"/>
  <c r="BF161" i="16"/>
  <c r="BF164" i="16"/>
  <c r="BF166" i="16"/>
  <c r="BF169" i="16"/>
  <c r="BF171" i="16"/>
  <c r="BF172" i="16"/>
  <c r="BF174" i="16"/>
  <c r="BF175" i="16"/>
  <c r="BF178" i="16"/>
  <c r="BF179" i="16"/>
  <c r="BF181" i="16"/>
  <c r="BF182" i="16"/>
  <c r="BF184" i="16"/>
  <c r="BF186" i="16"/>
  <c r="BF189" i="16"/>
  <c r="BF190" i="16"/>
  <c r="BF194" i="16"/>
  <c r="BF195" i="16"/>
  <c r="BF196" i="16"/>
  <c r="BF197" i="16"/>
  <c r="BF200" i="16"/>
  <c r="BF201" i="16"/>
  <c r="BF202" i="16"/>
  <c r="BF203" i="16"/>
  <c r="BF204" i="16"/>
  <c r="BF205" i="16"/>
  <c r="BF206" i="16"/>
  <c r="BF207" i="16"/>
  <c r="BF209" i="16"/>
  <c r="BF211" i="16"/>
  <c r="BF213" i="16"/>
  <c r="BF214" i="16"/>
  <c r="BF216" i="16"/>
  <c r="J91" i="15"/>
  <c r="F94" i="15"/>
  <c r="E115" i="15"/>
  <c r="BF131" i="15"/>
  <c r="BF132" i="15"/>
  <c r="BF133" i="15"/>
  <c r="BF137" i="15"/>
  <c r="BF139" i="15"/>
  <c r="BF140" i="15"/>
  <c r="BF143" i="15"/>
  <c r="BF147" i="15"/>
  <c r="BF149" i="15"/>
  <c r="BF151" i="15"/>
  <c r="BF157" i="15"/>
  <c r="BF158" i="15"/>
  <c r="BF160" i="15"/>
  <c r="BF161" i="15"/>
  <c r="BF162" i="15"/>
  <c r="BF163" i="15"/>
  <c r="BF164" i="15"/>
  <c r="BF165" i="15"/>
  <c r="BF130" i="15"/>
  <c r="BF134" i="15"/>
  <c r="BF135" i="15"/>
  <c r="BF136" i="15"/>
  <c r="BF138" i="15"/>
  <c r="BF141" i="15"/>
  <c r="BF142" i="15"/>
  <c r="BF144" i="15"/>
  <c r="BF145" i="15"/>
  <c r="BF152" i="15"/>
  <c r="BF155" i="15"/>
  <c r="BF156" i="15"/>
  <c r="BF159" i="15"/>
  <c r="BF166" i="15"/>
  <c r="BF167" i="15"/>
  <c r="E85" i="14"/>
  <c r="F92" i="14"/>
  <c r="J117" i="14"/>
  <c r="BF127" i="14"/>
  <c r="BF129" i="14"/>
  <c r="BF132" i="14"/>
  <c r="BF135" i="14"/>
  <c r="BF136" i="14"/>
  <c r="BF137" i="14"/>
  <c r="BF139" i="14"/>
  <c r="BF142" i="14"/>
  <c r="BF153" i="14"/>
  <c r="BF154" i="14"/>
  <c r="BF155" i="14"/>
  <c r="BF158" i="14"/>
  <c r="BF159" i="14"/>
  <c r="BF160" i="14"/>
  <c r="BF162" i="14"/>
  <c r="BF163" i="14"/>
  <c r="BF164" i="14"/>
  <c r="BF166" i="14"/>
  <c r="BF126" i="14"/>
  <c r="BF128" i="14"/>
  <c r="BF130" i="14"/>
  <c r="BF131" i="14"/>
  <c r="BF133" i="14"/>
  <c r="BF134" i="14"/>
  <c r="BF138" i="14"/>
  <c r="BF141" i="14"/>
  <c r="BF143" i="14"/>
  <c r="BF144" i="14"/>
  <c r="BF145" i="14"/>
  <c r="BF147" i="14"/>
  <c r="BF148" i="14"/>
  <c r="BF150" i="14"/>
  <c r="BF151" i="14"/>
  <c r="BF152" i="14"/>
  <c r="BF157" i="14"/>
  <c r="BF161" i="14"/>
  <c r="BF165" i="14"/>
  <c r="BF167" i="14"/>
  <c r="BF169" i="14"/>
  <c r="E115" i="13"/>
  <c r="F124" i="13"/>
  <c r="BF130" i="13"/>
  <c r="BF132" i="13"/>
  <c r="BF133" i="13"/>
  <c r="BF135" i="13"/>
  <c r="BF141" i="13"/>
  <c r="BF142" i="13"/>
  <c r="BF143" i="13"/>
  <c r="BF144" i="13"/>
  <c r="BF147" i="13"/>
  <c r="BF148" i="13"/>
  <c r="BF156" i="13"/>
  <c r="BF157" i="13"/>
  <c r="BF159" i="13"/>
  <c r="BF160" i="13"/>
  <c r="BF161" i="13"/>
  <c r="BF164" i="13"/>
  <c r="BF166" i="13"/>
  <c r="BF168" i="13"/>
  <c r="J91" i="13"/>
  <c r="BF131" i="13"/>
  <c r="BF134" i="13"/>
  <c r="BF136" i="13"/>
  <c r="BF137" i="13"/>
  <c r="BF138" i="13"/>
  <c r="BF139" i="13"/>
  <c r="BF140" i="13"/>
  <c r="BF145" i="13"/>
  <c r="BF149" i="13"/>
  <c r="BF151" i="13"/>
  <c r="BF153" i="13"/>
  <c r="BF158" i="13"/>
  <c r="BF162" i="13"/>
  <c r="BF163" i="13"/>
  <c r="BF165" i="13"/>
  <c r="BF167" i="13"/>
  <c r="E85" i="12"/>
  <c r="F94" i="12"/>
  <c r="BF131" i="12"/>
  <c r="BF132" i="12"/>
  <c r="BF133" i="12"/>
  <c r="BF134" i="12"/>
  <c r="BF135" i="12"/>
  <c r="BF136" i="12"/>
  <c r="BF137" i="12"/>
  <c r="BF138" i="12"/>
  <c r="BF141" i="12"/>
  <c r="BF149" i="12"/>
  <c r="BF153" i="12"/>
  <c r="BF154" i="12"/>
  <c r="BF156" i="12"/>
  <c r="BF160" i="12"/>
  <c r="BF163" i="12"/>
  <c r="BF164" i="12"/>
  <c r="J91" i="12"/>
  <c r="BF130" i="12"/>
  <c r="BF139" i="12"/>
  <c r="BF140" i="12"/>
  <c r="BF142" i="12"/>
  <c r="BF143" i="12"/>
  <c r="BF145" i="12"/>
  <c r="BF147" i="12"/>
  <c r="BF152" i="12"/>
  <c r="BF155" i="12"/>
  <c r="BF157" i="12"/>
  <c r="BF158" i="12"/>
  <c r="BF159" i="12"/>
  <c r="BF161" i="12"/>
  <c r="BF162" i="12"/>
  <c r="J91" i="11"/>
  <c r="BF143" i="11"/>
  <c r="BF144" i="11"/>
  <c r="BF147" i="11"/>
  <c r="BF148" i="11"/>
  <c r="BF153" i="11"/>
  <c r="BF154" i="11"/>
  <c r="BF158" i="11"/>
  <c r="BF159" i="11"/>
  <c r="BF163" i="11"/>
  <c r="BF169" i="11"/>
  <c r="BF170" i="11"/>
  <c r="BF172" i="11"/>
  <c r="BF173" i="11"/>
  <c r="BF174" i="11"/>
  <c r="BF176" i="11"/>
  <c r="BF178" i="11"/>
  <c r="BF181" i="11"/>
  <c r="BF184" i="11"/>
  <c r="BF187" i="11"/>
  <c r="BF188" i="11"/>
  <c r="BF191" i="11"/>
  <c r="BF192" i="11"/>
  <c r="BF194" i="11"/>
  <c r="BF195" i="11"/>
  <c r="BF197" i="11"/>
  <c r="BF200" i="11"/>
  <c r="BF202" i="11"/>
  <c r="BF203" i="11"/>
  <c r="BF207" i="11"/>
  <c r="BF213" i="11"/>
  <c r="BF217" i="11"/>
  <c r="BF218" i="11"/>
  <c r="BF219" i="11"/>
  <c r="BF221" i="11"/>
  <c r="BF227" i="11"/>
  <c r="BF228" i="11"/>
  <c r="BF230" i="11"/>
  <c r="BF231" i="11"/>
  <c r="BF235" i="11"/>
  <c r="BF238" i="11"/>
  <c r="BF241" i="11"/>
  <c r="BF242" i="11"/>
  <c r="BF245" i="11"/>
  <c r="BF247" i="11"/>
  <c r="BF249" i="11"/>
  <c r="BF250" i="11"/>
  <c r="BF253" i="11"/>
  <c r="BF254" i="11"/>
  <c r="BF257" i="11"/>
  <c r="BF258" i="11"/>
  <c r="BF262" i="11"/>
  <c r="BF263" i="11"/>
  <c r="BF265" i="11"/>
  <c r="BF268" i="11"/>
  <c r="BF269" i="11"/>
  <c r="BF272" i="11"/>
  <c r="BF273" i="11"/>
  <c r="BF277" i="11"/>
  <c r="BF278" i="11"/>
  <c r="BF280" i="11"/>
  <c r="BF281" i="11"/>
  <c r="BF282" i="11"/>
  <c r="BF283" i="11"/>
  <c r="BF284" i="11"/>
  <c r="BF286" i="11"/>
  <c r="BF288" i="11"/>
  <c r="BF289" i="11"/>
  <c r="BF290" i="11"/>
  <c r="BF292" i="11"/>
  <c r="BF293" i="11"/>
  <c r="BF294" i="11"/>
  <c r="BF299" i="11"/>
  <c r="BF304" i="11"/>
  <c r="BF305" i="11"/>
  <c r="BF306" i="11"/>
  <c r="E85" i="11"/>
  <c r="F94" i="11"/>
  <c r="BF140" i="11"/>
  <c r="BF141" i="11"/>
  <c r="BF142" i="11"/>
  <c r="BF145" i="11"/>
  <c r="BF146" i="11"/>
  <c r="BF149" i="11"/>
  <c r="BF150" i="11"/>
  <c r="BF151" i="11"/>
  <c r="BF155" i="11"/>
  <c r="BF156" i="11"/>
  <c r="BF157" i="11"/>
  <c r="BF160" i="11"/>
  <c r="BF161" i="11"/>
  <c r="BF162" i="11"/>
  <c r="BF164" i="11"/>
  <c r="BF165" i="11"/>
  <c r="BF166" i="11"/>
  <c r="BF167" i="11"/>
  <c r="BF168" i="11"/>
  <c r="BF175" i="11"/>
  <c r="BF177" i="11"/>
  <c r="BF179" i="11"/>
  <c r="BF180" i="11"/>
  <c r="BF182" i="11"/>
  <c r="BF183" i="11"/>
  <c r="BF185" i="11"/>
  <c r="BF186" i="11"/>
  <c r="BF189" i="11"/>
  <c r="BF198" i="11"/>
  <c r="BF199" i="11"/>
  <c r="BF205" i="11"/>
  <c r="BF206" i="11"/>
  <c r="BF208" i="11"/>
  <c r="BF209" i="11"/>
  <c r="BF210" i="11"/>
  <c r="BF211" i="11"/>
  <c r="BF212" i="11"/>
  <c r="BF214" i="11"/>
  <c r="BF216" i="11"/>
  <c r="BF220" i="11"/>
  <c r="BF223" i="11"/>
  <c r="BF224" i="11"/>
  <c r="BF226" i="11"/>
  <c r="BF229" i="11"/>
  <c r="BF232" i="11"/>
  <c r="BF233" i="11"/>
  <c r="BF234" i="11"/>
  <c r="BF237" i="11"/>
  <c r="BF240" i="11"/>
  <c r="BF243" i="11"/>
  <c r="BF244" i="11"/>
  <c r="BF248" i="11"/>
  <c r="BF252" i="11"/>
  <c r="BF255" i="11"/>
  <c r="BF256" i="11"/>
  <c r="BF259" i="11"/>
  <c r="BF260" i="11"/>
  <c r="BF261" i="11"/>
  <c r="BF264" i="11"/>
  <c r="BF266" i="11"/>
  <c r="BF267" i="11"/>
  <c r="BF270" i="11"/>
  <c r="BF271" i="11"/>
  <c r="BF274" i="11"/>
  <c r="BF275" i="11"/>
  <c r="BF279" i="11"/>
  <c r="BF285" i="11"/>
  <c r="BF287" i="11"/>
  <c r="BF291" i="11"/>
  <c r="BF296" i="11"/>
  <c r="BF297" i="11"/>
  <c r="BF298" i="11"/>
  <c r="BF301" i="11"/>
  <c r="BF302" i="11"/>
  <c r="BF303" i="11"/>
  <c r="BK126" i="9"/>
  <c r="J126" i="9"/>
  <c r="J100" i="9"/>
  <c r="E85" i="10"/>
  <c r="J93" i="10"/>
  <c r="F96" i="10"/>
  <c r="BF127" i="10"/>
  <c r="BF128" i="10"/>
  <c r="BF129" i="10"/>
  <c r="BF130" i="10"/>
  <c r="J93" i="9"/>
  <c r="E112" i="9"/>
  <c r="BF129" i="9"/>
  <c r="BF132" i="9"/>
  <c r="BF133" i="9"/>
  <c r="BF134" i="9"/>
  <c r="BF135" i="9"/>
  <c r="BF136" i="9"/>
  <c r="BF138" i="9"/>
  <c r="BF139" i="9"/>
  <c r="BF140" i="9"/>
  <c r="BF143" i="9"/>
  <c r="BF146" i="9"/>
  <c r="BF152" i="9"/>
  <c r="BF153" i="9"/>
  <c r="BF154" i="9"/>
  <c r="BF155" i="9"/>
  <c r="BF156" i="9"/>
  <c r="BF157" i="9"/>
  <c r="BF159" i="9"/>
  <c r="BF160" i="9"/>
  <c r="BF163" i="9"/>
  <c r="BF164" i="9"/>
  <c r="BF168" i="9"/>
  <c r="BF169" i="9"/>
  <c r="BF170" i="9"/>
  <c r="BF173" i="9"/>
  <c r="BF174" i="9"/>
  <c r="BF175" i="9"/>
  <c r="BF176" i="9"/>
  <c r="BF177" i="9"/>
  <c r="BF178" i="9"/>
  <c r="BF179" i="9"/>
  <c r="BF183" i="9"/>
  <c r="BF185" i="9"/>
  <c r="BF186" i="9"/>
  <c r="BF189" i="9"/>
  <c r="BF190" i="9"/>
  <c r="BF191" i="9"/>
  <c r="BF192" i="9"/>
  <c r="BF194" i="9"/>
  <c r="BF195" i="9"/>
  <c r="BF199" i="9"/>
  <c r="BF200" i="9"/>
  <c r="BF204" i="9"/>
  <c r="BF207" i="9"/>
  <c r="BF208" i="9"/>
  <c r="BF209" i="9"/>
  <c r="F96" i="9"/>
  <c r="BF128" i="9"/>
  <c r="BF130" i="9"/>
  <c r="BF131" i="9"/>
  <c r="BF137" i="9"/>
  <c r="BF141" i="9"/>
  <c r="BF142" i="9"/>
  <c r="BF144" i="9"/>
  <c r="BF145" i="9"/>
  <c r="BF147" i="9"/>
  <c r="BF148" i="9"/>
  <c r="BF149" i="9"/>
  <c r="BF150" i="9"/>
  <c r="BF151" i="9"/>
  <c r="BF158" i="9"/>
  <c r="BF161" i="9"/>
  <c r="BF162" i="9"/>
  <c r="BF165" i="9"/>
  <c r="BF166" i="9"/>
  <c r="BF167" i="9"/>
  <c r="BF171" i="9"/>
  <c r="BF172" i="9"/>
  <c r="BF180" i="9"/>
  <c r="BF181" i="9"/>
  <c r="BF182" i="9"/>
  <c r="BF184" i="9"/>
  <c r="BF187" i="9"/>
  <c r="BF188" i="9"/>
  <c r="BF193" i="9"/>
  <c r="BF196" i="9"/>
  <c r="BF197" i="9"/>
  <c r="BF201" i="9"/>
  <c r="BF202" i="9"/>
  <c r="BF203" i="9"/>
  <c r="BF205" i="9"/>
  <c r="BF206" i="9"/>
  <c r="BF210" i="9"/>
  <c r="BF211" i="9"/>
  <c r="BF212" i="9"/>
  <c r="BF213" i="9"/>
  <c r="E85" i="8"/>
  <c r="J93" i="8"/>
  <c r="F96" i="8"/>
  <c r="BF128" i="8"/>
  <c r="BF129" i="8"/>
  <c r="BF131" i="8"/>
  <c r="BF134" i="8"/>
  <c r="BF138" i="8"/>
  <c r="BF139" i="8"/>
  <c r="BF141" i="8"/>
  <c r="BF144" i="8"/>
  <c r="BF145" i="8"/>
  <c r="BF146" i="8"/>
  <c r="BF147" i="8"/>
  <c r="BF148" i="8"/>
  <c r="BF151" i="8"/>
  <c r="BF152" i="8"/>
  <c r="BF154" i="8"/>
  <c r="BF156" i="8"/>
  <c r="BF157" i="8"/>
  <c r="BF158" i="8"/>
  <c r="BF159" i="8"/>
  <c r="BF162" i="8"/>
  <c r="BF163" i="8"/>
  <c r="BF164" i="8"/>
  <c r="BF165" i="8"/>
  <c r="BF167" i="8"/>
  <c r="BF170" i="8"/>
  <c r="BF171" i="8"/>
  <c r="BF172" i="8"/>
  <c r="BF177" i="8"/>
  <c r="BF178" i="8"/>
  <c r="BF179" i="8"/>
  <c r="BF182" i="8"/>
  <c r="BF183" i="8"/>
  <c r="BF185" i="8"/>
  <c r="BF186" i="8"/>
  <c r="BF187" i="8"/>
  <c r="BF189" i="8"/>
  <c r="BF190" i="8"/>
  <c r="BF193" i="8"/>
  <c r="BF194" i="8"/>
  <c r="BF198" i="8"/>
  <c r="BF201" i="8"/>
  <c r="BF203" i="8"/>
  <c r="BF204" i="8"/>
  <c r="BF205" i="8"/>
  <c r="BF207" i="8"/>
  <c r="BF208" i="8"/>
  <c r="BF209" i="8"/>
  <c r="BF211" i="8"/>
  <c r="BF213" i="8"/>
  <c r="BF214" i="8"/>
  <c r="BF216" i="8"/>
  <c r="BF130" i="8"/>
  <c r="BF132" i="8"/>
  <c r="BF133" i="8"/>
  <c r="BF135" i="8"/>
  <c r="BF136" i="8"/>
  <c r="BF137" i="8"/>
  <c r="BF140" i="8"/>
  <c r="BF142" i="8"/>
  <c r="BF143" i="8"/>
  <c r="BF149" i="8"/>
  <c r="BF150" i="8"/>
  <c r="BF153" i="8"/>
  <c r="BF155" i="8"/>
  <c r="BF160" i="8"/>
  <c r="BF161" i="8"/>
  <c r="BF166" i="8"/>
  <c r="BF168" i="8"/>
  <c r="BF169" i="8"/>
  <c r="BF173" i="8"/>
  <c r="BF174" i="8"/>
  <c r="BF175" i="8"/>
  <c r="BF176" i="8"/>
  <c r="BF180" i="8"/>
  <c r="BF181" i="8"/>
  <c r="BF184" i="8"/>
  <c r="BF188" i="8"/>
  <c r="BF191" i="8"/>
  <c r="BF192" i="8"/>
  <c r="BF195" i="8"/>
  <c r="BF196" i="8"/>
  <c r="BF199" i="8"/>
  <c r="BF200" i="8"/>
  <c r="BF202" i="8"/>
  <c r="BF206" i="8"/>
  <c r="BF210" i="8"/>
  <c r="BF212" i="8"/>
  <c r="BF215" i="8"/>
  <c r="BF217" i="8"/>
  <c r="BF218" i="8"/>
  <c r="J132" i="6"/>
  <c r="J99" i="6"/>
  <c r="J91" i="7"/>
  <c r="BF133" i="7"/>
  <c r="BF136" i="7"/>
  <c r="BF138" i="7"/>
  <c r="BF139" i="7"/>
  <c r="BF143" i="7"/>
  <c r="BF155" i="7"/>
  <c r="BF157" i="7"/>
  <c r="BF158" i="7"/>
  <c r="BF159" i="7"/>
  <c r="BF161" i="7"/>
  <c r="BF162" i="7"/>
  <c r="BF167" i="7"/>
  <c r="BF168" i="7"/>
  <c r="BF169" i="7"/>
  <c r="BF173" i="7"/>
  <c r="BF174" i="7"/>
  <c r="BF175" i="7"/>
  <c r="BF177" i="7"/>
  <c r="BF181" i="7"/>
  <c r="BF182" i="7"/>
  <c r="BF183" i="7"/>
  <c r="BF186" i="7"/>
  <c r="BF189" i="7"/>
  <c r="BF191" i="7"/>
  <c r="BF192" i="7"/>
  <c r="BF193" i="7"/>
  <c r="BF194" i="7"/>
  <c r="BF195" i="7"/>
  <c r="BF196" i="7"/>
  <c r="BF198" i="7"/>
  <c r="BF199" i="7"/>
  <c r="BF200" i="7"/>
  <c r="BF202" i="7"/>
  <c r="BF203" i="7"/>
  <c r="BF205" i="7"/>
  <c r="BF207" i="7"/>
  <c r="BF208" i="7"/>
  <c r="BF213" i="7"/>
  <c r="BF214" i="7"/>
  <c r="BF216" i="7"/>
  <c r="BF217" i="7"/>
  <c r="BF218" i="7"/>
  <c r="BF219" i="7"/>
  <c r="BF221" i="7"/>
  <c r="BF229" i="7"/>
  <c r="BF230" i="7"/>
  <c r="BF232" i="7"/>
  <c r="BF233" i="7"/>
  <c r="BF235" i="7"/>
  <c r="BF236" i="7"/>
  <c r="BF243" i="7"/>
  <c r="BF245" i="7"/>
  <c r="BF247" i="7"/>
  <c r="BF248" i="7"/>
  <c r="BF249" i="7"/>
  <c r="BF250" i="7"/>
  <c r="BF253" i="7"/>
  <c r="BF254" i="7"/>
  <c r="BF255" i="7"/>
  <c r="BF259" i="7"/>
  <c r="BF260" i="7"/>
  <c r="BF261" i="7"/>
  <c r="E85" i="7"/>
  <c r="F94" i="7"/>
  <c r="BF134" i="7"/>
  <c r="BF135" i="7"/>
  <c r="BF137" i="7"/>
  <c r="BF140" i="7"/>
  <c r="BF141" i="7"/>
  <c r="BF142" i="7"/>
  <c r="BF144" i="7"/>
  <c r="BF145" i="7"/>
  <c r="BF146" i="7"/>
  <c r="BF147" i="7"/>
  <c r="BF148" i="7"/>
  <c r="BF149" i="7"/>
  <c r="BF150" i="7"/>
  <c r="BF151" i="7"/>
  <c r="BF152" i="7"/>
  <c r="BF153" i="7"/>
  <c r="BF154" i="7"/>
  <c r="BF156" i="7"/>
  <c r="BF160" i="7"/>
  <c r="BF163" i="7"/>
  <c r="BF165" i="7"/>
  <c r="BF166" i="7"/>
  <c r="BF171" i="7"/>
  <c r="BF172" i="7"/>
  <c r="BF176" i="7"/>
  <c r="BF178" i="7"/>
  <c r="BF180" i="7"/>
  <c r="BF184" i="7"/>
  <c r="BF185" i="7"/>
  <c r="BF188" i="7"/>
  <c r="BF190" i="7"/>
  <c r="BF197" i="7"/>
  <c r="BF201" i="7"/>
  <c r="BF204" i="7"/>
  <c r="BF206" i="7"/>
  <c r="BF210" i="7"/>
  <c r="BF211" i="7"/>
  <c r="BF212" i="7"/>
  <c r="BF215" i="7"/>
  <c r="BF222" i="7"/>
  <c r="BF223" i="7"/>
  <c r="BF224" i="7"/>
  <c r="BF225" i="7"/>
  <c r="BF226" i="7"/>
  <c r="BF227" i="7"/>
  <c r="BF228" i="7"/>
  <c r="BF231" i="7"/>
  <c r="BF234" i="7"/>
  <c r="BF237" i="7"/>
  <c r="BF238" i="7"/>
  <c r="BF239" i="7"/>
  <c r="BF240" i="7"/>
  <c r="BF241" i="7"/>
  <c r="BF244" i="7"/>
  <c r="BF251" i="7"/>
  <c r="BF256" i="7"/>
  <c r="BF258" i="7"/>
  <c r="BF262" i="7"/>
  <c r="BF263" i="7"/>
  <c r="E85" i="6"/>
  <c r="J91" i="6"/>
  <c r="BF133" i="6"/>
  <c r="BF134" i="6"/>
  <c r="BF135" i="6"/>
  <c r="BF136" i="6"/>
  <c r="BF137" i="6"/>
  <c r="BF138" i="6"/>
  <c r="BF139" i="6"/>
  <c r="BF140" i="6"/>
  <c r="BF141" i="6"/>
  <c r="BF143" i="6"/>
  <c r="BF145" i="6"/>
  <c r="BF146" i="6"/>
  <c r="BF147" i="6"/>
  <c r="BF153" i="6"/>
  <c r="BF157" i="6"/>
  <c r="BF159" i="6"/>
  <c r="BF160" i="6"/>
  <c r="BF162" i="6"/>
  <c r="BF163" i="6"/>
  <c r="BF164" i="6"/>
  <c r="BF165" i="6"/>
  <c r="BF166" i="6"/>
  <c r="BF168" i="6"/>
  <c r="BF170" i="6"/>
  <c r="BF171" i="6"/>
  <c r="BF173" i="6"/>
  <c r="BF178" i="6"/>
  <c r="BF179" i="6"/>
  <c r="BF181" i="6"/>
  <c r="BF183" i="6"/>
  <c r="BF185" i="6"/>
  <c r="BF188" i="6"/>
  <c r="BF190" i="6"/>
  <c r="BF191" i="6"/>
  <c r="BF193" i="6"/>
  <c r="BF197" i="6"/>
  <c r="BF198" i="6"/>
  <c r="BF200" i="6"/>
  <c r="BF201" i="6"/>
  <c r="BF202" i="6"/>
  <c r="BF204" i="6"/>
  <c r="BF208" i="6"/>
  <c r="BF210" i="6"/>
  <c r="BF211" i="6"/>
  <c r="BF215" i="6"/>
  <c r="BF216" i="6"/>
  <c r="BF219" i="6"/>
  <c r="BF221" i="6"/>
  <c r="BF223" i="6"/>
  <c r="BF224" i="6"/>
  <c r="BF230" i="6"/>
  <c r="BF231" i="6"/>
  <c r="BF233" i="6"/>
  <c r="BF235" i="6"/>
  <c r="BF236" i="6"/>
  <c r="BF237" i="6"/>
  <c r="BF238" i="6"/>
  <c r="BF240" i="6"/>
  <c r="BF241" i="6"/>
  <c r="BF242" i="6"/>
  <c r="BF243" i="6"/>
  <c r="BF246" i="6"/>
  <c r="BF247" i="6"/>
  <c r="BF251" i="6"/>
  <c r="BF253" i="6"/>
  <c r="BF254" i="6"/>
  <c r="BF255" i="6"/>
  <c r="BF258" i="6"/>
  <c r="BF260" i="6"/>
  <c r="BF263" i="6"/>
  <c r="BF265" i="6"/>
  <c r="BF266" i="6"/>
  <c r="BF271" i="6"/>
  <c r="BF272" i="6"/>
  <c r="BF275" i="6"/>
  <c r="BF277" i="6"/>
  <c r="BF280" i="6"/>
  <c r="BF284" i="6"/>
  <c r="BF285" i="6"/>
  <c r="BF287" i="6"/>
  <c r="BF292" i="6"/>
  <c r="BF293" i="6"/>
  <c r="BF294" i="6"/>
  <c r="BF297" i="6"/>
  <c r="BF298" i="6"/>
  <c r="BF299" i="6"/>
  <c r="BF302" i="6"/>
  <c r="BF306" i="6"/>
  <c r="BF307" i="6"/>
  <c r="BF308" i="6"/>
  <c r="BF310" i="6"/>
  <c r="BF312" i="6"/>
  <c r="BF316" i="6"/>
  <c r="BF318" i="6"/>
  <c r="BF321" i="6"/>
  <c r="BF324" i="6"/>
  <c r="BF327" i="6"/>
  <c r="BF329" i="6"/>
  <c r="BF330" i="6"/>
  <c r="BF333" i="6"/>
  <c r="BF334" i="6"/>
  <c r="BF336" i="6"/>
  <c r="BF346" i="6"/>
  <c r="BF349" i="6"/>
  <c r="BF350" i="6"/>
  <c r="BF352" i="6"/>
  <c r="BF355" i="6"/>
  <c r="BF357" i="6"/>
  <c r="BF359" i="6"/>
  <c r="BF362" i="6"/>
  <c r="BF366" i="6"/>
  <c r="BF368" i="6"/>
  <c r="BF370" i="6"/>
  <c r="BF373" i="6"/>
  <c r="F94" i="6"/>
  <c r="BF142" i="6"/>
  <c r="BF144" i="6"/>
  <c r="BF148" i="6"/>
  <c r="BF149" i="6"/>
  <c r="BF150" i="6"/>
  <c r="BF151" i="6"/>
  <c r="BF152" i="6"/>
  <c r="BF154" i="6"/>
  <c r="BF155" i="6"/>
  <c r="BF156" i="6"/>
  <c r="BF158" i="6"/>
  <c r="BF161" i="6"/>
  <c r="BF167" i="6"/>
  <c r="BF169" i="6"/>
  <c r="BF172" i="6"/>
  <c r="BF174" i="6"/>
  <c r="BF175" i="6"/>
  <c r="BF176" i="6"/>
  <c r="BF177" i="6"/>
  <c r="BF180" i="6"/>
  <c r="BF182" i="6"/>
  <c r="BF184" i="6"/>
  <c r="BF186" i="6"/>
  <c r="BF187" i="6"/>
  <c r="BF189" i="6"/>
  <c r="BF192" i="6"/>
  <c r="BF194" i="6"/>
  <c r="BF195" i="6"/>
  <c r="BF196" i="6"/>
  <c r="BF199" i="6"/>
  <c r="BF203" i="6"/>
  <c r="BF205" i="6"/>
  <c r="BF206" i="6"/>
  <c r="BF207" i="6"/>
  <c r="BF209" i="6"/>
  <c r="BF212" i="6"/>
  <c r="BF213" i="6"/>
  <c r="BF214" i="6"/>
  <c r="BF217" i="6"/>
  <c r="BF220" i="6"/>
  <c r="BF225" i="6"/>
  <c r="BF226" i="6"/>
  <c r="BF227" i="6"/>
  <c r="BF229" i="6"/>
  <c r="BF232" i="6"/>
  <c r="BF234" i="6"/>
  <c r="BF239" i="6"/>
  <c r="BF244" i="6"/>
  <c r="BF245" i="6"/>
  <c r="BF248" i="6"/>
  <c r="BF249" i="6"/>
  <c r="BF250" i="6"/>
  <c r="BF252" i="6"/>
  <c r="BF256" i="6"/>
  <c r="BF257" i="6"/>
  <c r="BF259" i="6"/>
  <c r="BF261" i="6"/>
  <c r="BF262" i="6"/>
  <c r="BF264" i="6"/>
  <c r="BF268" i="6"/>
  <c r="BF269" i="6"/>
  <c r="BF270" i="6"/>
  <c r="BF273" i="6"/>
  <c r="BF274" i="6"/>
  <c r="BF276" i="6"/>
  <c r="BF278" i="6"/>
  <c r="BF279" i="6"/>
  <c r="BF281" i="6"/>
  <c r="BF282" i="6"/>
  <c r="BF286" i="6"/>
  <c r="BF288" i="6"/>
  <c r="BF289" i="6"/>
  <c r="BF290" i="6"/>
  <c r="BF291" i="6"/>
  <c r="BF295" i="6"/>
  <c r="BF296" i="6"/>
  <c r="BF300" i="6"/>
  <c r="BF301" i="6"/>
  <c r="BF303" i="6"/>
  <c r="BF304" i="6"/>
  <c r="BF305" i="6"/>
  <c r="BF309" i="6"/>
  <c r="BF311" i="6"/>
  <c r="BF313" i="6"/>
  <c r="BF314" i="6"/>
  <c r="BF317" i="6"/>
  <c r="BF319" i="6"/>
  <c r="BF320" i="6"/>
  <c r="BF322" i="6"/>
  <c r="BF323" i="6"/>
  <c r="BF325" i="6"/>
  <c r="BF326" i="6"/>
  <c r="BF328" i="6"/>
  <c r="BF331" i="6"/>
  <c r="BF332" i="6"/>
  <c r="BF335" i="6"/>
  <c r="BF337" i="6"/>
  <c r="BF339" i="6"/>
  <c r="BF340" i="6"/>
  <c r="BF341" i="6"/>
  <c r="BF342" i="6"/>
  <c r="BF343" i="6"/>
  <c r="BF344" i="6"/>
  <c r="BF345" i="6"/>
  <c r="BF348" i="6"/>
  <c r="BF351" i="6"/>
  <c r="BF353" i="6"/>
  <c r="BF354" i="6"/>
  <c r="BF356" i="6"/>
  <c r="BF358" i="6"/>
  <c r="BF361" i="6"/>
  <c r="BF363" i="6"/>
  <c r="BF364" i="6"/>
  <c r="BF365" i="6"/>
  <c r="BF367" i="6"/>
  <c r="BF369" i="6"/>
  <c r="BF371" i="6"/>
  <c r="BF374" i="6"/>
  <c r="BF375" i="6"/>
  <c r="BF376" i="6"/>
  <c r="BF377" i="6"/>
  <c r="BF378" i="6"/>
  <c r="BF379" i="6"/>
  <c r="J91" i="5"/>
  <c r="BF152" i="5"/>
  <c r="BF153" i="5"/>
  <c r="BF154" i="5"/>
  <c r="BF155" i="5"/>
  <c r="BF159" i="5"/>
  <c r="BF163" i="5"/>
  <c r="BF171" i="5"/>
  <c r="BF173" i="5"/>
  <c r="BF174" i="5"/>
  <c r="BF175" i="5"/>
  <c r="BF177" i="5"/>
  <c r="BF178" i="5"/>
  <c r="BF179" i="5"/>
  <c r="BF180" i="5"/>
  <c r="BF181" i="5"/>
  <c r="BF183" i="5"/>
  <c r="BF188" i="5"/>
  <c r="BF190" i="5"/>
  <c r="BF192" i="5"/>
  <c r="BF195" i="5"/>
  <c r="BF198" i="5"/>
  <c r="BF199" i="5"/>
  <c r="BF201" i="5"/>
  <c r="BF202" i="5"/>
  <c r="BF203" i="5"/>
  <c r="BF205" i="5"/>
  <c r="BF206" i="5"/>
  <c r="BF208" i="5"/>
  <c r="BF209" i="5"/>
  <c r="BF210" i="5"/>
  <c r="BF211" i="5"/>
  <c r="BF212" i="5"/>
  <c r="BF213" i="5"/>
  <c r="BF215" i="5"/>
  <c r="BF216" i="5"/>
  <c r="BF218" i="5"/>
  <c r="BF219" i="5"/>
  <c r="BF221" i="5"/>
  <c r="BF222" i="5"/>
  <c r="BF223" i="5"/>
  <c r="BF225" i="5"/>
  <c r="BF226" i="5"/>
  <c r="BF229" i="5"/>
  <c r="BF230" i="5"/>
  <c r="BF233" i="5"/>
  <c r="BF237" i="5"/>
  <c r="BF239" i="5"/>
  <c r="BF243" i="5"/>
  <c r="BF244" i="5"/>
  <c r="BF245" i="5"/>
  <c r="BF247" i="5"/>
  <c r="BF248" i="5"/>
  <c r="BF249" i="5"/>
  <c r="BF251" i="5"/>
  <c r="BF259" i="5"/>
  <c r="BF261" i="5"/>
  <c r="BF262" i="5"/>
  <c r="BF263" i="5"/>
  <c r="BF264" i="5"/>
  <c r="BF267" i="5"/>
  <c r="BF268" i="5"/>
  <c r="BF269" i="5"/>
  <c r="BF273" i="5"/>
  <c r="BF277" i="5"/>
  <c r="BF278" i="5"/>
  <c r="BF282" i="5"/>
  <c r="BF283" i="5"/>
  <c r="BF288" i="5"/>
  <c r="BF290" i="5"/>
  <c r="BF292" i="5"/>
  <c r="BF294" i="5"/>
  <c r="BF296" i="5"/>
  <c r="BF298" i="5"/>
  <c r="BF301" i="5"/>
  <c r="BF307" i="5"/>
  <c r="BF313" i="5"/>
  <c r="BF315" i="5"/>
  <c r="BF320" i="5"/>
  <c r="BF322" i="5"/>
  <c r="BF323" i="5"/>
  <c r="BF325" i="5"/>
  <c r="BF326" i="5"/>
  <c r="BF328" i="5"/>
  <c r="BF329" i="5"/>
  <c r="BF330" i="5"/>
  <c r="BF331" i="5"/>
  <c r="BF333" i="5"/>
  <c r="BF334" i="5"/>
  <c r="BF336" i="5"/>
  <c r="BF342" i="5"/>
  <c r="BF343" i="5"/>
  <c r="BF344" i="5"/>
  <c r="BF345" i="5"/>
  <c r="BF346" i="5"/>
  <c r="BF347" i="5"/>
  <c r="BF348" i="5"/>
  <c r="BF351" i="5"/>
  <c r="BF353" i="5"/>
  <c r="BF355" i="5"/>
  <c r="BF356" i="5"/>
  <c r="BF357" i="5"/>
  <c r="BF361" i="5"/>
  <c r="BF364" i="5"/>
  <c r="BF365" i="5"/>
  <c r="BF366" i="5"/>
  <c r="BF368" i="5"/>
  <c r="BF369" i="5"/>
  <c r="BF372" i="5"/>
  <c r="BF374" i="5"/>
  <c r="BF375" i="5"/>
  <c r="BF379" i="5"/>
  <c r="BF383" i="5"/>
  <c r="BF384" i="5"/>
  <c r="BF386" i="5"/>
  <c r="BF387" i="5"/>
  <c r="BF392" i="5"/>
  <c r="BF393" i="5"/>
  <c r="BF397" i="5"/>
  <c r="BF399" i="5"/>
  <c r="BF400" i="5"/>
  <c r="BF401" i="5"/>
  <c r="BF404" i="5"/>
  <c r="BF405" i="5"/>
  <c r="BF406" i="5"/>
  <c r="BF407" i="5"/>
  <c r="BF408" i="5"/>
  <c r="BF410" i="5"/>
  <c r="BF411" i="5"/>
  <c r="BF414" i="5"/>
  <c r="BF415" i="5"/>
  <c r="BF418" i="5"/>
  <c r="BF419" i="5"/>
  <c r="BF422" i="5"/>
  <c r="BF427" i="5"/>
  <c r="BF428" i="5"/>
  <c r="BF431" i="5"/>
  <c r="BF432" i="5"/>
  <c r="BF433" i="5"/>
  <c r="BF434" i="5"/>
  <c r="BF436" i="5"/>
  <c r="BF437" i="5"/>
  <c r="BF440" i="5"/>
  <c r="BF442" i="5"/>
  <c r="BF443" i="5"/>
  <c r="BF444" i="5"/>
  <c r="BF445" i="5"/>
  <c r="BF447" i="5"/>
  <c r="BF448" i="5"/>
  <c r="BF454" i="5"/>
  <c r="BF455" i="5"/>
  <c r="BF456" i="5"/>
  <c r="BF460" i="5"/>
  <c r="BF461" i="5"/>
  <c r="BF462" i="5"/>
  <c r="BF464" i="5"/>
  <c r="BF465" i="5"/>
  <c r="BF468" i="5"/>
  <c r="BF470" i="5"/>
  <c r="BF473" i="5"/>
  <c r="BF474" i="5"/>
  <c r="BF475" i="5"/>
  <c r="BF477" i="5"/>
  <c r="BF478" i="5"/>
  <c r="BF480" i="5"/>
  <c r="BF482" i="5"/>
  <c r="BF483" i="5"/>
  <c r="BF485" i="5"/>
  <c r="BF492" i="5"/>
  <c r="BF493" i="5"/>
  <c r="BF497" i="5"/>
  <c r="BF498" i="5"/>
  <c r="BF503" i="5"/>
  <c r="BF507" i="5"/>
  <c r="BF508" i="5"/>
  <c r="BF509" i="5"/>
  <c r="BF510" i="5"/>
  <c r="BF514" i="5"/>
  <c r="BF518" i="5"/>
  <c r="BF523" i="5"/>
  <c r="BF524" i="5"/>
  <c r="BF526" i="5"/>
  <c r="BF527" i="5"/>
  <c r="BF528" i="5"/>
  <c r="BF529" i="5"/>
  <c r="E85" i="5"/>
  <c r="F94" i="5"/>
  <c r="BF151" i="5"/>
  <c r="BF156" i="5"/>
  <c r="BF157" i="5"/>
  <c r="BF158" i="5"/>
  <c r="BF160" i="5"/>
  <c r="BF161" i="5"/>
  <c r="BF162" i="5"/>
  <c r="BF165" i="5"/>
  <c r="BF166" i="5"/>
  <c r="BF167" i="5"/>
  <c r="BF168" i="5"/>
  <c r="BF169" i="5"/>
  <c r="BF170" i="5"/>
  <c r="BF172" i="5"/>
  <c r="BF176" i="5"/>
  <c r="BF182" i="5"/>
  <c r="BF184" i="5"/>
  <c r="BF185" i="5"/>
  <c r="BF186" i="5"/>
  <c r="BF187" i="5"/>
  <c r="BF191" i="5"/>
  <c r="BF193" i="5"/>
  <c r="BF194" i="5"/>
  <c r="BF196" i="5"/>
  <c r="BF197" i="5"/>
  <c r="BF200" i="5"/>
  <c r="BF204" i="5"/>
  <c r="BF207" i="5"/>
  <c r="BF214" i="5"/>
  <c r="BF217" i="5"/>
  <c r="BF224" i="5"/>
  <c r="BF227" i="5"/>
  <c r="BF228" i="5"/>
  <c r="BF231" i="5"/>
  <c r="BF232" i="5"/>
  <c r="BF234" i="5"/>
  <c r="BF235" i="5"/>
  <c r="BF236" i="5"/>
  <c r="BF240" i="5"/>
  <c r="BF241" i="5"/>
  <c r="BF246" i="5"/>
  <c r="BF250" i="5"/>
  <c r="BF252" i="5"/>
  <c r="BF253" i="5"/>
  <c r="BF254" i="5"/>
  <c r="BF255" i="5"/>
  <c r="BF256" i="5"/>
  <c r="BF257" i="5"/>
  <c r="BF258" i="5"/>
  <c r="BF260" i="5"/>
  <c r="BF265" i="5"/>
  <c r="BF266" i="5"/>
  <c r="BF270" i="5"/>
  <c r="BF271" i="5"/>
  <c r="BF272" i="5"/>
  <c r="BF274" i="5"/>
  <c r="BF275" i="5"/>
  <c r="BF276" i="5"/>
  <c r="BF279" i="5"/>
  <c r="BF280" i="5"/>
  <c r="BF281" i="5"/>
  <c r="BF284" i="5"/>
  <c r="BF285" i="5"/>
  <c r="BF286" i="5"/>
  <c r="BF287" i="5"/>
  <c r="BF289" i="5"/>
  <c r="BF291" i="5"/>
  <c r="BF295" i="5"/>
  <c r="BF297" i="5"/>
  <c r="BF299" i="5"/>
  <c r="BF300" i="5"/>
  <c r="BF302" i="5"/>
  <c r="BF304" i="5"/>
  <c r="BF308" i="5"/>
  <c r="BF309" i="5"/>
  <c r="BF310" i="5"/>
  <c r="BF311" i="5"/>
  <c r="BF312" i="5"/>
  <c r="BF314" i="5"/>
  <c r="BF316" i="5"/>
  <c r="BF317" i="5"/>
  <c r="BF318" i="5"/>
  <c r="BF321" i="5"/>
  <c r="BF324" i="5"/>
  <c r="BF327" i="5"/>
  <c r="BF332" i="5"/>
  <c r="BF337" i="5"/>
  <c r="BF338" i="5"/>
  <c r="BF339" i="5"/>
  <c r="BF340" i="5"/>
  <c r="BF341" i="5"/>
  <c r="BF349" i="5"/>
  <c r="BF350" i="5"/>
  <c r="BF352" i="5"/>
  <c r="BF359" i="5"/>
  <c r="BF360" i="5"/>
  <c r="BF363" i="5"/>
  <c r="BF367" i="5"/>
  <c r="BF370" i="5"/>
  <c r="BF371" i="5"/>
  <c r="BF373" i="5"/>
  <c r="BF376" i="5"/>
  <c r="BF377" i="5"/>
  <c r="BF378" i="5"/>
  <c r="BF380" i="5"/>
  <c r="BF381" i="5"/>
  <c r="BF382" i="5"/>
  <c r="BF388" i="5"/>
  <c r="BF389" i="5"/>
  <c r="BF391" i="5"/>
  <c r="BF394" i="5"/>
  <c r="BF395" i="5"/>
  <c r="BF396" i="5"/>
  <c r="BF398" i="5"/>
  <c r="BF402" i="5"/>
  <c r="BF403" i="5"/>
  <c r="BF409" i="5"/>
  <c r="BF412" i="5"/>
  <c r="BF413" i="5"/>
  <c r="BF416" i="5"/>
  <c r="BF420" i="5"/>
  <c r="BF421" i="5"/>
  <c r="BF424" i="5"/>
  <c r="BF425" i="5"/>
  <c r="BF426" i="5"/>
  <c r="BF429" i="5"/>
  <c r="BF430" i="5"/>
  <c r="BF435" i="5"/>
  <c r="BF438" i="5"/>
  <c r="BF441" i="5"/>
  <c r="BF446" i="5"/>
  <c r="BF449" i="5"/>
  <c r="BF450" i="5"/>
  <c r="BF451" i="5"/>
  <c r="BF452" i="5"/>
  <c r="BF453" i="5"/>
  <c r="BF457" i="5"/>
  <c r="BF458" i="5"/>
  <c r="BF459" i="5"/>
  <c r="BF463" i="5"/>
  <c r="BF466" i="5"/>
  <c r="BF467" i="5"/>
  <c r="BF469" i="5"/>
  <c r="BF471" i="5"/>
  <c r="BF472" i="5"/>
  <c r="BF476" i="5"/>
  <c r="BF479" i="5"/>
  <c r="BF481" i="5"/>
  <c r="BF484" i="5"/>
  <c r="BF486" i="5"/>
  <c r="BF488" i="5"/>
  <c r="BF489" i="5"/>
  <c r="BF490" i="5"/>
  <c r="BF491" i="5"/>
  <c r="BF494" i="5"/>
  <c r="BF496" i="5"/>
  <c r="BF499" i="5"/>
  <c r="BF500" i="5"/>
  <c r="BF501" i="5"/>
  <c r="BF502" i="5"/>
  <c r="BF504" i="5"/>
  <c r="BF505" i="5"/>
  <c r="BF512" i="5"/>
  <c r="BF513" i="5"/>
  <c r="BF516" i="5"/>
  <c r="BF517" i="5"/>
  <c r="BF519" i="5"/>
  <c r="BF520" i="5"/>
  <c r="BF522" i="5"/>
  <c r="E85" i="4"/>
  <c r="J117" i="4"/>
  <c r="BF126" i="4"/>
  <c r="BF127" i="4"/>
  <c r="BF131" i="4"/>
  <c r="BF133" i="4"/>
  <c r="BF137" i="4"/>
  <c r="BF139" i="4"/>
  <c r="BF141" i="4"/>
  <c r="F94" i="4"/>
  <c r="BF128" i="4"/>
  <c r="BF129" i="4"/>
  <c r="BF130" i="4"/>
  <c r="BF132" i="4"/>
  <c r="BF134" i="4"/>
  <c r="BF135" i="4"/>
  <c r="BF136" i="4"/>
  <c r="BF140" i="4"/>
  <c r="BF142" i="4"/>
  <c r="BF143" i="4"/>
  <c r="BF144" i="4"/>
  <c r="E85" i="3"/>
  <c r="J131" i="3"/>
  <c r="BF146" i="3"/>
  <c r="BF147" i="3"/>
  <c r="BF150" i="3"/>
  <c r="BF151" i="3"/>
  <c r="BF155" i="3"/>
  <c r="BF156" i="3"/>
  <c r="BF162" i="3"/>
  <c r="BF164" i="3"/>
  <c r="BF168" i="3"/>
  <c r="BF170" i="3"/>
  <c r="BF172" i="3"/>
  <c r="BF173" i="3"/>
  <c r="BF174" i="3"/>
  <c r="BF175" i="3"/>
  <c r="BF179" i="3"/>
  <c r="F96" i="3"/>
  <c r="BF140" i="3"/>
  <c r="BF142" i="3"/>
  <c r="BF144" i="3"/>
  <c r="BF145" i="3"/>
  <c r="BF148" i="3"/>
  <c r="BF149" i="3"/>
  <c r="BF152" i="3"/>
  <c r="BF153" i="3"/>
  <c r="BF154" i="3"/>
  <c r="BF157" i="3"/>
  <c r="BF160" i="3"/>
  <c r="BF165" i="3"/>
  <c r="BF167" i="3"/>
  <c r="BF177" i="3"/>
  <c r="E85" i="2"/>
  <c r="J93" i="2"/>
  <c r="F96" i="2"/>
  <c r="BF139" i="2"/>
  <c r="BF141" i="2"/>
  <c r="BF143" i="2"/>
  <c r="BF144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60" i="2"/>
  <c r="BF162" i="2"/>
  <c r="BF164" i="2"/>
  <c r="BF165" i="2"/>
  <c r="BF168" i="2"/>
  <c r="BF170" i="2"/>
  <c r="BF172" i="2"/>
  <c r="BF173" i="2"/>
  <c r="BF174" i="2"/>
  <c r="BF145" i="2"/>
  <c r="BF167" i="2"/>
  <c r="BF175" i="2"/>
  <c r="BF177" i="2"/>
  <c r="J37" i="2"/>
  <c r="AV97" i="1" s="1"/>
  <c r="F39" i="2"/>
  <c r="BB97" i="1"/>
  <c r="AS95" i="1"/>
  <c r="AS100" i="1"/>
  <c r="F40" i="3"/>
  <c r="BC98" i="1"/>
  <c r="J37" i="3"/>
  <c r="AV98" i="1" s="1"/>
  <c r="F41" i="3"/>
  <c r="BD98" i="1"/>
  <c r="F39" i="4"/>
  <c r="BD99" i="1" s="1"/>
  <c r="F37" i="4"/>
  <c r="BB99" i="1"/>
  <c r="F39" i="5"/>
  <c r="BD101" i="1" s="1"/>
  <c r="F35" i="5"/>
  <c r="AZ101" i="1"/>
  <c r="F37" i="5"/>
  <c r="BB101" i="1" s="1"/>
  <c r="F35" i="6"/>
  <c r="AZ102" i="1"/>
  <c r="F37" i="6"/>
  <c r="BB102" i="1" s="1"/>
  <c r="F35" i="7"/>
  <c r="AZ103" i="1"/>
  <c r="F38" i="7"/>
  <c r="BC103" i="1" s="1"/>
  <c r="J35" i="7"/>
  <c r="AV103" i="1"/>
  <c r="F39" i="7"/>
  <c r="BD103" i="1" s="1"/>
  <c r="J37" i="8"/>
  <c r="AV105" i="1"/>
  <c r="F41" i="8"/>
  <c r="BD105" i="1" s="1"/>
  <c r="F37" i="9"/>
  <c r="AZ106" i="1"/>
  <c r="F39" i="9"/>
  <c r="BB106" i="1" s="1"/>
  <c r="F41" i="10"/>
  <c r="BD107" i="1"/>
  <c r="J37" i="10"/>
  <c r="AV107" i="1" s="1"/>
  <c r="F39" i="10"/>
  <c r="BB107" i="1"/>
  <c r="F40" i="10"/>
  <c r="BC107" i="1" s="1"/>
  <c r="F37" i="10"/>
  <c r="AZ107" i="1"/>
  <c r="J35" i="11"/>
  <c r="AV108" i="1" s="1"/>
  <c r="F35" i="11"/>
  <c r="AZ108" i="1"/>
  <c r="F38" i="11"/>
  <c r="BC108" i="1" s="1"/>
  <c r="F39" i="12"/>
  <c r="BD110" i="1"/>
  <c r="F37" i="12"/>
  <c r="BB110" i="1" s="1"/>
  <c r="J35" i="13"/>
  <c r="AV111" i="1"/>
  <c r="F39" i="13"/>
  <c r="BD111" i="1" s="1"/>
  <c r="F38" i="13"/>
  <c r="BC111" i="1"/>
  <c r="J33" i="14"/>
  <c r="AV112" i="1" s="1"/>
  <c r="F33" i="14"/>
  <c r="AZ112" i="1"/>
  <c r="F36" i="14"/>
  <c r="BC112" i="1" s="1"/>
  <c r="F37" i="15"/>
  <c r="BB114" i="1"/>
  <c r="F35" i="15"/>
  <c r="AZ114" i="1" s="1"/>
  <c r="F38" i="15"/>
  <c r="BC114" i="1"/>
  <c r="F35" i="16"/>
  <c r="AZ115" i="1" s="1"/>
  <c r="F37" i="16"/>
  <c r="BB115" i="1"/>
  <c r="F39" i="16"/>
  <c r="BD115" i="1" s="1"/>
  <c r="F33" i="17"/>
  <c r="AZ116" i="1" s="1"/>
  <c r="F35" i="17"/>
  <c r="BB116" i="1" s="1"/>
  <c r="F41" i="2"/>
  <c r="BD97" i="1"/>
  <c r="F37" i="2"/>
  <c r="AZ97" i="1" s="1"/>
  <c r="F40" i="2"/>
  <c r="BC97" i="1"/>
  <c r="F37" i="3"/>
  <c r="AZ98" i="1" s="1"/>
  <c r="F39" i="3"/>
  <c r="BB98" i="1"/>
  <c r="F35" i="4"/>
  <c r="AZ99" i="1" s="1"/>
  <c r="F38" i="4"/>
  <c r="BC99" i="1"/>
  <c r="J35" i="4"/>
  <c r="AV99" i="1" s="1"/>
  <c r="J35" i="5"/>
  <c r="AV101" i="1"/>
  <c r="F38" i="5"/>
  <c r="BC101" i="1" s="1"/>
  <c r="J35" i="6"/>
  <c r="AV102" i="1" s="1"/>
  <c r="F38" i="6"/>
  <c r="BC102" i="1" s="1"/>
  <c r="F39" i="6"/>
  <c r="BD102" i="1"/>
  <c r="F37" i="7"/>
  <c r="BB103" i="1" s="1"/>
  <c r="F37" i="8"/>
  <c r="AZ105" i="1" s="1"/>
  <c r="F39" i="8"/>
  <c r="BB105" i="1" s="1"/>
  <c r="F40" i="8"/>
  <c r="BC105" i="1"/>
  <c r="F41" i="9"/>
  <c r="BD106" i="1" s="1"/>
  <c r="J37" i="9"/>
  <c r="AV106" i="1" s="1"/>
  <c r="F40" i="9"/>
  <c r="BC106" i="1" s="1"/>
  <c r="F37" i="11"/>
  <c r="BB108" i="1"/>
  <c r="F39" i="11"/>
  <c r="BD108" i="1" s="1"/>
  <c r="F35" i="12"/>
  <c r="AZ110" i="1" s="1"/>
  <c r="F38" i="12"/>
  <c r="BC110" i="1" s="1"/>
  <c r="J35" i="12"/>
  <c r="AV110" i="1"/>
  <c r="F35" i="13"/>
  <c r="AZ111" i="1" s="1"/>
  <c r="F37" i="13"/>
  <c r="BB111" i="1" s="1"/>
  <c r="F35" i="14"/>
  <c r="BB112" i="1" s="1"/>
  <c r="F37" i="14"/>
  <c r="BD112" i="1"/>
  <c r="J35" i="15"/>
  <c r="AV114" i="1" s="1"/>
  <c r="F39" i="15"/>
  <c r="BD114" i="1" s="1"/>
  <c r="J35" i="16"/>
  <c r="AV115" i="1" s="1"/>
  <c r="F38" i="16"/>
  <c r="BC115" i="1"/>
  <c r="J33" i="17"/>
  <c r="AV116" i="1" s="1"/>
  <c r="F36" i="17"/>
  <c r="BC116" i="1" s="1"/>
  <c r="F37" i="17"/>
  <c r="BD116" i="1" s="1"/>
  <c r="R137" i="3" l="1"/>
  <c r="P137" i="3"/>
  <c r="AU98" i="1"/>
  <c r="P136" i="2"/>
  <c r="AU97" i="1"/>
  <c r="R123" i="17"/>
  <c r="R124" i="14"/>
  <c r="R123" i="14"/>
  <c r="P127" i="13"/>
  <c r="AU111" i="1" s="1"/>
  <c r="AU109" i="1" s="1"/>
  <c r="T127" i="12"/>
  <c r="T138" i="11"/>
  <c r="R126" i="9"/>
  <c r="P131" i="6"/>
  <c r="AU102" i="1"/>
  <c r="T305" i="5"/>
  <c r="T148" i="5" s="1"/>
  <c r="P149" i="5"/>
  <c r="T124" i="4"/>
  <c r="T123" i="4"/>
  <c r="T136" i="2"/>
  <c r="BK123" i="17"/>
  <c r="J123" i="17"/>
  <c r="R129" i="16"/>
  <c r="R128" i="16"/>
  <c r="R128" i="13"/>
  <c r="R127" i="13" s="1"/>
  <c r="R127" i="12"/>
  <c r="T126" i="9"/>
  <c r="P126" i="8"/>
  <c r="AU105" i="1"/>
  <c r="AU104" i="1" s="1"/>
  <c r="T131" i="7"/>
  <c r="BK131" i="6"/>
  <c r="J131" i="6" s="1"/>
  <c r="J98" i="6" s="1"/>
  <c r="R124" i="4"/>
  <c r="R123" i="4"/>
  <c r="P123" i="17"/>
  <c r="AU116" i="1"/>
  <c r="R128" i="15"/>
  <c r="R127" i="15"/>
  <c r="P124" i="14"/>
  <c r="P123" i="14" s="1"/>
  <c r="AU112" i="1" s="1"/>
  <c r="T128" i="13"/>
  <c r="T127" i="13"/>
  <c r="P138" i="11"/>
  <c r="AU108" i="1"/>
  <c r="R126" i="8"/>
  <c r="R131" i="7"/>
  <c r="T131" i="6"/>
  <c r="P305" i="5"/>
  <c r="T149" i="5"/>
  <c r="T123" i="17"/>
  <c r="T129" i="16"/>
  <c r="T128" i="16"/>
  <c r="P129" i="16"/>
  <c r="P128" i="16"/>
  <c r="AU115" i="1" s="1"/>
  <c r="AU113" i="1" s="1"/>
  <c r="T128" i="15"/>
  <c r="T127" i="15"/>
  <c r="T124" i="14"/>
  <c r="T123" i="14"/>
  <c r="R138" i="11"/>
  <c r="T126" i="8"/>
  <c r="P131" i="7"/>
  <c r="AU103" i="1" s="1"/>
  <c r="R131" i="6"/>
  <c r="R305" i="5"/>
  <c r="R149" i="5"/>
  <c r="P124" i="4"/>
  <c r="P123" i="4"/>
  <c r="AU99" i="1" s="1"/>
  <c r="BK158" i="2"/>
  <c r="J158" i="2" s="1"/>
  <c r="J105" i="2" s="1"/>
  <c r="BK158" i="3"/>
  <c r="J158" i="3"/>
  <c r="J105" i="3"/>
  <c r="BK124" i="4"/>
  <c r="J124" i="4" s="1"/>
  <c r="J99" i="4" s="1"/>
  <c r="BK305" i="5"/>
  <c r="J305" i="5"/>
  <c r="J108" i="5"/>
  <c r="BK131" i="7"/>
  <c r="J131" i="7"/>
  <c r="J32" i="7" s="1"/>
  <c r="AG103" i="1" s="1"/>
  <c r="AN103" i="1" s="1"/>
  <c r="BK150" i="12"/>
  <c r="J150" i="12" s="1"/>
  <c r="J104" i="12" s="1"/>
  <c r="BK154" i="13"/>
  <c r="J154" i="13"/>
  <c r="J104" i="13"/>
  <c r="BK153" i="15"/>
  <c r="J153" i="15"/>
  <c r="J104" i="15"/>
  <c r="BK129" i="16"/>
  <c r="J129" i="16"/>
  <c r="J99" i="16" s="1"/>
  <c r="J124" i="17"/>
  <c r="J97" i="17"/>
  <c r="BK137" i="2"/>
  <c r="J137" i="2"/>
  <c r="J101" i="2"/>
  <c r="BK138" i="3"/>
  <c r="J138" i="3"/>
  <c r="J101" i="3" s="1"/>
  <c r="BK149" i="5"/>
  <c r="J149" i="5"/>
  <c r="J99" i="5"/>
  <c r="BK126" i="8"/>
  <c r="J126" i="8"/>
  <c r="J100" i="8" s="1"/>
  <c r="BK125" i="10"/>
  <c r="J125" i="10" s="1"/>
  <c r="J100" i="10" s="1"/>
  <c r="BK138" i="11"/>
  <c r="J138" i="11"/>
  <c r="J32" i="11" s="1"/>
  <c r="AG108" i="1" s="1"/>
  <c r="BK128" i="12"/>
  <c r="J128" i="12"/>
  <c r="J99" i="12" s="1"/>
  <c r="BK128" i="13"/>
  <c r="J128" i="13" s="1"/>
  <c r="J99" i="13" s="1"/>
  <c r="BK124" i="14"/>
  <c r="J124" i="14"/>
  <c r="J97" i="14"/>
  <c r="BK128" i="15"/>
  <c r="J128" i="15" s="1"/>
  <c r="J99" i="15" s="1"/>
  <c r="AS94" i="1"/>
  <c r="J38" i="2"/>
  <c r="AW97" i="1" s="1"/>
  <c r="AT97" i="1" s="1"/>
  <c r="BD96" i="1"/>
  <c r="AZ96" i="1"/>
  <c r="F38" i="3"/>
  <c r="BA98" i="1"/>
  <c r="F36" i="4"/>
  <c r="BA99" i="1"/>
  <c r="J36" i="5"/>
  <c r="AW101" i="1"/>
  <c r="AT101" i="1" s="1"/>
  <c r="J36" i="6"/>
  <c r="AW102" i="1"/>
  <c r="AT102" i="1"/>
  <c r="F36" i="7"/>
  <c r="BA103" i="1"/>
  <c r="J38" i="8"/>
  <c r="AW105" i="1"/>
  <c r="AT105" i="1" s="1"/>
  <c r="F38" i="9"/>
  <c r="BA106" i="1"/>
  <c r="F38" i="10"/>
  <c r="BA107" i="1"/>
  <c r="BB104" i="1"/>
  <c r="AX104" i="1" s="1"/>
  <c r="BC104" i="1"/>
  <c r="AY104" i="1" s="1"/>
  <c r="J36" i="11"/>
  <c r="AW108" i="1"/>
  <c r="AT108" i="1"/>
  <c r="J36" i="12"/>
  <c r="AW110" i="1"/>
  <c r="AT110" i="1" s="1"/>
  <c r="BC109" i="1"/>
  <c r="AY109" i="1" s="1"/>
  <c r="J36" i="13"/>
  <c r="AW111" i="1"/>
  <c r="AT111" i="1"/>
  <c r="J34" i="14"/>
  <c r="AW112" i="1"/>
  <c r="AT112" i="1" s="1"/>
  <c r="J36" i="15"/>
  <c r="AW114" i="1" s="1"/>
  <c r="AT114" i="1" s="1"/>
  <c r="AZ113" i="1"/>
  <c r="AV113" i="1"/>
  <c r="BC113" i="1"/>
  <c r="AY113" i="1"/>
  <c r="F36" i="16"/>
  <c r="BA115" i="1"/>
  <c r="J34" i="17"/>
  <c r="AW116" i="1"/>
  <c r="AT116" i="1"/>
  <c r="F34" i="17"/>
  <c r="BA116" i="1"/>
  <c r="J30" i="17"/>
  <c r="AG116" i="1" s="1"/>
  <c r="F38" i="2"/>
  <c r="BA97" i="1"/>
  <c r="BB96" i="1"/>
  <c r="AX96" i="1"/>
  <c r="BC96" i="1"/>
  <c r="AY96" i="1" s="1"/>
  <c r="J38" i="3"/>
  <c r="AW98" i="1"/>
  <c r="AT98" i="1"/>
  <c r="J36" i="4"/>
  <c r="AW99" i="1"/>
  <c r="AT99" i="1"/>
  <c r="F36" i="5"/>
  <c r="BA101" i="1" s="1"/>
  <c r="F36" i="6"/>
  <c r="BA102" i="1"/>
  <c r="J36" i="7"/>
  <c r="AW103" i="1"/>
  <c r="AT103" i="1"/>
  <c r="F38" i="8"/>
  <c r="BA105" i="1" s="1"/>
  <c r="J38" i="9"/>
  <c r="AW106" i="1"/>
  <c r="AT106" i="1"/>
  <c r="J34" i="9"/>
  <c r="AG106" i="1"/>
  <c r="BD104" i="1"/>
  <c r="J38" i="10"/>
  <c r="AW107" i="1" s="1"/>
  <c r="AT107" i="1" s="1"/>
  <c r="AZ104" i="1"/>
  <c r="AV104" i="1"/>
  <c r="F36" i="11"/>
  <c r="BA108" i="1"/>
  <c r="F36" i="12"/>
  <c r="BA110" i="1" s="1"/>
  <c r="BB109" i="1"/>
  <c r="AX109" i="1"/>
  <c r="BD109" i="1"/>
  <c r="AZ109" i="1"/>
  <c r="AV109" i="1"/>
  <c r="F36" i="13"/>
  <c r="BA111" i="1"/>
  <c r="F34" i="14"/>
  <c r="BA112" i="1" s="1"/>
  <c r="F36" i="15"/>
  <c r="BA114" i="1"/>
  <c r="BD113" i="1"/>
  <c r="BB113" i="1"/>
  <c r="AX113" i="1"/>
  <c r="J36" i="16"/>
  <c r="AW115" i="1" s="1"/>
  <c r="AT115" i="1" s="1"/>
  <c r="R148" i="5" l="1"/>
  <c r="P148" i="5"/>
  <c r="AU101" i="1"/>
  <c r="BK136" i="2"/>
  <c r="J136" i="2"/>
  <c r="J100" i="2"/>
  <c r="BK123" i="4"/>
  <c r="J123" i="4"/>
  <c r="J98" i="4" s="1"/>
  <c r="BK148" i="5"/>
  <c r="J148" i="5"/>
  <c r="BK128" i="16"/>
  <c r="J128" i="16"/>
  <c r="J98" i="16"/>
  <c r="J98" i="7"/>
  <c r="J98" i="11"/>
  <c r="BK123" i="14"/>
  <c r="J123" i="14" s="1"/>
  <c r="J96" i="14" s="1"/>
  <c r="BK127" i="15"/>
  <c r="J127" i="15"/>
  <c r="J98" i="15"/>
  <c r="J96" i="17"/>
  <c r="BK137" i="3"/>
  <c r="J137" i="3" s="1"/>
  <c r="J100" i="3" s="1"/>
  <c r="BK127" i="12"/>
  <c r="J127" i="12"/>
  <c r="J98" i="12"/>
  <c r="BK127" i="13"/>
  <c r="J127" i="13"/>
  <c r="J98" i="13"/>
  <c r="J39" i="17"/>
  <c r="J41" i="11"/>
  <c r="AN106" i="1"/>
  <c r="J43" i="9"/>
  <c r="J41" i="7"/>
  <c r="AN108" i="1"/>
  <c r="AN116" i="1"/>
  <c r="AU100" i="1"/>
  <c r="BD95" i="1"/>
  <c r="J34" i="10"/>
  <c r="AG107" i="1"/>
  <c r="J34" i="8"/>
  <c r="AG105" i="1"/>
  <c r="AV96" i="1"/>
  <c r="BC95" i="1"/>
  <c r="AY95" i="1"/>
  <c r="BC100" i="1"/>
  <c r="AY100" i="1" s="1"/>
  <c r="BB100" i="1"/>
  <c r="AX100" i="1"/>
  <c r="BA109" i="1"/>
  <c r="AW109" i="1" s="1"/>
  <c r="AT109" i="1" s="1"/>
  <c r="AU96" i="1"/>
  <c r="AU95" i="1" s="1"/>
  <c r="AU94" i="1" s="1"/>
  <c r="AZ95" i="1"/>
  <c r="AV95" i="1"/>
  <c r="J32" i="5"/>
  <c r="AG101" i="1"/>
  <c r="J32" i="6"/>
  <c r="AG102" i="1"/>
  <c r="BA96" i="1"/>
  <c r="AW96" i="1" s="1"/>
  <c r="BB95" i="1"/>
  <c r="AX95" i="1"/>
  <c r="BA104" i="1"/>
  <c r="AW104" i="1"/>
  <c r="AT104" i="1"/>
  <c r="AZ100" i="1"/>
  <c r="AV100" i="1" s="1"/>
  <c r="BD100" i="1"/>
  <c r="BA113" i="1"/>
  <c r="AW113" i="1"/>
  <c r="AT113" i="1"/>
  <c r="J41" i="6" l="1"/>
  <c r="J43" i="8"/>
  <c r="J43" i="10"/>
  <c r="J41" i="5"/>
  <c r="J98" i="5"/>
  <c r="AN101" i="1"/>
  <c r="AN102" i="1"/>
  <c r="AN105" i="1"/>
  <c r="AN107" i="1"/>
  <c r="J32" i="16"/>
  <c r="AG115" i="1"/>
  <c r="J32" i="13"/>
  <c r="AG111" i="1" s="1"/>
  <c r="J30" i="14"/>
  <c r="AG112" i="1"/>
  <c r="J32" i="15"/>
  <c r="AG114" i="1" s="1"/>
  <c r="J34" i="3"/>
  <c r="AG98" i="1"/>
  <c r="J32" i="12"/>
  <c r="AG110" i="1"/>
  <c r="AT96" i="1"/>
  <c r="BB94" i="1"/>
  <c r="AX94" i="1"/>
  <c r="BD94" i="1"/>
  <c r="W33" i="1" s="1"/>
  <c r="J34" i="2"/>
  <c r="AG97" i="1"/>
  <c r="J32" i="4"/>
  <c r="AG99" i="1"/>
  <c r="AG104" i="1"/>
  <c r="BA95" i="1"/>
  <c r="BA100" i="1"/>
  <c r="AW100" i="1" s="1"/>
  <c r="AT100" i="1" s="1"/>
  <c r="BC94" i="1"/>
  <c r="W32" i="1"/>
  <c r="AZ94" i="1"/>
  <c r="AV94" i="1"/>
  <c r="AK29" i="1"/>
  <c r="J41" i="12" l="1"/>
  <c r="J41" i="4"/>
  <c r="J43" i="2"/>
  <c r="J41" i="13"/>
  <c r="AN115" i="1"/>
  <c r="J43" i="3"/>
  <c r="J41" i="15"/>
  <c r="J39" i="14"/>
  <c r="J41" i="16"/>
  <c r="AN97" i="1"/>
  <c r="AN110" i="1"/>
  <c r="AN111" i="1"/>
  <c r="AN112" i="1"/>
  <c r="AN114" i="1"/>
  <c r="AN98" i="1"/>
  <c r="AN99" i="1"/>
  <c r="AG100" i="1"/>
  <c r="AN104" i="1"/>
  <c r="AG113" i="1"/>
  <c r="AN100" i="1"/>
  <c r="AG96" i="1"/>
  <c r="AG95" i="1"/>
  <c r="AN95" i="1" s="1"/>
  <c r="AG109" i="1"/>
  <c r="W29" i="1"/>
  <c r="AY94" i="1"/>
  <c r="W31" i="1"/>
  <c r="AW95" i="1"/>
  <c r="AT95" i="1"/>
  <c r="BA94" i="1"/>
  <c r="W30" i="1"/>
  <c r="AN96" i="1" l="1"/>
  <c r="AN109" i="1"/>
  <c r="AN113" i="1"/>
  <c r="AG94" i="1"/>
  <c r="AK26" i="1"/>
  <c r="AK35" i="1" s="1"/>
  <c r="AW94" i="1"/>
  <c r="AK30" i="1"/>
  <c r="AT94" i="1" l="1"/>
  <c r="AN94" i="1" s="1"/>
</calcChain>
</file>

<file path=xl/sharedStrings.xml><?xml version="1.0" encoding="utf-8"?>
<sst xmlns="http://schemas.openxmlformats.org/spreadsheetml/2006/main" count="23058" uniqueCount="4428">
  <si>
    <t>Export Komplet</t>
  </si>
  <si>
    <t/>
  </si>
  <si>
    <t>2.0</t>
  </si>
  <si>
    <t>False</t>
  </si>
  <si>
    <t>{23d26a28-a6fc-4a31-88d8-ac0f65a78352}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</si>
  <si>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</si>
  <si>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</si>
  <si>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</si>
  <si>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</si>
  <si>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</si>
  <si>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</si>
  <si>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</si>
  <si>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</si>
  <si>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00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</si>
  <si>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</si>
  <si>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</si>
  <si>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Zníženie energetickej náročnosti a zvýšenie efektívnosti vo výrobe ovocných produktov</t>
  </si>
  <si>
    <t>JKSO:</t>
  </si>
  <si>
    <t>KS:</t>
  </si>
  <si>
    <t>Miesto:</t>
  </si>
  <si>
    <t>Stará Ľubovňa</t>
  </si>
  <si>
    <t>Dátum:</t>
  </si>
  <si>
    <t>3. 5. 2023</t>
  </si>
  <si>
    <t>Objednávateľ:</t>
  </si>
  <si>
    <t>IČO:</t>
  </si>
  <si>
    <t>31691552</t>
  </si>
  <si>
    <t>GAS Familia, s.r.o.</t>
  </si>
  <si>
    <t>IČ DPH:</t>
  </si>
  <si>
    <t>SK2020525727</t>
  </si>
  <si>
    <t>Zhotoviteľ:</t>
  </si>
  <si>
    <t>Vyplň údaj</t>
  </si>
  <si>
    <t>Projektant:</t>
  </si>
  <si>
    <t>Ing. Tibor Mitura</t>
  </si>
  <si>
    <t>True</t>
  </si>
  <si>
    <t>Spracovateľ:</t>
  </si>
  <si>
    <t>53014855</t>
  </si>
  <si>
    <t>Structures, s.r.o.</t>
  </si>
  <si>
    <t>SK2121237283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</si>
  <si>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</si>
  <si>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</si>
  <si>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</si>
  <si>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</si>
  <si>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</si>
  <si>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</si>
  <si>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</si>
  <si>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</si>
  <si>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</si>
  <si>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</si>
  <si>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</si>
  <si>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</si>
  <si>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</si>
  <si>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</si>
  <si>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</si>
  <si>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</si>
  <si>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</si>
  <si>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</si>
  <si>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</si>
  <si>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</si>
  <si>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</si>
  <si>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</si>
  <si>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</si>
  <si>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</si>
  <si>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</si>
  <si>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</si>
  <si>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</si>
  <si>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</si>
  <si>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</si>
  <si>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</si>
  <si>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</si>
  <si>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</si>
  <si>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</si>
  <si>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</si>
  <si>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</si>
  <si>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</si>
  <si>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</si>
  <si>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</si>
  <si>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</si>
  <si>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</si>
  <si>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</si>
  <si>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</si>
  <si>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</si>
  <si>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</si>
  <si>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</si>
  <si>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100</t>
  </si>
  <si>
    <t>Búracie práce a hrubé terénne úpravy</t>
  </si>
  <si>
    <t>STA</t>
  </si>
  <si>
    <t>1</t>
  </si>
  <si>
    <t>{d171919c-739a-48d9-9b7b-f0ee44943b1c}</t>
  </si>
  <si>
    <t>100.1</t>
  </si>
  <si>
    <t>Sklad, Administratívna budova</t>
  </si>
  <si>
    <t>Časť</t>
  </si>
  <si>
    <t>2</t>
  </si>
  <si>
    <t>{20e6c377-d59e-4dec-9344-d6f77bb9b862}</t>
  </si>
  <si>
    <t>/</t>
  </si>
  <si>
    <t>100.1.1</t>
  </si>
  <si>
    <t>Administratívna budova</t>
  </si>
  <si>
    <t>3</t>
  </si>
  <si>
    <t>{c69d24c1-5ecc-47ba-8a67-5267b73ca914}</t>
  </si>
  <si>
    <t>100.1.2</t>
  </si>
  <si>
    <t>Sklad</t>
  </si>
  <si>
    <t>{62cdfe71-66da-4b2d-9657-f9ec219a44ad}</t>
  </si>
  <si>
    <t>100.2</t>
  </si>
  <si>
    <t>Hrubé terénne úpravy</t>
  </si>
  <si>
    <t>{da933993-e946-4dcc-a746-36b55704e917}</t>
  </si>
  <si>
    <t>SO 101</t>
  </si>
  <si>
    <t>Objekt skladu výrobkov</t>
  </si>
  <si>
    <t>{38ed12b3-0e50-4d09-a15b-b8699d74f7d3}</t>
  </si>
  <si>
    <t>SO 101.1, SO 101.2</t>
  </si>
  <si>
    <t>Architektúra + statika</t>
  </si>
  <si>
    <t>{be88da29-31b5-4efc-9f89-cd98e18a5cf0}</t>
  </si>
  <si>
    <t>SO 101.3</t>
  </si>
  <si>
    <t>Zdravotechnika</t>
  </si>
  <si>
    <t>{32132be2-33a4-4cb3-ad8f-558444aaca0c}</t>
  </si>
  <si>
    <t>SO 101.4</t>
  </si>
  <si>
    <t>Ústredné vykurovanie</t>
  </si>
  <si>
    <t>{b7765c22-7751-414d-baa3-1de42a35ba81}</t>
  </si>
  <si>
    <t>SO 101.5</t>
  </si>
  <si>
    <t>Silnoprúdové rozvody ableskozvod, NN prípojka</t>
  </si>
  <si>
    <t>{f537bb28-25e0-475e-a515-34528330edc5}</t>
  </si>
  <si>
    <t>SO 101.5 HM</t>
  </si>
  <si>
    <t>Hmotné</t>
  </si>
  <si>
    <t>{1aef6de0-274f-4cee-881f-9e76cdd10c64}</t>
  </si>
  <si>
    <t>SO 101.5 NH</t>
  </si>
  <si>
    <t>Nehmotné</t>
  </si>
  <si>
    <t>{4679e171-5290-476e-842e-b6926a302767}</t>
  </si>
  <si>
    <t>SO 101.5 OT</t>
  </si>
  <si>
    <t>Ostatné</t>
  </si>
  <si>
    <t>{be428c9f-9676-48fd-992d-d967fe55be5a}</t>
  </si>
  <si>
    <t>SO 101.6</t>
  </si>
  <si>
    <t>Vzduchotechnika</t>
  </si>
  <si>
    <t>{157bf2cf-42b3-48c7-9bd7-3637d96eac95}</t>
  </si>
  <si>
    <t>SO 102</t>
  </si>
  <si>
    <t>Areálový vodovod</t>
  </si>
  <si>
    <t>{b8e80ead-34b0-45ac-af22-cb361e6137fe}</t>
  </si>
  <si>
    <t>SO 102.1</t>
  </si>
  <si>
    <t>Vodovodná prípojka</t>
  </si>
  <si>
    <t>{ad59e04d-4c2d-40b6-88ec-5d8c4158da1b}</t>
  </si>
  <si>
    <t>SO 102.2</t>
  </si>
  <si>
    <t>Preložka vodovodného potrubia</t>
  </si>
  <si>
    <t>{f89db27f-ad47-4461-a7af-620f3c8cc9a7}</t>
  </si>
  <si>
    <t>SO 103</t>
  </si>
  <si>
    <t>Spevnené plochy a terénne úpravy</t>
  </si>
  <si>
    <t>{75029cdc-396b-4dc1-b321-34641f535c31}</t>
  </si>
  <si>
    <t>SO 104</t>
  </si>
  <si>
    <t>Areálová kanalizácia</t>
  </si>
  <si>
    <t>{7a62ba82-1a5d-46a0-b88e-30752bb33e39}</t>
  </si>
  <si>
    <t>SO 104.1</t>
  </si>
  <si>
    <t>Areálová kanalizácia splášková</t>
  </si>
  <si>
    <t>{6f0a609c-f0f4-492a-8ca2-51cb37609fe6}</t>
  </si>
  <si>
    <t>SO 104.2</t>
  </si>
  <si>
    <t>Areálová kanalizácia dažďová</t>
  </si>
  <si>
    <t>{43787eae-a008-4169-aa9a-c30c0719f5f4}</t>
  </si>
  <si>
    <t>SO 105</t>
  </si>
  <si>
    <t>Areálový rozvod plynu</t>
  </si>
  <si>
    <t>{39626c00-1a8e-4d63-bd81-3cbfb3f450da}</t>
  </si>
  <si>
    <t>KRYCÍ LIST ROZPOČTU</t>
  </si>
  <si>
    <t>Objekt:</t>
  </si>
  <si>
    <t>SO 100 - Búracie práce a hrubé terénne úpravy</t>
  </si>
  <si>
    <t>Časť:</t>
  </si>
  <si>
    <t>100.1 - Sklad, Administratívna budova</t>
  </si>
  <si>
    <t>Úroveň 3:</t>
  </si>
  <si>
    <t>100.1.1 - Administratívna budova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</si>
  <si>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</si>
  <si>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</si>
  <si>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</si>
  <si>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</si>
  <si>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</si>
  <si>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</si>
  <si>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</si>
  <si>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</si>
  <si>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</si>
  <si>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</si>
  <si>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</si>
  <si>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</si>
  <si>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</si>
  <si>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</si>
  <si>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</si>
  <si>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</si>
  <si>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</si>
  <si>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</si>
  <si>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</si>
  <si>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</si>
  <si>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</si>
  <si>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</si>
  <si>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</si>
  <si>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</si>
  <si>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</si>
  <si>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</si>
  <si>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</si>
  <si>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</si>
  <si>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</si>
  <si>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</si>
  <si>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</si>
  <si>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</si>
  <si>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</si>
  <si>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</si>
  <si>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113307222.S</t>
  </si>
  <si>
    <t>Odstránenie podkladu v ploche nad 200 m2 z kameniva hrubého drveného, hr.100 do 200 mm,  -0,23500t</t>
  </si>
  <si>
    <t>m2</t>
  </si>
  <si>
    <t>4</t>
  </si>
  <si>
    <t>-713719433</t>
  </si>
  <si>
    <t>6</t>
  </si>
  <si>
    <t>Úpravy povrchov, podlahy, osadenie</t>
  </si>
  <si>
    <t>632001010.S</t>
  </si>
  <si>
    <t>Odstránenie separačnej fólie v podlahových vrstvách z PE</t>
  </si>
  <si>
    <t>-1622523791</t>
  </si>
  <si>
    <t>9</t>
  </si>
  <si>
    <t>Ostatné konštrukcie a práce-búranie</t>
  </si>
  <si>
    <t>961043111.S</t>
  </si>
  <si>
    <t>Búranie základov alebo vybúranie otvorov plochy nad 4 m2 z betónu prostého alebo preloženého kameňom,  -2,20000t</t>
  </si>
  <si>
    <t>m3</t>
  </si>
  <si>
    <t>983269051</t>
  </si>
  <si>
    <t>962031132.S</t>
  </si>
  <si>
    <t>Búranie priečok alebo vybúranie otvorov plochy nad 4 m2 z tehál pálených, plných alebo dutých hr. do 150 mm,  -0,19600t</t>
  </si>
  <si>
    <t>12866688</t>
  </si>
  <si>
    <t>5</t>
  </si>
  <si>
    <t>962032231.S</t>
  </si>
  <si>
    <t>Búranie muriva alebo vybúranie otvorov plochy nad 4 m2 nadzákladového z tehál pálených, vápenopieskových, cementových na maltu,  -1,90500t</t>
  </si>
  <si>
    <t>84996762</t>
  </si>
  <si>
    <t>962052314.S</t>
  </si>
  <si>
    <t>Búranie muriva alebo vybúranie otvorov plochy nad 4 m2 železobetonového pilierov a prievlakov,  -2,40000t</t>
  </si>
  <si>
    <t>679779913</t>
  </si>
  <si>
    <t>7</t>
  </si>
  <si>
    <t>965043441.S</t>
  </si>
  <si>
    <t>Búranie podkladov pod dlažby, liatych dlažieb a mazanín,betón s poterom,teracom hr.do 150 mm,  plochy nad 4 m2 -2,20000t</t>
  </si>
  <si>
    <t>-613764456</t>
  </si>
  <si>
    <t>8</t>
  </si>
  <si>
    <t>968062244.S</t>
  </si>
  <si>
    <t>Vybúranie drevených okien vrátane rámu a interiér.+ exteriér. parapetu  jednod. plochy do 1 m2,  -0,04100t</t>
  </si>
  <si>
    <t>-374560892</t>
  </si>
  <si>
    <t>968062245.S</t>
  </si>
  <si>
    <t>Vybúranie drevených okien vrátane a interiér.+ exteriér. parapetu rámu jednoduchých plochy do 2 m2,  -0,03100t</t>
  </si>
  <si>
    <t>513463343</t>
  </si>
  <si>
    <t>10</t>
  </si>
  <si>
    <t>968062456.S</t>
  </si>
  <si>
    <t>Vybúranie drevených dverí vrátane zárubne plochy nad 2 m2,  -0,06700t</t>
  </si>
  <si>
    <t>-1398658233</t>
  </si>
  <si>
    <t>11</t>
  </si>
  <si>
    <t>979081111.S</t>
  </si>
  <si>
    <t>Odvoz sutiny a vybúraných hmôt na skládku do 1 km</t>
  </si>
  <si>
    <t>t</t>
  </si>
  <si>
    <t>-234792277</t>
  </si>
  <si>
    <t>12</t>
  </si>
  <si>
    <t>979081121.S</t>
  </si>
  <si>
    <t>Odvoz sutiny a vybúraných hmôt na skládku za každý ďalší 1 km</t>
  </si>
  <si>
    <t>1992119291</t>
  </si>
  <si>
    <t>13</t>
  </si>
  <si>
    <t>979089012.S</t>
  </si>
  <si>
    <t>Poplatok za skladovanie - betón, tehly, dlaždice (17 01) ostatné</t>
  </si>
  <si>
    <t>632611091</t>
  </si>
  <si>
    <t>14</t>
  </si>
  <si>
    <t>979089112.S</t>
  </si>
  <si>
    <t>Poplatok za skladovanie - drevo, sklo, plasty (17 02 ), ostatné</t>
  </si>
  <si>
    <t>-769389396</t>
  </si>
  <si>
    <t>15</t>
  </si>
  <si>
    <t>979089212.S</t>
  </si>
  <si>
    <t>Poplatok za skladovanie - bitúmenové zmesi, uholný decht, dechtové výrobky (17 03 ), ostatné</t>
  </si>
  <si>
    <t>-610465782</t>
  </si>
  <si>
    <t>16</t>
  </si>
  <si>
    <t>979089412.S</t>
  </si>
  <si>
    <t>Poplatok za skladovanie - izolačné materiály a materiály obsahujúce azbest (17 06), ostatné</t>
  </si>
  <si>
    <t>321823976</t>
  </si>
  <si>
    <t>17</t>
  </si>
  <si>
    <t>979089512.S</t>
  </si>
  <si>
    <t>Poplatok za skladovanie - stavebné materiály na báze sadry (17 08 ), ostatné</t>
  </si>
  <si>
    <t>-1802215282</t>
  </si>
  <si>
    <t>PSV</t>
  </si>
  <si>
    <t>Práce a dodávky PSV</t>
  </si>
  <si>
    <t>711</t>
  </si>
  <si>
    <t>Izolácie proti vode a vlhkosti</t>
  </si>
  <si>
    <t>18</t>
  </si>
  <si>
    <t>711141558.S</t>
  </si>
  <si>
    <t>Odstránenie povlakovej izolácie jednovrstvovej,  -0,00600t</t>
  </si>
  <si>
    <t>693042718</t>
  </si>
  <si>
    <t>712</t>
  </si>
  <si>
    <t>Izolácie striech, povlakové krytiny</t>
  </si>
  <si>
    <t>19</t>
  </si>
  <si>
    <t>712290021.S</t>
  </si>
  <si>
    <t>Odstránenie parozábrany pre strechy šikmé do 30°</t>
  </si>
  <si>
    <t>1969418757</t>
  </si>
  <si>
    <t>713</t>
  </si>
  <si>
    <t>Izolácie tepelné</t>
  </si>
  <si>
    <t>713000015.S</t>
  </si>
  <si>
    <t>Odstránenie tepelnej izolácie stropov uchytené pribitím, kotvením z vláknitých materiálov hr. nad 10 cm -0,00636t</t>
  </si>
  <si>
    <t>1994951933</t>
  </si>
  <si>
    <t>21</t>
  </si>
  <si>
    <t>713000022.S</t>
  </si>
  <si>
    <t>Odstránenie tepelnej izolácie podláh kladenej voľne z polystyrénu hr. do 10 cm -0,0045t</t>
  </si>
  <si>
    <t>-1649126985</t>
  </si>
  <si>
    <t>762</t>
  </si>
  <si>
    <t>Konštrukcie tesárske</t>
  </si>
  <si>
    <t>22</t>
  </si>
  <si>
    <t>762331812.S</t>
  </si>
  <si>
    <t xml:space="preserve">Demontáž drevených konštrukcií krovov </t>
  </si>
  <si>
    <t>1988854403</t>
  </si>
  <si>
    <t>23</t>
  </si>
  <si>
    <t>762341811.S</t>
  </si>
  <si>
    <t>Demontáž debnenia striech rovných, oblúkových do 60° z dosiek hrubých, hobľovaných, -0,01600 t</t>
  </si>
  <si>
    <t>133995563</t>
  </si>
  <si>
    <t>763</t>
  </si>
  <si>
    <t>Konštrukcie - drevostavby</t>
  </si>
  <si>
    <t>24</t>
  </si>
  <si>
    <t>763139521.S</t>
  </si>
  <si>
    <t>Demontáž sadrokartónového podhľadu s nosnou konštrukciou drevenou, jednoduché opláštenie, -0,01803t</t>
  </si>
  <si>
    <t>1634273139</t>
  </si>
  <si>
    <t>764</t>
  </si>
  <si>
    <t>Konštrukcie klampiarske</t>
  </si>
  <si>
    <t>25</t>
  </si>
  <si>
    <t>764311822.S</t>
  </si>
  <si>
    <t>Demontáž krytiny strešnej , so sklonom do 30st.,  -0,00732t</t>
  </si>
  <si>
    <t>2010453159</t>
  </si>
  <si>
    <t>26</t>
  </si>
  <si>
    <t>764321860.S</t>
  </si>
  <si>
    <t>Demontáž oplechovania, -0,00740t</t>
  </si>
  <si>
    <t>1666672503</t>
  </si>
  <si>
    <t>27</t>
  </si>
  <si>
    <t>764352810.S</t>
  </si>
  <si>
    <t>Demontáž žľabov pododkvapových polkruhových so sklonom do 30st.  -0,00330t</t>
  </si>
  <si>
    <t>m</t>
  </si>
  <si>
    <t>-1991873804</t>
  </si>
  <si>
    <t>28</t>
  </si>
  <si>
    <t>764454802.S</t>
  </si>
  <si>
    <t>Demontáž odpadových rúr kruhových,  -0,00285t</t>
  </si>
  <si>
    <t>-1799933761</t>
  </si>
  <si>
    <t>767</t>
  </si>
  <si>
    <t>Konštrukcie doplnkové kovové</t>
  </si>
  <si>
    <t>29</t>
  </si>
  <si>
    <t>767996803.S</t>
  </si>
  <si>
    <t>Demontáž ostatných doplnkov stavieb s hmotnosťou jednotlivých dielov konšt. nad 100 do 250 kg,  -0,00100t</t>
  </si>
  <si>
    <t>kg</t>
  </si>
  <si>
    <t>1960348079</t>
  </si>
  <si>
    <t>100.1.2 - Sklad</t>
  </si>
  <si>
    <t xml:space="preserve">    787 - Zasklievanie</t>
  </si>
  <si>
    <t>1441196481</t>
  </si>
  <si>
    <t>883963406</t>
  </si>
  <si>
    <t>1373253909</t>
  </si>
  <si>
    <t>955296107</t>
  </si>
  <si>
    <t>70237222</t>
  </si>
  <si>
    <t>943960600</t>
  </si>
  <si>
    <t>Vybúranie drevených okien vrátane a interiér.+ exteriér. parapetu rámu jednod. plochy do 1 m2,  -0,04100t</t>
  </si>
  <si>
    <t>-460123283</t>
  </si>
  <si>
    <t>Vybúranie drevených okien vrátane rámu a interiér.+ exteriér. parapetu jednoduchých plochy do 2 m2,  -0,03100t</t>
  </si>
  <si>
    <t>-914094701</t>
  </si>
  <si>
    <t>Vybúranie drevených dverových zárubní plochy nad 2 m2,  -0,06700t</t>
  </si>
  <si>
    <t>-161736270</t>
  </si>
  <si>
    <t>771459747</t>
  </si>
  <si>
    <t>47560505</t>
  </si>
  <si>
    <t>-634501436</t>
  </si>
  <si>
    <t>-428906475</t>
  </si>
  <si>
    <t>1563955439</t>
  </si>
  <si>
    <t>-584874577</t>
  </si>
  <si>
    <t>1124839571</t>
  </si>
  <si>
    <t>-1402021153</t>
  </si>
  <si>
    <t>-640514706</t>
  </si>
  <si>
    <t>60211632</t>
  </si>
  <si>
    <t>1764459382</t>
  </si>
  <si>
    <t>69808644</t>
  </si>
  <si>
    <t>-442466051</t>
  </si>
  <si>
    <t>-1560216636</t>
  </si>
  <si>
    <t>-120377444</t>
  </si>
  <si>
    <t>-800447930</t>
  </si>
  <si>
    <t>1302442082</t>
  </si>
  <si>
    <t>-1068229977</t>
  </si>
  <si>
    <t>-1933120300</t>
  </si>
  <si>
    <t>787</t>
  </si>
  <si>
    <t>Zasklievanie</t>
  </si>
  <si>
    <t>787100040.S</t>
  </si>
  <si>
    <t>Demontáž presklenej steny B11</t>
  </si>
  <si>
    <t>-827287631</t>
  </si>
  <si>
    <t>100.2 - Hrubé terénne úpravy</t>
  </si>
  <si>
    <t>111101101.S</t>
  </si>
  <si>
    <t>Odstránenie travín a tŕstia s príp. premiestnením a uložením na hromady do 50 m, pri celkovej ploche do 1000m2</t>
  </si>
  <si>
    <t>-2100635293</t>
  </si>
  <si>
    <t>113107223.S</t>
  </si>
  <si>
    <t>Odstránenie krytu v ploche nad 200 m2 z kameniva hrubého drveného, hr. 200 do 300 mm,  -0,40000t</t>
  </si>
  <si>
    <t>514624546</t>
  </si>
  <si>
    <t>113107226.S</t>
  </si>
  <si>
    <t>Odstránenie krytu v ploche nad 200 m2 z kameniva hrubého drveného, do 900 mm,  -1,44000t</t>
  </si>
  <si>
    <t>56821906</t>
  </si>
  <si>
    <t>113107232.S</t>
  </si>
  <si>
    <t>Odstránenie krytu v ploche nad 200 m2 z betónu prostého, hr. vrstvy 150 do 300 mm,  -0,50000t</t>
  </si>
  <si>
    <t>1292228942</t>
  </si>
  <si>
    <t>113107242.S</t>
  </si>
  <si>
    <t>Odstránenie krytu asfaltového v ploche nad 200 m2, hr. nad 50 do 100 mm,  -0,18100t</t>
  </si>
  <si>
    <t>873618456</t>
  </si>
  <si>
    <t>113206111.S</t>
  </si>
  <si>
    <t>Vytrhanie obrúb betónových, s vybúraním lôžka, z krajníkov alebo obrubníkov stojatých,  -0,14500t</t>
  </si>
  <si>
    <t>-511114617</t>
  </si>
  <si>
    <t>113207112.S</t>
  </si>
  <si>
    <t>Vybúranie odvodňovacieho rigola, s vybúraním lôžka -0,11500t</t>
  </si>
  <si>
    <t>-1438169119</t>
  </si>
  <si>
    <t>121101111.S</t>
  </si>
  <si>
    <t>Odstránenie ornice s vodor. premiestn. na hromady, so zložením na vzdialenosť do 100 m a do 100m3</t>
  </si>
  <si>
    <t>381380566</t>
  </si>
  <si>
    <t>162501102.S</t>
  </si>
  <si>
    <t>Vodorovné premiestnenie výkopku po spevnenej ceste z horniny tr.1-4, do 100 m3 na vzdialenosť do 3000 m</t>
  </si>
  <si>
    <t>515273174</t>
  </si>
  <si>
    <t>162501105.S</t>
  </si>
  <si>
    <t>Vodorovné premiestnenie výkopku po spevnenej ceste z horniny tr.1-4, do 100 m3, príplatok k cene za každých ďalšich a začatých 1000 m</t>
  </si>
  <si>
    <t>558538713</t>
  </si>
  <si>
    <t>171201201.S</t>
  </si>
  <si>
    <t>Uloženie sypaniny na skládky do 100 m3</t>
  </si>
  <si>
    <t>1246771799</t>
  </si>
  <si>
    <t>171209002.S</t>
  </si>
  <si>
    <t>Poplatok za skladovanie - zemina a kamenivo (17 05) ostatné</t>
  </si>
  <si>
    <t>-1012030064</t>
  </si>
  <si>
    <t>962052211.S</t>
  </si>
  <si>
    <t>Búranie muriva alebo vybúranie otvorov plochy nad 4 m2 železobetonového nadzákladného,  -2,40000t</t>
  </si>
  <si>
    <t>479869481</t>
  </si>
  <si>
    <t>1400133684</t>
  </si>
  <si>
    <t>-1641269308</t>
  </si>
  <si>
    <t>979087212.S</t>
  </si>
  <si>
    <t>Nakladanie na dopravné prostriedky pre vodorovnú dopravu sutiny</t>
  </si>
  <si>
    <t>1973289430</t>
  </si>
  <si>
    <t>1610722881</t>
  </si>
  <si>
    <t>923498827</t>
  </si>
  <si>
    <t>SO 101 - Objekt skladu výrobkov</t>
  </si>
  <si>
    <t>SO 101.1, SO 101.2 - Architektúra + statika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</si>
  <si>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</si>
  <si>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</si>
  <si>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</si>
  <si>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</si>
  <si>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99 - Presun hmôt HSV</t>
  </si>
  <si>
    <t xml:space="preserve">    721 - Zdravotechnika - vnútorná kanalizácia</t>
  </si>
  <si>
    <t xml:space="preserve">    725 - Zdravotechnika - zariaďovacie predmety</t>
  </si>
  <si>
    <t xml:space="preserve">    765 - Konštrukcie - krytiny tvrdé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</si>
  <si>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</si>
  <si>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</si>
  <si>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</si>
  <si>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777 - Podlahy syntetické</t>
  </si>
  <si>
    <t xml:space="preserve">    781 - Obklady</t>
  </si>
  <si>
    <t xml:space="preserve">    782 - Obklady z prírodného a konglomerovaného kameňa</t>
  </si>
  <si>
    <t xml:space="preserve">    783 - Nátery</t>
  </si>
  <si>
    <t xml:space="preserve">    784 - Maľby</t>
  </si>
  <si>
    <t>132201101.S</t>
  </si>
  <si>
    <t>Výkop ryhy do šírky 600 mm v horn.3 do 100 m3</t>
  </si>
  <si>
    <t>-1099688582</t>
  </si>
  <si>
    <t>132201109.S</t>
  </si>
  <si>
    <t>Príplatok k cene za lepivosť pri hĺbení rýh šírky do 600 mm zapažených i nezapažených s urovnaním dna v hornine 3</t>
  </si>
  <si>
    <t>-1976542169</t>
  </si>
  <si>
    <t>132201201.S</t>
  </si>
  <si>
    <t>Výkop ryhy šírky 600-2000mm horn.3 do 100m3</t>
  </si>
  <si>
    <t>1276986851</t>
  </si>
  <si>
    <t>132201209.S</t>
  </si>
  <si>
    <t>Príplatok k cenám za lepivosť pri hĺbení rýh š. nad 600 do 2 000 mm zapaž. i nezapažených, s urovnaním dna v hornine 3</t>
  </si>
  <si>
    <t>91738278</t>
  </si>
  <si>
    <t>133201202.S</t>
  </si>
  <si>
    <t>Výkop šachty nezapaženej, hornina 3 nad 100 m3</t>
  </si>
  <si>
    <t>680847512</t>
  </si>
  <si>
    <t>133201209.S</t>
  </si>
  <si>
    <t>Príplatok k cenám za lepivosť horniny tr.3</t>
  </si>
  <si>
    <t>-1110638740</t>
  </si>
  <si>
    <t>46</t>
  </si>
  <si>
    <t>162201102.S</t>
  </si>
  <si>
    <t>Vodorovné premiestnenie výkopku z horniny 1-4 nad 20-50m</t>
  </si>
  <si>
    <t>-1761349136</t>
  </si>
  <si>
    <t>49</t>
  </si>
  <si>
    <t>-1030150013</t>
  </si>
  <si>
    <t>50</t>
  </si>
  <si>
    <t>115788797</t>
  </si>
  <si>
    <t>47</t>
  </si>
  <si>
    <t>167101102.S</t>
  </si>
  <si>
    <t>Nakladanie neuľahnutého výkopku z hornín tr.1-4 nad 100 do 1000 m3</t>
  </si>
  <si>
    <t>537536245</t>
  </si>
  <si>
    <t>186</t>
  </si>
  <si>
    <t>174101001.S</t>
  </si>
  <si>
    <t>Zásyp sypaninou so zhutnením jám, šachiet, rýh, zárezov alebo okolo objektov do 100 m3 - okapový chodník</t>
  </si>
  <si>
    <t>397913655</t>
  </si>
  <si>
    <t>45</t>
  </si>
  <si>
    <t>174101003.S</t>
  </si>
  <si>
    <t>Zásyp sypaninou so zhutnením jám, šachiet, rýh, zárezov alebo okolo objektov nad 1000 do 10000 m3</t>
  </si>
  <si>
    <t>1252623437</t>
  </si>
  <si>
    <t>48</t>
  </si>
  <si>
    <t>M</t>
  </si>
  <si>
    <t>103640000200.S</t>
  </si>
  <si>
    <t>Zemina pre terénne úpravy - zásypová</t>
  </si>
  <si>
    <t>-399005016</t>
  </si>
  <si>
    <t>Zakladanie</t>
  </si>
  <si>
    <t>56</t>
  </si>
  <si>
    <t>215901101.S</t>
  </si>
  <si>
    <t>Zhutnenie podložia z rastlej horniny 1 až 4 pod násypy, z hornina súdržných do 92 % PS a nesúdržných</t>
  </si>
  <si>
    <t>-69031864</t>
  </si>
  <si>
    <t>53</t>
  </si>
  <si>
    <t>221121112.S</t>
  </si>
  <si>
    <t>Nastraženie a zabaranenie pilót zvislých na dľžku zabaranenia do 5m</t>
  </si>
  <si>
    <t>82173205</t>
  </si>
  <si>
    <t>54</t>
  </si>
  <si>
    <t>593820000400.S</t>
  </si>
  <si>
    <t>Pilóta železobetónová ihlanová, výška 5000 mm, podstava vrchná 500x500 mm, podstava spodná 120x120 mm</t>
  </si>
  <si>
    <t>ks</t>
  </si>
  <si>
    <t>1885524313</t>
  </si>
  <si>
    <t>55</t>
  </si>
  <si>
    <t>271573001.S</t>
  </si>
  <si>
    <t>Násyp pod základové konštrukcie so zhutnením zo štrkopiesku fr.16-32 mm</t>
  </si>
  <si>
    <t>-1845454819</t>
  </si>
  <si>
    <t>273313521.S</t>
  </si>
  <si>
    <t>Betón základových dosiek, prostý tr. C 12/15</t>
  </si>
  <si>
    <t>-461890121</t>
  </si>
  <si>
    <t>57</t>
  </si>
  <si>
    <t>273321312.S</t>
  </si>
  <si>
    <t>Betón základových dosiek, železový (bez výstuže), tr. C 20/25</t>
  </si>
  <si>
    <t>-1815937942</t>
  </si>
  <si>
    <t>273326241.S</t>
  </si>
  <si>
    <t>Základové dosky z betónu železového vodostavebného C 25/30 (bez výstuže)</t>
  </si>
  <si>
    <t>964676527</t>
  </si>
  <si>
    <t>273351215.S</t>
  </si>
  <si>
    <t>Debnenie stien základových dosiek, zhotovenie-dielce</t>
  </si>
  <si>
    <t>-1193619841</t>
  </si>
  <si>
    <t>273351216.S</t>
  </si>
  <si>
    <t>Debnenie stien základových dosiek, odstránenie-dielce</t>
  </si>
  <si>
    <t>-162585174</t>
  </si>
  <si>
    <t>58</t>
  </si>
  <si>
    <t>273362021.S</t>
  </si>
  <si>
    <t>Výstuž základových dosiek zo zvár. sietí KARI</t>
  </si>
  <si>
    <t>-609175617</t>
  </si>
  <si>
    <t>345</t>
  </si>
  <si>
    <t>274121121.S</t>
  </si>
  <si>
    <t>Montáž soklového pásu, prahu zo železobetónu, spojovacia vrstva z cementovej malty, hmotnosti 5 t</t>
  </si>
  <si>
    <t>676792211</t>
  </si>
  <si>
    <t>346</t>
  </si>
  <si>
    <t>593230000100.S</t>
  </si>
  <si>
    <t>Soklový panel s tepelnoizolačnou vrstvou "S 10"</t>
  </si>
  <si>
    <t>1902116650</t>
  </si>
  <si>
    <t>274313521.S</t>
  </si>
  <si>
    <t>Betón základových pásov, prostý tr. C 12/15</t>
  </si>
  <si>
    <t>98719583</t>
  </si>
  <si>
    <t>51</t>
  </si>
  <si>
    <t>274321411.S</t>
  </si>
  <si>
    <t>Betón základových pásov, železový (bez výstuže), tr. C 25/30</t>
  </si>
  <si>
    <t>-344107605</t>
  </si>
  <si>
    <t>274351215.S</t>
  </si>
  <si>
    <t>Debnenie stien základových pásov, zhotovenie-dielce</t>
  </si>
  <si>
    <t>1642812416</t>
  </si>
  <si>
    <t>274351216.S</t>
  </si>
  <si>
    <t>Debnenie stien základových pásov, odstránenie-dielce</t>
  </si>
  <si>
    <t>-27816259</t>
  </si>
  <si>
    <t>274361821.S</t>
  </si>
  <si>
    <t>Výstuž základových pásov z ocele B500 (10505)</t>
  </si>
  <si>
    <t>1765977903</t>
  </si>
  <si>
    <t>275313521.S</t>
  </si>
  <si>
    <t>Betón základových pätiek, prostý tr. C 12/15</t>
  </si>
  <si>
    <t>-443523997</t>
  </si>
  <si>
    <t>52</t>
  </si>
  <si>
    <t>275321411.S</t>
  </si>
  <si>
    <t>Betón základových pätiek, železový (bez výstuže), tr. C 25/30</t>
  </si>
  <si>
    <t>-1616019320</t>
  </si>
  <si>
    <t>275351215.S</t>
  </si>
  <si>
    <t>Debnenie stien základových pätiek, zhotovenie-dielce</t>
  </si>
  <si>
    <t>1082636155</t>
  </si>
  <si>
    <t>275351216.S</t>
  </si>
  <si>
    <t>Debnenie stien základovýcb pätiek, odstránenie-dielce</t>
  </si>
  <si>
    <t>-1493015457</t>
  </si>
  <si>
    <t>275361821.S</t>
  </si>
  <si>
    <t>Výstuž základových pätiek z ocele B500 (10505)</t>
  </si>
  <si>
    <t>-1707847316</t>
  </si>
  <si>
    <t>189</t>
  </si>
  <si>
    <t>289971211.S</t>
  </si>
  <si>
    <t>Zhotovenie vrstvy z geotextílie na upravenom povrchu sklon do 1 : 5 , šírky od 0 do 3 m</t>
  </si>
  <si>
    <t>-1976254232</t>
  </si>
  <si>
    <t>190</t>
  </si>
  <si>
    <t>693110004500.S</t>
  </si>
  <si>
    <t>Geotextília polypropylénová netkaná 300 g/m2</t>
  </si>
  <si>
    <t>-429392712</t>
  </si>
  <si>
    <t>Zvislé a kompletné konštrukcie</t>
  </si>
  <si>
    <t>311233021.S</t>
  </si>
  <si>
    <t>Murivo nosné (m3) z tehál pálených dierovaných nebrúsených na pero a drážku hrúbky 440 mm, na klasickú maltu</t>
  </si>
  <si>
    <t>-678848321</t>
  </si>
  <si>
    <t>311233041.S</t>
  </si>
  <si>
    <t>Murivo nosné (m3) z tehál pálených dierovaných nebrúsených na pero a drážku hrúbky 300 mm, na klasickú maltu</t>
  </si>
  <si>
    <t>-295029348</t>
  </si>
  <si>
    <t>37</t>
  </si>
  <si>
    <t>317160132.S</t>
  </si>
  <si>
    <t>Keramický preklad nenosný šírky 120 mm, výšky 65 mm, dĺžky 1000 mm</t>
  </si>
  <si>
    <t>1199770515</t>
  </si>
  <si>
    <t>34</t>
  </si>
  <si>
    <t>317160312.S</t>
  </si>
  <si>
    <t>Keramický preklad nosný šírky 70 mm, výšky 238 mm, dĺžky 1250 mm</t>
  </si>
  <si>
    <t>1358093158</t>
  </si>
  <si>
    <t>30</t>
  </si>
  <si>
    <t>317160313.S</t>
  </si>
  <si>
    <t>Keramický preklad nosný šírky 70 mm, výšky 238 mm, dĺžky 1500 mm</t>
  </si>
  <si>
    <t>-2029277055</t>
  </si>
  <si>
    <t>32</t>
  </si>
  <si>
    <t>317160314.S</t>
  </si>
  <si>
    <t>Keramický preklad nosný šírky 70 mm, výšky 238 mm, dĺžky 1750 mm</t>
  </si>
  <si>
    <t>1235324589</t>
  </si>
  <si>
    <t>33</t>
  </si>
  <si>
    <t>317160316.S</t>
  </si>
  <si>
    <t>Keramický preklad nosný šírky 70 mm, výšky 238 mm, dĺžky 2250 mm</t>
  </si>
  <si>
    <t>-429240220</t>
  </si>
  <si>
    <t>39</t>
  </si>
  <si>
    <t>317160317.S</t>
  </si>
  <si>
    <t>Keramický preklad nosný šírky 70 mm, výšky 238 mm, dĺžky 2500 mm</t>
  </si>
  <si>
    <t>1526062947</t>
  </si>
  <si>
    <t>38</t>
  </si>
  <si>
    <t>317160321.S</t>
  </si>
  <si>
    <t>Keramický preklad nosný šírky 70 mm, výšky 238 mm, dĺžky 3500 mm</t>
  </si>
  <si>
    <t>-1118416460</t>
  </si>
  <si>
    <t>82</t>
  </si>
  <si>
    <t>317321411.S</t>
  </si>
  <si>
    <t>Betón prekladov železový (bez výstuže) tr. C 25/30</t>
  </si>
  <si>
    <t>-1987662122</t>
  </si>
  <si>
    <t>83</t>
  </si>
  <si>
    <t>317351107.S</t>
  </si>
  <si>
    <t>Debnenie prekladu  vrátane podpornej konštrukcie výšky do 4 m zhotovenie</t>
  </si>
  <si>
    <t>268277393</t>
  </si>
  <si>
    <t>84</t>
  </si>
  <si>
    <t>317351108.S</t>
  </si>
  <si>
    <t>Debnenie prekladu  vrátane podpornej konštrukcie výšky do 4 m odstránenie</t>
  </si>
  <si>
    <t>1171186117</t>
  </si>
  <si>
    <t>92</t>
  </si>
  <si>
    <t>317361821.S</t>
  </si>
  <si>
    <t>Výstuž prekladov a vencov z ocele B500 (10505)</t>
  </si>
  <si>
    <t>1484643229</t>
  </si>
  <si>
    <t>93</t>
  </si>
  <si>
    <t>331321410.S</t>
  </si>
  <si>
    <t>Betón stĺpov a pilierov hranatých, ťahadiel, rámových stojok, vzpier, železový (bez výstuže) tr. C 25/30</t>
  </si>
  <si>
    <t>333102887</t>
  </si>
  <si>
    <t>94</t>
  </si>
  <si>
    <t>331351101.S</t>
  </si>
  <si>
    <t>Debnenie hranatých stĺpov prierezu pravouhlého štvoruholníka, zhotovenie-dielce</t>
  </si>
  <si>
    <t>-1265682828</t>
  </si>
  <si>
    <t>95</t>
  </si>
  <si>
    <t>331351102.S</t>
  </si>
  <si>
    <t>Debnenie hranatých stĺpov prierezu pravouhlého štvoruholníka, odstránenie-dielce</t>
  </si>
  <si>
    <t>1007790181</t>
  </si>
  <si>
    <t>96</t>
  </si>
  <si>
    <t>331361821.S</t>
  </si>
  <si>
    <t>Výstuž stĺpov, pilierov, stojok hranatých z bet. ocele B500 (10505)</t>
  </si>
  <si>
    <t>-292578349</t>
  </si>
  <si>
    <t>371</t>
  </si>
  <si>
    <t>341125001.S</t>
  </si>
  <si>
    <t>Montáž prefabrikovaného skeletu</t>
  </si>
  <si>
    <t>425917154</t>
  </si>
  <si>
    <t>372</t>
  </si>
  <si>
    <t>593210000100.S</t>
  </si>
  <si>
    <t>Prvky prefabrikovaného skeletu</t>
  </si>
  <si>
    <t>-1140774264</t>
  </si>
  <si>
    <t>87</t>
  </si>
  <si>
    <t>341321410.S</t>
  </si>
  <si>
    <t>Betón stien a priečok, železový (bez výstuže) tr. C 25/30</t>
  </si>
  <si>
    <t>325629783</t>
  </si>
  <si>
    <t>85</t>
  </si>
  <si>
    <t>341351105.S</t>
  </si>
  <si>
    <t>Debnenie stien a priečok obojstranné zhotovenie-dielce</t>
  </si>
  <si>
    <t>-1051694496</t>
  </si>
  <si>
    <t>86</t>
  </si>
  <si>
    <t>341351106.S</t>
  </si>
  <si>
    <t>Debnenie stien a priečok obojstranné odstránenie-dielce</t>
  </si>
  <si>
    <t>-563956784</t>
  </si>
  <si>
    <t>341361821.S</t>
  </si>
  <si>
    <t>Výstuž stien a priečok B500 (10505)</t>
  </si>
  <si>
    <t>-1856024990</t>
  </si>
  <si>
    <t>40</t>
  </si>
  <si>
    <t>342240031.S</t>
  </si>
  <si>
    <t>Priečky z tehál pálených dierovaných nebrúsených na pero a drážku hrúbky 100 mm, na klasickú maltu</t>
  </si>
  <si>
    <t>-1138645599</t>
  </si>
  <si>
    <t>36</t>
  </si>
  <si>
    <t>342240061.S</t>
  </si>
  <si>
    <t>Priečky z tehál pálených dierovaných nebrúsených na pero a drážku hrúbky 140 mm, na klasickú maltu</t>
  </si>
  <si>
    <t>1403493053</t>
  </si>
  <si>
    <t>228</t>
  </si>
  <si>
    <t>345365001.S</t>
  </si>
  <si>
    <t>Montáž dielca betón. okapové dosky " X 03"</t>
  </si>
  <si>
    <t>-13047052</t>
  </si>
  <si>
    <t>229</t>
  </si>
  <si>
    <t>592330002200</t>
  </si>
  <si>
    <t xml:space="preserve">Doska betónová okapová </t>
  </si>
  <si>
    <t>-1661596532</t>
  </si>
  <si>
    <t>380326232.S</t>
  </si>
  <si>
    <t>Kompletné konštrukcie zo železobetónu vodostavebného C 25/30, hr. 150-300 mm</t>
  </si>
  <si>
    <t>1108874785</t>
  </si>
  <si>
    <t>380356211.S</t>
  </si>
  <si>
    <t>Debnenie kompl. konštrukcií z plôch rovinných zhotovenie</t>
  </si>
  <si>
    <t>-1808177915</t>
  </si>
  <si>
    <t>380356212.S</t>
  </si>
  <si>
    <t>Debnenie kompl. konštrukcií z plôch rovinných odstránenie</t>
  </si>
  <si>
    <t>763295081</t>
  </si>
  <si>
    <t>Vodorovné konštrukcie</t>
  </si>
  <si>
    <t>75</t>
  </si>
  <si>
    <t>411321414.S</t>
  </si>
  <si>
    <t>Betón stropov doskových a trámových,  železový tr. C 25/30</t>
  </si>
  <si>
    <t>-1295065622</t>
  </si>
  <si>
    <t>76</t>
  </si>
  <si>
    <t>411351101.S</t>
  </si>
  <si>
    <t>Debnenie stropov doskových zhotovenie-dielce</t>
  </si>
  <si>
    <t>-179543715</t>
  </si>
  <si>
    <t>77</t>
  </si>
  <si>
    <t>411351102.S</t>
  </si>
  <si>
    <t>Debnenie stropov doskových odstránenie-dielce</t>
  </si>
  <si>
    <t>1061397187</t>
  </si>
  <si>
    <t>78</t>
  </si>
  <si>
    <t>411354175.S</t>
  </si>
  <si>
    <t>Podporná konštrukcia stropov pre zaťaženie do 20 kPa zhotovenie</t>
  </si>
  <si>
    <t>-1189457046</t>
  </si>
  <si>
    <t>79</t>
  </si>
  <si>
    <t>411354176.S</t>
  </si>
  <si>
    <t>Podporná konštrukcia stropov pre zaťaženie do 20 kPa odstránenie</t>
  </si>
  <si>
    <t>411777741</t>
  </si>
  <si>
    <t>80</t>
  </si>
  <si>
    <t>411361821.S</t>
  </si>
  <si>
    <t>Výstuž stropov doskových, trámových, vložkových,konzolových alebo balkónových, B500 (10505)</t>
  </si>
  <si>
    <t>-891869740</t>
  </si>
  <si>
    <t>81</t>
  </si>
  <si>
    <t>411362021.S</t>
  </si>
  <si>
    <t>Výstuž stropov doskových, trámových, vložkových,konzolových alebo balkónových, zo zváraných sietí KARI</t>
  </si>
  <si>
    <t>-510345993</t>
  </si>
  <si>
    <t>88</t>
  </si>
  <si>
    <t>417321515.S</t>
  </si>
  <si>
    <t>Betón stužujúcich pásov a vencov železový tr. C 25/30</t>
  </si>
  <si>
    <t>200512220</t>
  </si>
  <si>
    <t>89</t>
  </si>
  <si>
    <t>417351115.S</t>
  </si>
  <si>
    <t>Debnenie bočníc stužujúcich pásov a vencov vrátane vzpier zhotovenie</t>
  </si>
  <si>
    <t>1995862698</t>
  </si>
  <si>
    <t>90</t>
  </si>
  <si>
    <t>417351116.S</t>
  </si>
  <si>
    <t>Debnenie bočníc stužujúcich pásov a vencov vrátane vzpier odstránenie</t>
  </si>
  <si>
    <t>702057807</t>
  </si>
  <si>
    <t>110</t>
  </si>
  <si>
    <t>430321414.S</t>
  </si>
  <si>
    <t>Schodiskové konštrukcie, betón železový tr. C 25/30</t>
  </si>
  <si>
    <t>-909738436</t>
  </si>
  <si>
    <t>111</t>
  </si>
  <si>
    <t>430361821.S</t>
  </si>
  <si>
    <t>Výstuž schodiskových konštrukcií z betonárskej ocele 10505</t>
  </si>
  <si>
    <t>-501655821</t>
  </si>
  <si>
    <t>112</t>
  </si>
  <si>
    <t>431351121.S</t>
  </si>
  <si>
    <t>Debnenie do 4 m výšky - podest a podstupňových dosiek pôdorysne priamočiarych zhotovenie</t>
  </si>
  <si>
    <t>-71439167</t>
  </si>
  <si>
    <t>113</t>
  </si>
  <si>
    <t>431351122.S</t>
  </si>
  <si>
    <t>Debnenie do 4 m výšky - podest a podstupňových dosiek pôdorysne priamočiarych odstránenie</t>
  </si>
  <si>
    <t>1520641345</t>
  </si>
  <si>
    <t>114</t>
  </si>
  <si>
    <t>431351128.S</t>
  </si>
  <si>
    <t>Príplatok za podpornú konštrukciu podest a podstupňových dosiek výšky nad 4 do 6 m zhotovenie</t>
  </si>
  <si>
    <t>1554467908</t>
  </si>
  <si>
    <t>115</t>
  </si>
  <si>
    <t>431351129.S</t>
  </si>
  <si>
    <t>Príplatok za podpornú konštrukciu podest a podstupňových dosiek výšky nad 4 do 6 m odstránenie</t>
  </si>
  <si>
    <t>1983232533</t>
  </si>
  <si>
    <t>187</t>
  </si>
  <si>
    <t>451577777.S</t>
  </si>
  <si>
    <t>Podklad pod dlažbu v ploche vodorovnej alebo v sklone do 1:5 hr. 30-100 mm z kameniva ťaženého</t>
  </si>
  <si>
    <t>-87088499</t>
  </si>
  <si>
    <t>Komunikácie</t>
  </si>
  <si>
    <t>188</t>
  </si>
  <si>
    <t>564760111.S</t>
  </si>
  <si>
    <t>Podklad alebo kryt z kameniva hrubého drveného veľ. 8-16 mm s rozprestretím a zhutnením hr. 200 mm</t>
  </si>
  <si>
    <t>-391355143</t>
  </si>
  <si>
    <t>191</t>
  </si>
  <si>
    <t>596911141.S</t>
  </si>
  <si>
    <t>Kladenie betónovej dlažby hr. 60 mm do 50 m2 - okapový chodník</t>
  </si>
  <si>
    <t>1751764529</t>
  </si>
  <si>
    <t>192</t>
  </si>
  <si>
    <t>592460014500.S</t>
  </si>
  <si>
    <t>Platňa betónová, rozmer 500x500x60 mm, prírodná</t>
  </si>
  <si>
    <t>1605884715</t>
  </si>
  <si>
    <t>172</t>
  </si>
  <si>
    <t>610991111.S</t>
  </si>
  <si>
    <t>Zakrývanie výplní vnútorných okenných otvorov, predmetov a konštrukcií</t>
  </si>
  <si>
    <t>-1470847644</t>
  </si>
  <si>
    <t>176</t>
  </si>
  <si>
    <t>611460112.S</t>
  </si>
  <si>
    <t>Príprava vnútorného podkladu stropov na betónové podklady kontaktným mostíkom</t>
  </si>
  <si>
    <t>-1836169005</t>
  </si>
  <si>
    <t>177</t>
  </si>
  <si>
    <t>611460364.S</t>
  </si>
  <si>
    <t>Vnútorná omietka stropov vápennocementová jednovrstvová, hr. 15 mm</t>
  </si>
  <si>
    <t>-1069425668</t>
  </si>
  <si>
    <t>178</t>
  </si>
  <si>
    <t>612460112.S</t>
  </si>
  <si>
    <t>Príprava vnútorného podkladu stien na betónové podklady kontaktným mostíkom</t>
  </si>
  <si>
    <t>-2101280240</t>
  </si>
  <si>
    <t>179</t>
  </si>
  <si>
    <t>612460151.S</t>
  </si>
  <si>
    <t>Príprava vnútorného podkladu stien cementovým prednástrekom, hr. 3 mm</t>
  </si>
  <si>
    <t>-1301157530</t>
  </si>
  <si>
    <t>180</t>
  </si>
  <si>
    <t>612460364.S</t>
  </si>
  <si>
    <t xml:space="preserve">Vnútorná omietka stien vápennocementová jednovrstvová, hr. 15 mm vr. rohových a APU líšt </t>
  </si>
  <si>
    <t>-226730478</t>
  </si>
  <si>
    <t>182</t>
  </si>
  <si>
    <t>620991121.S</t>
  </si>
  <si>
    <t>Zakrývanie výplní vonkajších otvorov s rámami a zárubňami, zábradlí, oplechovania, atď. zhotovené z lešenia akýmkoľvek spôsobom</t>
  </si>
  <si>
    <t>983501493</t>
  </si>
  <si>
    <t>356</t>
  </si>
  <si>
    <t>622460124.S</t>
  </si>
  <si>
    <t>Príprava vonkajšieho podkladu stien penetráciou pod omietky a nátery</t>
  </si>
  <si>
    <t>-1926569955</t>
  </si>
  <si>
    <t>354</t>
  </si>
  <si>
    <t>622460151.S</t>
  </si>
  <si>
    <t>Príprava vonkajšieho podkladu stien cementovým prednástrekom, hr. 3 mm</t>
  </si>
  <si>
    <t>1835605050</t>
  </si>
  <si>
    <t>355</t>
  </si>
  <si>
    <t>622460364.S</t>
  </si>
  <si>
    <t>Vonkajšia omietka stien vápennocementová jednovrstvová, hr. 15 mm vr. rohových a APU líšt</t>
  </si>
  <si>
    <t>813672100</t>
  </si>
  <si>
    <t>207</t>
  </si>
  <si>
    <t>622461033.S</t>
  </si>
  <si>
    <t>Vonkajšia omietka stien pastovitá silikátová roztieraná, hr. 2 mm "S 11"</t>
  </si>
  <si>
    <t>-1363159335</t>
  </si>
  <si>
    <t>357</t>
  </si>
  <si>
    <t>6224610330.S</t>
  </si>
  <si>
    <t>Vonkajšia omietka stien pastovitá silikátová roztieraná, hr. 2 mm</t>
  </si>
  <si>
    <t>47723156</t>
  </si>
  <si>
    <t>370</t>
  </si>
  <si>
    <t>622461281.S</t>
  </si>
  <si>
    <t>Vonkajšia omietka stien pastovitá dekoratívna mozaiková</t>
  </si>
  <si>
    <t>-820257229</t>
  </si>
  <si>
    <t>353</t>
  </si>
  <si>
    <t>625250583.S</t>
  </si>
  <si>
    <t>Kontaktný zatepľovací systém soklovej alebo vodou namáhanej časti hr. 50 mm, zatĺkacie kotvy "S 08"</t>
  </si>
  <si>
    <t>-1644333385</t>
  </si>
  <si>
    <t>369</t>
  </si>
  <si>
    <t>6252505830.S</t>
  </si>
  <si>
    <t>Kontaktný zatepľovací systém soklovej alebo vodou namáhanej časti hr. 50 mm, zatĺkacie kotvy "S 05"</t>
  </si>
  <si>
    <t>-2026754033</t>
  </si>
  <si>
    <t>206</t>
  </si>
  <si>
    <t>625250740.S</t>
  </si>
  <si>
    <t>Kontaktný zatepľovací systém z minerálnej vlny hr. 150 mm, zatĺkacie kotvy</t>
  </si>
  <si>
    <t>-785898034</t>
  </si>
  <si>
    <t>116</t>
  </si>
  <si>
    <t>631315711.S</t>
  </si>
  <si>
    <t>Mazanina z betónu železového (bez výstuže) (m3) tr. C 25/30 hr.nad 120 do 240 mm</t>
  </si>
  <si>
    <t>1830600602</t>
  </si>
  <si>
    <t>119</t>
  </si>
  <si>
    <t>631316180.S</t>
  </si>
  <si>
    <t>Povrchová úprava vsypovou zmesou kryštalickej izolácie na cementovej báze pre betónové podlahy</t>
  </si>
  <si>
    <t>831954423</t>
  </si>
  <si>
    <t>120</t>
  </si>
  <si>
    <t>631316181.S</t>
  </si>
  <si>
    <t xml:space="preserve">Povrchová úprava mazanín - zdrsnenie </t>
  </si>
  <si>
    <t>-77535742</t>
  </si>
  <si>
    <t>71</t>
  </si>
  <si>
    <t>631319101.S</t>
  </si>
  <si>
    <t>Ochranný nástrek betónových podláh, ošetrovací prostriedok na čerstvý betón, na zníženie odparovania vody z povrchu betónu</t>
  </si>
  <si>
    <t>-1025067120</t>
  </si>
  <si>
    <t>69</t>
  </si>
  <si>
    <t>631319125.S</t>
  </si>
  <si>
    <t>Príplatok za zníženie obrusnosti s prísadou predp. v projekte pre mazaninu hr. nad 120 do 240 mm</t>
  </si>
  <si>
    <t>2026407323</t>
  </si>
  <si>
    <t>70</t>
  </si>
  <si>
    <t>631319155.S</t>
  </si>
  <si>
    <t>Príplatok za prehlad. povrchu betónovej mazaniny min. tr.C 8/10 oceľ. hlad. hr. 120-240 mm</t>
  </si>
  <si>
    <t>-61335091</t>
  </si>
  <si>
    <t>68</t>
  </si>
  <si>
    <t>631325711.S</t>
  </si>
  <si>
    <t>Mazanina z betónu vystužená oceľovými vláknami tr.C25/30 hr. nad 120 do 240 mm</t>
  </si>
  <si>
    <t>67760918</t>
  </si>
  <si>
    <t>121</t>
  </si>
  <si>
    <t>631351101.S</t>
  </si>
  <si>
    <t>Debnenie mazanín zhotovenie</t>
  </si>
  <si>
    <t>668947218</t>
  </si>
  <si>
    <t>122</t>
  </si>
  <si>
    <t>631351102.S</t>
  </si>
  <si>
    <t>Debnenie mazanín odstránenie</t>
  </si>
  <si>
    <t>-320799160</t>
  </si>
  <si>
    <t>117</t>
  </si>
  <si>
    <t>631361821.S</t>
  </si>
  <si>
    <t>Výstuž mazanín z betónov (z kameniva) a z ľahkých betónov z betonárskej ocele B500 (10505)</t>
  </si>
  <si>
    <t>404952596</t>
  </si>
  <si>
    <t>118</t>
  </si>
  <si>
    <t>631362021.S</t>
  </si>
  <si>
    <t>Výstuž mazanín z betónov (z kameniva) a z ľahkých betónov zo zváraných sietí z drôtov typu KARI</t>
  </si>
  <si>
    <t>-1220977883</t>
  </si>
  <si>
    <t>131</t>
  </si>
  <si>
    <t>631362402.S</t>
  </si>
  <si>
    <t>Výstuž cementového poteru zo sietí KARI, priemer drôtu 4/4 mm, veľkosť oka 150x150 mm</t>
  </si>
  <si>
    <t>2042732622</t>
  </si>
  <si>
    <t>132</t>
  </si>
  <si>
    <t>631362441.S</t>
  </si>
  <si>
    <t>Výstuž mazanín z betónov (z kameniva) a z ľahkých betónov zo sietí KARI, priemer drôtu 8/8 mm, veľkosť oka 100x100 mm</t>
  </si>
  <si>
    <t>851773686</t>
  </si>
  <si>
    <t>66</t>
  </si>
  <si>
    <t>632001011.S</t>
  </si>
  <si>
    <t>Zhotovenie separačnej fólie v podlahových vrstvách z PE</t>
  </si>
  <si>
    <t>308586985</t>
  </si>
  <si>
    <t>67</t>
  </si>
  <si>
    <t>283230007500.S</t>
  </si>
  <si>
    <t>Oddeľovacia fólia na potery</t>
  </si>
  <si>
    <t>12761559</t>
  </si>
  <si>
    <t>135</t>
  </si>
  <si>
    <t>632001051.S</t>
  </si>
  <si>
    <t>Zhotovenie jednonásobného penetračného náteru pre potery a stierky</t>
  </si>
  <si>
    <t>-455863674</t>
  </si>
  <si>
    <t>136</t>
  </si>
  <si>
    <t>585520008700.S</t>
  </si>
  <si>
    <t>Penetračný náter na nasiakavé podklady pod potery, samonivelizačné hmoty a stavebné lepidlá</t>
  </si>
  <si>
    <t>-1664329159</t>
  </si>
  <si>
    <t>167</t>
  </si>
  <si>
    <t>632200070.S</t>
  </si>
  <si>
    <t>Montáž dlažby kladená na sucho na rektifikačné terče výšky 25 -70 mm na plochých strechách</t>
  </si>
  <si>
    <t>2073804200</t>
  </si>
  <si>
    <t>168</t>
  </si>
  <si>
    <t>592460023000.S</t>
  </si>
  <si>
    <t>Platňa betónová , rozmer 500x500x38 mm, farba sivá</t>
  </si>
  <si>
    <t>-828654545</t>
  </si>
  <si>
    <t>134</t>
  </si>
  <si>
    <t>632452219.S</t>
  </si>
  <si>
    <t>Cementový poter, pevnosti v tlaku 20 MPa, hr. 50 mm</t>
  </si>
  <si>
    <t>427728248</t>
  </si>
  <si>
    <t>133</t>
  </si>
  <si>
    <t>632452221.S</t>
  </si>
  <si>
    <t>Cementový poter, pevnosti v tlaku 20 MPa, hr. 60 mm</t>
  </si>
  <si>
    <t>1803005605</t>
  </si>
  <si>
    <t>169</t>
  </si>
  <si>
    <t>632452226.S</t>
  </si>
  <si>
    <t>Cementový poter, pevnosti v tlaku 20 MPa, hr. 100 mm</t>
  </si>
  <si>
    <t>377220044</t>
  </si>
  <si>
    <t>130</t>
  </si>
  <si>
    <t>632452253.S</t>
  </si>
  <si>
    <t>Cementový poter (vhodný aj ako spádový), pevnosti v tlaku 25 MPa, hr. 70 mm</t>
  </si>
  <si>
    <t>1116844468</t>
  </si>
  <si>
    <t>129</t>
  </si>
  <si>
    <t>632452682.S</t>
  </si>
  <si>
    <t>Cementová samonivelizačná stierka, pevnosti v tlaku 30 MPa, hr. 3 mm</t>
  </si>
  <si>
    <t>-581054414</t>
  </si>
  <si>
    <t>307</t>
  </si>
  <si>
    <t>642944121.S</t>
  </si>
  <si>
    <t>Dodatočná montáž oceľovej dverovej zárubne, plochy otvoru do 2,5 m2</t>
  </si>
  <si>
    <t>474111125</t>
  </si>
  <si>
    <t>308</t>
  </si>
  <si>
    <t>553310008900.S</t>
  </si>
  <si>
    <t>Zárubňa oceľová oblá šxvxhr 900x1970x150 mm L "S 09"</t>
  </si>
  <si>
    <t>-2005904033</t>
  </si>
  <si>
    <t>309</t>
  </si>
  <si>
    <t>553310008800.S</t>
  </si>
  <si>
    <t>Zárubňa oceľová oblá šxvxhr 800x1970x150 mm P "S 11"</t>
  </si>
  <si>
    <t>1745992971</t>
  </si>
  <si>
    <t>310</t>
  </si>
  <si>
    <t>553310008600.S</t>
  </si>
  <si>
    <t>Zárubňa oceľová oblá šxvxhr 700x1970x150 mm P "S 13"</t>
  </si>
  <si>
    <t>-1809840754</t>
  </si>
  <si>
    <t>311</t>
  </si>
  <si>
    <t>553310008400.S</t>
  </si>
  <si>
    <t>Zárubňa oceľová oblá šxvxhr 600x1970x150 mm P "S 14"</t>
  </si>
  <si>
    <t>1533034913</t>
  </si>
  <si>
    <t>312</t>
  </si>
  <si>
    <t>553310008300.S</t>
  </si>
  <si>
    <t>Zárubňa oceľová oblá šxvxhr 600x1970x160 mm L "S 15"</t>
  </si>
  <si>
    <t>-945013257</t>
  </si>
  <si>
    <t>320</t>
  </si>
  <si>
    <t>-98903205</t>
  </si>
  <si>
    <t>321</t>
  </si>
  <si>
    <t>553310001700.S</t>
  </si>
  <si>
    <t>Zárubňa kovová šxv 800*1970 , jednodielna zamurovacia "S 21"</t>
  </si>
  <si>
    <t>9353664</t>
  </si>
  <si>
    <t>303</t>
  </si>
  <si>
    <t>642945111.S</t>
  </si>
  <si>
    <t>Osadenie oceľ. zárubní protipož. dverí s obetónov. jednokrídlové do 2,5 m2</t>
  </si>
  <si>
    <t>-667812374</t>
  </si>
  <si>
    <t>304</t>
  </si>
  <si>
    <t>553310010316.S</t>
  </si>
  <si>
    <t>Zárubňa požiarna oceľová,  šxvxhr 900x1970x150 mm, pravá "S 08"</t>
  </si>
  <si>
    <t>1193296945</t>
  </si>
  <si>
    <t>939941212.S</t>
  </si>
  <si>
    <t>Tesniaci plech do pracovných škár betónových konštrukcií s bitúmenovým povrchom obojstranným šírky 150 mm typ TPO</t>
  </si>
  <si>
    <t>-1923379817</t>
  </si>
  <si>
    <t>373</t>
  </si>
  <si>
    <t>941941032.S</t>
  </si>
  <si>
    <t>Montáž lešenia ľahkého pracovného radového s podlahami šírky od 0,80 do 1,00 m, výšky nad 10 do 30 m</t>
  </si>
  <si>
    <t>-379753347</t>
  </si>
  <si>
    <t>374</t>
  </si>
  <si>
    <t>941941192.S</t>
  </si>
  <si>
    <t>Príplatok za prvý a každý ďalší i začatý mesiac použitia lešenia ľahkého pracovného radového s podlahami šírky od 0,80 do 1,00 m, výšky nad 10 do 30 m</t>
  </si>
  <si>
    <t>1283641459</t>
  </si>
  <si>
    <t>366</t>
  </si>
  <si>
    <t>941941832.S</t>
  </si>
  <si>
    <t>Demontáž lešenia ľahkého pracovného radového s podlahami šírky nad 0,80 do 1,00 m, výšky nad 10 do 30 m</t>
  </si>
  <si>
    <t>1368404016</t>
  </si>
  <si>
    <t>363</t>
  </si>
  <si>
    <t>941955002.S</t>
  </si>
  <si>
    <t>Lešenie ľahké pracovné pomocné s výškou lešeňovej podlahy nad 1,20 do 1,90 m</t>
  </si>
  <si>
    <t>247049156</t>
  </si>
  <si>
    <t>367</t>
  </si>
  <si>
    <t>944944103.S</t>
  </si>
  <si>
    <t>Ochranná sieť na boku lešenia</t>
  </si>
  <si>
    <t>709778196</t>
  </si>
  <si>
    <t>368</t>
  </si>
  <si>
    <t>944944803.S</t>
  </si>
  <si>
    <t>Demontáž ochrannej siete na boku lešenia</t>
  </si>
  <si>
    <t>-82590165</t>
  </si>
  <si>
    <t>360</t>
  </si>
  <si>
    <t>952901111.S</t>
  </si>
  <si>
    <t>Vyčistenie budov pri výške podlaží do 4 m</t>
  </si>
  <si>
    <t>-594772431</t>
  </si>
  <si>
    <t>361</t>
  </si>
  <si>
    <t>952901221.S</t>
  </si>
  <si>
    <t>Vyčistenie budov priemyselných objektov akejkoľvek výšky</t>
  </si>
  <si>
    <t>1946845203</t>
  </si>
  <si>
    <t>99</t>
  </si>
  <si>
    <t>Presun hmôt HSV</t>
  </si>
  <si>
    <t>362</t>
  </si>
  <si>
    <t>998022021.S</t>
  </si>
  <si>
    <t>Presun hmôt pre haly 802, 811 zvislá konštr.monolitická výšky do 20 m</t>
  </si>
  <si>
    <t>1385144345</t>
  </si>
  <si>
    <t>347</t>
  </si>
  <si>
    <t>711142101.S</t>
  </si>
  <si>
    <t>Izolácia proti zemnej vlhkosti s protiradonovou odolnosťou nopovou HDPE fóliou hrúbky 0,5 mm, výška nopu 8 mm šírka 2 m zvislá</t>
  </si>
  <si>
    <t>-248701490</t>
  </si>
  <si>
    <t>142</t>
  </si>
  <si>
    <t>711210120.S</t>
  </si>
  <si>
    <t xml:space="preserve">Zhotovenie dvojnásobného izol. náteru pod keramické obklady v interiéri na ploche vodorovnej vr. izolačnej pásky </t>
  </si>
  <si>
    <t>-627566242</t>
  </si>
  <si>
    <t>143</t>
  </si>
  <si>
    <t>245660000550.S</t>
  </si>
  <si>
    <t>Náter hydroizolačný tekutá vodonepriepustná membrána na báze živice</t>
  </si>
  <si>
    <t>-1553401130</t>
  </si>
  <si>
    <t>144</t>
  </si>
  <si>
    <t>711210125.S</t>
  </si>
  <si>
    <t>Zhotovenie dvojnásobného izol. náteru pod keramické obklady v interiéri na ploche zvislej vr. izolačnej pásky</t>
  </si>
  <si>
    <t>-1304778704</t>
  </si>
  <si>
    <t>145</t>
  </si>
  <si>
    <t>142301216</t>
  </si>
  <si>
    <t>137</t>
  </si>
  <si>
    <t>711211051.S</t>
  </si>
  <si>
    <t>Jednozlož. silikátová hydroizolačná hmota, stierka vodorovná</t>
  </si>
  <si>
    <t>-575597344</t>
  </si>
  <si>
    <t>138</t>
  </si>
  <si>
    <t>711212051.S</t>
  </si>
  <si>
    <t>Jednozlož. silikátová hydroizolačná hmota, stierka zvislá</t>
  </si>
  <si>
    <t>-736315433</t>
  </si>
  <si>
    <t>64</t>
  </si>
  <si>
    <t>711471051.S</t>
  </si>
  <si>
    <t>Zhotovenie izolácie proti tlakovej vode PVC fóliou položenou voľne na vodorovnej ploche so zvarením spoju</t>
  </si>
  <si>
    <t>1125330557</t>
  </si>
  <si>
    <t>65</t>
  </si>
  <si>
    <t>283220000400.S</t>
  </si>
  <si>
    <t>Hydroizolačná fólia PVC-P, hr. 2 mm, izolácia základov proti zemnej vlhkosti, tlakovej vode, radónu</t>
  </si>
  <si>
    <t>757010553</t>
  </si>
  <si>
    <t>61</t>
  </si>
  <si>
    <t>711491172.S</t>
  </si>
  <si>
    <t>Zhotovenie ochrannej vrstvy izolácie z textílie na ploche vodorovnej, pre izolácie proti zemnej vlhkosti, podpovrchovej a tlakovej vode</t>
  </si>
  <si>
    <t>-1570368926</t>
  </si>
  <si>
    <t>62</t>
  </si>
  <si>
    <t>792443398</t>
  </si>
  <si>
    <t>63</t>
  </si>
  <si>
    <t>998711103.S</t>
  </si>
  <si>
    <t>Presun hmôt pre izoláciu proti vode v objektoch výšky nad 12 do 60 m</t>
  </si>
  <si>
    <t>351538321</t>
  </si>
  <si>
    <t>160</t>
  </si>
  <si>
    <t>712290010.S</t>
  </si>
  <si>
    <t>Zhotovenie parozábrany pre strechy ploché do 10°</t>
  </si>
  <si>
    <t>755196145</t>
  </si>
  <si>
    <t>161</t>
  </si>
  <si>
    <t>283230007300.S</t>
  </si>
  <si>
    <t>Parozábrana hr. 0,15 mm, š. 2 m, materiál na báze PO - modifikovaný PE</t>
  </si>
  <si>
    <t>1350067156</t>
  </si>
  <si>
    <t>336</t>
  </si>
  <si>
    <t>929833465</t>
  </si>
  <si>
    <t>337</t>
  </si>
  <si>
    <t>283230007150.S</t>
  </si>
  <si>
    <t>Parozábrana špeciálna, PE fólia bez spevňujúcej mriežky</t>
  </si>
  <si>
    <t>-1225983750</t>
  </si>
  <si>
    <t>164</t>
  </si>
  <si>
    <t>712361702.S</t>
  </si>
  <si>
    <t>Zhotovenie povlakovej krytiny striech plochých do 10° gumami fóliou prilepenou bodovo</t>
  </si>
  <si>
    <t>-1255995572</t>
  </si>
  <si>
    <t>165</t>
  </si>
  <si>
    <t>283220002300</t>
  </si>
  <si>
    <t>Hydroizolačná fólia PVC-P hr. 2,00 mm, š. 1,6/2,05 m, izolácia plochých striech, sivá</t>
  </si>
  <si>
    <t>-677186826</t>
  </si>
  <si>
    <t>231</t>
  </si>
  <si>
    <t>712370060.S</t>
  </si>
  <si>
    <t>Zhotovenie povlakovej krytiny striech plochých do 10° PVC-P fóliou celoplošne lepenou so zvarením spoju "X 01"</t>
  </si>
  <si>
    <t>-2135223762</t>
  </si>
  <si>
    <t>232</t>
  </si>
  <si>
    <t>283220001600.S</t>
  </si>
  <si>
    <t>Strešná hydroizolačná fólia PVC-P hr. 2,40 mm s protišmykovou úpravou na hornom povrchu</t>
  </si>
  <si>
    <t>1631087230</t>
  </si>
  <si>
    <t>340</t>
  </si>
  <si>
    <t>712370070.S</t>
  </si>
  <si>
    <t>Zhotovenie povlakovej krytiny striech plochých do 10° PVC-P fóliou upevnenou prikotvením so zvarením spoju</t>
  </si>
  <si>
    <t>2005870609</t>
  </si>
  <si>
    <t>341</t>
  </si>
  <si>
    <t>283220002900.S</t>
  </si>
  <si>
    <t>Strešná hydroizolačná fólia PVC-P hr. 1,5 - 1,8 mm vystužená skleným vláknom</t>
  </si>
  <si>
    <t>-1490279470</t>
  </si>
  <si>
    <t>162</t>
  </si>
  <si>
    <t>712990040.S</t>
  </si>
  <si>
    <t>Položenie geotextílie vodorovne alebo zvislo na strechy ploché do 10°</t>
  </si>
  <si>
    <t>-1801156665</t>
  </si>
  <si>
    <t>163</t>
  </si>
  <si>
    <t>-1635280985</t>
  </si>
  <si>
    <t>338</t>
  </si>
  <si>
    <t>9971793</t>
  </si>
  <si>
    <t>339</t>
  </si>
  <si>
    <t>120119942</t>
  </si>
  <si>
    <t>166</t>
  </si>
  <si>
    <t>998712103.S</t>
  </si>
  <si>
    <t>Presun hmôt pre izoláciu povlakovej krytiny v objektoch výšky nad 12 do 24 m</t>
  </si>
  <si>
    <t>-2061367705</t>
  </si>
  <si>
    <t>331</t>
  </si>
  <si>
    <t>713111111.S</t>
  </si>
  <si>
    <t>Montáž tepelnej izolácie stropov minerálnou vlnou, vrchom kladenou voľne</t>
  </si>
  <si>
    <t>886736854</t>
  </si>
  <si>
    <t>332</t>
  </si>
  <si>
    <t>631440004600.S</t>
  </si>
  <si>
    <t>Doska z minerálnej vlny hr. 200 mm, izolácia pre šikmé strechy, nezaťažené stropy, priečky</t>
  </si>
  <si>
    <t>480845755</t>
  </si>
  <si>
    <t>293</t>
  </si>
  <si>
    <t>713111121.S</t>
  </si>
  <si>
    <t>Montáž tepelnej izolácie stropov rovných minerálnou vlnou, spodkom s úpravou viazacím drôtom</t>
  </si>
  <si>
    <t>1562597850</t>
  </si>
  <si>
    <t>330</t>
  </si>
  <si>
    <t>1872501365</t>
  </si>
  <si>
    <t>195</t>
  </si>
  <si>
    <t>713112111.S</t>
  </si>
  <si>
    <t>Montáž tepelnej izolácie stropov polystyrénom, vrchom kladenou voľne</t>
  </si>
  <si>
    <t>1075183391</t>
  </si>
  <si>
    <t>196</t>
  </si>
  <si>
    <t>283720007000.S</t>
  </si>
  <si>
    <t>Doska EPS hr. 200 mm, pevnosť v tlaku 70 kPa, do spodnej vrstvy v dvojvrstvovej skladbe plochých striech</t>
  </si>
  <si>
    <t>-1546213185</t>
  </si>
  <si>
    <t>127</t>
  </si>
  <si>
    <t>713122111.S</t>
  </si>
  <si>
    <t>Montáž tepelnej izolácie podláh polystyrénom, kladeným voľne v jednej vrstve</t>
  </si>
  <si>
    <t>4720663</t>
  </si>
  <si>
    <t>128</t>
  </si>
  <si>
    <t>283750001900.S</t>
  </si>
  <si>
    <t>Doska XPS 300 hr. 60 mm, zakladanie stavieb, podlahy, obrátené ploché strechy</t>
  </si>
  <si>
    <t>487721539</t>
  </si>
  <si>
    <t>123</t>
  </si>
  <si>
    <t>713122121.S</t>
  </si>
  <si>
    <t>Montáž tepelnej izolácie podláh polystyrénom, kladeným voľne v dvoch vrstvách</t>
  </si>
  <si>
    <t>-231310655</t>
  </si>
  <si>
    <t>124</t>
  </si>
  <si>
    <t>283750003600.S</t>
  </si>
  <si>
    <t>Doska XPS 700 hr. 60 mm, pre extrémne zaťaženie, parkoviská, haly</t>
  </si>
  <si>
    <t>986763420</t>
  </si>
  <si>
    <t>157</t>
  </si>
  <si>
    <t>283750002000.S</t>
  </si>
  <si>
    <t>Doska XPS 300 hr. 80 mm, zakladanie stavieb, podlahy, obrátené ploché strechy</t>
  </si>
  <si>
    <t>-1827849009</t>
  </si>
  <si>
    <t>158</t>
  </si>
  <si>
    <t>283750002100.S</t>
  </si>
  <si>
    <t>Doska XPS 300 hr. 100 mm, zakladanie stavieb, podlahy, obrátené ploché strechy</t>
  </si>
  <si>
    <t>1027115205</t>
  </si>
  <si>
    <t>334</t>
  </si>
  <si>
    <t>713141250.S</t>
  </si>
  <si>
    <t>Montáž tepelnej izolácie striech plochých do 10° minerálnou vlnou, dvojvrstvová kladenými voľne</t>
  </si>
  <si>
    <t>1649978811</t>
  </si>
  <si>
    <t>335</t>
  </si>
  <si>
    <t>631440025400.S</t>
  </si>
  <si>
    <t>Doska z minerálnej vlny hr. 100 mm, izolácia pre zateplenie plochých striech</t>
  </si>
  <si>
    <t>2134337506</t>
  </si>
  <si>
    <t>342</t>
  </si>
  <si>
    <t>713144040.S</t>
  </si>
  <si>
    <t>Montáž tepelnej izolácie na atiku minerálnou vlnou kladenou voľne</t>
  </si>
  <si>
    <t>1372972015</t>
  </si>
  <si>
    <t>343</t>
  </si>
  <si>
    <t>-504875994</t>
  </si>
  <si>
    <t>230</t>
  </si>
  <si>
    <t>713392472.S</t>
  </si>
  <si>
    <t>D + M izolačný klin z minerálnej vlny pod atiku "X 02"</t>
  </si>
  <si>
    <t>-176410026</t>
  </si>
  <si>
    <t>126</t>
  </si>
  <si>
    <t>998713103.S</t>
  </si>
  <si>
    <t>Presun hmôt pre izolácie tepelné v objektoch výšky nad 12 m do 24 m</t>
  </si>
  <si>
    <t>1433983320</t>
  </si>
  <si>
    <t>721</t>
  </si>
  <si>
    <t>Zdravotechnika - vnútorná kanalizácia</t>
  </si>
  <si>
    <t>289</t>
  </si>
  <si>
    <t>721230233.S</t>
  </si>
  <si>
    <t>Montáž bezpečnostného prepadového strešného vtoku pre mPVC izolácie s integrovanou manžetou " K 10"</t>
  </si>
  <si>
    <t>-1252170372</t>
  </si>
  <si>
    <t>290</t>
  </si>
  <si>
    <t>286630010100.S</t>
  </si>
  <si>
    <t>Strešný prepad s PVC límcom</t>
  </si>
  <si>
    <t>1718525154</t>
  </si>
  <si>
    <t>291</t>
  </si>
  <si>
    <t>998721103.S</t>
  </si>
  <si>
    <t>Presun hmôt pre vnútornú kanalizáciu v objektoch výšky nad 12 do 24 m</t>
  </si>
  <si>
    <t>854453782</t>
  </si>
  <si>
    <t>725</t>
  </si>
  <si>
    <t>Zdravotechnika - zariaďovacie predmety</t>
  </si>
  <si>
    <t>208</t>
  </si>
  <si>
    <t>725413101.S</t>
  </si>
  <si>
    <t>Montáž žľabu oceľového "Z36"</t>
  </si>
  <si>
    <t>-1682907293</t>
  </si>
  <si>
    <t>209</t>
  </si>
  <si>
    <t>552420010900.S</t>
  </si>
  <si>
    <t xml:space="preserve">Oceľový žľab, šírka 150 mm, liatinová hrana </t>
  </si>
  <si>
    <t>-319475572</t>
  </si>
  <si>
    <t>210</t>
  </si>
  <si>
    <t>998725103.S</t>
  </si>
  <si>
    <t>Presun hmôt pre zariaďovacie predmety v objektoch výšky nad 12 do 24 m</t>
  </si>
  <si>
    <t>-1229140281</t>
  </si>
  <si>
    <t>97</t>
  </si>
  <si>
    <t>762332120.S</t>
  </si>
  <si>
    <t>Montáž viazaných konštrukcií krovov striech z reziva priemernej plochy 120 - 224 cm2</t>
  </si>
  <si>
    <t>-1931655527</t>
  </si>
  <si>
    <t>98</t>
  </si>
  <si>
    <t>605120009400.S</t>
  </si>
  <si>
    <t xml:space="preserve">Hranoly zo smrekovca neopracované hranené akosť II dĺ. 2000-3750 mm, hr. 100 mm, š. 140, 160, 200 mm </t>
  </si>
  <si>
    <t>1301339192</t>
  </si>
  <si>
    <t>197</t>
  </si>
  <si>
    <t>-974213482</t>
  </si>
  <si>
    <t>198</t>
  </si>
  <si>
    <t>605120007600.S</t>
  </si>
  <si>
    <t>Hranoly zo smrekovca neopracované hranené akosť I dĺ. 2000-3750 mm, hr. 200 mm, š. 100 mm</t>
  </si>
  <si>
    <t>-528689376</t>
  </si>
  <si>
    <t>762332140.S</t>
  </si>
  <si>
    <t>Montáž viazaných konštrukcií krovov striech z reziva priemernej plochy 288 - 450 cm2</t>
  </si>
  <si>
    <t>-173927251</t>
  </si>
  <si>
    <t>100</t>
  </si>
  <si>
    <t>605120010200.S</t>
  </si>
  <si>
    <t xml:space="preserve">Hranoly zo smrekovca neopracované hranené akosť II dĺ. 1000-1750 mm, hr. 200 mm, š. 200 mm </t>
  </si>
  <si>
    <t>4599217</t>
  </si>
  <si>
    <t>295</t>
  </si>
  <si>
    <t>762341201.S</t>
  </si>
  <si>
    <t>Montáž spodného latovania</t>
  </si>
  <si>
    <t>1908325858</t>
  </si>
  <si>
    <t>296</t>
  </si>
  <si>
    <t>605430000300.S</t>
  </si>
  <si>
    <t>Rezivo stavebné zo smreku - strešné laty impregnované hr. 50 mm, š. 100 mm, dĺ. 4000-5000 mm</t>
  </si>
  <si>
    <t>-216979544</t>
  </si>
  <si>
    <t>101</t>
  </si>
  <si>
    <t>762342202</t>
  </si>
  <si>
    <t>Montáž debnenia a latovania štítových odkvapových ríms pri vzdialenosti lát do 220 mm</t>
  </si>
  <si>
    <t>1071610248</t>
  </si>
  <si>
    <t>102</t>
  </si>
  <si>
    <t>6051013501</t>
  </si>
  <si>
    <t>Laty 50x30 vč. protihnilobného náteru</t>
  </si>
  <si>
    <t>1628204734</t>
  </si>
  <si>
    <t>103</t>
  </si>
  <si>
    <t>762342210</t>
  </si>
  <si>
    <t>Montáž debnenia a latovania štítových odkvapových ríms kontralaty rozpon 80-120 cm</t>
  </si>
  <si>
    <t>943155773</t>
  </si>
  <si>
    <t>104</t>
  </si>
  <si>
    <t>605140001900.S</t>
  </si>
  <si>
    <t>Kontralaty 50x30 vr. protihnilobného náteru</t>
  </si>
  <si>
    <t>436046620</t>
  </si>
  <si>
    <t>105</t>
  </si>
  <si>
    <t>762395000.S</t>
  </si>
  <si>
    <t>Spojovacie prostriedky pre viazané konštrukcie krovov, debnenie a laťovanie, nadstrešné konštr., spádové kliny - svorky, dosky, klince, pásová oceľ, vruty</t>
  </si>
  <si>
    <t>2104960399</t>
  </si>
  <si>
    <t>199</t>
  </si>
  <si>
    <t>762421500.S</t>
  </si>
  <si>
    <t>Montáž obloženia podláh, podkladový rošt</t>
  </si>
  <si>
    <t>1182066342</t>
  </si>
  <si>
    <t>200</t>
  </si>
  <si>
    <t>605430000100.S</t>
  </si>
  <si>
    <t>Rezivo stavebné zo smreku - strešné laty impregnované hr. 30 mm, š. 50 mm, dĺ. 4000-5000 mm</t>
  </si>
  <si>
    <t>188112183</t>
  </si>
  <si>
    <t>344</t>
  </si>
  <si>
    <t>762431304.S</t>
  </si>
  <si>
    <t>Obloženie atiky z dosiek OSB skrutkovaných na zraz hr. dosky 18 mm</t>
  </si>
  <si>
    <t>648903976</t>
  </si>
  <si>
    <t>106</t>
  </si>
  <si>
    <t>762431313.S</t>
  </si>
  <si>
    <t>Obloženie stien z dosiek OSB skrutkovaných na pero a drážku hr. dosky 18 mm</t>
  </si>
  <si>
    <t>-1338782213</t>
  </si>
  <si>
    <t>201</t>
  </si>
  <si>
    <t>762811100.S</t>
  </si>
  <si>
    <t xml:space="preserve">Montáž záklopu z dosiek </t>
  </si>
  <si>
    <t>-2022462902</t>
  </si>
  <si>
    <t>202</t>
  </si>
  <si>
    <t>605110000500.S</t>
  </si>
  <si>
    <t>Dosky a fošne zo smreku neopracované neomietané akosť I hr. 24-32 mm, š. 170-240 mm</t>
  </si>
  <si>
    <t>838581165</t>
  </si>
  <si>
    <t>107</t>
  </si>
  <si>
    <t>762822140.S</t>
  </si>
  <si>
    <t>Montáž stropníc z hraneného a polohraneného reziva prierezovej plochy 450 - 540 cm2</t>
  </si>
  <si>
    <t>-1974207778</t>
  </si>
  <si>
    <t>108</t>
  </si>
  <si>
    <t>605120000200.S</t>
  </si>
  <si>
    <t>Hranoly zo smreku neopracované vr. protihnilobného náteru</t>
  </si>
  <si>
    <t>706741178</t>
  </si>
  <si>
    <t>109</t>
  </si>
  <si>
    <t>998762103.S</t>
  </si>
  <si>
    <t>Presun hmôt pre konštrukcie tesárske v objektoch výšky od 12 do 24 m</t>
  </si>
  <si>
    <t>288707209</t>
  </si>
  <si>
    <t>183</t>
  </si>
  <si>
    <t>763132220.S</t>
  </si>
  <si>
    <t>Podhľad SDK závesný na dvojúrovňovej oceľovej podkonštrukcií CD+UD, doska štandardná hr. 15 mm</t>
  </si>
  <si>
    <t>-1163848607</t>
  </si>
  <si>
    <t>184</t>
  </si>
  <si>
    <t>763132420.S</t>
  </si>
  <si>
    <t>Podhľad SDK závesný na dvojúrovňovej oceľovej podkonštrukcií CD+UD, dosky impregnované hr. 15 mm</t>
  </si>
  <si>
    <t>-369053233</t>
  </si>
  <si>
    <t>181</t>
  </si>
  <si>
    <t>763167123.S</t>
  </si>
  <si>
    <t>SDK obklady okapotovanie SDK 12,5-2x požiarne izolovaný  "S04"</t>
  </si>
  <si>
    <t>-2097862053</t>
  </si>
  <si>
    <t>185</t>
  </si>
  <si>
    <t>998763303.S</t>
  </si>
  <si>
    <t>Presun hmôt pre sádrokartónové konštrukcie v objektoch výšky od 7 do 24 m</t>
  </si>
  <si>
    <t>-1097917567</t>
  </si>
  <si>
    <t>213</t>
  </si>
  <si>
    <t>764171712.S</t>
  </si>
  <si>
    <t>Krytina trapézová pozink farebný, výška profilu 50 mm, sklon strechy do 30°</t>
  </si>
  <si>
    <t>320986776</t>
  </si>
  <si>
    <t>333</t>
  </si>
  <si>
    <t>764175831</t>
  </si>
  <si>
    <t>Trapézový systém T-150, šírka 980 mm, hr. 1,25 mm, sklon strechy do 30°</t>
  </si>
  <si>
    <t>1185185069</t>
  </si>
  <si>
    <t>284</t>
  </si>
  <si>
    <t>764231220.S</t>
  </si>
  <si>
    <t>Lemovanie muriva z medeného Cu plechu, hr. 0,6 mm r.š. 150 mm, vr. pripojovacieho materiálu, s pripojením na krytinu z fólie "K 02"</t>
  </si>
  <si>
    <t>1105470875</t>
  </si>
  <si>
    <t>285</t>
  </si>
  <si>
    <t>764241240.S</t>
  </si>
  <si>
    <t>Oplechovanie komína "K 03"</t>
  </si>
  <si>
    <t>-1667374533</t>
  </si>
  <si>
    <t>272</t>
  </si>
  <si>
    <t>764245220.S</t>
  </si>
  <si>
    <t>Ventilačný nádstavec z medeného Cu plechu, so strieškou a lemovaním na vlnitej, hladkej, drážkovanej krytine D 100 mm "K 06"</t>
  </si>
  <si>
    <t>-9675439</t>
  </si>
  <si>
    <t>283</t>
  </si>
  <si>
    <t>764252227.S</t>
  </si>
  <si>
    <t>Žľaby z medeného Cu plechu, pododkvapové polkruhové r.š. 330 mm "K 04"</t>
  </si>
  <si>
    <t>282275168</t>
  </si>
  <si>
    <t>281</t>
  </si>
  <si>
    <t>764259211.S</t>
  </si>
  <si>
    <t>Kotlík kónický pre rúry s priemerom do 150 mm "K 01"</t>
  </si>
  <si>
    <t>-552450669</t>
  </si>
  <si>
    <t>282</t>
  </si>
  <si>
    <t>764259241.S</t>
  </si>
  <si>
    <t>Ochranný kôš strešného vpustu z medeného plechu pre rúry s priemerom do 150 mm "K 01"</t>
  </si>
  <si>
    <t>-1010982491</t>
  </si>
  <si>
    <t>287</t>
  </si>
  <si>
    <t>764292280.S</t>
  </si>
  <si>
    <t>Úžľabie z medeného Cu plechu, r.š. 1200 mm "K 07"</t>
  </si>
  <si>
    <t>963264163</t>
  </si>
  <si>
    <t>286</t>
  </si>
  <si>
    <t>764293280.S</t>
  </si>
  <si>
    <t>Hrebeň strechy z medeného Cu plechu, r.š. 1100 mm "K 05"</t>
  </si>
  <si>
    <t>-216161530</t>
  </si>
  <si>
    <t>203</t>
  </si>
  <si>
    <t>764313281.S</t>
  </si>
  <si>
    <t>Krytiny hladké z pozinkovaného farbeného RAL 7016 PZf plechu, hr. 08 mm vr. montáže štrukturovanej deliacej vrstvy</t>
  </si>
  <si>
    <t>1811857413</t>
  </si>
  <si>
    <t>205</t>
  </si>
  <si>
    <t>283280002700.S</t>
  </si>
  <si>
    <t>Hydroizolačná PP fólia 3-vrstvová, s nakašírovanou rohožou s nopovou štruktúrou, hmotnosť 380 g/m2</t>
  </si>
  <si>
    <t>1658473771</t>
  </si>
  <si>
    <t>215</t>
  </si>
  <si>
    <t>764352421.S</t>
  </si>
  <si>
    <t>Žľaby z pozinkovaného farbeného PZf plechu, pododkvapové polkruhové, vr. hákov, rohov, čiel, kútov "K11"</t>
  </si>
  <si>
    <t>1984696131</t>
  </si>
  <si>
    <t>217</t>
  </si>
  <si>
    <t>764359581.S</t>
  </si>
  <si>
    <t>Montáž kotlíka kónického z pozinkovaného farbeného PZf plechu, pre rúry s priemerom do 150 mm "K11"</t>
  </si>
  <si>
    <t>-1404218317</t>
  </si>
  <si>
    <t>218</t>
  </si>
  <si>
    <t>553440049600.S</t>
  </si>
  <si>
    <t xml:space="preserve">Kotlík žľabový </t>
  </si>
  <si>
    <t>1249229986</t>
  </si>
  <si>
    <t>214</t>
  </si>
  <si>
    <t>764430500.S</t>
  </si>
  <si>
    <t>Odkvapnica z poplastovaného plechu "K12" r.š. 220 mm</t>
  </si>
  <si>
    <t>2076422666</t>
  </si>
  <si>
    <t>288</t>
  </si>
  <si>
    <t>764430530.S</t>
  </si>
  <si>
    <t>Oplechovanie muriva a atík z poplastovaného plechu, vrátane rohov r.š. 460 mm "K 08, K 09"</t>
  </si>
  <si>
    <t>-1832975614</t>
  </si>
  <si>
    <t>226</t>
  </si>
  <si>
    <t>764430540.S</t>
  </si>
  <si>
    <t>Oplechovanie styku striešky a steny  z poplastovaného plechu, vrátane rohov r.š. 450 mm "14"</t>
  </si>
  <si>
    <t>-426377163</t>
  </si>
  <si>
    <t>222</t>
  </si>
  <si>
    <t>764454443.S</t>
  </si>
  <si>
    <t>Montáž objímky bez hrotu z pozinkovaného farbeného PZf plechu, pre kruhové zvodové rúry s priemerom 60 - 150 mm "K11"</t>
  </si>
  <si>
    <t>1665865816</t>
  </si>
  <si>
    <t>223</t>
  </si>
  <si>
    <t>553440051300.S</t>
  </si>
  <si>
    <t>Objímka lisovaná pozink farebný bez hrotu, priemer 70 mm</t>
  </si>
  <si>
    <t>-340975747</t>
  </si>
  <si>
    <t>216</t>
  </si>
  <si>
    <t>764454452.S</t>
  </si>
  <si>
    <t>Zvodové rúry z pozinkovaného farbeného PZf plechu, kruhové priemer 70 mm "K11"</t>
  </si>
  <si>
    <t>458800771</t>
  </si>
  <si>
    <t>280</t>
  </si>
  <si>
    <t>764554253.S</t>
  </si>
  <si>
    <t>Zvodové rúry z medeného Cu plechu, kruhové priemer 100 mm vr. úchytných objímok, kolena odpadového potrubia, výtokového kolena "K 01"</t>
  </si>
  <si>
    <t>1386480505</t>
  </si>
  <si>
    <t>219</t>
  </si>
  <si>
    <t>764751131</t>
  </si>
  <si>
    <t>Koleno odpadovej rúry D 70 mm z pozinkovaného farbeného PZf plechu "K11"</t>
  </si>
  <si>
    <t>-508621833</t>
  </si>
  <si>
    <t>224</t>
  </si>
  <si>
    <t>764751141</t>
  </si>
  <si>
    <t>Výtokové koleno potrubia D 70 mm z pozinkovaného farbeného PZf plechu "K11"</t>
  </si>
  <si>
    <t>-1791602413</t>
  </si>
  <si>
    <t>225</t>
  </si>
  <si>
    <t>764751150</t>
  </si>
  <si>
    <t>Kanalizačná vpusť spodná "K11"</t>
  </si>
  <si>
    <t>-697432452</t>
  </si>
  <si>
    <t>204</t>
  </si>
  <si>
    <t>998764103.S</t>
  </si>
  <si>
    <t>Presun hmôt pre konštrukcie klampiarske v objektoch výšky nad 12 do 24 m</t>
  </si>
  <si>
    <t>1487425892</t>
  </si>
  <si>
    <t>765</t>
  </si>
  <si>
    <t>Konštrukcie - krytiny tvrdé</t>
  </si>
  <si>
    <t>248</t>
  </si>
  <si>
    <t>765363026.S</t>
  </si>
  <si>
    <t>Zastrešenie z plastových šindľov (imitácia dreveného) striech zložitých, sklon od 35° do 60°</t>
  </si>
  <si>
    <t>-301733077</t>
  </si>
  <si>
    <t>249</t>
  </si>
  <si>
    <t>765363070.S</t>
  </si>
  <si>
    <t>Úžľabie z plastového šindľa (pre imitáciu dreveného šindľa) s pásom z difúznej fólie</t>
  </si>
  <si>
    <t>1902166208</t>
  </si>
  <si>
    <t>250</t>
  </si>
  <si>
    <t>765363085.S</t>
  </si>
  <si>
    <t>Odkvapová hrana z plastového šindľa (pre imitáciu bridlice)</t>
  </si>
  <si>
    <t>249710494</t>
  </si>
  <si>
    <t>292</t>
  </si>
  <si>
    <t>765901361.S</t>
  </si>
  <si>
    <t>Strešná fólia paronepriepustná, na krokvy, sklon nad 35°, plošná hmotnosť 120 g/m2</t>
  </si>
  <si>
    <t>-1301921211</t>
  </si>
  <si>
    <t>251</t>
  </si>
  <si>
    <t>998765103.S</t>
  </si>
  <si>
    <t>Presun hmôt pre tvrdé krytiny v objektoch výšky nad 12 do 24 m</t>
  </si>
  <si>
    <t>1688512920</t>
  </si>
  <si>
    <t>766</t>
  </si>
  <si>
    <t>Konštrukcie stolárske</t>
  </si>
  <si>
    <t>297</t>
  </si>
  <si>
    <t>766421221.S</t>
  </si>
  <si>
    <t>Montáž obloženia podhľadov z hobľovaných dosiek hr. 30 mm vr. povrchovej úpravy</t>
  </si>
  <si>
    <t>-1293846049</t>
  </si>
  <si>
    <t>298</t>
  </si>
  <si>
    <t>605460002900.S</t>
  </si>
  <si>
    <t>Dosky hobľované , sušené 14±2%, triedy 3A STN 480055, bez defektov, hniloby, hrčí</t>
  </si>
  <si>
    <t>-683354356</t>
  </si>
  <si>
    <t>193</t>
  </si>
  <si>
    <t>766621400.S</t>
  </si>
  <si>
    <t>Montáž okien plastových s páskami (exteriérová a interiérová) vr. vnútorného a vonkajšieho parapetu</t>
  </si>
  <si>
    <t>-895437602</t>
  </si>
  <si>
    <t>194</t>
  </si>
  <si>
    <t>611410007000.S</t>
  </si>
  <si>
    <t>Plastové okno, izolačné trojsklo vr. vnútorneho a vonkajšieho parapetu</t>
  </si>
  <si>
    <t>-2135392636</t>
  </si>
  <si>
    <t>299</t>
  </si>
  <si>
    <t>766621405.S</t>
  </si>
  <si>
    <t>Montáž plastových dverí s  páskami (exteriérová a interiérová) vr. zárubne, samozatvárača</t>
  </si>
  <si>
    <t>-2047372806</t>
  </si>
  <si>
    <t>300</t>
  </si>
  <si>
    <t>611730000100.S</t>
  </si>
  <si>
    <t>Dvere plastové , izolačné dvojsklo</t>
  </si>
  <si>
    <t>1598751698</t>
  </si>
  <si>
    <t>327</t>
  </si>
  <si>
    <t>766642125.S</t>
  </si>
  <si>
    <t>Montáž posuvných stien</t>
  </si>
  <si>
    <t>-1911962221</t>
  </si>
  <si>
    <t>328</t>
  </si>
  <si>
    <t>611650001140.S</t>
  </si>
  <si>
    <t>Interierová posúvna stena - zostava dverí +integrované dvere v jednom poli, bez zasklenia, rozmer 5110*3330 mm "S 10"</t>
  </si>
  <si>
    <t>1009780690</t>
  </si>
  <si>
    <t>329</t>
  </si>
  <si>
    <t>611650001141.S</t>
  </si>
  <si>
    <t>Interierová posúvna stena - zostava dverí +integrované dvere v jednom poli, bez zasklenia, rozmer 5110*3100 mm "S 12"</t>
  </si>
  <si>
    <t>736881872</t>
  </si>
  <si>
    <t>305</t>
  </si>
  <si>
    <t>766661422.S</t>
  </si>
  <si>
    <t>Montáž dverí drevených protipožiarnych do kovovej protipožiarnej zárubne vr. samozatvárača a prahu</t>
  </si>
  <si>
    <t>-56308981</t>
  </si>
  <si>
    <t>306</t>
  </si>
  <si>
    <t>611650001100.S</t>
  </si>
  <si>
    <t>Dvere vnútorné protipožiarne drevené EW-C 30/D1, šxv 900x1970 mm, požiarna výplň DTD, SK certifikát, CPL lamino 0,2 mm "S 08"</t>
  </si>
  <si>
    <t>-1405819638</t>
  </si>
  <si>
    <t>313</t>
  </si>
  <si>
    <t>766662112.S</t>
  </si>
  <si>
    <t>Montáž dverového krídla otočného jednokrídlového poldrážkového, do existujúcej zárubne, vrátane kovania vr. prahu</t>
  </si>
  <si>
    <t>-1553680062</t>
  </si>
  <si>
    <t>314</t>
  </si>
  <si>
    <t>549150000600.S</t>
  </si>
  <si>
    <t>Kľučka dverová a rozeta 2x, nehrdzavejúca oceľ, povrch nerez brúsený</t>
  </si>
  <si>
    <t>636781123</t>
  </si>
  <si>
    <t>316</t>
  </si>
  <si>
    <t>611610000800.S</t>
  </si>
  <si>
    <t>Dvere vnútorné jednokrídlové, šírka 600-900 mm, výplň papierová voština, povrch CPL laminát, mechanicky odolné plné</t>
  </si>
  <si>
    <t>979537602</t>
  </si>
  <si>
    <t>317</t>
  </si>
  <si>
    <t>611890001600.S</t>
  </si>
  <si>
    <t>Prah bukový, dĺžka 610 - 910 mm, šírka 150 mm</t>
  </si>
  <si>
    <t>1021548438</t>
  </si>
  <si>
    <t>211</t>
  </si>
  <si>
    <t>767000001</t>
  </si>
  <si>
    <t>D + M prístrešok "Z11 + Z12"</t>
  </si>
  <si>
    <t>16382671</t>
  </si>
  <si>
    <t>227</t>
  </si>
  <si>
    <t>767000002</t>
  </si>
  <si>
    <t>D + M Hydraulický vyrovnávací mostík  "X 04"</t>
  </si>
  <si>
    <t>881176720</t>
  </si>
  <si>
    <t>233</t>
  </si>
  <si>
    <t>767000003</t>
  </si>
  <si>
    <t>D + M Zábradlie interiérového schodiska veže "Z 01"</t>
  </si>
  <si>
    <t>2125097873</t>
  </si>
  <si>
    <t>234</t>
  </si>
  <si>
    <t>767000004</t>
  </si>
  <si>
    <t>D + M Zábradlie exteriérového schodiska veže "Z 02"</t>
  </si>
  <si>
    <t>916252154</t>
  </si>
  <si>
    <t>235</t>
  </si>
  <si>
    <t>767000005</t>
  </si>
  <si>
    <t>D + M Zábradlie exteriérového schodiska pri hlavnom vstupe "Z 03"</t>
  </si>
  <si>
    <t>1848869470</t>
  </si>
  <si>
    <t>236</t>
  </si>
  <si>
    <t>767000006</t>
  </si>
  <si>
    <t>D + M Zábradlie exteriérového schodiska pri rampe "Z 04"</t>
  </si>
  <si>
    <t>-1941340964</t>
  </si>
  <si>
    <t>237</t>
  </si>
  <si>
    <t>767000007</t>
  </si>
  <si>
    <t>D + M Oceľová konštrukcia - nosník VZT jednotiek na fasáde "Z 05"</t>
  </si>
  <si>
    <t>369981262</t>
  </si>
  <si>
    <t>238</t>
  </si>
  <si>
    <t>767000008</t>
  </si>
  <si>
    <t>D + M Oceľové mreže tepané "Z 07"</t>
  </si>
  <si>
    <t>760144637</t>
  </si>
  <si>
    <t>239</t>
  </si>
  <si>
    <t>767000009</t>
  </si>
  <si>
    <t>D + M Oceľová konštrukcia lemovania okien a dverí  "Z 09"</t>
  </si>
  <si>
    <t>-939229557</t>
  </si>
  <si>
    <t>240</t>
  </si>
  <si>
    <t>767000010</t>
  </si>
  <si>
    <t>D + M OOceľový nosník  "Z 10"</t>
  </si>
  <si>
    <t>-592180738</t>
  </si>
  <si>
    <t>241</t>
  </si>
  <si>
    <t>767000011</t>
  </si>
  <si>
    <t>D + M Vonkajší požiarny oceľový rebrík s ochranným košom "Z 13"</t>
  </si>
  <si>
    <t>-964377651</t>
  </si>
  <si>
    <t>242</t>
  </si>
  <si>
    <t>767000012</t>
  </si>
  <si>
    <t>D + M Bezpečnostná zábrana - ochrana hydrantu  "Z 16"</t>
  </si>
  <si>
    <t>-1721584265</t>
  </si>
  <si>
    <t>243</t>
  </si>
  <si>
    <t>767000013</t>
  </si>
  <si>
    <t xml:space="preserve">D + M Ochrana rohov stien "Z 17" </t>
  </si>
  <si>
    <t>675562455</t>
  </si>
  <si>
    <t>244</t>
  </si>
  <si>
    <t>767000014</t>
  </si>
  <si>
    <t xml:space="preserve">D + M Zábradlie terasy veže "Z 18" </t>
  </si>
  <si>
    <t>1916658435</t>
  </si>
  <si>
    <t>245</t>
  </si>
  <si>
    <t>767000015</t>
  </si>
  <si>
    <t>D + M Oceľová chránička "Z 19" vrátane izolácie</t>
  </si>
  <si>
    <t>-1694117544</t>
  </si>
  <si>
    <t>246</t>
  </si>
  <si>
    <t>767000016</t>
  </si>
  <si>
    <t xml:space="preserve">D + M Zábradlie exterérového schodiska "Z 20" </t>
  </si>
  <si>
    <t>1576772189</t>
  </si>
  <si>
    <t>247</t>
  </si>
  <si>
    <t>767000017</t>
  </si>
  <si>
    <t xml:space="preserve">D + M Dilatácia stenová "Z 21" </t>
  </si>
  <si>
    <t>461291690</t>
  </si>
  <si>
    <t>252</t>
  </si>
  <si>
    <t>767000018</t>
  </si>
  <si>
    <t xml:space="preserve">D + M Výťah osobný EN81-20/50  "Z 06" </t>
  </si>
  <si>
    <t>2018569675</t>
  </si>
  <si>
    <t>253</t>
  </si>
  <si>
    <t>767000019</t>
  </si>
  <si>
    <t xml:space="preserve">D + M Požiarne upchávky prestupov "Z 08" </t>
  </si>
  <si>
    <t>-633675662</t>
  </si>
  <si>
    <t>254</t>
  </si>
  <si>
    <t>767000020</t>
  </si>
  <si>
    <t xml:space="preserve">D + M Interiérová čistiaca rohož  2200x1000 "Z 14" </t>
  </si>
  <si>
    <t>-1283760833</t>
  </si>
  <si>
    <t>255</t>
  </si>
  <si>
    <t>767000021</t>
  </si>
  <si>
    <t xml:space="preserve">D + M Exteriérová čistiaca rohož  2200x1000 "Z 15" </t>
  </si>
  <si>
    <t>1923567308</t>
  </si>
  <si>
    <t>256</t>
  </si>
  <si>
    <t>767000022</t>
  </si>
  <si>
    <t xml:space="preserve">D + M Exteriérová čistiaca rohož  1000x1000 "Z 15" </t>
  </si>
  <si>
    <t>165699851</t>
  </si>
  <si>
    <t>257</t>
  </si>
  <si>
    <t>767000023</t>
  </si>
  <si>
    <t xml:space="preserve">D + M Oceľová rúrka na ochranu prestupu "Z 22" </t>
  </si>
  <si>
    <t>-658780809</t>
  </si>
  <si>
    <t>258</t>
  </si>
  <si>
    <t>767000024</t>
  </si>
  <si>
    <t xml:space="preserve">D + M Prestupy pre rozvody VZT "Z 23" </t>
  </si>
  <si>
    <t>-117060074</t>
  </si>
  <si>
    <t>259</t>
  </si>
  <si>
    <t>767000025</t>
  </si>
  <si>
    <t xml:space="preserve">D + M Prestupy pre rozvody vykurovania "Z 24" </t>
  </si>
  <si>
    <t>1019442905</t>
  </si>
  <si>
    <t>260</t>
  </si>
  <si>
    <t>767000026</t>
  </si>
  <si>
    <t xml:space="preserve">D + M Oceľová úložná platňa "Z 25" </t>
  </si>
  <si>
    <t>-1888358646</t>
  </si>
  <si>
    <t>261</t>
  </si>
  <si>
    <t>767000027</t>
  </si>
  <si>
    <t xml:space="preserve">D + M Oceľové lemovanie podlahovej dosky "Z 26" </t>
  </si>
  <si>
    <t>-444903815</t>
  </si>
  <si>
    <t>262</t>
  </si>
  <si>
    <t>767000028</t>
  </si>
  <si>
    <t xml:space="preserve">D + M Nosník VZT jednotiek na streche výťahu "Z 27" </t>
  </si>
  <si>
    <t>427476773</t>
  </si>
  <si>
    <t>263</t>
  </si>
  <si>
    <t>767000029</t>
  </si>
  <si>
    <t xml:space="preserve">D + M Nosná oceľ. konštrukcia pre nástrešnú VZT jednotku "Z 28" </t>
  </si>
  <si>
    <t>858339723</t>
  </si>
  <si>
    <t>264</t>
  </si>
  <si>
    <t>767000030</t>
  </si>
  <si>
    <t xml:space="preserve">D + M Napojenie prestupov VZT potrubí "Z 29" </t>
  </si>
  <si>
    <t>519160154</t>
  </si>
  <si>
    <t>265</t>
  </si>
  <si>
    <t>767000031</t>
  </si>
  <si>
    <t xml:space="preserve">D + M Napojenie prestupov "Z 30" </t>
  </si>
  <si>
    <t>1256897229</t>
  </si>
  <si>
    <t>266</t>
  </si>
  <si>
    <t>767000032</t>
  </si>
  <si>
    <t xml:space="preserve">D + M Inštalačné dvere do inštalačných šácht "Z 32" </t>
  </si>
  <si>
    <t>1329110477</t>
  </si>
  <si>
    <t>267</t>
  </si>
  <si>
    <t>767000033</t>
  </si>
  <si>
    <t xml:space="preserve">D + M Revízne dvierka "Z 33" </t>
  </si>
  <si>
    <t>1533198490</t>
  </si>
  <si>
    <t>268</t>
  </si>
  <si>
    <t>767000034</t>
  </si>
  <si>
    <t xml:space="preserve">D + M Ochrana prenosných hasiacich prístrojov "Z 34" </t>
  </si>
  <si>
    <t>1930742041</t>
  </si>
  <si>
    <t>269</t>
  </si>
  <si>
    <t>767000035</t>
  </si>
  <si>
    <t xml:space="preserve">D + M Poklop + rám jímky, rozmer 1500x1500 mm "Z 37" </t>
  </si>
  <si>
    <t>1687237710</t>
  </si>
  <si>
    <t>270</t>
  </si>
  <si>
    <t>767000036</t>
  </si>
  <si>
    <t xml:space="preserve">D + M Vnútorné zábradlie plošiny "Z 38" </t>
  </si>
  <si>
    <t>1548987140</t>
  </si>
  <si>
    <t>271</t>
  </si>
  <si>
    <t>767000037</t>
  </si>
  <si>
    <t xml:space="preserve">D + M Oceľový profil "Z 39" </t>
  </si>
  <si>
    <t>-714331054</t>
  </si>
  <si>
    <t>358</t>
  </si>
  <si>
    <t>767411112.S</t>
  </si>
  <si>
    <t>Montáž opláštenia sendvičovými stenovými panelmi so skrytým zámkom , hrúbky nad 100 do 150 mm</t>
  </si>
  <si>
    <t>1306360529</t>
  </si>
  <si>
    <t>359</t>
  </si>
  <si>
    <t>553250001000.S</t>
  </si>
  <si>
    <t>Panel sendvičový s jadrom z minerálnej vlny stenový so skrytým spojom oceľový plášť "S 06"</t>
  </si>
  <si>
    <t>-1786276124</t>
  </si>
  <si>
    <t>318</t>
  </si>
  <si>
    <t>767640010.S</t>
  </si>
  <si>
    <t>Montáž hliníkových dverí s páskami (exteriérová a interiérová) vr. zárubne a samozatvárača</t>
  </si>
  <si>
    <t>-919967651</t>
  </si>
  <si>
    <t>319</t>
  </si>
  <si>
    <t>553410032100.S</t>
  </si>
  <si>
    <t>Dvere hliníkové jednokrídlové otočné šxv 1000x1970 mm "S 16"</t>
  </si>
  <si>
    <t>75641004</t>
  </si>
  <si>
    <t>322</t>
  </si>
  <si>
    <t>767641110.S</t>
  </si>
  <si>
    <t>Montáž kovového dverového krídla otočného jednokrídlového, do existujúcej zárubne, vrátane kovania a prahu</t>
  </si>
  <si>
    <t>1985435554</t>
  </si>
  <si>
    <t>323</t>
  </si>
  <si>
    <t>884315605</t>
  </si>
  <si>
    <t>324</t>
  </si>
  <si>
    <t>553410041500.S</t>
  </si>
  <si>
    <t>Dvere oceľové, otváravé, jednokrídlové, zateplené vr. prahu "S 21"</t>
  </si>
  <si>
    <t>580159148</t>
  </si>
  <si>
    <t>325</t>
  </si>
  <si>
    <t>767658375.S</t>
  </si>
  <si>
    <t>Montáž sekcionálnej brány s horizontálnými presvetľovacími panelmi hliník farebný plochy nad 9 do 13 m2</t>
  </si>
  <si>
    <t>-1728087720</t>
  </si>
  <si>
    <t>326</t>
  </si>
  <si>
    <t>553410062390.S</t>
  </si>
  <si>
    <t>Brána sekcionálna hliníková rámová s horizontálnými presvetľovacími panelami s elektrickým pohonom, s jednokrídlovými dverami so samozatváračom, hrúbka rámu 40 mm, šxv 3000x3100mm "S 17 až S 20"</t>
  </si>
  <si>
    <t>-935122366</t>
  </si>
  <si>
    <t>212</t>
  </si>
  <si>
    <t>998767103.S</t>
  </si>
  <si>
    <t>Presun hmôt pre kovové stavebné doplnkové konštrukcie v objektoch výšky nad 12 do 24 m</t>
  </si>
  <si>
    <t>1604731289</t>
  </si>
  <si>
    <t>769</t>
  </si>
  <si>
    <t>Montáže vzduchotechnických zariadení</t>
  </si>
  <si>
    <t>273</t>
  </si>
  <si>
    <t>769036000.S</t>
  </si>
  <si>
    <t>Montáž protidažďovej žalúzie s vetracou mriežkou a so sieťkou proti hmyzu prierezu 150*150 mm "Z 40"</t>
  </si>
  <si>
    <t>176820397</t>
  </si>
  <si>
    <t>274</t>
  </si>
  <si>
    <t>429720042600.S</t>
  </si>
  <si>
    <t>Žalúzia protidažďová hliniková s 25 mm rámom, šxv 150x150 mm</t>
  </si>
  <si>
    <t>-2032040247</t>
  </si>
  <si>
    <t>275</t>
  </si>
  <si>
    <t>769036024.S</t>
  </si>
  <si>
    <t>Montáž protidažďovej žalúzie  s vetracou mriežkou a so sieťkou proti hmyzu prierezu 650*650 mm  "Z 40"</t>
  </si>
  <si>
    <t>-582508451</t>
  </si>
  <si>
    <t>276</t>
  </si>
  <si>
    <t>429720056600.S</t>
  </si>
  <si>
    <t>Žalúzia protidažďová hliniková s 25 mm rámom, šxv 650x650 mm</t>
  </si>
  <si>
    <t>-1080295721</t>
  </si>
  <si>
    <t>278</t>
  </si>
  <si>
    <t>429720058300.S</t>
  </si>
  <si>
    <t>Žalúzia protidažďová hliniková s 25 mm rámom, šxv 700x700 mm</t>
  </si>
  <si>
    <t>249234762</t>
  </si>
  <si>
    <t>277</t>
  </si>
  <si>
    <t>769036025.S</t>
  </si>
  <si>
    <t>Montáž protidažďovej žalúzie  s vetracou mriežkou a so sieťkou proti hmyzu prierezu 700*700 mm  "Z 40"</t>
  </si>
  <si>
    <t>65991799</t>
  </si>
  <si>
    <t>279</t>
  </si>
  <si>
    <t>998769203.S</t>
  </si>
  <si>
    <t>Presun hmôt pre montáž vzduchotechnických zariadení v stavbe (objekte) výšky nad 7 do 24 m</t>
  </si>
  <si>
    <t>%</t>
  </si>
  <si>
    <t>-1745632815</t>
  </si>
  <si>
    <t>771</t>
  </si>
  <si>
    <t>Podlahy z dlaždíc</t>
  </si>
  <si>
    <t>139</t>
  </si>
  <si>
    <t>771275307.S</t>
  </si>
  <si>
    <t>Montáž obkladov schodiskových stupňov dlaždicami do flexibilného tmelu vr. rohových líšt</t>
  </si>
  <si>
    <t>-1787058425</t>
  </si>
  <si>
    <t>140</t>
  </si>
  <si>
    <t>597740001300.S</t>
  </si>
  <si>
    <t>Dlaždice keramické, protišmykové, mrazuvdorné - exteriér</t>
  </si>
  <si>
    <t>1498772334</t>
  </si>
  <si>
    <t>146</t>
  </si>
  <si>
    <t>597740001910.S</t>
  </si>
  <si>
    <t>Dlaždice keramické, protišmykové, oteruvzdorné - interiér</t>
  </si>
  <si>
    <t>1803487040</t>
  </si>
  <si>
    <t>152</t>
  </si>
  <si>
    <t>771415013.S</t>
  </si>
  <si>
    <t>Montáž soklíkov do tmelu</t>
  </si>
  <si>
    <t>-1713116907</t>
  </si>
  <si>
    <t>153</t>
  </si>
  <si>
    <t>597640006712.S</t>
  </si>
  <si>
    <t>Sokel keramický zaoblený</t>
  </si>
  <si>
    <t>-489967714</t>
  </si>
  <si>
    <t>151</t>
  </si>
  <si>
    <t>771415016.S</t>
  </si>
  <si>
    <t>Montáž soklíkov z obkladačiek do tmelu</t>
  </si>
  <si>
    <t>798976400</t>
  </si>
  <si>
    <t>147</t>
  </si>
  <si>
    <t>771415036.S</t>
  </si>
  <si>
    <t>Montáž soklíkov z obkladačiek schodiskových stupňovitých do tmelu</t>
  </si>
  <si>
    <t>1890816162</t>
  </si>
  <si>
    <t>149</t>
  </si>
  <si>
    <t>771575109.S</t>
  </si>
  <si>
    <t>Montáž podláh z dlaždíc keramických do tmelu</t>
  </si>
  <si>
    <t>600940327</t>
  </si>
  <si>
    <t>150</t>
  </si>
  <si>
    <t>597740000900.S</t>
  </si>
  <si>
    <t>Dlaždice keramické s protišmykovým povrchom, oteruvzdorná</t>
  </si>
  <si>
    <t>-845778916</t>
  </si>
  <si>
    <t>141</t>
  </si>
  <si>
    <t>998771103.S</t>
  </si>
  <si>
    <t>Presun hmôt pre podlahy z dlaždíc v objektoch výšky nad 12 do 24 m</t>
  </si>
  <si>
    <t>9281242</t>
  </si>
  <si>
    <t>777</t>
  </si>
  <si>
    <t>Podlahy syntetické</t>
  </si>
  <si>
    <t>148</t>
  </si>
  <si>
    <t>777310115.S</t>
  </si>
  <si>
    <t>Epoxidový povlak v. 200 mm</t>
  </si>
  <si>
    <t>513565573</t>
  </si>
  <si>
    <t>72</t>
  </si>
  <si>
    <t>777310125</t>
  </si>
  <si>
    <t>Epoxidová malta MHF 10 hr. 10 mm pre pochôdzne a pojazdné plochy, 1x malta s kremičitým pieskom</t>
  </si>
  <si>
    <t>1124716080</t>
  </si>
  <si>
    <t>74</t>
  </si>
  <si>
    <t>777610400</t>
  </si>
  <si>
    <t>Epoxidový antistatický náter ASV 106, penetrácia, 1x náter, uzemňovacia sada</t>
  </si>
  <si>
    <t>-724201750</t>
  </si>
  <si>
    <t>73</t>
  </si>
  <si>
    <t>998777103.S</t>
  </si>
  <si>
    <t>Presun hmôt pre podlahy syntetické v objektoch výšky nad 12 do 24 m</t>
  </si>
  <si>
    <t>-645193720</t>
  </si>
  <si>
    <t>781</t>
  </si>
  <si>
    <t>Obklady</t>
  </si>
  <si>
    <t>154</t>
  </si>
  <si>
    <t>781445020.S</t>
  </si>
  <si>
    <t xml:space="preserve">Montáž obkladov vnútor. stien z obkladačiek kladených do tmelu </t>
  </si>
  <si>
    <t>664412448</t>
  </si>
  <si>
    <t>155</t>
  </si>
  <si>
    <t>597640001400.S</t>
  </si>
  <si>
    <t xml:space="preserve">Obkladačky keramické </t>
  </si>
  <si>
    <t>1751765221</t>
  </si>
  <si>
    <t>156</t>
  </si>
  <si>
    <t>998781103.S</t>
  </si>
  <si>
    <t>Presun hmôt pre obklady keramické v objektoch výšky nad 12 do 24 m</t>
  </si>
  <si>
    <t>-1008327161</t>
  </si>
  <si>
    <t>782</t>
  </si>
  <si>
    <t>Obklady z prírodného a konglomerovaného kameňa</t>
  </si>
  <si>
    <t>348</t>
  </si>
  <si>
    <t>782111160.S</t>
  </si>
  <si>
    <t>Montáž obkladov stien štiepanými kamennými doskami s nepravidelným tvarom rubu a líca</t>
  </si>
  <si>
    <t>1900149729</t>
  </si>
  <si>
    <t>349</t>
  </si>
  <si>
    <t>583840000200.S</t>
  </si>
  <si>
    <t>Obklad kamenný nepravidelného tvaru , hr. 20 - 30 mm</t>
  </si>
  <si>
    <t>456387186</t>
  </si>
  <si>
    <t>350</t>
  </si>
  <si>
    <t>782231160.S</t>
  </si>
  <si>
    <t>Montáž obkladu podhľadov štiepanými kamennými doskami s nepravidelným tvarom rubu a líca</t>
  </si>
  <si>
    <t>-1747212921</t>
  </si>
  <si>
    <t>351</t>
  </si>
  <si>
    <t>-1496710906</t>
  </si>
  <si>
    <t>352</t>
  </si>
  <si>
    <t>998782103.S</t>
  </si>
  <si>
    <t>Presun hmôt pre kamenné obklady v objektoch výšky nad 12 do 60 m</t>
  </si>
  <si>
    <t>293270848</t>
  </si>
  <si>
    <t>783</t>
  </si>
  <si>
    <t>Nátery</t>
  </si>
  <si>
    <t>301</t>
  </si>
  <si>
    <t>783782404.S</t>
  </si>
  <si>
    <t>Nátery tesárskych konštrukcií, povrchová impregnácia proti drevokaznému hmyzu, hubám a plesniam, jednonásobná</t>
  </si>
  <si>
    <t>1434977534</t>
  </si>
  <si>
    <t>302</t>
  </si>
  <si>
    <t>783784203.S</t>
  </si>
  <si>
    <t>Nátery tesárskych konštrukcií povrchová impregnácia protipožiarna , jednonásobná 200 g/m2</t>
  </si>
  <si>
    <t>-1479975770</t>
  </si>
  <si>
    <t>170</t>
  </si>
  <si>
    <t>783894714.S</t>
  </si>
  <si>
    <t>Náter výťahovej šachty proti olejom a vode</t>
  </si>
  <si>
    <t>-1059974500</t>
  </si>
  <si>
    <t>784</t>
  </si>
  <si>
    <t>Maľby</t>
  </si>
  <si>
    <t>174</t>
  </si>
  <si>
    <t>784412301.S</t>
  </si>
  <si>
    <t>Pačokovanie vápenným mliekom dvojnásobné jemnozrnných povrchov do 3,80 m</t>
  </si>
  <si>
    <t>1140024459</t>
  </si>
  <si>
    <t>175</t>
  </si>
  <si>
    <t>784452371.S</t>
  </si>
  <si>
    <t>Maľby z maliarskych zmesí na vodnej báze, ručne nanášané tónované dvojnásobné na jemnozrnný podklad výšky do 3,80 m</t>
  </si>
  <si>
    <t>1855096613</t>
  </si>
  <si>
    <t>171</t>
  </si>
  <si>
    <t>784481010.S</t>
  </si>
  <si>
    <t>Stierka stien</t>
  </si>
  <si>
    <t>-975342001</t>
  </si>
  <si>
    <t>173</t>
  </si>
  <si>
    <t>784481110.S</t>
  </si>
  <si>
    <t>Stierka stropov</t>
  </si>
  <si>
    <t>-473625337</t>
  </si>
  <si>
    <t>SO 101.3 - Zdravotechnika</t>
  </si>
  <si>
    <t>D1 - Zariaďovacie predmety</t>
  </si>
  <si>
    <t>D10 - HSV</t>
  </si>
  <si>
    <t>D11 - HZS</t>
  </si>
  <si>
    <t>D2 - Vnútorná kanalizácia</t>
  </si>
  <si>
    <t>D3 - Podtlaková kanalizácia</t>
  </si>
  <si>
    <t>D4 - Vnútorný vodovod</t>
  </si>
  <si>
    <t>D5 - Armatúry</t>
  </si>
  <si>
    <t>D6 - Požiarna voda</t>
  </si>
  <si>
    <t>D7 - Izolácie</t>
  </si>
  <si>
    <t>D8 - Príslušenstvo</t>
  </si>
  <si>
    <t>D9 - Ostatné</t>
  </si>
  <si>
    <t>D1</t>
  </si>
  <si>
    <t>Zariaďovacie predmety</t>
  </si>
  <si>
    <t>8.1438.4</t>
  </si>
  <si>
    <t>UMÝVADLO KERAMICKÉ NÁSTENNÉ ZÁVESNÉ 65 cm</t>
  </si>
  <si>
    <t>1960202248</t>
  </si>
  <si>
    <t>Pol1</t>
  </si>
  <si>
    <t>UPEVŇOVACIE ŠRUBY UMÝVADLOVÉ</t>
  </si>
  <si>
    <t>-1065662374</t>
  </si>
  <si>
    <t>UH00024</t>
  </si>
  <si>
    <t>BATÉRIA ZMIEŠAVACIA UMÝVADLOVÁ STOJÁNKOVÁ JEDNOBODOVÁ PÁKOVÁ</t>
  </si>
  <si>
    <t>-941649326</t>
  </si>
  <si>
    <t>8.1938.1</t>
  </si>
  <si>
    <t>POLOSTĹP KERAMICKÝ</t>
  </si>
  <si>
    <t>-848267021</t>
  </si>
  <si>
    <t>Pol2</t>
  </si>
  <si>
    <t>SIFÓN FĽAŠOVÝ A43 DN40</t>
  </si>
  <si>
    <t>147235806</t>
  </si>
  <si>
    <t>Pol3</t>
  </si>
  <si>
    <t>PRIPOJOVACIE KOLENO DN50 SO ZÁSUVNOU TESNIACOU MANŽETOU 50/40</t>
  </si>
  <si>
    <t>346270648</t>
  </si>
  <si>
    <t>1255001</t>
  </si>
  <si>
    <t>ROHÁČIK 1/2" x 3/8"</t>
  </si>
  <si>
    <t>-771518164</t>
  </si>
  <si>
    <t>P712031</t>
  </si>
  <si>
    <t>NÁSTENKA 20 x 1/2"</t>
  </si>
  <si>
    <t>-2069700019</t>
  </si>
  <si>
    <t>721194105</t>
  </si>
  <si>
    <t>Zriadenie odpadových výpustiek 50</t>
  </si>
  <si>
    <t>-1132841688</t>
  </si>
  <si>
    <t>8.2338.0</t>
  </si>
  <si>
    <t>KLOZET KERAMICKÝ ZÁVESNÝ DO  V. 400</t>
  </si>
  <si>
    <t>-1136584022</t>
  </si>
  <si>
    <t>Pol5</t>
  </si>
  <si>
    <t>PREDSTENOVÝ INŠTALAČNÝ MODUL NA ZAMUROVANIE A100</t>
  </si>
  <si>
    <t>-1629918853</t>
  </si>
  <si>
    <t>Pol6</t>
  </si>
  <si>
    <t>INŠTALAČNÁ SADA INOX</t>
  </si>
  <si>
    <t>-76362996</t>
  </si>
  <si>
    <t>Pol7</t>
  </si>
  <si>
    <t>TLAČÍTKO M70</t>
  </si>
  <si>
    <t>-1311408790</t>
  </si>
  <si>
    <t>Pol8</t>
  </si>
  <si>
    <t>NOHY M90</t>
  </si>
  <si>
    <t>76424161</t>
  </si>
  <si>
    <t>Pol9</t>
  </si>
  <si>
    <t>IZOL. DOSKA S PRÍSL. M910</t>
  </si>
  <si>
    <t>1441753822</t>
  </si>
  <si>
    <t>8.9338.4</t>
  </si>
  <si>
    <t>TERMOPLASTOVÉ SEDÁTKO ANTIBAK S POKLOPOM SLOWCLOSE</t>
  </si>
  <si>
    <t>1554026242</t>
  </si>
  <si>
    <t>P711631</t>
  </si>
  <si>
    <t>NÁSTENKA 16 x 1/2“</t>
  </si>
  <si>
    <t>-266796172</t>
  </si>
  <si>
    <t>60</t>
  </si>
  <si>
    <t>565795909</t>
  </si>
  <si>
    <t>Pol17</t>
  </si>
  <si>
    <t>UMÝVAČKA RIADU PODĽA VOĽBY INVESTORA</t>
  </si>
  <si>
    <t>-732253990</t>
  </si>
  <si>
    <t>P712031.2</t>
  </si>
  <si>
    <t>-626851211</t>
  </si>
  <si>
    <t>721194105.1</t>
  </si>
  <si>
    <t>Zriadenie prípojok na potrubí vyvedenie a upevnenie odpadových výpustiek 50</t>
  </si>
  <si>
    <t>-1416031070</t>
  </si>
  <si>
    <t>721194105.1.1</t>
  </si>
  <si>
    <t>120911285</t>
  </si>
  <si>
    <t>1250312</t>
  </si>
  <si>
    <t>VOĽNÝ VÝTOK. VENTIL 2503 1/2"  S HADICOVOU PRÍPOJKOU 3/4"</t>
  </si>
  <si>
    <t>-2005495621</t>
  </si>
  <si>
    <t>Pol20</t>
  </si>
  <si>
    <t>KRYCIA ROZETA</t>
  </si>
  <si>
    <t>531520317</t>
  </si>
  <si>
    <t>P711631.1</t>
  </si>
  <si>
    <t>NÁSTENKA 16 x 1/2"</t>
  </si>
  <si>
    <t>233398593</t>
  </si>
  <si>
    <t>721194105.1.2</t>
  </si>
  <si>
    <t>695164274</t>
  </si>
  <si>
    <t>721194109</t>
  </si>
  <si>
    <t>Zriadenie odpadových výpustiek 110</t>
  </si>
  <si>
    <t>-1244864109</t>
  </si>
  <si>
    <t>8.5104.6</t>
  </si>
  <si>
    <t>KERAMICKÁ VOĽNE STOJACA VÝLEVKA S PLASTOVOU MREŽOU V. 400</t>
  </si>
  <si>
    <t>-25165886</t>
  </si>
  <si>
    <t>35</t>
  </si>
  <si>
    <t>Pol12</t>
  </si>
  <si>
    <t>SKRUTKY NA KOTVENIE DO PODLAHY</t>
  </si>
  <si>
    <t>-1694401140</t>
  </si>
  <si>
    <t>UH00292</t>
  </si>
  <si>
    <t>BATÉRIA ZMIEŠAVACIA DREZOVÁ NÁSTENNÁ S OTOČNÝM RAMENOM LABUTIENKA DĹ. 298 mm</t>
  </si>
  <si>
    <t>968954074</t>
  </si>
  <si>
    <t>P712031.1</t>
  </si>
  <si>
    <t>1984425833</t>
  </si>
  <si>
    <t>144254358</t>
  </si>
  <si>
    <t>Pol15</t>
  </si>
  <si>
    <t>JDREZ NEREZOVÝ ZABUDOVATEĽNÝ</t>
  </si>
  <si>
    <t>1838885099</t>
  </si>
  <si>
    <t>Pol16</t>
  </si>
  <si>
    <t>TESNENIE OKOLO DREZU</t>
  </si>
  <si>
    <t>2089267226</t>
  </si>
  <si>
    <t>HL132/40</t>
  </si>
  <si>
    <t>DREZOVÝ SIFÓN DN40X5/4' S ROZETOU</t>
  </si>
  <si>
    <t>-1652924924</t>
  </si>
  <si>
    <t>UH00138</t>
  </si>
  <si>
    <t>DREZOVÁ STOJÁNKOVÁ JEDNOBODOVÁ PÁKOVÁ ZMIEŠAVACIA BATÉRIA</t>
  </si>
  <si>
    <t>1776970038</t>
  </si>
  <si>
    <t>1477180627</t>
  </si>
  <si>
    <t>999143025</t>
  </si>
  <si>
    <t>1559594556</t>
  </si>
  <si>
    <t>HL21</t>
  </si>
  <si>
    <t>HL21 NAD PODLAHOU</t>
  </si>
  <si>
    <t>415860497</t>
  </si>
  <si>
    <t>Pol19</t>
  </si>
  <si>
    <t>PRIPOJOVACIE KOLENO DN50 SO ZÁSUVNOU TESNIACOU MANŽETOU 50/32</t>
  </si>
  <si>
    <t>493813540</t>
  </si>
  <si>
    <t>721212311</t>
  </si>
  <si>
    <t>montáž podlahového vpustu 50</t>
  </si>
  <si>
    <t>-825674659</t>
  </si>
  <si>
    <t>721213013</t>
  </si>
  <si>
    <t>montáž podlahového vpustu 110</t>
  </si>
  <si>
    <t>403019167</t>
  </si>
  <si>
    <t>722220111</t>
  </si>
  <si>
    <t>montáž nástenky 1/2"</t>
  </si>
  <si>
    <t>-637224699</t>
  </si>
  <si>
    <t>1266019822</t>
  </si>
  <si>
    <t>44</t>
  </si>
  <si>
    <t>-2027556781</t>
  </si>
  <si>
    <t>-2026373922</t>
  </si>
  <si>
    <t>391717201</t>
  </si>
  <si>
    <t>-472305940</t>
  </si>
  <si>
    <t>725119410</t>
  </si>
  <si>
    <t>montáž WC klozetu zaveseného</t>
  </si>
  <si>
    <t>585629739</t>
  </si>
  <si>
    <t>725149701</t>
  </si>
  <si>
    <t>montáž predstenového systému WC do murovanej konštrukcie</t>
  </si>
  <si>
    <t>-1339385490</t>
  </si>
  <si>
    <t>725149720</t>
  </si>
  <si>
    <t>zavesenie WC klozetu do predstenového systému</t>
  </si>
  <si>
    <t>-2028122196</t>
  </si>
  <si>
    <t>72521001</t>
  </si>
  <si>
    <t>montáž zaveseného umývadla</t>
  </si>
  <si>
    <t>-894357256</t>
  </si>
  <si>
    <t>72521002</t>
  </si>
  <si>
    <t>montáž stĺpa</t>
  </si>
  <si>
    <t>-1707665342</t>
  </si>
  <si>
    <t>31</t>
  </si>
  <si>
    <t>725291112</t>
  </si>
  <si>
    <t>montáž sedacej dosky</t>
  </si>
  <si>
    <t>-1405319025</t>
  </si>
  <si>
    <t>725319121</t>
  </si>
  <si>
    <t>montáž kuchynského drezu</t>
  </si>
  <si>
    <t>2049916919</t>
  </si>
  <si>
    <t>41</t>
  </si>
  <si>
    <t>725333360</t>
  </si>
  <si>
    <t>montáž stojacej výlevky keramickej</t>
  </si>
  <si>
    <t>-219591583</t>
  </si>
  <si>
    <t>725819201</t>
  </si>
  <si>
    <t>montáž nástenného ventilu 1/2"</t>
  </si>
  <si>
    <t>-709053254</t>
  </si>
  <si>
    <t>HL70K</t>
  </si>
  <si>
    <t>PODLAHOVÁ VPUSŤ HL70K DN75/110 S 3 PRÍTOKMI DN40-50</t>
  </si>
  <si>
    <t>1111079996</t>
  </si>
  <si>
    <t>HL37NPr</t>
  </si>
  <si>
    <t>NÁSTAVEC SO SUCHÝM ZÁPACHOVÝM UZÁVEROM „PRIMUS“ HL 37NPr</t>
  </si>
  <si>
    <t>-1824419091</t>
  </si>
  <si>
    <t>221727719</t>
  </si>
  <si>
    <t>725819402</t>
  </si>
  <si>
    <t>montáž roháčika bez pripojovacej rúrky</t>
  </si>
  <si>
    <t>1035454798</t>
  </si>
  <si>
    <t>59</t>
  </si>
  <si>
    <t>-1012059984</t>
  </si>
  <si>
    <t>72582002</t>
  </si>
  <si>
    <t>montáž stojánkovej batérie umývadlovej</t>
  </si>
  <si>
    <t>1855019919</t>
  </si>
  <si>
    <t>43</t>
  </si>
  <si>
    <t>725829201</t>
  </si>
  <si>
    <t>montáž nástennej batérie drezovej pákovej</t>
  </si>
  <si>
    <t>1530437429</t>
  </si>
  <si>
    <t>725829206</t>
  </si>
  <si>
    <t>montáž stojánkovej batérie drezovej pákovej</t>
  </si>
  <si>
    <t>-904099485</t>
  </si>
  <si>
    <t>725859102</t>
  </si>
  <si>
    <t>montáž odpadného ventilu</t>
  </si>
  <si>
    <t>-738380021</t>
  </si>
  <si>
    <t>725859102.1</t>
  </si>
  <si>
    <t>montáž odpadového ventilu</t>
  </si>
  <si>
    <t>-149894772</t>
  </si>
  <si>
    <t>72586001</t>
  </si>
  <si>
    <t>montáž umývadlového sifónu</t>
  </si>
  <si>
    <t>-442345728</t>
  </si>
  <si>
    <t>725869311</t>
  </si>
  <si>
    <t>montáž drezového sifónu</t>
  </si>
  <si>
    <t>-1363729963</t>
  </si>
  <si>
    <t>725869321</t>
  </si>
  <si>
    <t>montáž nástenných zápachových uzávierok</t>
  </si>
  <si>
    <t>680354616</t>
  </si>
  <si>
    <t>42</t>
  </si>
  <si>
    <t>725869351</t>
  </si>
  <si>
    <t>montáž výlevkového sifónu</t>
  </si>
  <si>
    <t>1216214201</t>
  </si>
  <si>
    <t>dodávka s kotlom</t>
  </si>
  <si>
    <t>kondenzačný sifón kotol</t>
  </si>
  <si>
    <t>-1836906353</t>
  </si>
  <si>
    <t>Pol10</t>
  </si>
  <si>
    <t>uzemňovacia podložka 1/2"</t>
  </si>
  <si>
    <t>-2073491292</t>
  </si>
  <si>
    <t>Pol11</t>
  </si>
  <si>
    <t>HADICA S NEREZ. OPLETENÍM 60 cm G 1/2" (IVAR 15010460)</t>
  </si>
  <si>
    <t>1400944228</t>
  </si>
  <si>
    <t>Pol21</t>
  </si>
  <si>
    <t>kondenzačný sifón HL135</t>
  </si>
  <si>
    <t>1601893760</t>
  </si>
  <si>
    <t>Pol22</t>
  </si>
  <si>
    <t>montáž kond sifónu</t>
  </si>
  <si>
    <t>-780748936</t>
  </si>
  <si>
    <t>Pol4</t>
  </si>
  <si>
    <t>1782727310</t>
  </si>
  <si>
    <t>-852930070</t>
  </si>
  <si>
    <t>Pol13</t>
  </si>
  <si>
    <t>TESNENIE PRÍVODU VODY 9770.1</t>
  </si>
  <si>
    <t>1810504820</t>
  </si>
  <si>
    <t>Pol14</t>
  </si>
  <si>
    <t>PRIPOJOVACIE KOLENO A90</t>
  </si>
  <si>
    <t>-965851431</t>
  </si>
  <si>
    <t>553930880</t>
  </si>
  <si>
    <t>-893328258</t>
  </si>
  <si>
    <t>-1511514460</t>
  </si>
  <si>
    <t>Pol18</t>
  </si>
  <si>
    <t>PRAČKOVÝ VENTIL SO SPÄTNOU KLAPKOU 1/2" x 3/4" (IVAR.08101013)</t>
  </si>
  <si>
    <t>1241032538</t>
  </si>
  <si>
    <t>D10</t>
  </si>
  <si>
    <t>971042461</t>
  </si>
  <si>
    <t>Vybúranie otvorov v murive z prostého betónu do 0,25 m2</t>
  </si>
  <si>
    <t>-1221746358</t>
  </si>
  <si>
    <t>971042499</t>
  </si>
  <si>
    <t>PD prestup</t>
  </si>
  <si>
    <t>113337924</t>
  </si>
  <si>
    <t>974032166</t>
  </si>
  <si>
    <t>Vysekanie rýh v stenách a priečkach z dutých tehál a tvárnic do hĺbky 150 mm</t>
  </si>
  <si>
    <t>-1869989924</t>
  </si>
  <si>
    <t>D11</t>
  </si>
  <si>
    <t>HZS</t>
  </si>
  <si>
    <t>Pol61</t>
  </si>
  <si>
    <t>Revízie</t>
  </si>
  <si>
    <t>hod</t>
  </si>
  <si>
    <t>1787370136</t>
  </si>
  <si>
    <t>Pol62</t>
  </si>
  <si>
    <t>Tlakové skúšky</t>
  </si>
  <si>
    <t>-703625459</t>
  </si>
  <si>
    <t>Pol63</t>
  </si>
  <si>
    <t>Predávanie zariadení</t>
  </si>
  <si>
    <t>1580461360</t>
  </si>
  <si>
    <t>Pol64</t>
  </si>
  <si>
    <t>Komplexné preskúšanie</t>
  </si>
  <si>
    <t>-1124263149</t>
  </si>
  <si>
    <t>Pol65</t>
  </si>
  <si>
    <t>Uvedenie zariadenia do prevádzky</t>
  </si>
  <si>
    <t>1822642108</t>
  </si>
  <si>
    <t>D2</t>
  </si>
  <si>
    <t>Vnútorná kanalizácia</t>
  </si>
  <si>
    <t>3060062</t>
  </si>
  <si>
    <t>PVC kanál Rúra hladká  SN4 - KG ML DN 110</t>
  </si>
  <si>
    <t>bm</t>
  </si>
  <si>
    <t>-379911857</t>
  </si>
  <si>
    <t>3031882</t>
  </si>
  <si>
    <t>PVC kanál Rúra hladká  SN8 - KG ML DN 160</t>
  </si>
  <si>
    <t>327407680</t>
  </si>
  <si>
    <t>721171109</t>
  </si>
  <si>
    <t>montáž ležatého potrubia hrdlového z plastu 110</t>
  </si>
  <si>
    <t>-1940497500</t>
  </si>
  <si>
    <t>721171112</t>
  </si>
  <si>
    <t>montáž ležatého potrubia hrdlového z plastu 160</t>
  </si>
  <si>
    <t>1285783647</t>
  </si>
  <si>
    <t>3023952</t>
  </si>
  <si>
    <t>PVC kanál Redukcia  KG 160 / 110</t>
  </si>
  <si>
    <t>2145160702</t>
  </si>
  <si>
    <t>91</t>
  </si>
  <si>
    <t>3024154</t>
  </si>
  <si>
    <t>PVC kanál Odbočka 45°  KG 110 / 110</t>
  </si>
  <si>
    <t>-657740324</t>
  </si>
  <si>
    <t>3024160</t>
  </si>
  <si>
    <t>PVC kanál Odbočka 45°  KG 160 / 110</t>
  </si>
  <si>
    <t>-1809118524</t>
  </si>
  <si>
    <t>3001710</t>
  </si>
  <si>
    <t>PVC kanál Koleno  KG 110 x 45°</t>
  </si>
  <si>
    <t>1615281648</t>
  </si>
  <si>
    <t>3024159</t>
  </si>
  <si>
    <t>PVC kanál Koleno  KG 160 x 45°</t>
  </si>
  <si>
    <t>-1535542490</t>
  </si>
  <si>
    <t>HP310140W</t>
  </si>
  <si>
    <t>HTEM rúra s hrdlom 32x1,8</t>
  </si>
  <si>
    <t>-1516982620</t>
  </si>
  <si>
    <t>HP310340W</t>
  </si>
  <si>
    <t>HTEM rúra s hrdlom 50x1,8</t>
  </si>
  <si>
    <t>-1725513715</t>
  </si>
  <si>
    <t>HP310440W</t>
  </si>
  <si>
    <t>HTEM rúra s hrdlom 75x1,9</t>
  </si>
  <si>
    <t>227875786</t>
  </si>
  <si>
    <t>HP310640W</t>
  </si>
  <si>
    <t>HTEM rúra s hrdlom 110x2,7</t>
  </si>
  <si>
    <t>-93234101</t>
  </si>
  <si>
    <t>721172108</t>
  </si>
  <si>
    <t>montáž zvislého potrubia hrdlového z plastu 75</t>
  </si>
  <si>
    <t>-1776199969</t>
  </si>
  <si>
    <t>721172109</t>
  </si>
  <si>
    <t>montáž zvislého potrubia hrdlového z plastu 110</t>
  </si>
  <si>
    <t>-375036378</t>
  </si>
  <si>
    <t>Pol23</t>
  </si>
  <si>
    <t>HTB koleno 32/45°</t>
  </si>
  <si>
    <t>186694960</t>
  </si>
  <si>
    <t>Pol24</t>
  </si>
  <si>
    <t>HTB koleno 50/30°</t>
  </si>
  <si>
    <t>-1471308957</t>
  </si>
  <si>
    <t>Pol25</t>
  </si>
  <si>
    <t>HTB koleno 50/45°</t>
  </si>
  <si>
    <t>-1784179163</t>
  </si>
  <si>
    <t>Pol26</t>
  </si>
  <si>
    <t>HTB koleno 75/45°</t>
  </si>
  <si>
    <t>2053243643</t>
  </si>
  <si>
    <t>Pol27</t>
  </si>
  <si>
    <t>HTB koleno110/45°</t>
  </si>
  <si>
    <t>843716795</t>
  </si>
  <si>
    <t>Pol28</t>
  </si>
  <si>
    <t>HTEA odbočka 50/ 50 45°</t>
  </si>
  <si>
    <t>1987694040</t>
  </si>
  <si>
    <t>Pol29</t>
  </si>
  <si>
    <t>HTEA odbočka 75/ 75 45°</t>
  </si>
  <si>
    <t>-201917492</t>
  </si>
  <si>
    <t>Pol30</t>
  </si>
  <si>
    <t>HTEA odbočka 75/ 75 / 75 67,5°</t>
  </si>
  <si>
    <t>842722992</t>
  </si>
  <si>
    <t>Pol31</t>
  </si>
  <si>
    <t>HTEA odbočka 110/110 45°</t>
  </si>
  <si>
    <t>-1922534350</t>
  </si>
  <si>
    <t>Pol32</t>
  </si>
  <si>
    <t>HTEA odbočka 110/ 50 87°</t>
  </si>
  <si>
    <t>-233028912</t>
  </si>
  <si>
    <t>Pol33</t>
  </si>
  <si>
    <t>HTEA odbočka 110/110 87°</t>
  </si>
  <si>
    <t>376095943</t>
  </si>
  <si>
    <t>Pol34</t>
  </si>
  <si>
    <t>HTR redukcia dlhá 50/ 32</t>
  </si>
  <si>
    <t>678782389</t>
  </si>
  <si>
    <t>Pol35</t>
  </si>
  <si>
    <t>HTR redukcia dlhá 75/ 50</t>
  </si>
  <si>
    <t>63204231</t>
  </si>
  <si>
    <t>Pol36</t>
  </si>
  <si>
    <t>HTR redukcia krátka 110/ 75</t>
  </si>
  <si>
    <t>-1380250114</t>
  </si>
  <si>
    <t>Pol37</t>
  </si>
  <si>
    <t>HTM hrdlová zátka 110</t>
  </si>
  <si>
    <t>-169431142</t>
  </si>
  <si>
    <t>Pol38</t>
  </si>
  <si>
    <t>HTRE čistiaci kus 75</t>
  </si>
  <si>
    <t>-1606395683</t>
  </si>
  <si>
    <t>Pol39</t>
  </si>
  <si>
    <t>HTRE čistiaci kus 110</t>
  </si>
  <si>
    <t>-35820390</t>
  </si>
  <si>
    <t>HL810</t>
  </si>
  <si>
    <t>Vetracia sada DN110</t>
  </si>
  <si>
    <t>-430711804</t>
  </si>
  <si>
    <t>HL905</t>
  </si>
  <si>
    <t>Privzdušňovacia hlavica</t>
  </si>
  <si>
    <t>509349250</t>
  </si>
  <si>
    <t>721173203</t>
  </si>
  <si>
    <t>montáž pripojovacieho potrubia z plastu 32</t>
  </si>
  <si>
    <t>-1026127331</t>
  </si>
  <si>
    <t>721173205</t>
  </si>
  <si>
    <t>montáž pripojovacieho potrubia z plastu 50</t>
  </si>
  <si>
    <t>440676196</t>
  </si>
  <si>
    <t>721270001</t>
  </si>
  <si>
    <t>montáž privzdušňovacieho ventilu</t>
  </si>
  <si>
    <t>-680810190</t>
  </si>
  <si>
    <t>721274112</t>
  </si>
  <si>
    <t>montáž ventilačnej hlavice</t>
  </si>
  <si>
    <t>-186389686</t>
  </si>
  <si>
    <t>D3</t>
  </si>
  <si>
    <t>Podtlaková kanalizácia</t>
  </si>
  <si>
    <t>359.105.00.1</t>
  </si>
  <si>
    <t>Strešný vtok s pripevňovacou prírubou, pre strešné izolačné fólie: Maximálna hydraulická kapacita=12l/s</t>
  </si>
  <si>
    <t>832881386</t>
  </si>
  <si>
    <t>125</t>
  </si>
  <si>
    <t>359.113.00.1</t>
  </si>
  <si>
    <t>Pripojenie parozábrany d=56mm, Pripojenie izolácie=Oceľ CrNi 1.4301</t>
  </si>
  <si>
    <t>-1380220920</t>
  </si>
  <si>
    <t>359.971.00.1</t>
  </si>
  <si>
    <t>Ohrievací prvok 230 V / 8 W: d=56mm</t>
  </si>
  <si>
    <t>-885006490</t>
  </si>
  <si>
    <t>360.000.16.0</t>
  </si>
  <si>
    <t>Rúra  PE: d=40mm</t>
  </si>
  <si>
    <t>291915456</t>
  </si>
  <si>
    <t>361.000.16.0</t>
  </si>
  <si>
    <t>Rúra  PE: d=50mm</t>
  </si>
  <si>
    <t>967378627</t>
  </si>
  <si>
    <t>363.000.16.0</t>
  </si>
  <si>
    <t>Rúra  PE: d=56mm</t>
  </si>
  <si>
    <t>-544246366</t>
  </si>
  <si>
    <t>364.000.16.0</t>
  </si>
  <si>
    <t>Rúra  PE: d=63mm</t>
  </si>
  <si>
    <t>-856272686</t>
  </si>
  <si>
    <t>365.000.16.0</t>
  </si>
  <si>
    <t>Rúra  PE: d=75mm</t>
  </si>
  <si>
    <t>-682489917</t>
  </si>
  <si>
    <t>366.000.16.0</t>
  </si>
  <si>
    <t>Rúra  PE: d=90mm</t>
  </si>
  <si>
    <t>-1592758518</t>
  </si>
  <si>
    <t>367.000.16.0</t>
  </si>
  <si>
    <t>Rúra  PE: d=110mm</t>
  </si>
  <si>
    <t>1520399130</t>
  </si>
  <si>
    <t>368.000.16.0</t>
  </si>
  <si>
    <t>Rúra  PE: d=125mm</t>
  </si>
  <si>
    <t>1723297148</t>
  </si>
  <si>
    <t>369.000.16.0</t>
  </si>
  <si>
    <t>Rúra  PE: d=160mm</t>
  </si>
  <si>
    <t>-1081572545</t>
  </si>
  <si>
    <t>370.000.16.0</t>
  </si>
  <si>
    <t>Rúra  PE: d=200mm</t>
  </si>
  <si>
    <t>-50714606</t>
  </si>
  <si>
    <t>721280322001</t>
  </si>
  <si>
    <t>tvarovky a kotvenie dodávka</t>
  </si>
  <si>
    <t>-369670614</t>
  </si>
  <si>
    <t>721280322002</t>
  </si>
  <si>
    <t>podtlaková kanalizácia montáž</t>
  </si>
  <si>
    <t>622928875</t>
  </si>
  <si>
    <t>D4</t>
  </si>
  <si>
    <t>Vnútorný vodovod</t>
  </si>
  <si>
    <t>3058904</t>
  </si>
  <si>
    <t>HDPE rúra 63</t>
  </si>
  <si>
    <t>-1858630106</t>
  </si>
  <si>
    <t>230203188</t>
  </si>
  <si>
    <t>montáž jednoosej tvarovky HDPE</t>
  </si>
  <si>
    <t>-1290223966</t>
  </si>
  <si>
    <t>612685</t>
  </si>
  <si>
    <t>MB elektro.objímka d 63</t>
  </si>
  <si>
    <t>1075625181</t>
  </si>
  <si>
    <t>FF485525W</t>
  </si>
  <si>
    <t>PET Lemový nákružok PE100 SDR11 L D63</t>
  </si>
  <si>
    <t>1700824456</t>
  </si>
  <si>
    <t>612586</t>
  </si>
  <si>
    <t>USTN prech.PE/oceľ d 63/2" ZV</t>
  </si>
  <si>
    <t>-2063579826</t>
  </si>
  <si>
    <t>-440365037</t>
  </si>
  <si>
    <t>3C16020</t>
  </si>
  <si>
    <t>Rúrka plast-hliníková PE-RT, hr.Al 0,4 mm, v kotúči, 16x2</t>
  </si>
  <si>
    <t>807023464</t>
  </si>
  <si>
    <t>3C20020</t>
  </si>
  <si>
    <t>Rúrka plast-hliníková PE-RT, hr.Al 0,4 mm, v kotúči, 20x2</t>
  </si>
  <si>
    <t>1307140551</t>
  </si>
  <si>
    <t>3C26030</t>
  </si>
  <si>
    <t>Rúrka plast-hliníková PE-RT, hr.Al 0,5 mm, v kotúči, 26x3</t>
  </si>
  <si>
    <t>491888332</t>
  </si>
  <si>
    <t>3C32030</t>
  </si>
  <si>
    <t>Rúrka plast-hliníková PE-RT, hr.Al 0,5 mm, v kotúči, 32x3</t>
  </si>
  <si>
    <t>-1469561811</t>
  </si>
  <si>
    <t>722171150</t>
  </si>
  <si>
    <t>montáž plastohliníkového potrubia v kotúčoch 16, v cene montáže bm sú tvarovky aj potrubie</t>
  </si>
  <si>
    <t>-842896806</t>
  </si>
  <si>
    <t>722171152</t>
  </si>
  <si>
    <t>montáž plastohliníkového potrubia v kotúčoch 20, v cene montáže bm sú tvarovky aj potrubie</t>
  </si>
  <si>
    <t>-317444263</t>
  </si>
  <si>
    <t>722171153</t>
  </si>
  <si>
    <t>montáž plastohliníkového potrubia v kotúčoch 26, v cene montáže bm sú tvarovky aj potrubie</t>
  </si>
  <si>
    <t>1568203852</t>
  </si>
  <si>
    <t>722171154</t>
  </si>
  <si>
    <t>montáž plastohliníkového potrubia v kotúčoch 32, v cene montáže bm sú tvarovky aj potrubie</t>
  </si>
  <si>
    <t>-336428114</t>
  </si>
  <si>
    <t>P721600</t>
  </si>
  <si>
    <t>Tvarovka lis. - T-kus 16 x 2 rovnoramenný</t>
  </si>
  <si>
    <t>-2011546193</t>
  </si>
  <si>
    <t>P722000</t>
  </si>
  <si>
    <t>Tvarovka lis. - T-kus, 20 x 2 rovnoramenný</t>
  </si>
  <si>
    <t>-384147093</t>
  </si>
  <si>
    <t>P723200</t>
  </si>
  <si>
    <t>Tvarovka lis. - T-kus 32 x 3rovnoramenný</t>
  </si>
  <si>
    <t>-128992796</t>
  </si>
  <si>
    <t>159</t>
  </si>
  <si>
    <t>P722001</t>
  </si>
  <si>
    <t>Tvarovka lis. - T-kus, 20 x 2 - 16 x 2 - 20 x 2 stredná vetva redukovaná</t>
  </si>
  <si>
    <t>-1145400458</t>
  </si>
  <si>
    <t>P723201</t>
  </si>
  <si>
    <t>Tvarovka lis. - T-kus, 32 x 3 - 16 x 2 - 32 x 3 stredná vetva redukovaná</t>
  </si>
  <si>
    <t>-480521630</t>
  </si>
  <si>
    <t>P722008</t>
  </si>
  <si>
    <t>Tvarovka lis. - T-kus redukovaný, 20 x 2 - 20 x 2 - 16 x 2</t>
  </si>
  <si>
    <t>-1359716337</t>
  </si>
  <si>
    <t>P722614</t>
  </si>
  <si>
    <t>Tvarovka lis. - T-kus redukovaný, 26 x 3 - 20 x 2 - 20 x 2</t>
  </si>
  <si>
    <t>7964071</t>
  </si>
  <si>
    <t>P723214</t>
  </si>
  <si>
    <t>Tvarovka lis. - T kus redukovaný, 32 x 3 - 32 x 3 - 26 x 3</t>
  </si>
  <si>
    <t>-771159084</t>
  </si>
  <si>
    <t>P703206</t>
  </si>
  <si>
    <t>Tvarovka lis. - redukcia 32 x 3 - 26 x 3</t>
  </si>
  <si>
    <t>1265652680</t>
  </si>
  <si>
    <t>P723241</t>
  </si>
  <si>
    <t>Tvarovka lis. závitová - T-kus,  32 x 3 - 3/4" - 32 x 3 vn.z.</t>
  </si>
  <si>
    <t>-1335733720</t>
  </si>
  <si>
    <t>P703223</t>
  </si>
  <si>
    <t>Tvarovka lis. závitová - prechod 32 x 3 - Rp 1" vn.z.</t>
  </si>
  <si>
    <t>-1527042777</t>
  </si>
  <si>
    <t>Pol40</t>
  </si>
  <si>
    <t>kov vsuvka 3/4x1/2"</t>
  </si>
  <si>
    <t>-679578555</t>
  </si>
  <si>
    <t>Pol41</t>
  </si>
  <si>
    <t>kov vsuvka 1x3/4"</t>
  </si>
  <si>
    <t>-2088431283</t>
  </si>
  <si>
    <t>Pol42</t>
  </si>
  <si>
    <t>kov vsuvka 5/4x3/4"</t>
  </si>
  <si>
    <t>-845647807</t>
  </si>
  <si>
    <t>871221006</t>
  </si>
  <si>
    <t>montáž HDPE rúry 63</t>
  </si>
  <si>
    <t>-905066138</t>
  </si>
  <si>
    <t>899721131</t>
  </si>
  <si>
    <t>Označenie potrubí výstražnou fóliou bielou "vodovod"</t>
  </si>
  <si>
    <t>1109190198</t>
  </si>
  <si>
    <t>612099</t>
  </si>
  <si>
    <t>W 90° elektrotvar.koleno d 63</t>
  </si>
  <si>
    <t>2071729069</t>
  </si>
  <si>
    <t>D5</t>
  </si>
  <si>
    <t>Armatúry</t>
  </si>
  <si>
    <t>Pol43</t>
  </si>
  <si>
    <t>nástenný výtokový ventil 1"</t>
  </si>
  <si>
    <t>-337697817</t>
  </si>
  <si>
    <t>721280322101</t>
  </si>
  <si>
    <t>montáž EN</t>
  </si>
  <si>
    <t>481514007</t>
  </si>
  <si>
    <t>722221020</t>
  </si>
  <si>
    <t>Montáž závitového ventilu 1"</t>
  </si>
  <si>
    <t>-727469354</t>
  </si>
  <si>
    <t>Pol45</t>
  </si>
  <si>
    <t>guľ uzáver voda 2"</t>
  </si>
  <si>
    <t>-744066681</t>
  </si>
  <si>
    <t>Pol46</t>
  </si>
  <si>
    <t>guľ uzáver voda 1"</t>
  </si>
  <si>
    <t>-1131017699</t>
  </si>
  <si>
    <t>Pol47</t>
  </si>
  <si>
    <t>Kontrolovateľný spätný ventil, typ EA, RV280, s vnútorným závitom, R1"</t>
  </si>
  <si>
    <t>145937943</t>
  </si>
  <si>
    <t>Pol48</t>
  </si>
  <si>
    <t>spätná klapka voda 1"</t>
  </si>
  <si>
    <t>1973648253</t>
  </si>
  <si>
    <t>Pol49</t>
  </si>
  <si>
    <t>redukčný ventil RV FIV.5360 max. 6 bar  1 "</t>
  </si>
  <si>
    <t>-1730627813</t>
  </si>
  <si>
    <t>Pol50</t>
  </si>
  <si>
    <t>redukčný ventil RV FIV.5360 max. 6 bar  2"</t>
  </si>
  <si>
    <t>109553088</t>
  </si>
  <si>
    <t>Pol51</t>
  </si>
  <si>
    <t>oddeľovacia armatúra typu BA 2"</t>
  </si>
  <si>
    <t>-202396861</t>
  </si>
  <si>
    <t>276756514</t>
  </si>
  <si>
    <t>722221035</t>
  </si>
  <si>
    <t>Montáž závitového ventilu 2"</t>
  </si>
  <si>
    <t>-1198716655</t>
  </si>
  <si>
    <t>Pol52</t>
  </si>
  <si>
    <t>filter Y 2"</t>
  </si>
  <si>
    <t>1724566461</t>
  </si>
  <si>
    <t>Pol53</t>
  </si>
  <si>
    <t>filter F 550 P</t>
  </si>
  <si>
    <t>787726557</t>
  </si>
  <si>
    <t>722221095</t>
  </si>
  <si>
    <t>Montáž vypúšťacieho ventilu 1"</t>
  </si>
  <si>
    <t>1470758247</t>
  </si>
  <si>
    <t>Pol44</t>
  </si>
  <si>
    <t>nástenný uzatvárací ventil 1"</t>
  </si>
  <si>
    <t>-1660917866</t>
  </si>
  <si>
    <t>722221175</t>
  </si>
  <si>
    <t>Montáž poistného ventilu 3/4"</t>
  </si>
  <si>
    <t>-187317558</t>
  </si>
  <si>
    <t>14459</t>
  </si>
  <si>
    <t>tlak exp nádoba na vodu 18 l</t>
  </si>
  <si>
    <t>-1622264796</t>
  </si>
  <si>
    <t>Pol55</t>
  </si>
  <si>
    <t>konzola pre EN  3/4"</t>
  </si>
  <si>
    <t>-1444335541</t>
  </si>
  <si>
    <t>722221370</t>
  </si>
  <si>
    <t>Montáž filtra závitového  1"</t>
  </si>
  <si>
    <t>133368522</t>
  </si>
  <si>
    <t>Pol54</t>
  </si>
  <si>
    <t>poistný ventil pružinový voda 6 bar 3/4"</t>
  </si>
  <si>
    <t>-1719297745</t>
  </si>
  <si>
    <t>722221385</t>
  </si>
  <si>
    <t>Montáž filtra závitového 2"</t>
  </si>
  <si>
    <t>-1320947399</t>
  </si>
  <si>
    <t>D6</t>
  </si>
  <si>
    <t>Požiarna voda</t>
  </si>
  <si>
    <t>722130213</t>
  </si>
  <si>
    <t>ocl rúra pozink DN25, tvarovky v cene montáže</t>
  </si>
  <si>
    <t>-1449211290</t>
  </si>
  <si>
    <t>722130214</t>
  </si>
  <si>
    <t>ocl rúra pozink DN32, tvarovky v cene montáže</t>
  </si>
  <si>
    <t>-706723940</t>
  </si>
  <si>
    <t>722130216</t>
  </si>
  <si>
    <t>ocl rúra pozink DN50, tvarovky v cene montáže</t>
  </si>
  <si>
    <t>1164572249</t>
  </si>
  <si>
    <t>Pol56</t>
  </si>
  <si>
    <t>ocl šrubenie 1“</t>
  </si>
  <si>
    <t>-1236521020</t>
  </si>
  <si>
    <t>Pol57</t>
  </si>
  <si>
    <t>ocl šrubenie 5/4“</t>
  </si>
  <si>
    <t>-2037217198</t>
  </si>
  <si>
    <t>Pol58</t>
  </si>
  <si>
    <t>ocl šrubenie 2“</t>
  </si>
  <si>
    <t>-2117191602</t>
  </si>
  <si>
    <t>722254114</t>
  </si>
  <si>
    <t>HADICOVÝ NAVIJAK 33D/30 S TVAROVO STÁLOU HADICOU DĹ. 30m, cena HN dodávka aj montáž</t>
  </si>
  <si>
    <t>-72633635</t>
  </si>
  <si>
    <t>722254114.1</t>
  </si>
  <si>
    <t>HADICOVÝ NAVIJAK 25D/30 S TVAROVO STÁLOU HADICOU DĹ. 30m, cena HN dodávka aj montáž</t>
  </si>
  <si>
    <t>2023961843</t>
  </si>
  <si>
    <t>D7</t>
  </si>
  <si>
    <t>Izolácie</t>
  </si>
  <si>
    <t>3213</t>
  </si>
  <si>
    <t>plast penová násuvná trubková izolácia</t>
  </si>
  <si>
    <t>513874999</t>
  </si>
  <si>
    <t>2613</t>
  </si>
  <si>
    <t>1251536661</t>
  </si>
  <si>
    <t>2013</t>
  </si>
  <si>
    <t>15034187</t>
  </si>
  <si>
    <t>1157619464</t>
  </si>
  <si>
    <t>639</t>
  </si>
  <si>
    <t>1932397173</t>
  </si>
  <si>
    <t>509</t>
  </si>
  <si>
    <t>2113064966</t>
  </si>
  <si>
    <t>-838035805</t>
  </si>
  <si>
    <t>-494986503</t>
  </si>
  <si>
    <t>713482111</t>
  </si>
  <si>
    <t>montáž tepelnoizolačných trubíc hr do 10 mm do D 38</t>
  </si>
  <si>
    <t>-1179198466</t>
  </si>
  <si>
    <t>713482112</t>
  </si>
  <si>
    <t>montáž tepelnoizolačných trubíc hr do 10 mm D 39-70</t>
  </si>
  <si>
    <t>-1118199863</t>
  </si>
  <si>
    <t>713482121</t>
  </si>
  <si>
    <t>montáž tepelnoizolačných trubíc hr do 20 mm do D 38</t>
  </si>
  <si>
    <t>1643729550</t>
  </si>
  <si>
    <t>998713102</t>
  </si>
  <si>
    <t>Presun hmôt pre izolácie tepelné v objektoch výšky nad 6 do 12 m</t>
  </si>
  <si>
    <t>-2026102662</t>
  </si>
  <si>
    <t>D8</t>
  </si>
  <si>
    <t>Príslušenstvo</t>
  </si>
  <si>
    <t>ocl objímka s pryž výstelkou</t>
  </si>
  <si>
    <t>-1415277758</t>
  </si>
  <si>
    <t>-1029850525</t>
  </si>
  <si>
    <t>-1380420394</t>
  </si>
  <si>
    <t>31898957</t>
  </si>
  <si>
    <t>-298141459</t>
  </si>
  <si>
    <t>-792306848</t>
  </si>
  <si>
    <t>537119038</t>
  </si>
  <si>
    <t>549972240</t>
  </si>
  <si>
    <t>220</t>
  </si>
  <si>
    <t>-1615301559</t>
  </si>
  <si>
    <t>-714814785</t>
  </si>
  <si>
    <t>221</t>
  </si>
  <si>
    <t>-1132407569</t>
  </si>
  <si>
    <t>D9</t>
  </si>
  <si>
    <t>721290111</t>
  </si>
  <si>
    <t>Skúška tesnosti kanalizácie v objektoch vodou do DN 125</t>
  </si>
  <si>
    <t>1955588561</t>
  </si>
  <si>
    <t>998721102</t>
  </si>
  <si>
    <t>Presun hmôt pre vnútornú kanalizáciu v objektoch výšky nad 6 do 12 m</t>
  </si>
  <si>
    <t>430782346</t>
  </si>
  <si>
    <t>998722102</t>
  </si>
  <si>
    <t>Presun hmôt pre vnútorný vodovod v objektoch výšky nad 6 do 12 m</t>
  </si>
  <si>
    <t>955023696</t>
  </si>
  <si>
    <t>998724102</t>
  </si>
  <si>
    <t>Presun hmôt pre strojné vybavenie v objektoch výšky nad 6 do 12 m</t>
  </si>
  <si>
    <t>44296599</t>
  </si>
  <si>
    <t>998725102</t>
  </si>
  <si>
    <t>Presun hmôt pre zariaďovacie predmety v objektoch výšky nad 6 do 12 m</t>
  </si>
  <si>
    <t>-1415167049</t>
  </si>
  <si>
    <t>Pol59</t>
  </si>
  <si>
    <t>Ochrana potrubia plstenými pásmi DN 32</t>
  </si>
  <si>
    <t>-1663029281</t>
  </si>
  <si>
    <t>Pol60</t>
  </si>
  <si>
    <t>Ochrana potrubia plstenými pásmi DN 100</t>
  </si>
  <si>
    <t>-304841494</t>
  </si>
  <si>
    <t>SO 101.4 - Ústredné vykurovanie</t>
  </si>
  <si>
    <t>D1 - Kotolňa</t>
  </si>
  <si>
    <t>D10 - Ostatné</t>
  </si>
  <si>
    <t>D2 - Odvod kondenzu</t>
  </si>
  <si>
    <t>D3 - Klampiarske práce</t>
  </si>
  <si>
    <t>D4 - Potrubia</t>
  </si>
  <si>
    <t>D5 - Telesá</t>
  </si>
  <si>
    <t>D6 - Izolácie</t>
  </si>
  <si>
    <t>D7 - Príslušenstvo</t>
  </si>
  <si>
    <t>D8 - HSV</t>
  </si>
  <si>
    <t>D9 - Elektro</t>
  </si>
  <si>
    <t>Kotolňa</t>
  </si>
  <si>
    <t>PLYN. VYKUROVACÍ KOTOL 200-W 35 kW</t>
  </si>
  <si>
    <t>431424914</t>
  </si>
  <si>
    <t>731261070</t>
  </si>
  <si>
    <t>montáž kotla</t>
  </si>
  <si>
    <t>1246959924</t>
  </si>
  <si>
    <t>731280322006</t>
  </si>
  <si>
    <t>MaR dodávka</t>
  </si>
  <si>
    <t>1142774</t>
  </si>
  <si>
    <t>731280322001</t>
  </si>
  <si>
    <t>MaR montáž</t>
  </si>
  <si>
    <t>-701525903</t>
  </si>
  <si>
    <t>731280322002</t>
  </si>
  <si>
    <t>kabeláž dodávka</t>
  </si>
  <si>
    <t>-1570308075</t>
  </si>
  <si>
    <t>731280322003</t>
  </si>
  <si>
    <t>kabeláž montáž</t>
  </si>
  <si>
    <t>874623734</t>
  </si>
  <si>
    <t>731280322004</t>
  </si>
  <si>
    <t>montážny set</t>
  </si>
  <si>
    <t>994975477</t>
  </si>
  <si>
    <t>komínová kaskáda D125/80 dodávka</t>
  </si>
  <si>
    <t>1567248912</t>
  </si>
  <si>
    <t>731280322005</t>
  </si>
  <si>
    <t>komínová kaskáda montáž</t>
  </si>
  <si>
    <t>-39706934</t>
  </si>
  <si>
    <t>ZÁSOBNÍKOVÝ OHRIEVAČ VODY 150 l SAMOSTATNE STOJACI</t>
  </si>
  <si>
    <t>-883056107</t>
  </si>
  <si>
    <t>732219205</t>
  </si>
  <si>
    <t>montáž zásobníka</t>
  </si>
  <si>
    <t>4174784</t>
  </si>
  <si>
    <t>16817</t>
  </si>
  <si>
    <t>TLAKOVÁ EXP. NÁDOBA FLEXCON C 50</t>
  </si>
  <si>
    <t>-1177311891</t>
  </si>
  <si>
    <t>koznola pre EN</t>
  </si>
  <si>
    <t>-552092371</t>
  </si>
  <si>
    <t>732331099</t>
  </si>
  <si>
    <t>637072108</t>
  </si>
  <si>
    <t>1210003</t>
  </si>
  <si>
    <t>GUĽ. UZÁVER  2100 G 1"</t>
  </si>
  <si>
    <t>-2026176374</t>
  </si>
  <si>
    <t>1210002</t>
  </si>
  <si>
    <t>GUĽ. UZÁVER  2100 G 3/4"</t>
  </si>
  <si>
    <t>-936279266</t>
  </si>
  <si>
    <t>1262213</t>
  </si>
  <si>
    <t>SPÄTNÁ KLAPKA  2622 G 1"</t>
  </si>
  <si>
    <t>1203406989</t>
  </si>
  <si>
    <t>734209104</t>
  </si>
  <si>
    <t>montáž závitových armatúr s jedným závitom G 3/4"</t>
  </si>
  <si>
    <t>1437303278</t>
  </si>
  <si>
    <t>AOV Flexvent 1/2"</t>
  </si>
  <si>
    <t>568353446</t>
  </si>
  <si>
    <t>734209114</t>
  </si>
  <si>
    <t>montáž závitových armatúr s dvomi závitmi G 3/4"</t>
  </si>
  <si>
    <t>792033717</t>
  </si>
  <si>
    <t>734209115</t>
  </si>
  <si>
    <t>montáž závitových armatúr s dvomi závitmi G 1"</t>
  </si>
  <si>
    <t>-1301491240</t>
  </si>
  <si>
    <t>1266203</t>
  </si>
  <si>
    <t>POTRUBNÝ FILTER S ODKALENÍM  4111 G 1"</t>
  </si>
  <si>
    <t>-696890695</t>
  </si>
  <si>
    <t>734213250</t>
  </si>
  <si>
    <t>montáž AOV</t>
  </si>
  <si>
    <t>1318039981</t>
  </si>
  <si>
    <t>734252130</t>
  </si>
  <si>
    <t>montáž poistného ventilu 1"</t>
  </si>
  <si>
    <t>1608080077</t>
  </si>
  <si>
    <t>manometer D100 0-6 bar</t>
  </si>
  <si>
    <t>-1984163777</t>
  </si>
  <si>
    <t>734291340</t>
  </si>
  <si>
    <t>montáž filtra 1"</t>
  </si>
  <si>
    <t>-770270039</t>
  </si>
  <si>
    <t>28321</t>
  </si>
  <si>
    <t>NÍZKOTLAKÝ POISTNÝ VENTIL PRE GLYKOL G 1" OTV. TLAK 250 kPa</t>
  </si>
  <si>
    <t>-281254277</t>
  </si>
  <si>
    <t>734412130</t>
  </si>
  <si>
    <t>montáž teplomera axial</t>
  </si>
  <si>
    <t>1810803362</t>
  </si>
  <si>
    <t>1251202</t>
  </si>
  <si>
    <t>Kohút guľový DN 20, s hadicovou prípojkou a vonkajšou maticou 1/2, PN 12,5</t>
  </si>
  <si>
    <t>1321979576</t>
  </si>
  <si>
    <t>734424140</t>
  </si>
  <si>
    <t>montáž tlakomera radial</t>
  </si>
  <si>
    <t>114064177</t>
  </si>
  <si>
    <t>teplomer tech s ochranným púzdrom 0-200°C</t>
  </si>
  <si>
    <t>-1810088580</t>
  </si>
  <si>
    <t>733190107</t>
  </si>
  <si>
    <t>Tlakové skúšky potrubia z oceľ. rúr závitových</t>
  </si>
  <si>
    <t>-588124010</t>
  </si>
  <si>
    <t>998731101</t>
  </si>
  <si>
    <t>Presun hmôt pre kotolne umiestnené vo výške (hĺbke) do 6 m</t>
  </si>
  <si>
    <t>172884436</t>
  </si>
  <si>
    <t>998732101</t>
  </si>
  <si>
    <t>Presun hmôt pre strojovne v objektoch výšky do 6 m</t>
  </si>
  <si>
    <t>1314132728</t>
  </si>
  <si>
    <t>998733101</t>
  </si>
  <si>
    <t>Presun hmôt pre rozvody potrubia v objektoch výšky do 6 m</t>
  </si>
  <si>
    <t>1158526314</t>
  </si>
  <si>
    <t>998734101</t>
  </si>
  <si>
    <t>Presun hmôt pre armatúry v objektoch výšky do 6 m</t>
  </si>
  <si>
    <t>-1888189377</t>
  </si>
  <si>
    <t>-428144372</t>
  </si>
  <si>
    <t>962167516</t>
  </si>
  <si>
    <t>-918764068</t>
  </si>
  <si>
    <t>Označovanie potrubia podľa STN 73 0012</t>
  </si>
  <si>
    <t>-77882023</t>
  </si>
  <si>
    <t>Montáž orientačných štítkov</t>
  </si>
  <si>
    <t>332561550</t>
  </si>
  <si>
    <t>Revízna kniha</t>
  </si>
  <si>
    <t>-724513395</t>
  </si>
  <si>
    <t>539157819</t>
  </si>
  <si>
    <t>Uvedenie zariadenia do prevádzky (vrátane poplatku inšpekčným orgánom)</t>
  </si>
  <si>
    <t>-512625899</t>
  </si>
  <si>
    <t>Odvod kondenzu</t>
  </si>
  <si>
    <t>súčasť výbavy kotla</t>
  </si>
  <si>
    <t>ODVODŇ. LIEVIK</t>
  </si>
  <si>
    <t>-418870789</t>
  </si>
  <si>
    <t>722172102</t>
  </si>
  <si>
    <t>montáž potrubia</t>
  </si>
  <si>
    <t>1270775532</t>
  </si>
  <si>
    <t>tvarovky v cene montáže</t>
  </si>
  <si>
    <t>-195205035</t>
  </si>
  <si>
    <t>montáž neutralizátora</t>
  </si>
  <si>
    <t>979786947</t>
  </si>
  <si>
    <t>Potrubie 32-PPr</t>
  </si>
  <si>
    <t>239473818</t>
  </si>
  <si>
    <t>montáž lievika</t>
  </si>
  <si>
    <t>581229472</t>
  </si>
  <si>
    <t>NEUTRALIZÁTOR KYSELÍN</t>
  </si>
  <si>
    <t>962197021</t>
  </si>
  <si>
    <t>Klampiarske práce</t>
  </si>
  <si>
    <t>731280322201</t>
  </si>
  <si>
    <t>komínová zostava koncentrická 150/100 spodný diel</t>
  </si>
  <si>
    <t>691480041</t>
  </si>
  <si>
    <t>731280322202</t>
  </si>
  <si>
    <t>komínová zostava koncentrická 150/100 kond jímka</t>
  </si>
  <si>
    <t>2042948932</t>
  </si>
  <si>
    <t>731280322203</t>
  </si>
  <si>
    <t>komínová zostava koncentrická 150/100 t-kus na 125/80</t>
  </si>
  <si>
    <t>-919781834</t>
  </si>
  <si>
    <t>731280322204</t>
  </si>
  <si>
    <t>komínová zostava koncentrická 150/100 rovný diel 1 m</t>
  </si>
  <si>
    <t>505530855</t>
  </si>
  <si>
    <t>731280322205</t>
  </si>
  <si>
    <t>komínová zostava koncentrická 150/100 koleno 90°</t>
  </si>
  <si>
    <t>-1380239933</t>
  </si>
  <si>
    <t>731280322206</t>
  </si>
  <si>
    <t>pretlakový kond sifón Long-John DN32</t>
  </si>
  <si>
    <t>1851140811</t>
  </si>
  <si>
    <t>731280322207</t>
  </si>
  <si>
    <t>komínová zostava koncentrická kontrolný diel 125/80</t>
  </si>
  <si>
    <t>1644377968</t>
  </si>
  <si>
    <t>731280322208</t>
  </si>
  <si>
    <t>komínová zostava koncentrická 150/100 ukončovací diel</t>
  </si>
  <si>
    <t>698860322</t>
  </si>
  <si>
    <t>731280322209</t>
  </si>
  <si>
    <t>ocl nerez komín D200</t>
  </si>
  <si>
    <t>-175886371</t>
  </si>
  <si>
    <t>731280322210</t>
  </si>
  <si>
    <t>ocl nerez komín D250</t>
  </si>
  <si>
    <t>493030952</t>
  </si>
  <si>
    <t>731280322211</t>
  </si>
  <si>
    <t>ocl nerez komín D250 izolovaný hr. 50 mm</t>
  </si>
  <si>
    <t>987026071</t>
  </si>
  <si>
    <t>731280322212</t>
  </si>
  <si>
    <t>nerez t-kus 200/200-45°</t>
  </si>
  <si>
    <t>1898375098</t>
  </si>
  <si>
    <t>731280322213</t>
  </si>
  <si>
    <t>nerez t-kus 250/200</t>
  </si>
  <si>
    <t>-572820080</t>
  </si>
  <si>
    <t>731280322214</t>
  </si>
  <si>
    <t>nerez koleno 90° D200</t>
  </si>
  <si>
    <t>667973367</t>
  </si>
  <si>
    <t>731280322215</t>
  </si>
  <si>
    <t>ocl nerez komín D250 kontrolný diel</t>
  </si>
  <si>
    <t>-7480843</t>
  </si>
  <si>
    <t>731280322216</t>
  </si>
  <si>
    <t>ocl nerez komín D250 ukončovací diel s kond. jímkou</t>
  </si>
  <si>
    <t>-2061840111</t>
  </si>
  <si>
    <t>731280322217</t>
  </si>
  <si>
    <t>konzola 125</t>
  </si>
  <si>
    <t>2111982340</t>
  </si>
  <si>
    <t>731280322218</t>
  </si>
  <si>
    <t>konzola 150</t>
  </si>
  <si>
    <t>112721176</t>
  </si>
  <si>
    <t>731280322219</t>
  </si>
  <si>
    <t>konzola 250</t>
  </si>
  <si>
    <t>1375532548</t>
  </si>
  <si>
    <t>731280322220</t>
  </si>
  <si>
    <t>montáž koncentrickej komín zostavy</t>
  </si>
  <si>
    <t>101975582</t>
  </si>
  <si>
    <t>731280322221</t>
  </si>
  <si>
    <t>montáž nerez komína D250</t>
  </si>
  <si>
    <t>573749631</t>
  </si>
  <si>
    <t>Potrubia</t>
  </si>
  <si>
    <t>12400015</t>
  </si>
  <si>
    <t>trubka z nizkoleg uhl ocele 1.0034 15 x 1,2</t>
  </si>
  <si>
    <t>-1249692558</t>
  </si>
  <si>
    <t>12400018</t>
  </si>
  <si>
    <t>trubka z nizkoleg uhl ocele 1.0034 18 x 1,2</t>
  </si>
  <si>
    <t>-301305859</t>
  </si>
  <si>
    <t>12400022</t>
  </si>
  <si>
    <t>trubka z nizkoleg uhl ocele 1.0034 22 x 1,5</t>
  </si>
  <si>
    <t>66947004</t>
  </si>
  <si>
    <t>12400028</t>
  </si>
  <si>
    <t>trubka z nizkoleg uhl ocele 1.0034 28 x 1,5</t>
  </si>
  <si>
    <t>-1543796000</t>
  </si>
  <si>
    <t>12400035</t>
  </si>
  <si>
    <t>trubka z nizkoleg uhl ocele 1.0034 35 x 1,5</t>
  </si>
  <si>
    <t>2072631937</t>
  </si>
  <si>
    <t>722131312</t>
  </si>
  <si>
    <t>montáž potrubia z nízkolegovanej uhlíkovej ocele 15</t>
  </si>
  <si>
    <t>1603450873</t>
  </si>
  <si>
    <t>722131313</t>
  </si>
  <si>
    <t>montáž potrubia z nízkolegovanej uhlíkovej ocele 18</t>
  </si>
  <si>
    <t>-413756291</t>
  </si>
  <si>
    <t>722131314</t>
  </si>
  <si>
    <t>montáž potrubia z nízkolegovanej uhlíkovej ocele 22</t>
  </si>
  <si>
    <t>-1101304292</t>
  </si>
  <si>
    <t>722131315</t>
  </si>
  <si>
    <t>montáž potrubia z nízkolegovanej uhlíkovej ocele 28</t>
  </si>
  <si>
    <t>226017054</t>
  </si>
  <si>
    <t>722131316</t>
  </si>
  <si>
    <t>montáž potrubia z nízkolegovanej uhlíkovej ocele 35</t>
  </si>
  <si>
    <t>-1711681607</t>
  </si>
  <si>
    <t>Telesá</t>
  </si>
  <si>
    <t>11K/6050</t>
  </si>
  <si>
    <t>ocl doskové panelové teleso s bočným pripojením</t>
  </si>
  <si>
    <t>1880779994</t>
  </si>
  <si>
    <t>11K/6070</t>
  </si>
  <si>
    <t>344832523</t>
  </si>
  <si>
    <t>11K/6080</t>
  </si>
  <si>
    <t>-1533798690</t>
  </si>
  <si>
    <t>11K/6100</t>
  </si>
  <si>
    <t>694029449</t>
  </si>
  <si>
    <t>22K/6060</t>
  </si>
  <si>
    <t>-1689621292</t>
  </si>
  <si>
    <t>22K/6070</t>
  </si>
  <si>
    <t>-1059803550</t>
  </si>
  <si>
    <t>22K/6120</t>
  </si>
  <si>
    <t>-73269321</t>
  </si>
  <si>
    <t>22K/6160</t>
  </si>
  <si>
    <t>893171505</t>
  </si>
  <si>
    <t>22K/6200</t>
  </si>
  <si>
    <t>-281386698</t>
  </si>
  <si>
    <t>33K/9200</t>
  </si>
  <si>
    <t>-383262800</t>
  </si>
  <si>
    <t>734209112</t>
  </si>
  <si>
    <t>montáž závitových armatúr s dvomi závitmi do G 1/2"</t>
  </si>
  <si>
    <t>1076725236</t>
  </si>
  <si>
    <t>734223238</t>
  </si>
  <si>
    <t>montáž termostatickej hlavice</t>
  </si>
  <si>
    <t>1687758995</t>
  </si>
  <si>
    <t>1772391</t>
  </si>
  <si>
    <t>Ventil TS-90 DN 15, termostatický, priamy, prípojka na vykurovacie teleso s kužeľovým tesnením, pripojenie na rúru univerzálnym hrdlom</t>
  </si>
  <si>
    <t>-1479079783</t>
  </si>
  <si>
    <t>1392301</t>
  </si>
  <si>
    <t>Ventil do spiatočky RL-5 DN 15, priamy, s prednastavením, s možnosťou napúšťania, vypúšťania a uzavretia, prípojka na vykurovacie teleso s kužeľovým tesnením, pripojenie na rúru univerzálnym hrdlom</t>
  </si>
  <si>
    <t>1524732962</t>
  </si>
  <si>
    <t>735153992</t>
  </si>
  <si>
    <t>montáž panelového radiátora jednoradového výšky 600 na stenu</t>
  </si>
  <si>
    <t>1368531001</t>
  </si>
  <si>
    <t>735153995</t>
  </si>
  <si>
    <t>montáž panelového radiátora dvojradového výšky 600 na stenu</t>
  </si>
  <si>
    <t>2070909730</t>
  </si>
  <si>
    <t>735153999</t>
  </si>
  <si>
    <t>montáž panelového radiátora trojradového výšky 900 na stenu</t>
  </si>
  <si>
    <t>437384977</t>
  </si>
  <si>
    <t>sada</t>
  </si>
  <si>
    <t>konzoly 600</t>
  </si>
  <si>
    <t>-729461860</t>
  </si>
  <si>
    <t>sada.1</t>
  </si>
  <si>
    <t>konzoly 900</t>
  </si>
  <si>
    <t>-1340352531</t>
  </si>
  <si>
    <t>508041</t>
  </si>
  <si>
    <t>odvzdušňovacia zátka Hygro</t>
  </si>
  <si>
    <t>990334382</t>
  </si>
  <si>
    <t>1920030</t>
  </si>
  <si>
    <t>TERMOSTATICKÁ HLAVICA</t>
  </si>
  <si>
    <t>-1960658510</t>
  </si>
  <si>
    <t>35x13</t>
  </si>
  <si>
    <t>plast penová násuvná izolácia</t>
  </si>
  <si>
    <t>-366582891</t>
  </si>
  <si>
    <t>-1977318716</t>
  </si>
  <si>
    <t>998713101</t>
  </si>
  <si>
    <t>Presun hmôt pre izolácie tepelné v objektoch výšky do 6 m</t>
  </si>
  <si>
    <t>-940862513</t>
  </si>
  <si>
    <t>objímka s pryž výstelkou</t>
  </si>
  <si>
    <t>-1004079987</t>
  </si>
  <si>
    <t>1098396348</t>
  </si>
  <si>
    <t>-860863398</t>
  </si>
  <si>
    <t>-1534630042</t>
  </si>
  <si>
    <t>-1095143904</t>
  </si>
  <si>
    <t>731280322101</t>
  </si>
  <si>
    <t>prieraz  na fasáde 700x700 s ochrnannou mrežou</t>
  </si>
  <si>
    <t>-158292355</t>
  </si>
  <si>
    <t>731280322102</t>
  </si>
  <si>
    <t>prieraz  na fasáde 650x650 s ochrnannou mrežou</t>
  </si>
  <si>
    <t>425708564</t>
  </si>
  <si>
    <t>731280322103</t>
  </si>
  <si>
    <t>prieraz  na fasáde 150x150 s ochrnannou mrežou</t>
  </si>
  <si>
    <t>1454800445</t>
  </si>
  <si>
    <t>731280322104</t>
  </si>
  <si>
    <t>-554926047</t>
  </si>
  <si>
    <t>Elektro</t>
  </si>
  <si>
    <t>1208812874</t>
  </si>
  <si>
    <t>MaR detektor úniku plynu</t>
  </si>
  <si>
    <t>492268601</t>
  </si>
  <si>
    <t>MaR detektor CO2</t>
  </si>
  <si>
    <t>289767384</t>
  </si>
  <si>
    <t>566492742</t>
  </si>
  <si>
    <t>kabeláž ku MaR dodávka</t>
  </si>
  <si>
    <t>-1041501107</t>
  </si>
  <si>
    <t>kabeláž ku MaR montáž</t>
  </si>
  <si>
    <t>-2053537846</t>
  </si>
  <si>
    <t>SO 101.5 - Silnoprúdové rozvody ableskozvod, NN prípojka</t>
  </si>
  <si>
    <t>SO 101.5 HM - Hmotné</t>
  </si>
  <si>
    <t>D - Silnoprúdové rozvody</t>
  </si>
  <si>
    <t>D1 - Bleskozvod</t>
  </si>
  <si>
    <t>Silnoprúdové rozvody</t>
  </si>
  <si>
    <t>RH1</t>
  </si>
  <si>
    <t>Rozvádzač RH1</t>
  </si>
  <si>
    <t>189530962</t>
  </si>
  <si>
    <t>RZS.2</t>
  </si>
  <si>
    <t>Rozvádzač RZS.2</t>
  </si>
  <si>
    <t>-1784609576</t>
  </si>
  <si>
    <t>BP1</t>
  </si>
  <si>
    <t>Snímač teploty vonkajší IP44</t>
  </si>
  <si>
    <t>1273007504</t>
  </si>
  <si>
    <t>Požiarno odolný káblový žľab 60x150x1.5</t>
  </si>
  <si>
    <t>1009752793</t>
  </si>
  <si>
    <t>Požiarno odolný káblový žľab 60x75x1.5</t>
  </si>
  <si>
    <t>-1163227884</t>
  </si>
  <si>
    <t>Koleno požiarno odolného žľabu 90o  90x60x150</t>
  </si>
  <si>
    <t>-1729660964</t>
  </si>
  <si>
    <t>Koleno požiarno odolného žľabu 90o  90x60x75</t>
  </si>
  <si>
    <t>-1059267296</t>
  </si>
  <si>
    <t>Spojka žľabu 150</t>
  </si>
  <si>
    <t>2039541975</t>
  </si>
  <si>
    <t>Spojka žľabu 75</t>
  </si>
  <si>
    <t>-1144168308</t>
  </si>
  <si>
    <t>Držiak žľabu 150</t>
  </si>
  <si>
    <t>1383912066</t>
  </si>
  <si>
    <t>Montážny profil žľabu 41x21</t>
  </si>
  <si>
    <t>-311686920</t>
  </si>
  <si>
    <t>Kotva pre žľab M10</t>
  </si>
  <si>
    <t>-399807064</t>
  </si>
  <si>
    <t>Matica nástavovacia  M10</t>
  </si>
  <si>
    <t>677736380</t>
  </si>
  <si>
    <t>Zavitová tyč M10/ 2m</t>
  </si>
  <si>
    <t>-1335246820</t>
  </si>
  <si>
    <t>Nosný a pomocný materiál žľabov</t>
  </si>
  <si>
    <t>-1109618327</t>
  </si>
  <si>
    <t>Priemyselné svietidlo LED 1572 mm</t>
  </si>
  <si>
    <t>-64102625</t>
  </si>
  <si>
    <t>Interierové svietidlo LED 1240 mm</t>
  </si>
  <si>
    <t>-1192798258</t>
  </si>
  <si>
    <t>Priemyselné svietidlo LED 1277 mm</t>
  </si>
  <si>
    <t>-1588499223</t>
  </si>
  <si>
    <t>Interierové svietidlo LED 620 mm</t>
  </si>
  <si>
    <t>-2044643824</t>
  </si>
  <si>
    <t>LED vonkajšie svietidlo s čidlom LED/6W/230V IP44</t>
  </si>
  <si>
    <t>-1975684236</t>
  </si>
  <si>
    <t>LED svietidlo s PIR senzorom LED/20W/230V IP54</t>
  </si>
  <si>
    <t>-2121981696</t>
  </si>
  <si>
    <t>LED Stropné svietidlo so senzorom LED/18W/230V</t>
  </si>
  <si>
    <t>-117346555</t>
  </si>
  <si>
    <t>Svietidlo interierové na stenu/strop 2x9W</t>
  </si>
  <si>
    <t>-1674208791</t>
  </si>
  <si>
    <t>Nástenné núdzové svietidlá s LED  1W/C/1/SA/WH</t>
  </si>
  <si>
    <t>527011007</t>
  </si>
  <si>
    <t>Stropné a podhľadové núdzové svietidlo LED 1W/C/1/SA/WH</t>
  </si>
  <si>
    <t>-1832708473</t>
  </si>
  <si>
    <t>Piktogram</t>
  </si>
  <si>
    <t>1871626943</t>
  </si>
  <si>
    <t>Širokouhlý asymetrický svetlomet 150W</t>
  </si>
  <si>
    <t>847055694</t>
  </si>
  <si>
    <t>Ovládacie tlačídlo - montáž na povrch</t>
  </si>
  <si>
    <t>-1630499075</t>
  </si>
  <si>
    <t>Vypínač č.1  s krytkou</t>
  </si>
  <si>
    <t>1468644191</t>
  </si>
  <si>
    <t>Vypínač č.5  s krytkou</t>
  </si>
  <si>
    <t>570606056</t>
  </si>
  <si>
    <t>Zásuvka 230V/16A</t>
  </si>
  <si>
    <t>-833739430</t>
  </si>
  <si>
    <t>Dvojzásuvka natočená zásuvka 2x 230V/16A</t>
  </si>
  <si>
    <t>-447627099</t>
  </si>
  <si>
    <t>1 rámik</t>
  </si>
  <si>
    <t>2130608578</t>
  </si>
  <si>
    <t>Inštalačná krabica 70x45mm pod omietku bezhalogénová</t>
  </si>
  <si>
    <t>1932962252</t>
  </si>
  <si>
    <t>Krabicová svorka - 2x1,0-2,5mm2</t>
  </si>
  <si>
    <t>-2098694955</t>
  </si>
  <si>
    <t>Krabicová svorka - 3x1,0-2,5mm2</t>
  </si>
  <si>
    <t>-1157317577</t>
  </si>
  <si>
    <t>Kábel 1-CXKH-R 4x50</t>
  </si>
  <si>
    <t>119799141</t>
  </si>
  <si>
    <t>Kábel 1-CXKH-R 5x1,5</t>
  </si>
  <si>
    <t>1802345434</t>
  </si>
  <si>
    <t>Kábel 1-CXKH-R 5x2,5</t>
  </si>
  <si>
    <t>735327270</t>
  </si>
  <si>
    <t>Kábel 1-CXKH-R 5x4</t>
  </si>
  <si>
    <t>1299904702</t>
  </si>
  <si>
    <t>Kábel 1-CXKH-R 3x1,5</t>
  </si>
  <si>
    <t>624784469</t>
  </si>
  <si>
    <t>Kábel 1-CXKH-R 3x2,5</t>
  </si>
  <si>
    <t>-857303622</t>
  </si>
  <si>
    <t>Kábel 1-CXKH-R 2x1,5</t>
  </si>
  <si>
    <t>-1339062846</t>
  </si>
  <si>
    <t>Kábel CYKY 5x25</t>
  </si>
  <si>
    <t>-1911065536</t>
  </si>
  <si>
    <t>Kábel CYKY 5x6</t>
  </si>
  <si>
    <t>-408158294</t>
  </si>
  <si>
    <t>Kábel CYKY 5x4</t>
  </si>
  <si>
    <t>917242043</t>
  </si>
  <si>
    <t>Kábel CYKY 5x1,5</t>
  </si>
  <si>
    <t>-1154759327</t>
  </si>
  <si>
    <t>Kábel CYKY 3x2,5</t>
  </si>
  <si>
    <t>-1345506405</t>
  </si>
  <si>
    <t>Kábel CYKY 3x1,5</t>
  </si>
  <si>
    <t>358479340</t>
  </si>
  <si>
    <t>Vodič CY 16 žz</t>
  </si>
  <si>
    <t>-1879824090</t>
  </si>
  <si>
    <t>Vodič CY 6 žz</t>
  </si>
  <si>
    <t>1614466244</t>
  </si>
  <si>
    <t>Vodič 1-CHA-R 1x16 žz</t>
  </si>
  <si>
    <t>-659197737</t>
  </si>
  <si>
    <t>Vodič 1-CHA-R 1x6 žz</t>
  </si>
  <si>
    <t>-15877053</t>
  </si>
  <si>
    <t>Krabica inštalačná</t>
  </si>
  <si>
    <t>1518808490</t>
  </si>
  <si>
    <t>Krabica 150x150x77</t>
  </si>
  <si>
    <t>-1191733615</t>
  </si>
  <si>
    <t>Svorkovnica ekvipotenciálna HES</t>
  </si>
  <si>
    <t>-1266766037</t>
  </si>
  <si>
    <t>Ohybná rúrka Ø75</t>
  </si>
  <si>
    <t>-814095681</t>
  </si>
  <si>
    <t>PVC rúrka bezhalogenová Ø20</t>
  </si>
  <si>
    <t>-210214490</t>
  </si>
  <si>
    <t>Prichytka C 20</t>
  </si>
  <si>
    <t>1585606155</t>
  </si>
  <si>
    <t>PVC žľab bezhalogenový 40x40 mm</t>
  </si>
  <si>
    <t>-1046531023</t>
  </si>
  <si>
    <t>Ohybné rúrky bezhalogenové Ø20</t>
  </si>
  <si>
    <t>-235522908</t>
  </si>
  <si>
    <t>Ohybné rúrky z PVC Ø20</t>
  </si>
  <si>
    <t>896001889</t>
  </si>
  <si>
    <t>Ohybné rúrky z PVC Ø40</t>
  </si>
  <si>
    <t>-2085052991</t>
  </si>
  <si>
    <t>Požiarný stenový uzáver PSUM-90  200x200mm</t>
  </si>
  <si>
    <t>-1737384822</t>
  </si>
  <si>
    <t>Hmoždinka Ø10</t>
  </si>
  <si>
    <t>-703025859</t>
  </si>
  <si>
    <t>RIS</t>
  </si>
  <si>
    <t>Poistkový spodok SPB2 SS</t>
  </si>
  <si>
    <t>1178358109</t>
  </si>
  <si>
    <t>RIS.1</t>
  </si>
  <si>
    <t>Poistková vložka PHNA2 200A</t>
  </si>
  <si>
    <t>-988508140</t>
  </si>
  <si>
    <t>Drobný elektroinštalačný materiál</t>
  </si>
  <si>
    <t>2138399286</t>
  </si>
  <si>
    <t>Podružný materiál elektroinštalačný</t>
  </si>
  <si>
    <t>437209720</t>
  </si>
  <si>
    <t>Bleskozvod</t>
  </si>
  <si>
    <t>Drôt FeZn Ø8</t>
  </si>
  <si>
    <t>-1249549974</t>
  </si>
  <si>
    <t>Pol66</t>
  </si>
  <si>
    <t>Drôt FeZn Ø10</t>
  </si>
  <si>
    <t>288417227</t>
  </si>
  <si>
    <t>Pol67</t>
  </si>
  <si>
    <t>Vodičt FeZn 30x4</t>
  </si>
  <si>
    <t>968072417</t>
  </si>
  <si>
    <t>Pol68</t>
  </si>
  <si>
    <t>Skušobná svorka SZ</t>
  </si>
  <si>
    <t>10671503</t>
  </si>
  <si>
    <t>Pol69</t>
  </si>
  <si>
    <t>Pripájacia svorka k žlabu SO</t>
  </si>
  <si>
    <t>-2098884717</t>
  </si>
  <si>
    <t>Pol70</t>
  </si>
  <si>
    <t>Spojovacia svorka SK</t>
  </si>
  <si>
    <t>-1303055983</t>
  </si>
  <si>
    <t>Pol71</t>
  </si>
  <si>
    <t>Svorka SR03</t>
  </si>
  <si>
    <t>-1407883426</t>
  </si>
  <si>
    <t>Pol72</t>
  </si>
  <si>
    <t>Svorka SR02</t>
  </si>
  <si>
    <t>1792349939</t>
  </si>
  <si>
    <t>Pol73</t>
  </si>
  <si>
    <t>Svorka pripojovacia SP1</t>
  </si>
  <si>
    <t>-1872579596</t>
  </si>
  <si>
    <t>Pol74</t>
  </si>
  <si>
    <t>Zvodová tyč JP20</t>
  </si>
  <si>
    <t>19471782</t>
  </si>
  <si>
    <t>Pol75</t>
  </si>
  <si>
    <t>Svorka SJ01</t>
  </si>
  <si>
    <t>589717986</t>
  </si>
  <si>
    <t>Pol76</t>
  </si>
  <si>
    <t>Horná ochranná strieška OS01</t>
  </si>
  <si>
    <t>-1635839283</t>
  </si>
  <si>
    <t>Pol77</t>
  </si>
  <si>
    <t>Podstavec zvodovej tyče JD</t>
  </si>
  <si>
    <t>1745288401</t>
  </si>
  <si>
    <t>-425092549</t>
  </si>
  <si>
    <t>Pol78</t>
  </si>
  <si>
    <t>Číslo na označenie zvodu</t>
  </si>
  <si>
    <t>-656027692</t>
  </si>
  <si>
    <t>Pol79</t>
  </si>
  <si>
    <t>Podpera vedenia na pl. strechy PV 21</t>
  </si>
  <si>
    <t>-934754054</t>
  </si>
  <si>
    <t>Pol80</t>
  </si>
  <si>
    <t>Podpera vedenia PV 01h</t>
  </si>
  <si>
    <t>116866627</t>
  </si>
  <si>
    <t>Pol81</t>
  </si>
  <si>
    <t>Ochranná rúrka Ø20 (3m)</t>
  </si>
  <si>
    <t>-1625147126</t>
  </si>
  <si>
    <t>Pol82</t>
  </si>
  <si>
    <t>Chemický odolná náterová zmes</t>
  </si>
  <si>
    <t>2103939469</t>
  </si>
  <si>
    <t>Pol83</t>
  </si>
  <si>
    <t>Pomocný nosný materiál</t>
  </si>
  <si>
    <t>-1555643189</t>
  </si>
  <si>
    <t>Pol84</t>
  </si>
  <si>
    <t>Podružný materiál bleskozvodu</t>
  </si>
  <si>
    <t>1790839489</t>
  </si>
  <si>
    <t>SO 101.5 NH - Nehmotné</t>
  </si>
  <si>
    <t>Pol101</t>
  </si>
  <si>
    <t>Zapojenie motorického a tepelného spotrebiča nad 5 kW</t>
  </si>
  <si>
    <t>-1706674723</t>
  </si>
  <si>
    <t>Pol100</t>
  </si>
  <si>
    <t>Zapojenie motorického spotrebiča od 1,5kW do 5kW</t>
  </si>
  <si>
    <t>-252450234</t>
  </si>
  <si>
    <t>Pol102</t>
  </si>
  <si>
    <t>Zapojenie tepelného spotrebiča do 1,5 kW</t>
  </si>
  <si>
    <t>984263284</t>
  </si>
  <si>
    <t>Pol103</t>
  </si>
  <si>
    <t>Montáž krabice rozvodnej</t>
  </si>
  <si>
    <t>97104136</t>
  </si>
  <si>
    <t>Pol104</t>
  </si>
  <si>
    <t>Spínač zapustený IP20, rad.1</t>
  </si>
  <si>
    <t>267102813</t>
  </si>
  <si>
    <t>Pol105</t>
  </si>
  <si>
    <t>Spínač zapustený IP20, rad.5</t>
  </si>
  <si>
    <t>-2128967537</t>
  </si>
  <si>
    <t>Pol106</t>
  </si>
  <si>
    <t>Montáž ovladacieho tlačitka na povrch</t>
  </si>
  <si>
    <t>1808283095</t>
  </si>
  <si>
    <t>Pol107</t>
  </si>
  <si>
    <t>Svorka krabicová</t>
  </si>
  <si>
    <t>-588835689</t>
  </si>
  <si>
    <t>Pol108</t>
  </si>
  <si>
    <t>Montáž - domová zásuvka polozapustená alebo zapustená, 10/16 A 250 V 2P + Z 2 x zapojenie</t>
  </si>
  <si>
    <t>1151673981</t>
  </si>
  <si>
    <t>Pol109</t>
  </si>
  <si>
    <t>Montáž - domová zásuvka polozapustená alebo zapustená, 10/16 A 250 V 2P + Z   1 x zapojenie</t>
  </si>
  <si>
    <t>-864908577</t>
  </si>
  <si>
    <t>Pol110</t>
  </si>
  <si>
    <t>Montáž 1 rámčeka</t>
  </si>
  <si>
    <t>-1859464190</t>
  </si>
  <si>
    <t>Pol111</t>
  </si>
  <si>
    <t>Vysekávanie rýh v murive z tvárnic do hĺbky30 mm a š. do 70mm</t>
  </si>
  <si>
    <t>-1543120944</t>
  </si>
  <si>
    <t>Pol112</t>
  </si>
  <si>
    <t>Vysekanie rýh v murive do hĺbky 30 mm a š. do 30 mm</t>
  </si>
  <si>
    <t>-1000647941</t>
  </si>
  <si>
    <t>Pol113</t>
  </si>
  <si>
    <t>Vysekanie otvoru pre krabicu 70x45mm v tehle</t>
  </si>
  <si>
    <t>-1421060608</t>
  </si>
  <si>
    <t>Pol114</t>
  </si>
  <si>
    <t>Montáž krabice 70x45mm bez zapojenia</t>
  </si>
  <si>
    <t>-124495872</t>
  </si>
  <si>
    <t>Pol115</t>
  </si>
  <si>
    <t>Otvot pre hmoždinku</t>
  </si>
  <si>
    <t>-529340945</t>
  </si>
  <si>
    <t>Pol116</t>
  </si>
  <si>
    <t>Osadenie polyamidovej príchytky do muriva z ostro pálených tehál, alebo stredne tvrdého kameňa HM 10</t>
  </si>
  <si>
    <t>-953633115</t>
  </si>
  <si>
    <t>Pol117</t>
  </si>
  <si>
    <t>Uloženie - Kábel 1-CXKH-R 2x1,5</t>
  </si>
  <si>
    <t>253092640</t>
  </si>
  <si>
    <t>Pol118</t>
  </si>
  <si>
    <t>Uloženie - Kábel 1-CXKH-R 3x1,5</t>
  </si>
  <si>
    <t>399212063</t>
  </si>
  <si>
    <t>Pol119</t>
  </si>
  <si>
    <t>Uloženie - Kábel 1-CXKH-R 3x2,5</t>
  </si>
  <si>
    <t>-1376340608</t>
  </si>
  <si>
    <t>Pol120</t>
  </si>
  <si>
    <t>Uloženie - Kábel 1-CXKH-R 5x1,5</t>
  </si>
  <si>
    <t>-177162553</t>
  </si>
  <si>
    <t>Pol121</t>
  </si>
  <si>
    <t>Uloženie - Kábel 1-CXKH-R 5x2,5</t>
  </si>
  <si>
    <t>-1898345684</t>
  </si>
  <si>
    <t>Pol122</t>
  </si>
  <si>
    <t>Uloženie - Kábel 1-CXKH-R 5x4</t>
  </si>
  <si>
    <t>-413427910</t>
  </si>
  <si>
    <t>Pol123</t>
  </si>
  <si>
    <t>Uloženie - Kábel 1-CXKH-R 4x50</t>
  </si>
  <si>
    <t>-1081478705</t>
  </si>
  <si>
    <t>Pol124</t>
  </si>
  <si>
    <t>Uloženie - Kábel CYKY 3x1.5</t>
  </si>
  <si>
    <t>1354210099</t>
  </si>
  <si>
    <t>Pol125</t>
  </si>
  <si>
    <t>Uloženie - Kábel CYKY 3x2.5</t>
  </si>
  <si>
    <t>-573045821</t>
  </si>
  <si>
    <t>Pol126</t>
  </si>
  <si>
    <t>Uloženie - Kábel CYKY 5x1,5</t>
  </si>
  <si>
    <t>-1561184217</t>
  </si>
  <si>
    <t>Pol127</t>
  </si>
  <si>
    <t>Uloženie - Kábel CYKY 5x4</t>
  </si>
  <si>
    <t>-1410963072</t>
  </si>
  <si>
    <t>Pol128</t>
  </si>
  <si>
    <t>Uloženie - Kábel CYKY 5x6</t>
  </si>
  <si>
    <t>-1122982528</t>
  </si>
  <si>
    <t>Pol129</t>
  </si>
  <si>
    <t>Uloženie - Kábel CYKY 5x25</t>
  </si>
  <si>
    <t>1351435781</t>
  </si>
  <si>
    <t>Pol130</t>
  </si>
  <si>
    <t>Uloženie - Vodič 1-CHA-R 1x16 žz</t>
  </si>
  <si>
    <t>1649132275</t>
  </si>
  <si>
    <t>Pol131</t>
  </si>
  <si>
    <t>Uloženie - Vodič CY 16 žz</t>
  </si>
  <si>
    <t>-738621937</t>
  </si>
  <si>
    <t>Pol132</t>
  </si>
  <si>
    <t>Ukončenie celoplastového kábla, 2 x 1,5 mm2</t>
  </si>
  <si>
    <t>-1678320298</t>
  </si>
  <si>
    <t>Pol133</t>
  </si>
  <si>
    <t>Ukončenie celoplastového kábla, 3 x 1.5 mm2</t>
  </si>
  <si>
    <t>1160445794</t>
  </si>
  <si>
    <t>Pol134</t>
  </si>
  <si>
    <t>Ukončenie celoplastového kábla, 3 x 2.5 mm2</t>
  </si>
  <si>
    <t>-1519701890</t>
  </si>
  <si>
    <t>Pol135</t>
  </si>
  <si>
    <t>Ukončenie celoplastového kábla, 4 x 50 mm2</t>
  </si>
  <si>
    <t>-584531944</t>
  </si>
  <si>
    <t>Pol136</t>
  </si>
  <si>
    <t>Ukončenie celoplastového kábla, 5 x 1,5 mm2</t>
  </si>
  <si>
    <t>-66526239</t>
  </si>
  <si>
    <t>Pol137</t>
  </si>
  <si>
    <t>Ukončenie celoplastového kábla, 5 x 2,5 mm2</t>
  </si>
  <si>
    <t>-515902513</t>
  </si>
  <si>
    <t>Pol138</t>
  </si>
  <si>
    <t>Ukončenie celoplastového kábla, 5 x 4 mm2</t>
  </si>
  <si>
    <t>1754864676</t>
  </si>
  <si>
    <t>Pol139</t>
  </si>
  <si>
    <t>Ukončenie celoplastového kábla, 5 x 6 mm2</t>
  </si>
  <si>
    <t>330597490</t>
  </si>
  <si>
    <t>Pol140</t>
  </si>
  <si>
    <t>Ukončenie celoplastového kábla, 5 x 25 mm2</t>
  </si>
  <si>
    <t>-1866336381</t>
  </si>
  <si>
    <t>Pol141</t>
  </si>
  <si>
    <t>Ukončenie kábla celoplast do 1x16 mm2</t>
  </si>
  <si>
    <t>-1093024410</t>
  </si>
  <si>
    <t>Pol142</t>
  </si>
  <si>
    <t>Ochranné pospájanie v práčovniach, kúpeľniach, voľne ulož.,alebo v omietke Cu 4-16mm2</t>
  </si>
  <si>
    <t>-288292145</t>
  </si>
  <si>
    <t>Pol143</t>
  </si>
  <si>
    <t>Rúrka pancierová D 20 mm na povrchu upev.príchytkami, vrátane rezania závitov,montáže,bez krabíc</t>
  </si>
  <si>
    <t>-1825111456</t>
  </si>
  <si>
    <t>Pol144</t>
  </si>
  <si>
    <t>Montáž ohybnej rúrky Ø20</t>
  </si>
  <si>
    <t>-1677859414</t>
  </si>
  <si>
    <t>Pol145</t>
  </si>
  <si>
    <t>Montáž ohybnej rúrky Ø40</t>
  </si>
  <si>
    <t>1816738551</t>
  </si>
  <si>
    <t>Pol146</t>
  </si>
  <si>
    <t>Montáž rúrky Ø75</t>
  </si>
  <si>
    <t>-1123425332</t>
  </si>
  <si>
    <t>Pol147</t>
  </si>
  <si>
    <t>Momtáž PVC žľabu</t>
  </si>
  <si>
    <t>-462701316</t>
  </si>
  <si>
    <t>Pol148</t>
  </si>
  <si>
    <t>Montáž  a zapojenie snímača teploty, termostatu</t>
  </si>
  <si>
    <t>2120158149</t>
  </si>
  <si>
    <t>Pol149</t>
  </si>
  <si>
    <t>Montáž ohrevného kábla - do 30m</t>
  </si>
  <si>
    <t>1234281777</t>
  </si>
  <si>
    <t>Pol150</t>
  </si>
  <si>
    <t>Montáž ekvipotenciálnej svorkovnice HES</t>
  </si>
  <si>
    <t>1351739214</t>
  </si>
  <si>
    <t>Pol151</t>
  </si>
  <si>
    <t>Vysekanie otvoru pre krabicu 150x150x77</t>
  </si>
  <si>
    <t>-1680909537</t>
  </si>
  <si>
    <t>Pol152</t>
  </si>
  <si>
    <t>Montáž krabice 150x150x77</t>
  </si>
  <si>
    <t>-1283205927</t>
  </si>
  <si>
    <t>Pol153</t>
  </si>
  <si>
    <t>Montáž protipožiarnej upchávky stenou t 15cm</t>
  </si>
  <si>
    <t>-1553677112</t>
  </si>
  <si>
    <t>Pol154</t>
  </si>
  <si>
    <t>Demontá a montáž poistkového spodku SPB2</t>
  </si>
  <si>
    <t>-1744394550</t>
  </si>
  <si>
    <t>Pol85</t>
  </si>
  <si>
    <t>Montáž elektromerového rozvádzača RH1</t>
  </si>
  <si>
    <t>-413260090</t>
  </si>
  <si>
    <t>Pol86</t>
  </si>
  <si>
    <t>Montáž rozvádzača RZS.2</t>
  </si>
  <si>
    <t>987409870</t>
  </si>
  <si>
    <t>Pol87</t>
  </si>
  <si>
    <t>Montáž káblového žľabu 150x60 pozink. vrátane príslušenstva</t>
  </si>
  <si>
    <t>-114771506</t>
  </si>
  <si>
    <t>Pol88</t>
  </si>
  <si>
    <t>Montáž káblového žľabu 75x60 pozink. vrátane príslušenstva</t>
  </si>
  <si>
    <t>-1567647923</t>
  </si>
  <si>
    <t>Pol89</t>
  </si>
  <si>
    <t>Montáž rohu káblového žľabu pozink. vrátane príslušenstva</t>
  </si>
  <si>
    <t>-1129523574</t>
  </si>
  <si>
    <t>Pol90</t>
  </si>
  <si>
    <t>Montáž podpery káblového žľabu</t>
  </si>
  <si>
    <t>1902343945</t>
  </si>
  <si>
    <t>Pol91</t>
  </si>
  <si>
    <t>Montáž kotvy káblového žľabu</t>
  </si>
  <si>
    <t>1877298356</t>
  </si>
  <si>
    <t>Pol92</t>
  </si>
  <si>
    <t>Montáž profilu káblového žľabu</t>
  </si>
  <si>
    <t>-746972938</t>
  </si>
  <si>
    <t>Pol93</t>
  </si>
  <si>
    <t>Montáž svietidlo stropné LED - 1200 až 1600 mm</t>
  </si>
  <si>
    <t>-301811362</t>
  </si>
  <si>
    <t>Pol94</t>
  </si>
  <si>
    <t>Montáž svietidlo stropné LED - 600 mm</t>
  </si>
  <si>
    <t>-1071552982</t>
  </si>
  <si>
    <t>Pol95</t>
  </si>
  <si>
    <t>Montáž svietidlo LED - stropné</t>
  </si>
  <si>
    <t>261290092</t>
  </si>
  <si>
    <t>Pol96</t>
  </si>
  <si>
    <t>Montáž svietidla LED nástenné</t>
  </si>
  <si>
    <t>-99753797</t>
  </si>
  <si>
    <t>Pol97</t>
  </si>
  <si>
    <t>Montáž svetlometu, nástenné</t>
  </si>
  <si>
    <t>412349517</t>
  </si>
  <si>
    <t>Pol98</t>
  </si>
  <si>
    <t>Montáž LED svietidlo núdzové</t>
  </si>
  <si>
    <t>-427166033</t>
  </si>
  <si>
    <t>Pol99</t>
  </si>
  <si>
    <t>Zapojenie motorického spotrebiča, ventilátora do 1.5 kW</t>
  </si>
  <si>
    <t>2035933801</t>
  </si>
  <si>
    <t>Pol155</t>
  </si>
  <si>
    <t>Montáž bleskozvodovej svorky do 2 skrutiek</t>
  </si>
  <si>
    <t>209117450</t>
  </si>
  <si>
    <t>Pol156</t>
  </si>
  <si>
    <t>Montáž bleskozvodovej svorky nad 2 skrutky</t>
  </si>
  <si>
    <t>-234041884</t>
  </si>
  <si>
    <t>Pol157</t>
  </si>
  <si>
    <t>Montáž uzemňovacieho vedenia v zemi  FeZn Ø10</t>
  </si>
  <si>
    <t>2044221111</t>
  </si>
  <si>
    <t>Pol158</t>
  </si>
  <si>
    <t>Montáž zvodového vodiča včítane podpier FeZn do Ø 10 mm</t>
  </si>
  <si>
    <t>-558714038</t>
  </si>
  <si>
    <t>Pol159</t>
  </si>
  <si>
    <t>Montáž uzemňovacieho vedenia v zemi  FeZn 30x4</t>
  </si>
  <si>
    <t>-905020319</t>
  </si>
  <si>
    <t>Pol160</t>
  </si>
  <si>
    <t>Zachytávacia tyč vr. upevnenia na streche</t>
  </si>
  <si>
    <t>670238128</t>
  </si>
  <si>
    <t>Pol161</t>
  </si>
  <si>
    <t>Montáž hornej ochrannej striešky OS01</t>
  </si>
  <si>
    <t>920861506</t>
  </si>
  <si>
    <t>Pol162</t>
  </si>
  <si>
    <t>Montáž podstavca zvodovej tyče</t>
  </si>
  <si>
    <t>-241734440</t>
  </si>
  <si>
    <t>Pol163</t>
  </si>
  <si>
    <t>Montáž ochrannej rúrky Ø20</t>
  </si>
  <si>
    <t>395170029</t>
  </si>
  <si>
    <t>Pol164</t>
  </si>
  <si>
    <t>-1617819370</t>
  </si>
  <si>
    <t>Pol165</t>
  </si>
  <si>
    <t>Náter zemniaceho pásika</t>
  </si>
  <si>
    <t>-9912841</t>
  </si>
  <si>
    <t>Pol166</t>
  </si>
  <si>
    <t>Označenie zvodov štítkami</t>
  </si>
  <si>
    <t>-893335984</t>
  </si>
  <si>
    <t>Pol167</t>
  </si>
  <si>
    <t>Nepredvídané práce elektroinštalácie a bleskozvodu</t>
  </si>
  <si>
    <t>-1489634890</t>
  </si>
  <si>
    <t>Pol168</t>
  </si>
  <si>
    <t>Lešenie ľahké, do 6m2 nad 1,5m do 6m</t>
  </si>
  <si>
    <t>1680457861</t>
  </si>
  <si>
    <t>Pol169</t>
  </si>
  <si>
    <t>Podiel pridrúžených výkonov elektroinštalácie a bleskozvodu</t>
  </si>
  <si>
    <t>-440761921</t>
  </si>
  <si>
    <t>SO 101.5 OT - Ostatné</t>
  </si>
  <si>
    <t>D2 - Ostatné náklady</t>
  </si>
  <si>
    <t>Ostatné náklady</t>
  </si>
  <si>
    <t>Pol170</t>
  </si>
  <si>
    <t>Odborná prehliadka a skúška elektro a bleskozvod</t>
  </si>
  <si>
    <t>989712915</t>
  </si>
  <si>
    <t>Pol171</t>
  </si>
  <si>
    <t>Ožívenie a spustenie VZT</t>
  </si>
  <si>
    <t>1415838717</t>
  </si>
  <si>
    <t>Pol172</t>
  </si>
  <si>
    <t>presun  (3% z hmot. dodávok)</t>
  </si>
  <si>
    <t>1498527757</t>
  </si>
  <si>
    <t>Pol173</t>
  </si>
  <si>
    <t>doprava (6% z hmot. dodávok)</t>
  </si>
  <si>
    <t>1841188349</t>
  </si>
  <si>
    <t>SO 101.6 - Vzduchotechnika</t>
  </si>
  <si>
    <t>D10 - Tepelná izolácia</t>
  </si>
  <si>
    <t>D11 - Kruhové potrubie z pozinkovaného plechu</t>
  </si>
  <si>
    <t>D16 - osadenie regulačných a nábehových plechov</t>
  </si>
  <si>
    <t>D19 - Difúzor s variabilnou geometriou</t>
  </si>
  <si>
    <t>D20 - Klapka do kruhového potrubia</t>
  </si>
  <si>
    <t>D21 - Krycia mriežka 4 hranná</t>
  </si>
  <si>
    <t>D23 - Destratifikátor</t>
  </si>
  <si>
    <t xml:space="preserve">D25 - Vzduchová clona  </t>
  </si>
  <si>
    <t>D27 - Split systém</t>
  </si>
  <si>
    <t xml:space="preserve">D28 - Výustka do 4-hranného potrubia </t>
  </si>
  <si>
    <t xml:space="preserve">D30 - Ventilátor  </t>
  </si>
  <si>
    <t>D31 - Montážny, tesniaci a spojovací materiál</t>
  </si>
  <si>
    <t>D33 - Ostatné rozpočtové náklady</t>
  </si>
  <si>
    <t>D4 - Komorová rekuperačná jednotka</t>
  </si>
  <si>
    <t>D6 - Kondenzačná jednotka</t>
  </si>
  <si>
    <t>D7 - Prepojovacie Cu potrubie, izolované, komunikačný kábel</t>
  </si>
  <si>
    <t>D8 - Tlmič kulisový hluku do potrubia</t>
  </si>
  <si>
    <t>D9 - Stropný vírivý difúzor s nastaviteľnými lamelami</t>
  </si>
  <si>
    <t>Tepelná izolácia</t>
  </si>
  <si>
    <t>Montáž tepelnej izolácie</t>
  </si>
  <si>
    <t>804248588</t>
  </si>
  <si>
    <t>Pol12.1</t>
  </si>
  <si>
    <t>Tepelná izolácia potrubia vo vonkajšom prostredí s  povrchovou úpravou odolnou voči UV žiareniu a poveternostným vplyvom hr. 50 mm</t>
  </si>
  <si>
    <t>509829677</t>
  </si>
  <si>
    <t>-500203934</t>
  </si>
  <si>
    <t>Pol13.1</t>
  </si>
  <si>
    <t>Izolácia proti oroseniu nenasiakavá, s parotesnou zábranou, uzavretou buničitou štruktúrou a Al fóliou, hrúbka min 10 mm, upravený vzduch</t>
  </si>
  <si>
    <t>-323544797</t>
  </si>
  <si>
    <t>Montáž tepelnej izolácie hr. 50 mm</t>
  </si>
  <si>
    <t>-1111246479</t>
  </si>
  <si>
    <t>Pol38.1</t>
  </si>
  <si>
    <t>-1936728961</t>
  </si>
  <si>
    <t>Montáž tepelnej izolácie hr. 10 mm</t>
  </si>
  <si>
    <t>-1537957829</t>
  </si>
  <si>
    <t>Pol39.1</t>
  </si>
  <si>
    <t>361212543</t>
  </si>
  <si>
    <t>-2009428919</t>
  </si>
  <si>
    <t>Pol62.1</t>
  </si>
  <si>
    <t>139794919</t>
  </si>
  <si>
    <t>Montáž tepelnej izolácie hr. min. 20 mm</t>
  </si>
  <si>
    <t>2017011559</t>
  </si>
  <si>
    <t>Pol70.1</t>
  </si>
  <si>
    <t>Izolácia proti oroseniu nenasiakavá, s parotesnou zábranou, uzavretou buničitou štruktúrou a Al fóliou, hrúbka min 20 mm, neupravený vzduch</t>
  </si>
  <si>
    <t>-1173210817</t>
  </si>
  <si>
    <t>Kruhové potrubie z pozinkovaného plechu</t>
  </si>
  <si>
    <t>Montáž potrubia D200</t>
  </si>
  <si>
    <t>2102155268</t>
  </si>
  <si>
    <t>Pol14.1</t>
  </si>
  <si>
    <t>SPIRO do priemeru D200/30%tv</t>
  </si>
  <si>
    <t>-886456177</t>
  </si>
  <si>
    <t>Montáž potrubia D250</t>
  </si>
  <si>
    <t>-1554151613</t>
  </si>
  <si>
    <t>Pol15.1</t>
  </si>
  <si>
    <t>SPIRO do priemeru D250/30%tv</t>
  </si>
  <si>
    <t>358159466</t>
  </si>
  <si>
    <t>Montáž potrubia D315</t>
  </si>
  <si>
    <t>1186099399</t>
  </si>
  <si>
    <t>Pol16.1</t>
  </si>
  <si>
    <t>SPIRO do priemeru D315/30%tv</t>
  </si>
  <si>
    <t>880368669</t>
  </si>
  <si>
    <t>-1522205304</t>
  </si>
  <si>
    <t>Pol40.1</t>
  </si>
  <si>
    <t>801195838</t>
  </si>
  <si>
    <t>186304754</t>
  </si>
  <si>
    <t>Pol41.1</t>
  </si>
  <si>
    <t>1638956488</t>
  </si>
  <si>
    <t>Montáž potrubia D355</t>
  </si>
  <si>
    <t>44241458</t>
  </si>
  <si>
    <t>Pol42.1</t>
  </si>
  <si>
    <t>SPIRO do priemeru D355/30%tv</t>
  </si>
  <si>
    <t>412102403</t>
  </si>
  <si>
    <t>Montáž potrubia D500</t>
  </si>
  <si>
    <t>-1159195817</t>
  </si>
  <si>
    <t>Pol43.1</t>
  </si>
  <si>
    <t>SPIRO do priemeru D500/30%tv</t>
  </si>
  <si>
    <t>-296060445</t>
  </si>
  <si>
    <t>Montáž potrubia D560</t>
  </si>
  <si>
    <t>167811402</t>
  </si>
  <si>
    <t>Pol44.1</t>
  </si>
  <si>
    <t>SPIRO do priemeru D560/30%tv</t>
  </si>
  <si>
    <t>1902303282</t>
  </si>
  <si>
    <t>Montáž potrubia D 100</t>
  </si>
  <si>
    <t>-1219204542</t>
  </si>
  <si>
    <t>Pol71.1</t>
  </si>
  <si>
    <t>SPIRO do priemeru D100/30%tv</t>
  </si>
  <si>
    <t>990702663</t>
  </si>
  <si>
    <t>D16</t>
  </si>
  <si>
    <t>osadenie regulačných a nábehových plechov</t>
  </si>
  <si>
    <t>Montáž potrubia do obvodu 3200</t>
  </si>
  <si>
    <t>705851728</t>
  </si>
  <si>
    <t>Pol17.1</t>
  </si>
  <si>
    <t>Potrubie štvorhranné do obvodu 3200/100%tv</t>
  </si>
  <si>
    <t>-1355477033</t>
  </si>
  <si>
    <t>Montáž potrubia do obvodu 2520</t>
  </si>
  <si>
    <t>-1467970906</t>
  </si>
  <si>
    <t>Pol18.1</t>
  </si>
  <si>
    <t>Potrubie štvorhranné do obvodu 2520/100%tv</t>
  </si>
  <si>
    <t>-1547707643</t>
  </si>
  <si>
    <t>Montáž potrubia do obvodu 1800</t>
  </si>
  <si>
    <t>-1187051154</t>
  </si>
  <si>
    <t>Pol19.1</t>
  </si>
  <si>
    <t>Potrubie štvorhranné do obvodu 1800/30%tv</t>
  </si>
  <si>
    <t>1634554857</t>
  </si>
  <si>
    <t>Montáž potrubia do obvodu 1260</t>
  </si>
  <si>
    <t>-1940828933</t>
  </si>
  <si>
    <t>Pol20.1</t>
  </si>
  <si>
    <t>Potrubie štvorhranné do obvodu 1260/30%tv</t>
  </si>
  <si>
    <t>-44604290</t>
  </si>
  <si>
    <t>Montáž potrubia do 5000</t>
  </si>
  <si>
    <t>1885063500</t>
  </si>
  <si>
    <t>Pol45.1</t>
  </si>
  <si>
    <t>Potrubie štvorhranné do obvodu 5000/100%tv</t>
  </si>
  <si>
    <t>1811150251</t>
  </si>
  <si>
    <t>Montáž potrubia do 2840</t>
  </si>
  <si>
    <t>1325026217</t>
  </si>
  <si>
    <t>Pol46.1</t>
  </si>
  <si>
    <t>Potrubie štvorhranné do obvodu 2840/100%tv</t>
  </si>
  <si>
    <t>1359447987</t>
  </si>
  <si>
    <t>Montáž potrubia do 2520</t>
  </si>
  <si>
    <t>-691364594</t>
  </si>
  <si>
    <t>Pol47.1</t>
  </si>
  <si>
    <t>Potrubie štvorhranné do obvodu 2520/30%tv</t>
  </si>
  <si>
    <t>-224964332</t>
  </si>
  <si>
    <t>Montáž potrubia do 3200</t>
  </si>
  <si>
    <t>1350610915</t>
  </si>
  <si>
    <t>Pol63.1</t>
  </si>
  <si>
    <t>1841435717</t>
  </si>
  <si>
    <t>Montáž potrubia do2520</t>
  </si>
  <si>
    <t>1769218825</t>
  </si>
  <si>
    <t>Pol64.1</t>
  </si>
  <si>
    <t>-146920714</t>
  </si>
  <si>
    <t>D19</t>
  </si>
  <si>
    <t>Difúzor s variabilnou geometriou</t>
  </si>
  <si>
    <t>Montáž difúzora</t>
  </si>
  <si>
    <t>kpl</t>
  </si>
  <si>
    <t>1148350933</t>
  </si>
  <si>
    <t>Pol35.1</t>
  </si>
  <si>
    <t>Veľkosť 250</t>
  </si>
  <si>
    <t>604407653</t>
  </si>
  <si>
    <t>D20</t>
  </si>
  <si>
    <t>Klapka do kruhového potrubia</t>
  </si>
  <si>
    <t>Montáž klapky</t>
  </si>
  <si>
    <t>303769861</t>
  </si>
  <si>
    <t>Pol36.1</t>
  </si>
  <si>
    <t>KK D250</t>
  </si>
  <si>
    <t>231867553</t>
  </si>
  <si>
    <t>D21</t>
  </si>
  <si>
    <t>Krycia mriežka 4 hranná</t>
  </si>
  <si>
    <t>Montáž krycej mriežky</t>
  </si>
  <si>
    <t>853826073</t>
  </si>
  <si>
    <t>Pol37.1</t>
  </si>
  <si>
    <t>Veľkosť 630x630</t>
  </si>
  <si>
    <t>1984030354</t>
  </si>
  <si>
    <t>-1912098179</t>
  </si>
  <si>
    <t>Pol60.1</t>
  </si>
  <si>
    <t>Veľkosť 1205x320</t>
  </si>
  <si>
    <t>1928667604</t>
  </si>
  <si>
    <t>D23</t>
  </si>
  <si>
    <t>Destratifikátor</t>
  </si>
  <si>
    <t>Montáž stropného ventilátora</t>
  </si>
  <si>
    <t>595454787</t>
  </si>
  <si>
    <t>Pol48.1</t>
  </si>
  <si>
    <t>Stropný ventilátor</t>
  </si>
  <si>
    <t>-581474113</t>
  </si>
  <si>
    <t>D25</t>
  </si>
  <si>
    <t xml:space="preserve">Vzduchová clona  </t>
  </si>
  <si>
    <t>Montáž priemyselnej clony</t>
  </si>
  <si>
    <t>-86927090</t>
  </si>
  <si>
    <t>Pol49.1</t>
  </si>
  <si>
    <t>Priemyslová clona bez ohrevu</t>
  </si>
  <si>
    <t>-1499758160</t>
  </si>
  <si>
    <t>Montáž pohyblivého podstavca</t>
  </si>
  <si>
    <t>-1542824046</t>
  </si>
  <si>
    <t>Pol50.1</t>
  </si>
  <si>
    <t>Pohyblivý podstavec</t>
  </si>
  <si>
    <t>-946411930</t>
  </si>
  <si>
    <t>Montáž držiaka na stenu</t>
  </si>
  <si>
    <t>1953457008</t>
  </si>
  <si>
    <t>Pol51.1</t>
  </si>
  <si>
    <t>Držiak na stenu</t>
  </si>
  <si>
    <t>-195008884</t>
  </si>
  <si>
    <t>Montáž ovládača</t>
  </si>
  <si>
    <t>2117807524</t>
  </si>
  <si>
    <t>Pol52.1</t>
  </si>
  <si>
    <t>5 rýchlostné ovládanie, manuálne</t>
  </si>
  <si>
    <t>-786593741</t>
  </si>
  <si>
    <t>Montáž dverného kontaktu</t>
  </si>
  <si>
    <t>1459768718</t>
  </si>
  <si>
    <t>Pol53.1</t>
  </si>
  <si>
    <t>Dverný kontakt</t>
  </si>
  <si>
    <t>-3730296</t>
  </si>
  <si>
    <t>D27</t>
  </si>
  <si>
    <t>Split systém</t>
  </si>
  <si>
    <t>Montáž KJ</t>
  </si>
  <si>
    <t>309009906</t>
  </si>
  <si>
    <t>Pol54.1</t>
  </si>
  <si>
    <t>Kondenzačná jednotka (pre AC 1.1)</t>
  </si>
  <si>
    <t>-512143750</t>
  </si>
  <si>
    <t>Montáž KJS</t>
  </si>
  <si>
    <t>-1420814545</t>
  </si>
  <si>
    <t>Pol55.1</t>
  </si>
  <si>
    <t>Kanálová jednotka strednotlaká (pre AC 1.2)</t>
  </si>
  <si>
    <t>1682423446</t>
  </si>
  <si>
    <t>Montáž KO</t>
  </si>
  <si>
    <t>844807375</t>
  </si>
  <si>
    <t>Pol56.1</t>
  </si>
  <si>
    <t>Káblový ovládač (pre AC 1.2)</t>
  </si>
  <si>
    <t>2132087161</t>
  </si>
  <si>
    <t>D28</t>
  </si>
  <si>
    <t xml:space="preserve">Výustka do 4-hranného potrubia </t>
  </si>
  <si>
    <t>Montáž výustky</t>
  </si>
  <si>
    <t>1155073620</t>
  </si>
  <si>
    <t>Pol61.1</t>
  </si>
  <si>
    <t>Veľkosť 1225x225</t>
  </si>
  <si>
    <t>-588242725</t>
  </si>
  <si>
    <t>D30</t>
  </si>
  <si>
    <t xml:space="preserve">Ventilátor  </t>
  </si>
  <si>
    <t>Montáž ventilátora</t>
  </si>
  <si>
    <t>1696921773</t>
  </si>
  <si>
    <t>Pol65.1</t>
  </si>
  <si>
    <t>Ventilátor do kruhového potrubia</t>
  </si>
  <si>
    <t>1145223503</t>
  </si>
  <si>
    <t>Montáž pružnej spojky D100</t>
  </si>
  <si>
    <t>475863199</t>
  </si>
  <si>
    <t>Pol66.1</t>
  </si>
  <si>
    <t>Pružná spojka D100</t>
  </si>
  <si>
    <t>1266500195</t>
  </si>
  <si>
    <t>Montáž spätnej klapky D100</t>
  </si>
  <si>
    <t>-35530169</t>
  </si>
  <si>
    <t>Pol67.1</t>
  </si>
  <si>
    <t>Spätná klapka D100</t>
  </si>
  <si>
    <t>210121176</t>
  </si>
  <si>
    <t>Montáž žalúziovej klapky D100</t>
  </si>
  <si>
    <t>-1009528348</t>
  </si>
  <si>
    <t>Pol68.1</t>
  </si>
  <si>
    <t>Žalúziová klapka D100</t>
  </si>
  <si>
    <t>557950469</t>
  </si>
  <si>
    <t>Montáž krycej mriežky D100</t>
  </si>
  <si>
    <t>-496425982</t>
  </si>
  <si>
    <t>Pol69.1</t>
  </si>
  <si>
    <t>Krycia mriežka D100</t>
  </si>
  <si>
    <t>-1681983056</t>
  </si>
  <si>
    <t>D31</t>
  </si>
  <si>
    <t>Montážny, tesniaci a spojovací materiál</t>
  </si>
  <si>
    <t xml:space="preserve">Montáž </t>
  </si>
  <si>
    <t>-1342691711</t>
  </si>
  <si>
    <t>Montážny, tesniaci, závesný a spojovací materiál</t>
  </si>
  <si>
    <t>-1425946337</t>
  </si>
  <si>
    <t>D33</t>
  </si>
  <si>
    <t>Ostatné rozpočtové náklady</t>
  </si>
  <si>
    <t>Doprava</t>
  </si>
  <si>
    <t>-818367068</t>
  </si>
  <si>
    <t>Lešenie</t>
  </si>
  <si>
    <t>-560658325</t>
  </si>
  <si>
    <t>Zdvíhacie zariadenia</t>
  </si>
  <si>
    <t>515735065</t>
  </si>
  <si>
    <t>Nátery poškodeného potrubia</t>
  </si>
  <si>
    <t>-455387617</t>
  </si>
  <si>
    <t>Oživenie, zaregulovanie a komplexné skúšky</t>
  </si>
  <si>
    <t>1624100456</t>
  </si>
  <si>
    <t>Zaškolenie obsluhy</t>
  </si>
  <si>
    <t>-1258541265</t>
  </si>
  <si>
    <t>Komorová rekuperačná jednotka</t>
  </si>
  <si>
    <t>Montáž KRP</t>
  </si>
  <si>
    <t>Mj.</t>
  </si>
  <si>
    <t>-1889834850</t>
  </si>
  <si>
    <t>Pol1.1</t>
  </si>
  <si>
    <t>788241638</t>
  </si>
  <si>
    <t>Montáž KRJ</t>
  </si>
  <si>
    <t>117400160</t>
  </si>
  <si>
    <t>Pol21.1</t>
  </si>
  <si>
    <t>91132951</t>
  </si>
  <si>
    <t>Kondenzačná jednotka</t>
  </si>
  <si>
    <t>-339001035</t>
  </si>
  <si>
    <t>Pol2.1</t>
  </si>
  <si>
    <t>1449861764</t>
  </si>
  <si>
    <t>1775487382</t>
  </si>
  <si>
    <t>Pol22.1</t>
  </si>
  <si>
    <t>Kondenzačná jednotka (pre AC IIA)</t>
  </si>
  <si>
    <t>408606787</t>
  </si>
  <si>
    <t>Montáž RM</t>
  </si>
  <si>
    <t>-2110248280</t>
  </si>
  <si>
    <t>Pol23.1</t>
  </si>
  <si>
    <t>Riadiaci modul (pre AC IIA)</t>
  </si>
  <si>
    <t>1361416438</t>
  </si>
  <si>
    <t>Montáž ED</t>
  </si>
  <si>
    <t>136885892</t>
  </si>
  <si>
    <t>Pol24.1</t>
  </si>
  <si>
    <t>El. doska (pre AC IIA)</t>
  </si>
  <si>
    <t>1433475955</t>
  </si>
  <si>
    <t>-2022533807</t>
  </si>
  <si>
    <t>Pol25.1</t>
  </si>
  <si>
    <t>Kondenzačná jednotka (pre AC IIB)</t>
  </si>
  <si>
    <t>862132300</t>
  </si>
  <si>
    <t>-1723333171</t>
  </si>
  <si>
    <t>Pol26.1</t>
  </si>
  <si>
    <t>Riadiaci modul (pre AC IIB)</t>
  </si>
  <si>
    <t>-1464004330</t>
  </si>
  <si>
    <t>-83016200</t>
  </si>
  <si>
    <t>Pol27.1</t>
  </si>
  <si>
    <t>El. doska (pre AC IIB)</t>
  </si>
  <si>
    <t>-407335288</t>
  </si>
  <si>
    <t>570881867</t>
  </si>
  <si>
    <t>Pol28.1</t>
  </si>
  <si>
    <t>Kondenzačná jednotka (pre AC IIC)</t>
  </si>
  <si>
    <t>826734093</t>
  </si>
  <si>
    <t>-1330863797</t>
  </si>
  <si>
    <t>Pol29.1</t>
  </si>
  <si>
    <t>Riadiaci modul (pre AC IIC)</t>
  </si>
  <si>
    <t>-1591463485</t>
  </si>
  <si>
    <t>-2017096256</t>
  </si>
  <si>
    <t>Pol3.1</t>
  </si>
  <si>
    <t>Riadiaci modul</t>
  </si>
  <si>
    <t>196255087</t>
  </si>
  <si>
    <t>192028175</t>
  </si>
  <si>
    <t>Pol30.1</t>
  </si>
  <si>
    <t>El. doska (pre AC IIC)</t>
  </si>
  <si>
    <t>1417299209</t>
  </si>
  <si>
    <t>1186075611</t>
  </si>
  <si>
    <t>Pol4.1</t>
  </si>
  <si>
    <t>El. doska</t>
  </si>
  <si>
    <t>843888164</t>
  </si>
  <si>
    <t>Prepojovacie Cu potrubie, izolované, komunikačný kábel</t>
  </si>
  <si>
    <t>Montáž prepojovacieho potrubia</t>
  </si>
  <si>
    <t>676354234</t>
  </si>
  <si>
    <t>Pol31.1</t>
  </si>
  <si>
    <t>Cu 12,70 iz</t>
  </si>
  <si>
    <t>-216994740</t>
  </si>
  <si>
    <t>-975449551</t>
  </si>
  <si>
    <t>Pol32.1</t>
  </si>
  <si>
    <t>Cu 22,20 iz</t>
  </si>
  <si>
    <t>-1277590311</t>
  </si>
  <si>
    <t>Doplnenie chladiva</t>
  </si>
  <si>
    <t>-108883650</t>
  </si>
  <si>
    <t>Pol33.1</t>
  </si>
  <si>
    <t>Chladivo R410A</t>
  </si>
  <si>
    <t>-254556397</t>
  </si>
  <si>
    <t>-1782775940</t>
  </si>
  <si>
    <t>Pol5.1</t>
  </si>
  <si>
    <t>Cu 9,52 iz</t>
  </si>
  <si>
    <t>-2050022407</t>
  </si>
  <si>
    <t>-135845824</t>
  </si>
  <si>
    <t>Pol57.1</t>
  </si>
  <si>
    <t>1813483910</t>
  </si>
  <si>
    <t>-1055237651</t>
  </si>
  <si>
    <t>Pol58.1</t>
  </si>
  <si>
    <t>Cu 15,88 iz</t>
  </si>
  <si>
    <t>-1098182696</t>
  </si>
  <si>
    <t>Dopĺnenie chladiva</t>
  </si>
  <si>
    <t>1533942004</t>
  </si>
  <si>
    <t>Pol59.1</t>
  </si>
  <si>
    <t>Chladivo R32</t>
  </si>
  <si>
    <t>1617374586</t>
  </si>
  <si>
    <t>-1750548571</t>
  </si>
  <si>
    <t>Pol6.1</t>
  </si>
  <si>
    <t>1769732837</t>
  </si>
  <si>
    <t>-1917726359</t>
  </si>
  <si>
    <t>Pol7.1</t>
  </si>
  <si>
    <t>-875684460</t>
  </si>
  <si>
    <t>Tlmič kulisový hluku do potrubia</t>
  </si>
  <si>
    <t>Montáž tlmiča</t>
  </si>
  <si>
    <t>-1385431533</t>
  </si>
  <si>
    <t>Pol34.1</t>
  </si>
  <si>
    <t>TH10-800x630-1000.4</t>
  </si>
  <si>
    <t>-671141361</t>
  </si>
  <si>
    <t>-1573799800</t>
  </si>
  <si>
    <t>Pol8.1</t>
  </si>
  <si>
    <t>TH10-600x315-1000.3</t>
  </si>
  <si>
    <t>1817554568</t>
  </si>
  <si>
    <t>Stropný vírivý difúzor s nastaviteľnými lamelami</t>
  </si>
  <si>
    <t>Montáž komory prívodnej</t>
  </si>
  <si>
    <t>-2052307084</t>
  </si>
  <si>
    <t>Pol10.1</t>
  </si>
  <si>
    <t>Pripojovacia komora prívodná štvorcová</t>
  </si>
  <si>
    <t>1397612072</t>
  </si>
  <si>
    <t>Montáž komory odvodnej</t>
  </si>
  <si>
    <t>-1410478743</t>
  </si>
  <si>
    <t>Pol11.1</t>
  </si>
  <si>
    <t>Pripojovacia komora odvodná štvorcová</t>
  </si>
  <si>
    <t>1738289660</t>
  </si>
  <si>
    <t>Montáž stropného difúzora</t>
  </si>
  <si>
    <t>-1298143297</t>
  </si>
  <si>
    <t>Pol9.1</t>
  </si>
  <si>
    <t>Veľkosť 600, počet lamiel 40</t>
  </si>
  <si>
    <t>1002598094</t>
  </si>
  <si>
    <t>SO 102 - Areálový vodovod</t>
  </si>
  <si>
    <t>SO 102.1 - Vodovodná prípojka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</si>
  <si>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</si>
  <si>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</si>
  <si>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</si>
  <si>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</si>
  <si>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9 - OSTATNÉ KONŠTRUKCIE A PRÁCE</t>
  </si>
  <si>
    <t xml:space="preserve">    8 - RÚROVÉ VEDENIA</t>
  </si>
  <si>
    <t>PRÁCE A DODÁVKY HSV</t>
  </si>
  <si>
    <t>ZEMNE PRÁCE</t>
  </si>
  <si>
    <t>120001101</t>
  </si>
  <si>
    <t>Príplatok za sťaženú vykopávku v blízkosti podzem. vedenia</t>
  </si>
  <si>
    <t>-532685983</t>
  </si>
  <si>
    <t>132201201</t>
  </si>
  <si>
    <t>Hĺbenie rýh šírka do 2 m v horn. tr. 3 do 100 m3-50%</t>
  </si>
  <si>
    <t>-2084274272</t>
  </si>
  <si>
    <t>132201209</t>
  </si>
  <si>
    <t>Príplatok za lepivosť horniny tr.3 v rýhach š. do 200 cm</t>
  </si>
  <si>
    <t>96210221</t>
  </si>
  <si>
    <t>132301201</t>
  </si>
  <si>
    <t>Hĺbenie rýh šírka do 2 m v horn. tr. 4 do 100 m3</t>
  </si>
  <si>
    <t>438255806</t>
  </si>
  <si>
    <t>132301209</t>
  </si>
  <si>
    <t>Príplatok za lepivosť horniny tr.4 v rýhach š. do 200 cm</t>
  </si>
  <si>
    <t>74572486</t>
  </si>
  <si>
    <t>151101101</t>
  </si>
  <si>
    <t>Zhotovenie paženia rýh pre podz. vedenie príložné hl. do 2 m</t>
  </si>
  <si>
    <t>1611096997</t>
  </si>
  <si>
    <t>151101111</t>
  </si>
  <si>
    <t>Odstránenie paženia rýh pre podz. vedenie príložné hl. do 2 m</t>
  </si>
  <si>
    <t>109829451</t>
  </si>
  <si>
    <t>161101101</t>
  </si>
  <si>
    <t>Zvislé premiestnenie výkopu horn. tr. 1-4 do 2,5 m</t>
  </si>
  <si>
    <t>1140340965</t>
  </si>
  <si>
    <t>162701105</t>
  </si>
  <si>
    <t>Vodorovné premiestnenie výkopu do 10000 m horn. tr. 1-4</t>
  </si>
  <si>
    <t>967947187</t>
  </si>
  <si>
    <t>167101101</t>
  </si>
  <si>
    <t>Nakladanie výkopku do 100 m3 v horn. tr. 1-4</t>
  </si>
  <si>
    <t>1537064977</t>
  </si>
  <si>
    <t>171201201</t>
  </si>
  <si>
    <t>Uloženie sypaniny na skládku</t>
  </si>
  <si>
    <t>-147596660</t>
  </si>
  <si>
    <t>171201201.1</t>
  </si>
  <si>
    <t>Poplatok za uloženie sypaniny na skládku</t>
  </si>
  <si>
    <t>-1592921919</t>
  </si>
  <si>
    <t>174101101</t>
  </si>
  <si>
    <t>Zásyp zhutnený jám, rýh, šachiet alebo okolo objektu</t>
  </si>
  <si>
    <t>1776322118</t>
  </si>
  <si>
    <t>175101101</t>
  </si>
  <si>
    <t>Obsyp potrubia bez prehodenia sypaniny</t>
  </si>
  <si>
    <t>305204500</t>
  </si>
  <si>
    <t>VODOROVNÉ KONŠTRUKCIE</t>
  </si>
  <si>
    <t>451572111</t>
  </si>
  <si>
    <t>Lôžko pod potrubie, stoky v otv. výk. z kam. drob. ťaženého</t>
  </si>
  <si>
    <t>-1719044907</t>
  </si>
  <si>
    <t>KOMUNIKÁCIE</t>
  </si>
  <si>
    <t>583311610</t>
  </si>
  <si>
    <t>Kamenivo ťažené drobné 0-4 B1</t>
  </si>
  <si>
    <t>920565716</t>
  </si>
  <si>
    <t>OSTATNÉ KONŠTRUKCIE A PRÁCE</t>
  </si>
  <si>
    <t>998276101</t>
  </si>
  <si>
    <t>Presun hmôt pre potrubie z rúr plastových alebo sklolaminátových v otvorenom výkope</t>
  </si>
  <si>
    <t>491117878</t>
  </si>
  <si>
    <t>RÚROVÉ VEDENIA</t>
  </si>
  <si>
    <t>871211121</t>
  </si>
  <si>
    <t>Montáž potrubia z tlakových rúrok polyetylénových d 63</t>
  </si>
  <si>
    <t>301173813</t>
  </si>
  <si>
    <t>2861D0205</t>
  </si>
  <si>
    <t>Potrubie vodovodné HDPE - 63x5,8 - 2160063</t>
  </si>
  <si>
    <t>28191785</t>
  </si>
  <si>
    <t>2861F2092</t>
  </si>
  <si>
    <t>DG - prechodka MZV 63x2" - PPR 27 04 12</t>
  </si>
  <si>
    <t>kus</t>
  </si>
  <si>
    <t>-2083923508</t>
  </si>
  <si>
    <t>P.C.036</t>
  </si>
  <si>
    <t>ULIČNÝ POKLOP VENTILOVY</t>
  </si>
  <si>
    <t>KS</t>
  </si>
  <si>
    <t>704729460</t>
  </si>
  <si>
    <t>P.C.512</t>
  </si>
  <si>
    <t>ZEMNÁ SÚPRAVA TUHA 1,5m DN20-50</t>
  </si>
  <si>
    <t>-1027462918</t>
  </si>
  <si>
    <t>P.C.704</t>
  </si>
  <si>
    <t>HAKU navrtávací pás 160/2"</t>
  </si>
  <si>
    <t>1181465679</t>
  </si>
  <si>
    <t>P.C.707</t>
  </si>
  <si>
    <t>Posúvač pre domovú prípojku DN 2"</t>
  </si>
  <si>
    <t>1617652396</t>
  </si>
  <si>
    <t>892233111</t>
  </si>
  <si>
    <t>Preplachovanie a dezinfekcia vodovodného potrubia DN 40-70</t>
  </si>
  <si>
    <t>1331614079</t>
  </si>
  <si>
    <t>892241111</t>
  </si>
  <si>
    <t>Tlaková skúška vodovodného potrubia DN do 80</t>
  </si>
  <si>
    <t>-963552897</t>
  </si>
  <si>
    <t>892372111</t>
  </si>
  <si>
    <t>Zabezpečenie koncov vodovodného potrubia DN do 300</t>
  </si>
  <si>
    <t>-1115732002</t>
  </si>
  <si>
    <t>899401111</t>
  </si>
  <si>
    <t>Osadenie poklopov liatinových ventilových</t>
  </si>
  <si>
    <t>1817049491</t>
  </si>
  <si>
    <t>PC 801</t>
  </si>
  <si>
    <t>Porealizačné zamerenie</t>
  </si>
  <si>
    <t>-1103370294</t>
  </si>
  <si>
    <t>899731101</t>
  </si>
  <si>
    <t>Uloženie výstražná PVC fólia-biela vodovod hr.0,3mm, š.200 mm na obsyp</t>
  </si>
  <si>
    <t>-443226465</t>
  </si>
  <si>
    <t>SO 102.2 - Preložka vodovodného potrubia</t>
  </si>
  <si>
    <t>115101200</t>
  </si>
  <si>
    <t>Čerpanie vody do 10m do  100 l/min</t>
  </si>
  <si>
    <t>-339559534</t>
  </si>
  <si>
    <t>115101301</t>
  </si>
  <si>
    <t>Pohotovosť čerpacej súpravy do 10m do 500 l/min</t>
  </si>
  <si>
    <t>deň</t>
  </si>
  <si>
    <t>-830113526</t>
  </si>
  <si>
    <t>-127886308</t>
  </si>
  <si>
    <t>2103954553</t>
  </si>
  <si>
    <t>415928604</t>
  </si>
  <si>
    <t>Hĺbenie rýh šírka do 2 m v horn. tr. 4 do 100 m3-50%</t>
  </si>
  <si>
    <t>-1251329656</t>
  </si>
  <si>
    <t>-1249180058</t>
  </si>
  <si>
    <t>659110719</t>
  </si>
  <si>
    <t>-1073664924</t>
  </si>
  <si>
    <t>-886074941</t>
  </si>
  <si>
    <t>362632594</t>
  </si>
  <si>
    <t>-2012750591</t>
  </si>
  <si>
    <t>1083451057</t>
  </si>
  <si>
    <t>-727647349</t>
  </si>
  <si>
    <t>-413036205</t>
  </si>
  <si>
    <t>1950457662</t>
  </si>
  <si>
    <t>-125604212</t>
  </si>
  <si>
    <t>452313131</t>
  </si>
  <si>
    <t>Podkladové bloky z betónu prostého tr. C 12/15 v otvorenom výkope pod potrubie</t>
  </si>
  <si>
    <t>1792661718</t>
  </si>
  <si>
    <t>452353101</t>
  </si>
  <si>
    <t>Debnenie podkladových blokov pod potrubie v otvorenom výkope</t>
  </si>
  <si>
    <t>1698726252</t>
  </si>
  <si>
    <t>642929421</t>
  </si>
  <si>
    <t>-1305729059</t>
  </si>
  <si>
    <t>850315121</t>
  </si>
  <si>
    <t>Výrez alebo výsek na potrubí z rúr liatinových tlakových DN 150</t>
  </si>
  <si>
    <t>-1261970924</t>
  </si>
  <si>
    <t>28613813122</t>
  </si>
  <si>
    <t>ELEKTROFUZNE KOLENO 90° HD-PE 100, d 160</t>
  </si>
  <si>
    <t>-170782232</t>
  </si>
  <si>
    <t>2861D0215</t>
  </si>
  <si>
    <t>Potrubie vodovodné PE100, PN16, SDR11 - 160 x 14,6 x 12m</t>
  </si>
  <si>
    <t>-943825652</t>
  </si>
  <si>
    <t>P.C.808</t>
  </si>
  <si>
    <t>SYNOFLEX Multi/range hrdlo-hrdlo DN 150/150 č.7974</t>
  </si>
  <si>
    <t>-1698265363</t>
  </si>
  <si>
    <t>871311121</t>
  </si>
  <si>
    <t>Montáž potrubia z tlakových rúrok polyetylénových d 160</t>
  </si>
  <si>
    <t>584441420</t>
  </si>
  <si>
    <t>892351111</t>
  </si>
  <si>
    <t>Tlaková skúška vodovodného potrubia DN 150 alebo 200</t>
  </si>
  <si>
    <t>-2042151665</t>
  </si>
  <si>
    <t>892353111</t>
  </si>
  <si>
    <t>Preplachovanie a dezinfekcia vodovodného potrubia DN 150 alebo 200</t>
  </si>
  <si>
    <t>2069810182</t>
  </si>
  <si>
    <t>365743708</t>
  </si>
  <si>
    <t>1076429458</t>
  </si>
  <si>
    <t>PC 802</t>
  </si>
  <si>
    <t>Nepredvídateľné náklady - 5% z nákladu objektu</t>
  </si>
  <si>
    <t>1546941948</t>
  </si>
  <si>
    <t>1336879853</t>
  </si>
  <si>
    <t>343812400</t>
  </si>
  <si>
    <t>Páska izolačná čierna 50mm/15m</t>
  </si>
  <si>
    <t>215425535</t>
  </si>
  <si>
    <t>920AN00106</t>
  </si>
  <si>
    <t>CYY 4,00 žltá/zelená</t>
  </si>
  <si>
    <t>-940949042</t>
  </si>
  <si>
    <t>SO 103 - Spevnené plochy a terénne úpravy</t>
  </si>
  <si>
    <t>113152134.S</t>
  </si>
  <si>
    <t>Frézovanie asf. podkladu alebo krytu bez prek., plochy do 500 m2, pruh š. do 0,5 m, hr. 60 mm  0,152 t</t>
  </si>
  <si>
    <t>1625396533</t>
  </si>
  <si>
    <t>1463576437</t>
  </si>
  <si>
    <t>174201101.S</t>
  </si>
  <si>
    <t>Zásyp sypaninou bez zhutnenia jám, šachiet, rýh, zárezov alebo okolo objektov do 100 m3</t>
  </si>
  <si>
    <t>2116975850</t>
  </si>
  <si>
    <t>1706788591</t>
  </si>
  <si>
    <t>181301101.S</t>
  </si>
  <si>
    <t>Rozprestretie agrosubstrátu v rovine, plocha do 500 m2, hr.do 100 mm</t>
  </si>
  <si>
    <t>-1562091757</t>
  </si>
  <si>
    <t>103640000099.S</t>
  </si>
  <si>
    <t>Zemina pre terénne úpravy - agrosubstrát</t>
  </si>
  <si>
    <t>-2025494129</t>
  </si>
  <si>
    <t>181301105.S</t>
  </si>
  <si>
    <t>Rozprestretie ornice v rovine, plocha do 500 m2, hr. do 300 mm</t>
  </si>
  <si>
    <t>2102077656</t>
  </si>
  <si>
    <t>103640000100.S</t>
  </si>
  <si>
    <t>Zemina pre terénne úpravy - ornica</t>
  </si>
  <si>
    <t>-1271693307</t>
  </si>
  <si>
    <t>183405211.S</t>
  </si>
  <si>
    <t>Výsev trávniku hydroosevom na agrosustrát</t>
  </si>
  <si>
    <t>-1465455521</t>
  </si>
  <si>
    <t>005720001400.S</t>
  </si>
  <si>
    <t>Osivá tráv - semená parkovej zmesi</t>
  </si>
  <si>
    <t>-298968277</t>
  </si>
  <si>
    <t>184802111.S</t>
  </si>
  <si>
    <t>Chemické odburinenie pôdy v rovine alebo na svahu do 1:5 postrekom naširoko</t>
  </si>
  <si>
    <t>2085245115</t>
  </si>
  <si>
    <t>252310000100.S</t>
  </si>
  <si>
    <t>Postrekový prípravok na ničenie burín v trávniku</t>
  </si>
  <si>
    <t>l</t>
  </si>
  <si>
    <t>-995626366</t>
  </si>
  <si>
    <t>184802611.S</t>
  </si>
  <si>
    <t>Chemické odburinenie po založení kultúry v rovine alebo na svahu do 1:5 postrekom naširoko</t>
  </si>
  <si>
    <t>2051168327</t>
  </si>
  <si>
    <t>2050865244</t>
  </si>
  <si>
    <t>211561111.S</t>
  </si>
  <si>
    <t>Výplň odvodňovacieho rebra alebo trativodu do rýh kamenivom hrubým drveným frakcie 16-32 mm</t>
  </si>
  <si>
    <t>-193582495</t>
  </si>
  <si>
    <t>212756121.S</t>
  </si>
  <si>
    <t>Trativody z flexodrenážnych rúr, DN 160</t>
  </si>
  <si>
    <t>-137223458</t>
  </si>
  <si>
    <t>-1341689737</t>
  </si>
  <si>
    <t>274271051.S</t>
  </si>
  <si>
    <t>Oporný múrik (m3) z betónových debniacich tvárnic s betónovou výplňou C 16/20 hrúbky 400 mm</t>
  </si>
  <si>
    <t>1928622252</t>
  </si>
  <si>
    <t>274361825.S</t>
  </si>
  <si>
    <t>Výstuž pre murivo základových pásov z betónových debniacich tvárnic s betónovou výplňou z ocele B500 (10505)</t>
  </si>
  <si>
    <t>626921748</t>
  </si>
  <si>
    <t>318271054</t>
  </si>
  <si>
    <t xml:space="preserve">Krycie platne priebežné pre oplotenie z tvárnic </t>
  </si>
  <si>
    <t>2098914228</t>
  </si>
  <si>
    <t>592330006200</t>
  </si>
  <si>
    <t>Krycia betónová strieška múrika, 500x500x80 mm</t>
  </si>
  <si>
    <t>80643841</t>
  </si>
  <si>
    <t>564851115.S</t>
  </si>
  <si>
    <t>Podklad zo štrkodrviny 0 - 63 s rozprestretím a zhutnením, po zhutnení hr. 190 mm</t>
  </si>
  <si>
    <t>1950897954</t>
  </si>
  <si>
    <t>565171221.S</t>
  </si>
  <si>
    <t>Podklad z asfaltového betónu AC 22 P s rozprestretím a zhutnením v pruhu š. nad 3 m, po zhutnení hr. 100 mm</t>
  </si>
  <si>
    <t>-1863676244</t>
  </si>
  <si>
    <t>567132112.S</t>
  </si>
  <si>
    <t>Podklad z kameniva stmeleného cementom s rozprestretím a zhutnením, CBGM C 8/10 (C 6/8), po zhutnení hr. 170 mm</t>
  </si>
  <si>
    <t>788775537</t>
  </si>
  <si>
    <t>573211111.S</t>
  </si>
  <si>
    <t>Postrek asfaltový spojovací bez posypu kamenivom z asfaltu cestného v množstve 0,70 kg/m2</t>
  </si>
  <si>
    <t>1478357350</t>
  </si>
  <si>
    <t>576131221.S</t>
  </si>
  <si>
    <t>Koberec asfaltový modifikovaný I.tr. mastixový SMA 8 O  jemnozrnný, po zhutnení hr. 60 mm š. nad 3 m</t>
  </si>
  <si>
    <t>-2117920175</t>
  </si>
  <si>
    <t>577154261.S</t>
  </si>
  <si>
    <t>Asfaltový betón vrstva obrusná AC 11 O v pruhu š. nad 3 m z modifik. asfaltu tr. I, po zhutnení hr. 60 mm</t>
  </si>
  <si>
    <t>846313369</t>
  </si>
  <si>
    <t>916362111.S</t>
  </si>
  <si>
    <t>Osadenie cestného obrubníka betónového stojatého do lôžka z betónu prostého tr. C 12/15 s bočnou oporou</t>
  </si>
  <si>
    <t>-2003323247</t>
  </si>
  <si>
    <t>592170001000.S</t>
  </si>
  <si>
    <t>Obrubník cestný, lxšxv 1000x150x260 mm</t>
  </si>
  <si>
    <t>-1133570625</t>
  </si>
  <si>
    <t>918101111.S</t>
  </si>
  <si>
    <t>Lôžko pod obrubníky, krajníky alebo obruby z dlažobných kociek z betónu prostého tr. C 12/15</t>
  </si>
  <si>
    <t>1259322387</t>
  </si>
  <si>
    <t>935114434.S</t>
  </si>
  <si>
    <t>Osadenie odvodňovacieho kompozitného žľabu univerzálneho s ochrannou hranou svetlej šírky 200 mm a s roštom triedy D 400</t>
  </si>
  <si>
    <t>-509577795</t>
  </si>
  <si>
    <t>592270008100.S</t>
  </si>
  <si>
    <t>Čelná koncová stena, pre žľaby kompozitné s ochrannou hranou svetlej šírky 200 mm</t>
  </si>
  <si>
    <t>925211583</t>
  </si>
  <si>
    <t>592270017400.S</t>
  </si>
  <si>
    <t>Liatinový rošt dvojštr., dĺ. 0,5 m, trieda D 400, s rýchlouzáverom, pre žľaby kompozitné s ochrannou hranou svetlej šírky 200 mm</t>
  </si>
  <si>
    <t>-1379645214</t>
  </si>
  <si>
    <t>592270024200.S</t>
  </si>
  <si>
    <t>Odvodňovací žľab kompozitný univerzálny s ochrannou hranou, svetlá šírka 200 mm, dĺžky 1 m, bez spádu</t>
  </si>
  <si>
    <t>-1731270063</t>
  </si>
  <si>
    <t>592270031100.S</t>
  </si>
  <si>
    <t>Vpust kompozitný, pre štandarné kompozitné žľaby svetlej šírky 200 mm</t>
  </si>
  <si>
    <t>-991922250</t>
  </si>
  <si>
    <t>979082213.S</t>
  </si>
  <si>
    <t>Vodorovná doprava sutiny so zložením a hrubým urovnaním na vzdialenosť do 1 km</t>
  </si>
  <si>
    <t>-2031491680</t>
  </si>
  <si>
    <t>979082219.S</t>
  </si>
  <si>
    <t>Príplatok k cene za každý ďalší aj začatý 1 km nad 1 km pre vodorovnú dopravu sutiny</t>
  </si>
  <si>
    <t>2039659792</t>
  </si>
  <si>
    <t>-2070368110</t>
  </si>
  <si>
    <t>998225111.S</t>
  </si>
  <si>
    <t>Presun hmôt pre pozemnú komunikáciu a letisko s krytom asfaltovým akejkoľvek dĺžky objektu</t>
  </si>
  <si>
    <t>-887305267</t>
  </si>
  <si>
    <t>SO 104 - Areálová kanalizácia</t>
  </si>
  <si>
    <t>SO 104.1 - Areálová kanalizácia splášková</t>
  </si>
  <si>
    <t>2064298362</t>
  </si>
  <si>
    <t>-397612069</t>
  </si>
  <si>
    <t>-316699753</t>
  </si>
  <si>
    <t>384670469</t>
  </si>
  <si>
    <t>-1643300979</t>
  </si>
  <si>
    <t>661499584</t>
  </si>
  <si>
    <t>-844917678</t>
  </si>
  <si>
    <t>-1811019758</t>
  </si>
  <si>
    <t>956071319</t>
  </si>
  <si>
    <t>-870590622</t>
  </si>
  <si>
    <t>666236030</t>
  </si>
  <si>
    <t>-53186057</t>
  </si>
  <si>
    <t>-1930642598</t>
  </si>
  <si>
    <t>-1288446299</t>
  </si>
  <si>
    <t>433053562</t>
  </si>
  <si>
    <t>-1872603932</t>
  </si>
  <si>
    <t>451841346</t>
  </si>
  <si>
    <t>-537167699</t>
  </si>
  <si>
    <t>971024451</t>
  </si>
  <si>
    <t>Vybúr. otvorov do 0,25 m2 v murive kam. MV, MVC hr. do 45 cm</t>
  </si>
  <si>
    <t>1618535243</t>
  </si>
  <si>
    <t>Presun hmôt pre potrubie z rúr plast. a sklolam. v otv. výk.</t>
  </si>
  <si>
    <t>-439308397</t>
  </si>
  <si>
    <t>871313121</t>
  </si>
  <si>
    <t>Montáž potrubia z kanaliz. rúr tvr. PVC otv. výk. DN150</t>
  </si>
  <si>
    <t>-1725800657</t>
  </si>
  <si>
    <t>892101111</t>
  </si>
  <si>
    <t>Skúška tesnosti kanalizačného potrubia DN do 200 vodou</t>
  </si>
  <si>
    <t>-1658274639</t>
  </si>
  <si>
    <t>894421111</t>
  </si>
  <si>
    <t>Osadenie odporúča sa prefa šachiet do 4 t</t>
  </si>
  <si>
    <t>-1768065903</t>
  </si>
  <si>
    <t>899104111</t>
  </si>
  <si>
    <t>Osadenie poklopov liatinových, ocel. s rámom nad 150 kg</t>
  </si>
  <si>
    <t>1099805758</t>
  </si>
  <si>
    <t>2863K7403</t>
  </si>
  <si>
    <t>Rúra KGEM SN8 KOM+ s násuv.hrdl.,tes.kruž.,DN 160, I - 5000 - 177680</t>
  </si>
  <si>
    <t>-684144784</t>
  </si>
  <si>
    <t>552434420</t>
  </si>
  <si>
    <t>Poklop vstupný šachtový d 600 D</t>
  </si>
  <si>
    <t>-1690398235</t>
  </si>
  <si>
    <t>592240700</t>
  </si>
  <si>
    <t>Dno šachtové odporúča sa TBS  100/68</t>
  </si>
  <si>
    <t>2024875273</t>
  </si>
  <si>
    <t>592241200</t>
  </si>
  <si>
    <t>Skruž prechodová odporúča sa TBS 100/65-60</t>
  </si>
  <si>
    <t>-1351148563</t>
  </si>
  <si>
    <t>592243920</t>
  </si>
  <si>
    <t>Prstenec vyrovnávací odporúča sa TBS 60-05</t>
  </si>
  <si>
    <t>-998331419</t>
  </si>
  <si>
    <t>592243920.1</t>
  </si>
  <si>
    <t>Prstenec vyrovnávací odporúča sa TBS 60-15</t>
  </si>
  <si>
    <t>386619734</t>
  </si>
  <si>
    <t>PC 80</t>
  </si>
  <si>
    <t>Vytýčenie existujúcich inž. podzemných sieti</t>
  </si>
  <si>
    <t>887808554</t>
  </si>
  <si>
    <t>-1551277560</t>
  </si>
  <si>
    <t>918307351</t>
  </si>
  <si>
    <t>SO 104.2 - Areálová kanalizácia dažďová</t>
  </si>
  <si>
    <t xml:space="preserve">    3 - ZVISLÉ A KOMPLETNÉ KONŠTRUKCIE</t>
  </si>
  <si>
    <t>-1551867064</t>
  </si>
  <si>
    <t>550329225</t>
  </si>
  <si>
    <t>375365477</t>
  </si>
  <si>
    <t>132201202</t>
  </si>
  <si>
    <t>Hĺbenie rýh šírka do 2 m v horn. tr. 3 nad 100 do 1 000 m3-50%</t>
  </si>
  <si>
    <t>-1630181809</t>
  </si>
  <si>
    <t>1701154778</t>
  </si>
  <si>
    <t>132301202</t>
  </si>
  <si>
    <t>Hĺbenie rýh šírka do 2 m v horn. tr. 4 nad 100  do 1000 m3 - 50%</t>
  </si>
  <si>
    <t>1919832781</t>
  </si>
  <si>
    <t>2063206728</t>
  </si>
  <si>
    <t>907364449</t>
  </si>
  <si>
    <t>151101102</t>
  </si>
  <si>
    <t>Zhotovenie paženia rýh pre podz. vedenie príložné hl. do 4 m</t>
  </si>
  <si>
    <t>314323031</t>
  </si>
  <si>
    <t>151101103</t>
  </si>
  <si>
    <t>Zhotovenie paženia rýh pre podz. vedenie príložné hl. do 8 m</t>
  </si>
  <si>
    <t>2048035644</t>
  </si>
  <si>
    <t>2047833548</t>
  </si>
  <si>
    <t>151101112</t>
  </si>
  <si>
    <t>Odstránenie paženia rýh pre podz. vedenie príložné hl. do 4 m</t>
  </si>
  <si>
    <t>601666609</t>
  </si>
  <si>
    <t>151101113</t>
  </si>
  <si>
    <t>Odstránenie paženia rýh pre podz. vedenie príložné hl. do 8 m</t>
  </si>
  <si>
    <t>533071547</t>
  </si>
  <si>
    <t>77067164</t>
  </si>
  <si>
    <t>161101102</t>
  </si>
  <si>
    <t>Zvislé premiestnenie výkopu horn. tr. 1-4 do 4 m</t>
  </si>
  <si>
    <t>241615932</t>
  </si>
  <si>
    <t>161101103</t>
  </si>
  <si>
    <t>Zvislé premiestnenie výkopu horn. tr. 1-4 do 6 m</t>
  </si>
  <si>
    <t>-507139996</t>
  </si>
  <si>
    <t>-1628155294</t>
  </si>
  <si>
    <t>167101102</t>
  </si>
  <si>
    <t>Nakladanie výkopku nad 100 m3 v horn. tr. 1-4</t>
  </si>
  <si>
    <t>-69499415</t>
  </si>
  <si>
    <t>-535820761</t>
  </si>
  <si>
    <t>647271643</t>
  </si>
  <si>
    <t>-645743804</t>
  </si>
  <si>
    <t>-1810966997</t>
  </si>
  <si>
    <t>ZVISLÉ A KOMPLETNÉ KONŠTRUKCIE</t>
  </si>
  <si>
    <t>386944315</t>
  </si>
  <si>
    <t>Montáž bet. prefa odlučovača ropných látok s prietokom 20 l/s</t>
  </si>
  <si>
    <t>723506731</t>
  </si>
  <si>
    <t>181193247</t>
  </si>
  <si>
    <t>305601260</t>
  </si>
  <si>
    <t>-100033558</t>
  </si>
  <si>
    <t>1883785970</t>
  </si>
  <si>
    <t>Montáž potrubia z kanaliz. rúr tvr. PVC otv. výk. DN125+150</t>
  </si>
  <si>
    <t>1646493342</t>
  </si>
  <si>
    <t>871353121</t>
  </si>
  <si>
    <t>Montáž potrubia z kanaliz. rúr tvr. PVC otv. výk. DN200</t>
  </si>
  <si>
    <t>1819331700</t>
  </si>
  <si>
    <t>871373121</t>
  </si>
  <si>
    <t>Montáž potrubia z kanaliz. rúr tvr. PVC otv. výk. DN 250+300</t>
  </si>
  <si>
    <t>23739682</t>
  </si>
  <si>
    <t>877313123</t>
  </si>
  <si>
    <t>Montáž tvar. 1-osých na kanaliz. potr. z PVC otv. výk. DN125+150</t>
  </si>
  <si>
    <t>1293431207</t>
  </si>
  <si>
    <t>877353121</t>
  </si>
  <si>
    <t>Montáž tvar. odboč. na kanaliz. potr. z PVC otv. výk. do DN200</t>
  </si>
  <si>
    <t>750927667</t>
  </si>
  <si>
    <t>877353123</t>
  </si>
  <si>
    <t>Montáž tvar. 1-osých na kanaliz. potr. z PVC otv. výk. DN200</t>
  </si>
  <si>
    <t>-969932660</t>
  </si>
  <si>
    <t>877373122</t>
  </si>
  <si>
    <t>Montáž presuviek na kanaliz. potr. z PVC otv. výk. DN250,300</t>
  </si>
  <si>
    <t>-1335856593</t>
  </si>
  <si>
    <t>-67836793</t>
  </si>
  <si>
    <t>892101112</t>
  </si>
  <si>
    <t>Skúška tesnosti kanalizačného potrubia DN 300 vodou</t>
  </si>
  <si>
    <t>-453196408</t>
  </si>
  <si>
    <t>894118001</t>
  </si>
  <si>
    <t>Prípl. za každých ďalších 60 cm výšky</t>
  </si>
  <si>
    <t>-2046625649</t>
  </si>
  <si>
    <t>1474226001</t>
  </si>
  <si>
    <t>895941111</t>
  </si>
  <si>
    <t>Zhot. vpusti uličnej z bet. dielcov odporúča sa typ UV-50 normálny</t>
  </si>
  <si>
    <t>-845821274</t>
  </si>
  <si>
    <t>895941211</t>
  </si>
  <si>
    <t>Zhot. vpusti uličnej z bet. dielcov typ UV-50 nízky</t>
  </si>
  <si>
    <t>837574764</t>
  </si>
  <si>
    <t>1904007905</t>
  </si>
  <si>
    <t>P.C.EKODR01</t>
  </si>
  <si>
    <t>Filtračná vložka ORL UV CRC</t>
  </si>
  <si>
    <t>sub</t>
  </si>
  <si>
    <t>1249261155</t>
  </si>
  <si>
    <t>2863K7401</t>
  </si>
  <si>
    <t>Rúra KGEM  SN8 plnostenné s násuv.hrdl.,tes.kruž.,DN 125x3,7, I - 5000 - 177660</t>
  </si>
  <si>
    <t>1911155853</t>
  </si>
  <si>
    <t>Rúra KGEM SN8 plnostenné KOM+ s násuv.hrdl.,tes.kruž.,DN 160, I - 5000 - 177680</t>
  </si>
  <si>
    <t>-1733126758</t>
  </si>
  <si>
    <t>2863K7406</t>
  </si>
  <si>
    <t>Rúra KGEM SN8 plnostenné KOM+ s násuv.hrdl.,tes.kruž.,DN 200, I - 5000 - 177640</t>
  </si>
  <si>
    <t>788491375</t>
  </si>
  <si>
    <t>2863K7409</t>
  </si>
  <si>
    <t>Rúra KGEM plnostenné KOM+ SN8 s násuv.hrdl.,tes.kruž.,DN 250x7,3, I - 5000 -</t>
  </si>
  <si>
    <t>1005048673</t>
  </si>
  <si>
    <t>2863K7507</t>
  </si>
  <si>
    <t>Koleno AWADUKT KGB DN 125, 30°</t>
  </si>
  <si>
    <t>-40497822</t>
  </si>
  <si>
    <t>2863K7508</t>
  </si>
  <si>
    <t>Koleno AWADUKT KGB DN 125, 45°</t>
  </si>
  <si>
    <t>-1469080744</t>
  </si>
  <si>
    <t>2863K7512</t>
  </si>
  <si>
    <t>Koleno AWADUKT - KGB,DN 160, 30st. - 170583</t>
  </si>
  <si>
    <t>-1830732696</t>
  </si>
  <si>
    <t>2863K7513</t>
  </si>
  <si>
    <t>Koleno AWADUKT - KGB,DN 160, 45st. - 170593</t>
  </si>
  <si>
    <t>2054092592</t>
  </si>
  <si>
    <t>2863K7518</t>
  </si>
  <si>
    <t>Koleno AWADUKT KGB DN 200, 45°</t>
  </si>
  <si>
    <t>-1832650089</t>
  </si>
  <si>
    <t>2863K7559</t>
  </si>
  <si>
    <t>Odbočka jednoduchá 45st.- KGEA, DN 200 / 160 - 171573</t>
  </si>
  <si>
    <t>718187711</t>
  </si>
  <si>
    <t>2863K7560</t>
  </si>
  <si>
    <t>Odbočka AWADUKT KGEA 45° DN200/200</t>
  </si>
  <si>
    <t>763840810</t>
  </si>
  <si>
    <t>2863K7681</t>
  </si>
  <si>
    <t>Redukcia AWADUKT KGR DN 125/100</t>
  </si>
  <si>
    <t>-1037587593</t>
  </si>
  <si>
    <t>2863K7684</t>
  </si>
  <si>
    <t>Redukcia AWADUKT KGR DN 200/150</t>
  </si>
  <si>
    <t>927470038</t>
  </si>
  <si>
    <t>2863K7723</t>
  </si>
  <si>
    <t>Prechod AWADUKT KGUS DN 150</t>
  </si>
  <si>
    <t>-1202795827</t>
  </si>
  <si>
    <t>2863K7843</t>
  </si>
  <si>
    <t>Puzdro šachtové AWADUKT - KGF, DN 160 - 172470</t>
  </si>
  <si>
    <t>642333323</t>
  </si>
  <si>
    <t>2863K7844</t>
  </si>
  <si>
    <t>Puzdro šachtové AWADUKT - KGF, DN 200 - 172480</t>
  </si>
  <si>
    <t>-810618073</t>
  </si>
  <si>
    <t>2863K7845</t>
  </si>
  <si>
    <t>Puzdro šachtové AWADUKT - KGF, DN 250 - 177410</t>
  </si>
  <si>
    <t>-510147231</t>
  </si>
  <si>
    <t>552425100</t>
  </si>
  <si>
    <t>Mreža pre vozovku s nálevkou</t>
  </si>
  <si>
    <t>-1612104803</t>
  </si>
  <si>
    <t>-1111294062</t>
  </si>
  <si>
    <t>555179100</t>
  </si>
  <si>
    <t>Koše TRNAVA na blato a kaly</t>
  </si>
  <si>
    <t>1161564468</t>
  </si>
  <si>
    <t>592238210</t>
  </si>
  <si>
    <t>Vpusť uličná betónová 5-66 18x66x10</t>
  </si>
  <si>
    <t>1088119851</t>
  </si>
  <si>
    <t>592238230</t>
  </si>
  <si>
    <t>Vpusť uličná betónová 6-50 61,6x50x5</t>
  </si>
  <si>
    <t>1682451903</t>
  </si>
  <si>
    <t>592238240</t>
  </si>
  <si>
    <t>Vpusť uličná betónová 9-50 59x50x5</t>
  </si>
  <si>
    <t>-643556292</t>
  </si>
  <si>
    <t>592238250</t>
  </si>
  <si>
    <t>Vpusť uličná betónová 10-50 29x50x5</t>
  </si>
  <si>
    <t>-325450493</t>
  </si>
  <si>
    <t>592238260</t>
  </si>
  <si>
    <t>Vpusť uličná betónová 11-50 59x50x5</t>
  </si>
  <si>
    <t>1886797745</t>
  </si>
  <si>
    <t>592240560</t>
  </si>
  <si>
    <t>Skruž šachtová odporúča sa TBH 100-25</t>
  </si>
  <si>
    <t>-608205110</t>
  </si>
  <si>
    <t>592240560.1</t>
  </si>
  <si>
    <t>Skruž šachtová odporúča sa TBH 100-50</t>
  </si>
  <si>
    <t>1059926419</t>
  </si>
  <si>
    <t>592240560.2</t>
  </si>
  <si>
    <t>Skruž šachtová odporúča sa TBH 100-100</t>
  </si>
  <si>
    <t>-1542903828</t>
  </si>
  <si>
    <t>1844529795</t>
  </si>
  <si>
    <t>1919410767</t>
  </si>
  <si>
    <t>545439932</t>
  </si>
  <si>
    <t>1534833081</t>
  </si>
  <si>
    <t>P.C.ELWA005</t>
  </si>
  <si>
    <t>Vsakovaci objekt VO vs.bloky DB60-576ks + filtračná prepážka DN1000,dodávka+montáž</t>
  </si>
  <si>
    <t>-1736416880</t>
  </si>
  <si>
    <t>P.C.HL2</t>
  </si>
  <si>
    <t>LAPAC STRESNYCH SPLAVENIN DN 110/125</t>
  </si>
  <si>
    <t>1331309005</t>
  </si>
  <si>
    <t>P.C.KL02</t>
  </si>
  <si>
    <t>DOPRAVA ORL - KAMION</t>
  </si>
  <si>
    <t>-161976935</t>
  </si>
  <si>
    <t>P.C.KL20</t>
  </si>
  <si>
    <t>ODLUČOVAČ ROPNÝCH LÁTOK KL20/1 sII</t>
  </si>
  <si>
    <t>SB</t>
  </si>
  <si>
    <t>7664928</t>
  </si>
  <si>
    <t>890148356</t>
  </si>
  <si>
    <t>-1519762511</t>
  </si>
  <si>
    <t>Nepredvídateľné náklady - 2% z nákladu objektu</t>
  </si>
  <si>
    <t>-169335884</t>
  </si>
  <si>
    <t>SO 105 - Areálový rozvod plynu</t>
  </si>
  <si>
    <t>D1 - Potrubia</t>
  </si>
  <si>
    <t>D2 - Armatúry</t>
  </si>
  <si>
    <t>D3 - Zemné práce</t>
  </si>
  <si>
    <t>D4 - Nátery</t>
  </si>
  <si>
    <t>D5 - Príslušenstvo</t>
  </si>
  <si>
    <t>D6 - Ostatané</t>
  </si>
  <si>
    <t>D7 - HZS</t>
  </si>
  <si>
    <t>230024044</t>
  </si>
  <si>
    <t>zriadenie prípojky DN50 do dna</t>
  </si>
  <si>
    <t>-1328470095</t>
  </si>
  <si>
    <t>230024092</t>
  </si>
  <si>
    <t>navarenie dna</t>
  </si>
  <si>
    <t>-1765434189</t>
  </si>
  <si>
    <t>230200116</t>
  </si>
  <si>
    <t>Nasunutie potrubnej sekcie do oceľovej chráničky</t>
  </si>
  <si>
    <t>-1937661383</t>
  </si>
  <si>
    <t>230210002</t>
  </si>
  <si>
    <t>Oprava továrenského opláštenia a izolácia zvarov  natavením</t>
  </si>
  <si>
    <t>813459452</t>
  </si>
  <si>
    <t>230210006</t>
  </si>
  <si>
    <t>Oprava továrenského opláštenia a izolácia zvarov  asfaltovaním</t>
  </si>
  <si>
    <t>-1863868862</t>
  </si>
  <si>
    <t>3043427</t>
  </si>
  <si>
    <t>HDPE rúra plyn PE100 SDR11 63 x 5,8 kotúč 100m</t>
  </si>
  <si>
    <t>422215089</t>
  </si>
  <si>
    <t>230330079</t>
  </si>
  <si>
    <t>chránička DN100 Bralen</t>
  </si>
  <si>
    <t>-298514715</t>
  </si>
  <si>
    <t>452311141</t>
  </si>
  <si>
    <t>podkladné a zaisťovacie konštrukcie z betónu C16/20</t>
  </si>
  <si>
    <t>894719091</t>
  </si>
  <si>
    <t>723120202</t>
  </si>
  <si>
    <t>ocl rúra závit čierna plyn DN15</t>
  </si>
  <si>
    <t>-1757969159</t>
  </si>
  <si>
    <t>723120204</t>
  </si>
  <si>
    <t>ocl rúra závit čierna plyn DN25</t>
  </si>
  <si>
    <t>2039044218</t>
  </si>
  <si>
    <t>723120205</t>
  </si>
  <si>
    <t>ocl rúra závit čierna plyn DN32</t>
  </si>
  <si>
    <t>-1389626339</t>
  </si>
  <si>
    <t>723130254</t>
  </si>
  <si>
    <t>ocl rúra hladká čierna plyn Bralenová DN50</t>
  </si>
  <si>
    <t>-670234476</t>
  </si>
  <si>
    <t>723150312</t>
  </si>
  <si>
    <t>ocl rúra hladká čierna plyn DN50</t>
  </si>
  <si>
    <t>850964345</t>
  </si>
  <si>
    <t>723150317</t>
  </si>
  <si>
    <t>ocl rúra hladká čierna plyn DN150</t>
  </si>
  <si>
    <t>-1603021978</t>
  </si>
  <si>
    <t>723150365</t>
  </si>
  <si>
    <t>ocl chránička  38/2,6</t>
  </si>
  <si>
    <t>-741373323</t>
  </si>
  <si>
    <t>723150367</t>
  </si>
  <si>
    <t>ocl chránička  57/2,9</t>
  </si>
  <si>
    <t>-745955547</t>
  </si>
  <si>
    <t>723150369</t>
  </si>
  <si>
    <t>ocl chránička  89/3,6</t>
  </si>
  <si>
    <t>-150337881</t>
  </si>
  <si>
    <t>koleno 150 varné</t>
  </si>
  <si>
    <t>364446915</t>
  </si>
  <si>
    <t>koleno 80 varné</t>
  </si>
  <si>
    <t>1644517562</t>
  </si>
  <si>
    <t>koleno 50 varné</t>
  </si>
  <si>
    <t>-162235681</t>
  </si>
  <si>
    <t>koleno 32 varné</t>
  </si>
  <si>
    <t>-905487223</t>
  </si>
  <si>
    <t>klenuté dno DN150</t>
  </si>
  <si>
    <t>2027758961</t>
  </si>
  <si>
    <t>ocl. nátrubok varný 1/2"</t>
  </si>
  <si>
    <t>1196899914</t>
  </si>
  <si>
    <t>ocl. nátrubok varný 3/4"</t>
  </si>
  <si>
    <t>-525526604</t>
  </si>
  <si>
    <t>návarok pre tlakomer</t>
  </si>
  <si>
    <t>395427251</t>
  </si>
  <si>
    <t>prechod pe/kov 63/50</t>
  </si>
  <si>
    <t>-83292081</t>
  </si>
  <si>
    <t>MB spojka 63</t>
  </si>
  <si>
    <t>227758414</t>
  </si>
  <si>
    <t>PLYNOMER PS BK G16-T DN40 - NOVÝ</t>
  </si>
  <si>
    <t>-270298914</t>
  </si>
  <si>
    <t>PL. GUĽ. UZÁVER G 2"</t>
  </si>
  <si>
    <t>1939773436</t>
  </si>
  <si>
    <t>PL. GUĽ. UZÁVER G 6/4"</t>
  </si>
  <si>
    <t>-881981489</t>
  </si>
  <si>
    <t>PL. GUĽ. UZÁVER G 5/4"</t>
  </si>
  <si>
    <t>-270498188</t>
  </si>
  <si>
    <t>PL. GUĽ. UZÁVER G 1"</t>
  </si>
  <si>
    <t>940136977</t>
  </si>
  <si>
    <t>PL. GUĽ. UZÁVER G 3/4"</t>
  </si>
  <si>
    <t>-362230601</t>
  </si>
  <si>
    <t>PL. GUĽ. UZÁVER G 1/2"</t>
  </si>
  <si>
    <t>1818596024</t>
  </si>
  <si>
    <t>MANOMTER D160 0 - 4 kPa + KOHÚT + KOND. SLUČKA + JÍMKA</t>
  </si>
  <si>
    <t>240413705</t>
  </si>
  <si>
    <t>TEPLOMER TECHNICKÝ S OCHRANNÝM PÚZDROM -30 - 50°C + JÍMKA</t>
  </si>
  <si>
    <t>69139590</t>
  </si>
  <si>
    <t>ROZPERKA REGULOVAŤEĽNÁ G 6/4"</t>
  </si>
  <si>
    <t>2030569898</t>
  </si>
  <si>
    <t>JÍMKA NA SNÍMANIE VÝSTUPNÉHO TLAKU</t>
  </si>
  <si>
    <t>1359896027</t>
  </si>
  <si>
    <t>230220006</t>
  </si>
  <si>
    <t>osadenie poklopu</t>
  </si>
  <si>
    <t>341694867</t>
  </si>
  <si>
    <t>452112111</t>
  </si>
  <si>
    <t>Osadenie prstencov pod poklopy a mreže, výšky do 100 mm</t>
  </si>
  <si>
    <t>-398837226</t>
  </si>
  <si>
    <t>723239101</t>
  </si>
  <si>
    <t>montáž kohútov priamych a solenoidových ventilov 1/2"</t>
  </si>
  <si>
    <t>2082971832</t>
  </si>
  <si>
    <t>723239102</t>
  </si>
  <si>
    <t>montáž kohútov priamych a solenoidových ventilov 3/4"</t>
  </si>
  <si>
    <t>212292508</t>
  </si>
  <si>
    <t>723239103</t>
  </si>
  <si>
    <t>montáž kohútov priamych a solenoidových ventilov 1"</t>
  </si>
  <si>
    <t>1499013226</t>
  </si>
  <si>
    <t>723239104</t>
  </si>
  <si>
    <t>montáž kohútov priamych a solenoidových ventilov 5/4"</t>
  </si>
  <si>
    <t>76724453</t>
  </si>
  <si>
    <t>723239105</t>
  </si>
  <si>
    <t>montáž kohútov priamych a solenoidových ventilov 6/4"</t>
  </si>
  <si>
    <t>249501961</t>
  </si>
  <si>
    <t>723239106</t>
  </si>
  <si>
    <t>montáž kohútov priamych a solenoidových ventilov 2"</t>
  </si>
  <si>
    <t>-1679889163</t>
  </si>
  <si>
    <t>734412320</t>
  </si>
  <si>
    <t>montáž teplomera radial</t>
  </si>
  <si>
    <t>-549173127</t>
  </si>
  <si>
    <t>-2119596557</t>
  </si>
  <si>
    <t>poklop liatinový „plyn“</t>
  </si>
  <si>
    <t>914300897</t>
  </si>
  <si>
    <t>roznášací betónový prstenec</t>
  </si>
  <si>
    <t>387630007</t>
  </si>
  <si>
    <t>čuchačka DN50</t>
  </si>
  <si>
    <t>1980708147</t>
  </si>
  <si>
    <t>11900</t>
  </si>
  <si>
    <t>dočasné zaistenie ostatných vedení</t>
  </si>
  <si>
    <t>-732453525</t>
  </si>
  <si>
    <t>131101109</t>
  </si>
  <si>
    <t>príplatok za lepivosť v tr. 3</t>
  </si>
  <si>
    <t>1364941163</t>
  </si>
  <si>
    <t>132111211</t>
  </si>
  <si>
    <t>výkop ryhy v hornine tr. 3</t>
  </si>
  <si>
    <t>1298217428</t>
  </si>
  <si>
    <t>161201101</t>
  </si>
  <si>
    <t>uloženie sypaniny na skládky</t>
  </si>
  <si>
    <t>-248957401</t>
  </si>
  <si>
    <t>16220</t>
  </si>
  <si>
    <t>vodorovné premiestnenie výkopu</t>
  </si>
  <si>
    <t>1601401750</t>
  </si>
  <si>
    <t>166101101</t>
  </si>
  <si>
    <t>prehodenie neuľahnutého výkopu</t>
  </si>
  <si>
    <t>465821088</t>
  </si>
  <si>
    <t>174101001</t>
  </si>
  <si>
    <t>zásyp</t>
  </si>
  <si>
    <t>-1983954716</t>
  </si>
  <si>
    <t>podsyp</t>
  </si>
  <si>
    <t>-1041821276</t>
  </si>
  <si>
    <t>lôžko pod potrubie z kameniva drobného 0-4 mm</t>
  </si>
  <si>
    <t>-412082436</t>
  </si>
  <si>
    <t>175101101.1</t>
  </si>
  <si>
    <t>obsyp</t>
  </si>
  <si>
    <t>-871364863</t>
  </si>
  <si>
    <t>899721133</t>
  </si>
  <si>
    <t>Označenie potrubí výstražnou fóliou žltou "plyn"</t>
  </si>
  <si>
    <t>-1443874890</t>
  </si>
  <si>
    <t>783425150</t>
  </si>
  <si>
    <t>Nátery potrubia syntetické do DN100 dvojnásobné so základným náterom</t>
  </si>
  <si>
    <t>241656615</t>
  </si>
  <si>
    <t>konzola 50</t>
  </si>
  <si>
    <t>-1399469365</t>
  </si>
  <si>
    <t>konzola 20</t>
  </si>
  <si>
    <t>-216847162</t>
  </si>
  <si>
    <t>konzola 15</t>
  </si>
  <si>
    <t>353701994</t>
  </si>
  <si>
    <t>Ostatané</t>
  </si>
  <si>
    <t>230230020</t>
  </si>
  <si>
    <t>Hlavná tlaková skúška vzduchom 0,6 MPa - STN 38 6413 DN   150</t>
  </si>
  <si>
    <t>-2038414853</t>
  </si>
  <si>
    <t>230230121</t>
  </si>
  <si>
    <t>Príprava na tlakovú skúšku vzduchom a vodou do 0,6 MPa</t>
  </si>
  <si>
    <t>úsek</t>
  </si>
  <si>
    <t>-520400204</t>
  </si>
  <si>
    <t>998272201</t>
  </si>
  <si>
    <t>Presun  hmôt  pre  rúrové  vedenie  z oceľových rúr zváraných (vodovody, plynovody, teplovody, zhýbky, produktovody -827 1.2, 827  2.2, 827 4.2,  827 5.2, 827  6.2) vrátane drobných objektov</t>
  </si>
  <si>
    <t>-163480747</t>
  </si>
  <si>
    <t>1793354729</t>
  </si>
  <si>
    <t>-1566997932</t>
  </si>
  <si>
    <t>Predávania zariadení</t>
  </si>
  <si>
    <t>1368461783</t>
  </si>
  <si>
    <t>1270186427</t>
  </si>
  <si>
    <t>-56510804</t>
  </si>
  <si>
    <t>-1551541934</t>
  </si>
  <si>
    <t>817484679</t>
  </si>
  <si>
    <t>1878680929</t>
  </si>
  <si>
    <t>Vytyčovacie práce</t>
  </si>
  <si>
    <t>-594809310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</si>
</sst>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8"/>
  <sheetViews>
    <sheetView showGridLines="0" tabSelected="1" workbookViewId="0"/>
  </sheetViews>
  <sheetFormatPr defaultRowHeight="1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20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7</v>
      </c>
    </row>
    <row r="4" spans="1:74" ht="24.95" customHeight="1" x14ac:dyDescent="0.2">
      <c r="B4" s="16"/>
      <c r="D4" s="17" t="s">
        <v>9</v>
      </c>
      <c r="AR4" s="16"/>
      <c r="AS4" s="18" t="s">
        <v>10</v>
      </c>
      <c r="BE4" s="19" t="s">
        <v>11</v>
      </c>
      <c r="BS4" s="13" t="s">
        <v>6</v>
      </c>
    </row>
    <row r="5" spans="1:74" ht="12" customHeight="1" x14ac:dyDescent="0.2">
      <c r="B5" s="16"/>
      <c r="D5" s="20" t="s">
        <v>12</v>
      </c>
      <c r="K5" s="182" t="s">
        <v>13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R5" s="16"/>
      <c r="BE5" s="179" t="s">
        <v>14</v>
      </c>
      <c r="BS5" s="13" t="s">
        <v>6</v>
      </c>
    </row>
    <row r="6" spans="1:74" ht="36.950000000000003" customHeight="1" x14ac:dyDescent="0.2">
      <c r="B6" s="16"/>
      <c r="D6" s="22" t="s">
        <v>15</v>
      </c>
      <c r="K6" s="184" t="s">
        <v>16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R6" s="16"/>
      <c r="BE6" s="180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0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E8" s="180"/>
      <c r="BS8" s="13" t="s">
        <v>6</v>
      </c>
    </row>
    <row r="9" spans="1:74" ht="14.45" customHeight="1" x14ac:dyDescent="0.2">
      <c r="B9" s="16"/>
      <c r="AR9" s="16"/>
      <c r="BE9" s="180"/>
      <c r="BS9" s="13" t="s">
        <v>6</v>
      </c>
    </row>
    <row r="10" spans="1:74" ht="12" customHeight="1" x14ac:dyDescent="0.2">
      <c r="B10" s="16"/>
      <c r="D10" s="23" t="s">
        <v>23</v>
      </c>
      <c r="AK10" s="23" t="s">
        <v>24</v>
      </c>
      <c r="AN10" s="21" t="s">
        <v>25</v>
      </c>
      <c r="AR10" s="16"/>
      <c r="BE10" s="180"/>
      <c r="BS10" s="13" t="s">
        <v>6</v>
      </c>
    </row>
    <row r="11" spans="1:74" ht="18.399999999999999" customHeight="1" x14ac:dyDescent="0.2">
      <c r="B11" s="16"/>
      <c r="E11" s="21" t="s">
        <v>26</v>
      </c>
      <c r="AK11" s="23" t="s">
        <v>27</v>
      </c>
      <c r="AN11" s="21" t="s">
        <v>28</v>
      </c>
      <c r="AR11" s="16"/>
      <c r="BE11" s="180"/>
      <c r="BS11" s="13" t="s">
        <v>6</v>
      </c>
    </row>
    <row r="12" spans="1:74" ht="6.95" customHeight="1" x14ac:dyDescent="0.2">
      <c r="B12" s="16"/>
      <c r="AR12" s="16"/>
      <c r="BE12" s="180"/>
      <c r="BS12" s="13" t="s">
        <v>6</v>
      </c>
    </row>
    <row r="13" spans="1:74" ht="12" customHeight="1" x14ac:dyDescent="0.2">
      <c r="B13" s="16"/>
      <c r="D13" s="23" t="s">
        <v>29</v>
      </c>
      <c r="AK13" s="23" t="s">
        <v>24</v>
      </c>
      <c r="AN13" s="25" t="s">
        <v>30</v>
      </c>
      <c r="AR13" s="16"/>
      <c r="BE13" s="180"/>
      <c r="BS13" s="13" t="s">
        <v>6</v>
      </c>
    </row>
    <row r="14" spans="1:74" ht="12.75" x14ac:dyDescent="0.2">
      <c r="B14" s="16"/>
      <c r="E14" s="185" t="s">
        <v>30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23" t="s">
        <v>27</v>
      </c>
      <c r="AN14" s="25" t="s">
        <v>30</v>
      </c>
      <c r="AR14" s="16"/>
      <c r="BE14" s="180"/>
      <c r="BS14" s="13" t="s">
        <v>6</v>
      </c>
    </row>
    <row r="15" spans="1:74" ht="6.95" customHeight="1" x14ac:dyDescent="0.2">
      <c r="B15" s="16"/>
      <c r="AR15" s="16"/>
      <c r="BE15" s="180"/>
      <c r="BS15" s="13" t="s">
        <v>3</v>
      </c>
    </row>
    <row r="16" spans="1:74" ht="12" customHeight="1" x14ac:dyDescent="0.2">
      <c r="B16" s="16"/>
      <c r="D16" s="23" t="s">
        <v>31</v>
      </c>
      <c r="AK16" s="23" t="s">
        <v>24</v>
      </c>
      <c r="AN16" s="21" t="s">
        <v>1</v>
      </c>
      <c r="AR16" s="16"/>
      <c r="BE16" s="180"/>
      <c r="BS16" s="13" t="s">
        <v>3</v>
      </c>
    </row>
    <row r="17" spans="2:71" ht="18.399999999999999" customHeight="1" x14ac:dyDescent="0.2">
      <c r="B17" s="16"/>
      <c r="E17" s="21" t="s">
        <v>32</v>
      </c>
      <c r="AK17" s="23" t="s">
        <v>27</v>
      </c>
      <c r="AN17" s="21" t="s">
        <v>1</v>
      </c>
      <c r="AR17" s="16"/>
      <c r="BE17" s="180"/>
      <c r="BS17" s="13" t="s">
        <v>33</v>
      </c>
    </row>
    <row r="18" spans="2:71" ht="6.95" customHeight="1" x14ac:dyDescent="0.2">
      <c r="B18" s="16"/>
      <c r="AR18" s="16"/>
      <c r="BE18" s="180"/>
      <c r="BS18" s="13" t="s">
        <v>8</v>
      </c>
    </row>
    <row r="19" spans="2:71" ht="12" customHeight="1" x14ac:dyDescent="0.2">
      <c r="B19" s="16"/>
      <c r="D19" s="23" t="s">
        <v>34</v>
      </c>
      <c r="AK19" s="23" t="s">
        <v>24</v>
      </c>
      <c r="AN19" s="21" t="s">
        <v>35</v>
      </c>
      <c r="AR19" s="16"/>
      <c r="BE19" s="180"/>
      <c r="BS19" s="13" t="s">
        <v>8</v>
      </c>
    </row>
    <row r="20" spans="2:71" ht="18.399999999999999" customHeight="1" x14ac:dyDescent="0.2">
      <c r="B20" s="16"/>
      <c r="E20" s="21" t="s">
        <v>36</v>
      </c>
      <c r="AK20" s="23" t="s">
        <v>27</v>
      </c>
      <c r="AN20" s="21" t="s">
        <v>37</v>
      </c>
      <c r="AR20" s="16"/>
      <c r="BE20" s="180"/>
      <c r="BS20" s="13" t="s">
        <v>33</v>
      </c>
    </row>
    <row r="21" spans="2:71" ht="6.95" customHeight="1" x14ac:dyDescent="0.2">
      <c r="B21" s="16"/>
      <c r="AR21" s="16"/>
      <c r="BE21" s="180"/>
    </row>
    <row r="22" spans="2:71" ht="12" customHeight="1" x14ac:dyDescent="0.2">
      <c r="B22" s="16"/>
      <c r="D22" s="23" t="s">
        <v>38</v>
      </c>
      <c r="AR22" s="16"/>
      <c r="BE22" s="180"/>
    </row>
    <row r="23" spans="2:71" ht="16.5" customHeight="1" x14ac:dyDescent="0.2">
      <c r="B23" s="16"/>
      <c r="E23" s="187" t="s">
        <v>1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R23" s="16"/>
      <c r="BE23" s="180"/>
    </row>
    <row r="24" spans="2:71" ht="6.95" customHeight="1" x14ac:dyDescent="0.2">
      <c r="B24" s="16"/>
      <c r="AR24" s="16"/>
      <c r="BE24" s="180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0"/>
    </row>
    <row r="26" spans="2:71" s="1" customFormat="1" ht="25.9" customHeight="1" x14ac:dyDescent="0.2">
      <c r="B26" s="28"/>
      <c r="D26" s="29" t="s">
        <v>39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8">
        <f>ROUND(AG94,2)</f>
        <v>0</v>
      </c>
      <c r="AL26" s="189"/>
      <c r="AM26" s="189"/>
      <c r="AN26" s="189"/>
      <c r="AO26" s="189"/>
      <c r="AR26" s="28"/>
      <c r="BE26" s="180"/>
    </row>
    <row r="27" spans="2:71" s="1" customFormat="1" ht="6.95" customHeight="1" x14ac:dyDescent="0.2">
      <c r="B27" s="28"/>
      <c r="AR27" s="28"/>
      <c r="BE27" s="180"/>
    </row>
    <row r="28" spans="2:71" s="1" customFormat="1" ht="12.75" x14ac:dyDescent="0.2">
      <c r="B28" s="28"/>
      <c r="L28" s="190" t="s">
        <v>40</v>
      </c>
      <c r="M28" s="190"/>
      <c r="N28" s="190"/>
      <c r="O28" s="190"/>
      <c r="P28" s="190"/>
      <c r="W28" s="190" t="s">
        <v>41</v>
      </c>
      <c r="X28" s="190"/>
      <c r="Y28" s="190"/>
      <c r="Z28" s="190"/>
      <c r="AA28" s="190"/>
      <c r="AB28" s="190"/>
      <c r="AC28" s="190"/>
      <c r="AD28" s="190"/>
      <c r="AE28" s="190"/>
      <c r="AK28" s="190" t="s">
        <v>42</v>
      </c>
      <c r="AL28" s="190"/>
      <c r="AM28" s="190"/>
      <c r="AN28" s="190"/>
      <c r="AO28" s="190"/>
      <c r="AR28" s="28"/>
      <c r="BE28" s="180"/>
    </row>
    <row r="29" spans="2:71" s="2" customFormat="1" ht="14.45" customHeight="1" x14ac:dyDescent="0.2">
      <c r="B29" s="32"/>
      <c r="D29" s="23" t="s">
        <v>43</v>
      </c>
      <c r="F29" s="33" t="s">
        <v>44</v>
      </c>
      <c r="L29" s="193">
        <v>0.2</v>
      </c>
      <c r="M29" s="192"/>
      <c r="N29" s="192"/>
      <c r="O29" s="192"/>
      <c r="P29" s="192"/>
      <c r="Q29" s="34"/>
      <c r="R29" s="34"/>
      <c r="S29" s="34"/>
      <c r="T29" s="34"/>
      <c r="U29" s="34"/>
      <c r="V29" s="34"/>
      <c r="W29" s="191">
        <f>ROUND(AZ94, 2)</f>
        <v>0</v>
      </c>
      <c r="X29" s="192"/>
      <c r="Y29" s="192"/>
      <c r="Z29" s="192"/>
      <c r="AA29" s="192"/>
      <c r="AB29" s="192"/>
      <c r="AC29" s="192"/>
      <c r="AD29" s="192"/>
      <c r="AE29" s="192"/>
      <c r="AF29" s="34"/>
      <c r="AG29" s="34"/>
      <c r="AH29" s="34"/>
      <c r="AI29" s="34"/>
      <c r="AJ29" s="34"/>
      <c r="AK29" s="191">
        <f>ROUND(AV94, 2)</f>
        <v>0</v>
      </c>
      <c r="AL29" s="192"/>
      <c r="AM29" s="192"/>
      <c r="AN29" s="192"/>
      <c r="AO29" s="192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1"/>
    </row>
    <row r="30" spans="2:71" s="2" customFormat="1" ht="14.45" customHeight="1" x14ac:dyDescent="0.2">
      <c r="B30" s="32"/>
      <c r="F30" s="33" t="s">
        <v>45</v>
      </c>
      <c r="L30" s="193">
        <v>0.2</v>
      </c>
      <c r="M30" s="192"/>
      <c r="N30" s="192"/>
      <c r="O30" s="192"/>
      <c r="P30" s="192"/>
      <c r="Q30" s="34"/>
      <c r="R30" s="34"/>
      <c r="S30" s="34"/>
      <c r="T30" s="34"/>
      <c r="U30" s="34"/>
      <c r="V30" s="34"/>
      <c r="W30" s="191">
        <f>ROUND(BA94, 2)</f>
        <v>0</v>
      </c>
      <c r="X30" s="192"/>
      <c r="Y30" s="192"/>
      <c r="Z30" s="192"/>
      <c r="AA30" s="192"/>
      <c r="AB30" s="192"/>
      <c r="AC30" s="192"/>
      <c r="AD30" s="192"/>
      <c r="AE30" s="192"/>
      <c r="AF30" s="34"/>
      <c r="AG30" s="34"/>
      <c r="AH30" s="34"/>
      <c r="AI30" s="34"/>
      <c r="AJ30" s="34"/>
      <c r="AK30" s="191">
        <f>ROUND(AW94, 2)</f>
        <v>0</v>
      </c>
      <c r="AL30" s="192"/>
      <c r="AM30" s="192"/>
      <c r="AN30" s="192"/>
      <c r="AO30" s="192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1"/>
    </row>
    <row r="31" spans="2:71" s="2" customFormat="1" ht="14.45" hidden="1" customHeight="1" x14ac:dyDescent="0.2">
      <c r="B31" s="32"/>
      <c r="F31" s="23" t="s">
        <v>46</v>
      </c>
      <c r="L31" s="196">
        <v>0.2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2"/>
      <c r="BE31" s="181"/>
    </row>
    <row r="32" spans="2:71" s="2" customFormat="1" ht="14.45" hidden="1" customHeight="1" x14ac:dyDescent="0.2">
      <c r="B32" s="32"/>
      <c r="F32" s="23" t="s">
        <v>47</v>
      </c>
      <c r="L32" s="196">
        <v>0.2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2"/>
      <c r="BE32" s="181"/>
    </row>
    <row r="33" spans="2:57" s="2" customFormat="1" ht="14.45" hidden="1" customHeight="1" x14ac:dyDescent="0.2">
      <c r="B33" s="32"/>
      <c r="F33" s="33" t="s">
        <v>48</v>
      </c>
      <c r="L33" s="193">
        <v>0</v>
      </c>
      <c r="M33" s="192"/>
      <c r="N33" s="192"/>
      <c r="O33" s="192"/>
      <c r="P33" s="192"/>
      <c r="Q33" s="34"/>
      <c r="R33" s="34"/>
      <c r="S33" s="34"/>
      <c r="T33" s="34"/>
      <c r="U33" s="34"/>
      <c r="V33" s="34"/>
      <c r="W33" s="191">
        <f>ROUND(BD94, 2)</f>
        <v>0</v>
      </c>
      <c r="X33" s="192"/>
      <c r="Y33" s="192"/>
      <c r="Z33" s="192"/>
      <c r="AA33" s="192"/>
      <c r="AB33" s="192"/>
      <c r="AC33" s="192"/>
      <c r="AD33" s="192"/>
      <c r="AE33" s="192"/>
      <c r="AF33" s="34"/>
      <c r="AG33" s="34"/>
      <c r="AH33" s="34"/>
      <c r="AI33" s="34"/>
      <c r="AJ33" s="34"/>
      <c r="AK33" s="191">
        <v>0</v>
      </c>
      <c r="AL33" s="192"/>
      <c r="AM33" s="192"/>
      <c r="AN33" s="192"/>
      <c r="AO33" s="192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1"/>
    </row>
    <row r="34" spans="2:57" s="1" customFormat="1" ht="6.95" customHeight="1" x14ac:dyDescent="0.2">
      <c r="B34" s="28"/>
      <c r="AR34" s="28"/>
      <c r="BE34" s="180"/>
    </row>
    <row r="35" spans="2:57" s="1" customFormat="1" ht="25.9" customHeight="1" x14ac:dyDescent="0.2">
      <c r="B35" s="28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00" t="s">
        <v>51</v>
      </c>
      <c r="Y35" s="198"/>
      <c r="Z35" s="198"/>
      <c r="AA35" s="198"/>
      <c r="AB35" s="198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8"/>
      <c r="AM35" s="198"/>
      <c r="AN35" s="198"/>
      <c r="AO35" s="199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 x14ac:dyDescent="0.2">
      <c r="B50" s="16"/>
      <c r="AR50" s="16"/>
    </row>
    <row r="51" spans="2:44" ht="11.25" x14ac:dyDescent="0.2">
      <c r="B51" s="16"/>
      <c r="AR51" s="16"/>
    </row>
    <row r="52" spans="2:44" ht="11.25" x14ac:dyDescent="0.2">
      <c r="B52" s="16"/>
      <c r="AR52" s="16"/>
    </row>
    <row r="53" spans="2:44" ht="11.25" x14ac:dyDescent="0.2">
      <c r="B53" s="16"/>
      <c r="AR53" s="16"/>
    </row>
    <row r="54" spans="2:44" ht="11.25" x14ac:dyDescent="0.2">
      <c r="B54" s="16"/>
      <c r="AR54" s="16"/>
    </row>
    <row r="55" spans="2:44" ht="11.25" x14ac:dyDescent="0.2">
      <c r="B55" s="16"/>
      <c r="AR55" s="16"/>
    </row>
    <row r="56" spans="2:44" ht="11.25" x14ac:dyDescent="0.2">
      <c r="B56" s="16"/>
      <c r="AR56" s="16"/>
    </row>
    <row r="57" spans="2:44" ht="11.25" x14ac:dyDescent="0.2">
      <c r="B57" s="16"/>
      <c r="AR57" s="16"/>
    </row>
    <row r="58" spans="2:44" ht="11.25" x14ac:dyDescent="0.2">
      <c r="B58" s="16"/>
      <c r="AR58" s="16"/>
    </row>
    <row r="59" spans="2:44" ht="11.25" x14ac:dyDescent="0.2">
      <c r="B59" s="16"/>
      <c r="AR59" s="16"/>
    </row>
    <row r="60" spans="2:44" s="1" customFormat="1" ht="12.75" x14ac:dyDescent="0.2">
      <c r="B60" s="28"/>
      <c r="D60" s="42" t="s">
        <v>54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55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54</v>
      </c>
      <c r="AI60" s="30"/>
      <c r="AJ60" s="30"/>
      <c r="AK60" s="30"/>
      <c r="AL60" s="30"/>
      <c r="AM60" s="42" t="s">
        <v>55</v>
      </c>
      <c r="AN60" s="30"/>
      <c r="AO60" s="30"/>
      <c r="AR60" s="28"/>
    </row>
    <row r="61" spans="2:44" ht="11.25" x14ac:dyDescent="0.2">
      <c r="B61" s="16"/>
      <c r="AR61" s="16"/>
    </row>
    <row r="62" spans="2:44" ht="11.25" x14ac:dyDescent="0.2">
      <c r="B62" s="16"/>
      <c r="AR62" s="16"/>
    </row>
    <row r="63" spans="2:44" ht="11.25" x14ac:dyDescent="0.2">
      <c r="B63" s="16"/>
      <c r="AR63" s="16"/>
    </row>
    <row r="64" spans="2:44" s="1" customFormat="1" ht="12.75" x14ac:dyDescent="0.2">
      <c r="B64" s="28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 x14ac:dyDescent="0.2">
      <c r="B65" s="16"/>
      <c r="AR65" s="16"/>
    </row>
    <row r="66" spans="2:44" ht="11.25" x14ac:dyDescent="0.2">
      <c r="B66" s="16"/>
      <c r="AR66" s="16"/>
    </row>
    <row r="67" spans="2:44" ht="11.25" x14ac:dyDescent="0.2">
      <c r="B67" s="16"/>
      <c r="AR67" s="16"/>
    </row>
    <row r="68" spans="2:44" ht="11.25" x14ac:dyDescent="0.2">
      <c r="B68" s="16"/>
      <c r="AR68" s="16"/>
    </row>
    <row r="69" spans="2:44" ht="11.25" x14ac:dyDescent="0.2">
      <c r="B69" s="16"/>
      <c r="AR69" s="16"/>
    </row>
    <row r="70" spans="2:44" ht="11.25" x14ac:dyDescent="0.2">
      <c r="B70" s="16"/>
      <c r="AR70" s="16"/>
    </row>
    <row r="71" spans="2:44" ht="11.25" x14ac:dyDescent="0.2">
      <c r="B71" s="16"/>
      <c r="AR71" s="16"/>
    </row>
    <row r="72" spans="2:44" ht="11.25" x14ac:dyDescent="0.2">
      <c r="B72" s="16"/>
      <c r="AR72" s="16"/>
    </row>
    <row r="73" spans="2:44" ht="11.25" x14ac:dyDescent="0.2">
      <c r="B73" s="16"/>
      <c r="AR73" s="16"/>
    </row>
    <row r="74" spans="2:44" ht="11.25" x14ac:dyDescent="0.2">
      <c r="B74" s="16"/>
      <c r="AR74" s="16"/>
    </row>
    <row r="75" spans="2:44" s="1" customFormat="1" ht="12.75" x14ac:dyDescent="0.2">
      <c r="B75" s="28"/>
      <c r="D75" s="42" t="s">
        <v>54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55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54</v>
      </c>
      <c r="AI75" s="30"/>
      <c r="AJ75" s="30"/>
      <c r="AK75" s="30"/>
      <c r="AL75" s="30"/>
      <c r="AM75" s="42" t="s">
        <v>55</v>
      </c>
      <c r="AN75" s="30"/>
      <c r="AO75" s="30"/>
      <c r="AR75" s="28"/>
    </row>
    <row r="76" spans="2:44" s="1" customFormat="1" ht="11.25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2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2:91" s="1" customFormat="1" ht="24.95" customHeight="1" x14ac:dyDescent="0.2">
      <c r="B82" s="28"/>
      <c r="C82" s="17" t="s">
        <v>58</v>
      </c>
      <c r="AR82" s="28"/>
    </row>
    <row r="83" spans="2:91" s="1" customFormat="1" ht="6.95" customHeight="1" x14ac:dyDescent="0.2">
      <c r="B83" s="28"/>
      <c r="AR83" s="28"/>
    </row>
    <row r="84" spans="2:91" s="3" customFormat="1" ht="12" customHeight="1" x14ac:dyDescent="0.2">
      <c r="B84" s="47"/>
      <c r="C84" s="23" t="s">
        <v>12</v>
      </c>
      <c r="L84" s="3" t="str">
        <f>K5</f>
        <v>00</v>
      </c>
      <c r="AR84" s="47"/>
    </row>
    <row r="85" spans="2:91" s="4" customFormat="1" ht="36.950000000000003" customHeight="1" x14ac:dyDescent="0.2">
      <c r="B85" s="48"/>
      <c r="C85" s="49" t="s">
        <v>15</v>
      </c>
      <c r="L85" s="177" t="str">
        <f>K6</f>
        <v>Zníženie energetickej náročnosti a zvýšenie efektívnosti vo výrobe ovocných produktov</v>
      </c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R85" s="48"/>
    </row>
    <row r="86" spans="2:91" s="1" customFormat="1" ht="6.95" customHeight="1" x14ac:dyDescent="0.2">
      <c r="B86" s="28"/>
      <c r="AR86" s="28"/>
    </row>
    <row r="87" spans="2:91" s="1" customFormat="1" ht="12" customHeight="1" x14ac:dyDescent="0.2">
      <c r="B87" s="28"/>
      <c r="C87" s="23" t="s">
        <v>19</v>
      </c>
      <c r="L87" s="50" t="str">
        <f>IF(K8="","",K8)</f>
        <v>Stará Ľubovňa</v>
      </c>
      <c r="AI87" s="23" t="s">
        <v>21</v>
      </c>
      <c r="AM87" s="201" t="str">
        <f>IF(AN8= "","",AN8)</f>
        <v>3. 5. 2023</v>
      </c>
      <c r="AN87" s="201"/>
      <c r="AR87" s="28"/>
    </row>
    <row r="88" spans="2:91" s="1" customFormat="1" ht="6.95" customHeight="1" x14ac:dyDescent="0.2">
      <c r="B88" s="28"/>
      <c r="AR88" s="28"/>
    </row>
    <row r="89" spans="2:91" s="1" customFormat="1" ht="15.2" customHeight="1" x14ac:dyDescent="0.2">
      <c r="B89" s="28"/>
      <c r="C89" s="23" t="s">
        <v>23</v>
      </c>
      <c r="L89" s="3" t="str">
        <f>IF(E11= "","",E11)</f>
        <v>GAS Familia, s.r.o.</v>
      </c>
      <c r="AI89" s="23" t="s">
        <v>31</v>
      </c>
      <c r="AM89" s="203" t="str">
        <f>IF(E17="","",E17)</f>
        <v>Ing. Tibor Mitura</v>
      </c>
      <c r="AN89" s="204"/>
      <c r="AO89" s="204"/>
      <c r="AP89" s="204"/>
      <c r="AR89" s="28"/>
      <c r="AS89" s="205" t="s">
        <v>59</v>
      </c>
      <c r="AT89" s="206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2:91" s="1" customFormat="1" ht="15.2" customHeight="1" x14ac:dyDescent="0.2">
      <c r="B90" s="28"/>
      <c r="C90" s="23" t="s">
        <v>29</v>
      </c>
      <c r="L90" s="3" t="str">
        <f>IF(E14= "Vyplň údaj","",E14)</f>
        <v/>
      </c>
      <c r="AI90" s="23" t="s">
        <v>34</v>
      </c>
      <c r="AM90" s="203" t="str">
        <f>IF(E20="","",E20)</f>
        <v>Structures, s.r.o.</v>
      </c>
      <c r="AN90" s="204"/>
      <c r="AO90" s="204"/>
      <c r="AP90" s="204"/>
      <c r="AR90" s="28"/>
      <c r="AS90" s="207"/>
      <c r="AT90" s="208"/>
      <c r="BD90" s="55"/>
    </row>
    <row r="91" spans="2:91" s="1" customFormat="1" ht="10.9" customHeight="1" x14ac:dyDescent="0.2">
      <c r="B91" s="28"/>
      <c r="AR91" s="28"/>
      <c r="AS91" s="207"/>
      <c r="AT91" s="208"/>
      <c r="BD91" s="55"/>
    </row>
    <row r="92" spans="2:91" s="1" customFormat="1" ht="29.25" customHeight="1" x14ac:dyDescent="0.2">
      <c r="B92" s="28"/>
      <c r="C92" s="172" t="s">
        <v>60</v>
      </c>
      <c r="D92" s="173"/>
      <c r="E92" s="173"/>
      <c r="F92" s="173"/>
      <c r="G92" s="173"/>
      <c r="H92" s="56"/>
      <c r="I92" s="176" t="s">
        <v>61</v>
      </c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  <c r="AA92" s="173"/>
      <c r="AB92" s="173"/>
      <c r="AC92" s="173"/>
      <c r="AD92" s="173"/>
      <c r="AE92" s="173"/>
      <c r="AF92" s="173"/>
      <c r="AG92" s="210" t="s">
        <v>62</v>
      </c>
      <c r="AH92" s="173"/>
      <c r="AI92" s="173"/>
      <c r="AJ92" s="173"/>
      <c r="AK92" s="173"/>
      <c r="AL92" s="173"/>
      <c r="AM92" s="173"/>
      <c r="AN92" s="176" t="s">
        <v>63</v>
      </c>
      <c r="AO92" s="173"/>
      <c r="AP92" s="209"/>
      <c r="AQ92" s="57" t="s">
        <v>64</v>
      </c>
      <c r="AR92" s="28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2:91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2:91" s="5" customFormat="1" ht="32.450000000000003" customHeight="1" x14ac:dyDescent="0.2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ROUND(AG95+AG100+AG109+AG112+AG113+AG116,2)</f>
        <v>0</v>
      </c>
      <c r="AH94" s="211"/>
      <c r="AI94" s="211"/>
      <c r="AJ94" s="211"/>
      <c r="AK94" s="211"/>
      <c r="AL94" s="211"/>
      <c r="AM94" s="211"/>
      <c r="AN94" s="218">
        <f t="shared" ref="AN94:AN116" si="0">SUM(AG94,AT94)</f>
        <v>0</v>
      </c>
      <c r="AO94" s="218"/>
      <c r="AP94" s="218"/>
      <c r="AQ94" s="66" t="s">
        <v>1</v>
      </c>
      <c r="AR94" s="62"/>
      <c r="AS94" s="67">
        <f>ROUND(AS95+AS100+AS109+AS112+AS113+AS116,2)</f>
        <v>0</v>
      </c>
      <c r="AT94" s="68">
        <f t="shared" ref="AT94:AT116" si="1">ROUND(SUM(AV94:AW94),2)</f>
        <v>0</v>
      </c>
      <c r="AU94" s="69">
        <f>ROUND(AU95+AU100+AU109+AU112+AU113+AU116,5)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ROUND(AZ95+AZ100+AZ109+AZ112+AZ113+AZ116,2)</f>
        <v>0</v>
      </c>
      <c r="BA94" s="68">
        <f>ROUND(BA95+BA100+BA109+BA112+BA113+BA116,2)</f>
        <v>0</v>
      </c>
      <c r="BB94" s="68">
        <f>ROUND(BB95+BB100+BB109+BB112+BB113+BB116,2)</f>
        <v>0</v>
      </c>
      <c r="BC94" s="68">
        <f>ROUND(BC95+BC100+BC109+BC112+BC113+BC116,2)</f>
        <v>0</v>
      </c>
      <c r="BD94" s="70">
        <f>ROUND(BD95+BD100+BD109+BD112+BD113+BD116,2)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4</v>
      </c>
      <c r="BX94" s="71" t="s">
        <v>82</v>
      </c>
      <c r="CL94" s="71" t="s">
        <v>1</v>
      </c>
    </row>
    <row r="95" spans="2:91" s="6" customFormat="1" ht="16.5" customHeight="1" x14ac:dyDescent="0.2">
      <c r="B95" s="73"/>
      <c r="C95" s="74"/>
      <c r="D95" s="174" t="s">
        <v>83</v>
      </c>
      <c r="E95" s="174"/>
      <c r="F95" s="174"/>
      <c r="G95" s="174"/>
      <c r="H95" s="174"/>
      <c r="I95" s="75"/>
      <c r="J95" s="174" t="s">
        <v>84</v>
      </c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212">
        <f>ROUND(AG96+AG99,2)</f>
        <v>0</v>
      </c>
      <c r="AH95" s="213"/>
      <c r="AI95" s="213"/>
      <c r="AJ95" s="213"/>
      <c r="AK95" s="213"/>
      <c r="AL95" s="213"/>
      <c r="AM95" s="213"/>
      <c r="AN95" s="214">
        <f t="shared" si="0"/>
        <v>0</v>
      </c>
      <c r="AO95" s="213"/>
      <c r="AP95" s="213"/>
      <c r="AQ95" s="76" t="s">
        <v>85</v>
      </c>
      <c r="AR95" s="73"/>
      <c r="AS95" s="77">
        <f>ROUND(AS96+AS99,2)</f>
        <v>0</v>
      </c>
      <c r="AT95" s="78">
        <f t="shared" si="1"/>
        <v>0</v>
      </c>
      <c r="AU95" s="79">
        <f>ROUND(AU96+AU99,5)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ROUND(AZ96+AZ99,2)</f>
        <v>0</v>
      </c>
      <c r="BA95" s="78">
        <f>ROUND(BA96+BA99,2)</f>
        <v>0</v>
      </c>
      <c r="BB95" s="78">
        <f>ROUND(BB96+BB99,2)</f>
        <v>0</v>
      </c>
      <c r="BC95" s="78">
        <f>ROUND(BC96+BC99,2)</f>
        <v>0</v>
      </c>
      <c r="BD95" s="80">
        <f>ROUND(BD96+BD99,2)</f>
        <v>0</v>
      </c>
      <c r="BS95" s="81" t="s">
        <v>78</v>
      </c>
      <c r="BT95" s="81" t="s">
        <v>86</v>
      </c>
      <c r="BU95" s="81" t="s">
        <v>80</v>
      </c>
      <c r="BV95" s="81" t="s">
        <v>81</v>
      </c>
      <c r="BW95" s="81" t="s">
        <v>87</v>
      </c>
      <c r="BX95" s="81" t="s">
        <v>4</v>
      </c>
      <c r="CL95" s="81" t="s">
        <v>1</v>
      </c>
      <c r="CM95" s="81" t="s">
        <v>79</v>
      </c>
    </row>
    <row r="96" spans="2:91" s="3" customFormat="1" ht="16.5" customHeight="1" x14ac:dyDescent="0.2">
      <c r="B96" s="47"/>
      <c r="C96" s="9"/>
      <c r="D96" s="9"/>
      <c r="E96" s="175" t="s">
        <v>88</v>
      </c>
      <c r="F96" s="175"/>
      <c r="G96" s="175"/>
      <c r="H96" s="175"/>
      <c r="I96" s="175"/>
      <c r="J96" s="9"/>
      <c r="K96" s="175" t="s">
        <v>89</v>
      </c>
      <c r="L96" s="175"/>
      <c r="M96" s="175"/>
      <c r="N96" s="175"/>
      <c r="O96" s="175"/>
      <c r="P96" s="175"/>
      <c r="Q96" s="175"/>
      <c r="R96" s="175"/>
      <c r="S96" s="175"/>
      <c r="T96" s="175"/>
      <c r="U96" s="175"/>
      <c r="V96" s="175"/>
      <c r="W96" s="175"/>
      <c r="X96" s="175"/>
      <c r="Y96" s="175"/>
      <c r="Z96" s="175"/>
      <c r="AA96" s="175"/>
      <c r="AB96" s="175"/>
      <c r="AC96" s="175"/>
      <c r="AD96" s="175"/>
      <c r="AE96" s="175"/>
      <c r="AF96" s="175"/>
      <c r="AG96" s="217">
        <f>ROUND(SUM(AG97:AG98),2)</f>
        <v>0</v>
      </c>
      <c r="AH96" s="216"/>
      <c r="AI96" s="216"/>
      <c r="AJ96" s="216"/>
      <c r="AK96" s="216"/>
      <c r="AL96" s="216"/>
      <c r="AM96" s="216"/>
      <c r="AN96" s="215">
        <f t="shared" si="0"/>
        <v>0</v>
      </c>
      <c r="AO96" s="216"/>
      <c r="AP96" s="216"/>
      <c r="AQ96" s="82" t="s">
        <v>90</v>
      </c>
      <c r="AR96" s="47"/>
      <c r="AS96" s="83">
        <f>ROUND(SUM(AS97:AS98),2)</f>
        <v>0</v>
      </c>
      <c r="AT96" s="84">
        <f t="shared" si="1"/>
        <v>0</v>
      </c>
      <c r="AU96" s="85">
        <f>ROUND(SUM(AU97:AU98),5)</f>
        <v>0</v>
      </c>
      <c r="AV96" s="84">
        <f>ROUND(AZ96*L29,2)</f>
        <v>0</v>
      </c>
      <c r="AW96" s="84">
        <f>ROUND(BA96*L30,2)</f>
        <v>0</v>
      </c>
      <c r="AX96" s="84">
        <f>ROUND(BB96*L29,2)</f>
        <v>0</v>
      </c>
      <c r="AY96" s="84">
        <f>ROUND(BC96*L30,2)</f>
        <v>0</v>
      </c>
      <c r="AZ96" s="84">
        <f>ROUND(SUM(AZ97:AZ98),2)</f>
        <v>0</v>
      </c>
      <c r="BA96" s="84">
        <f>ROUND(SUM(BA97:BA98),2)</f>
        <v>0</v>
      </c>
      <c r="BB96" s="84">
        <f>ROUND(SUM(BB97:BB98),2)</f>
        <v>0</v>
      </c>
      <c r="BC96" s="84">
        <f>ROUND(SUM(BC97:BC98),2)</f>
        <v>0</v>
      </c>
      <c r="BD96" s="86">
        <f>ROUND(SUM(BD97:BD98),2)</f>
        <v>0</v>
      </c>
      <c r="BS96" s="21" t="s">
        <v>78</v>
      </c>
      <c r="BT96" s="21" t="s">
        <v>91</v>
      </c>
      <c r="BU96" s="21" t="s">
        <v>80</v>
      </c>
      <c r="BV96" s="21" t="s">
        <v>81</v>
      </c>
      <c r="BW96" s="21" t="s">
        <v>92</v>
      </c>
      <c r="BX96" s="21" t="s">
        <v>87</v>
      </c>
      <c r="CL96" s="21" t="s">
        <v>1</v>
      </c>
    </row>
    <row r="97" spans="1:91" s="3" customFormat="1" ht="16.5" customHeight="1" x14ac:dyDescent="0.2">
      <c r="A97" s="87" t="s">
        <v>93</v>
      </c>
      <c r="B97" s="47"/>
      <c r="C97" s="9"/>
      <c r="D97" s="9"/>
      <c r="E97" s="9"/>
      <c r="F97" s="175" t="s">
        <v>94</v>
      </c>
      <c r="G97" s="175"/>
      <c r="H97" s="175"/>
      <c r="I97" s="175"/>
      <c r="J97" s="175"/>
      <c r="K97" s="9"/>
      <c r="L97" s="175" t="s">
        <v>95</v>
      </c>
      <c r="M97" s="175"/>
      <c r="N97" s="175"/>
      <c r="O97" s="175"/>
      <c r="P97" s="175"/>
      <c r="Q97" s="175"/>
      <c r="R97" s="175"/>
      <c r="S97" s="175"/>
      <c r="T97" s="175"/>
      <c r="U97" s="175"/>
      <c r="V97" s="175"/>
      <c r="W97" s="175"/>
      <c r="X97" s="175"/>
      <c r="Y97" s="175"/>
      <c r="Z97" s="175"/>
      <c r="AA97" s="175"/>
      <c r="AB97" s="175"/>
      <c r="AC97" s="175"/>
      <c r="AD97" s="175"/>
      <c r="AE97" s="175"/>
      <c r="AF97" s="175"/>
      <c r="AG97" s="215">
        <f>'100.1.1 - Administratívna...'!J34</f>
        <v>0</v>
      </c>
      <c r="AH97" s="216"/>
      <c r="AI97" s="216"/>
      <c r="AJ97" s="216"/>
      <c r="AK97" s="216"/>
      <c r="AL97" s="216"/>
      <c r="AM97" s="216"/>
      <c r="AN97" s="215">
        <f t="shared" si="0"/>
        <v>0</v>
      </c>
      <c r="AO97" s="216"/>
      <c r="AP97" s="216"/>
      <c r="AQ97" s="82" t="s">
        <v>90</v>
      </c>
      <c r="AR97" s="47"/>
      <c r="AS97" s="83">
        <v>0</v>
      </c>
      <c r="AT97" s="84">
        <f t="shared" si="1"/>
        <v>0</v>
      </c>
      <c r="AU97" s="85">
        <f>'100.1.1 - Administratívna...'!P136</f>
        <v>0</v>
      </c>
      <c r="AV97" s="84">
        <f>'100.1.1 - Administratívna...'!J37</f>
        <v>0</v>
      </c>
      <c r="AW97" s="84">
        <f>'100.1.1 - Administratívna...'!J38</f>
        <v>0</v>
      </c>
      <c r="AX97" s="84">
        <f>'100.1.1 - Administratívna...'!J39</f>
        <v>0</v>
      </c>
      <c r="AY97" s="84">
        <f>'100.1.1 - Administratívna...'!J40</f>
        <v>0</v>
      </c>
      <c r="AZ97" s="84">
        <f>'100.1.1 - Administratívna...'!F37</f>
        <v>0</v>
      </c>
      <c r="BA97" s="84">
        <f>'100.1.1 - Administratívna...'!F38</f>
        <v>0</v>
      </c>
      <c r="BB97" s="84">
        <f>'100.1.1 - Administratívna...'!F39</f>
        <v>0</v>
      </c>
      <c r="BC97" s="84">
        <f>'100.1.1 - Administratívna...'!F40</f>
        <v>0</v>
      </c>
      <c r="BD97" s="86">
        <f>'100.1.1 - Administratívna...'!F41</f>
        <v>0</v>
      </c>
      <c r="BT97" s="21" t="s">
        <v>96</v>
      </c>
      <c r="BV97" s="21" t="s">
        <v>81</v>
      </c>
      <c r="BW97" s="21" t="s">
        <v>97</v>
      </c>
      <c r="BX97" s="21" t="s">
        <v>92</v>
      </c>
      <c r="CL97" s="21" t="s">
        <v>1</v>
      </c>
    </row>
    <row r="98" spans="1:91" s="3" customFormat="1" ht="16.5" customHeight="1" x14ac:dyDescent="0.2">
      <c r="A98" s="87" t="s">
        <v>93</v>
      </c>
      <c r="B98" s="47"/>
      <c r="C98" s="9"/>
      <c r="D98" s="9"/>
      <c r="E98" s="9"/>
      <c r="F98" s="175" t="s">
        <v>98</v>
      </c>
      <c r="G98" s="175"/>
      <c r="H98" s="175"/>
      <c r="I98" s="175"/>
      <c r="J98" s="175"/>
      <c r="K98" s="9"/>
      <c r="L98" s="175" t="s">
        <v>99</v>
      </c>
      <c r="M98" s="175"/>
      <c r="N98" s="175"/>
      <c r="O98" s="175"/>
      <c r="P98" s="175"/>
      <c r="Q98" s="175"/>
      <c r="R98" s="175"/>
      <c r="S98" s="175"/>
      <c r="T98" s="175"/>
      <c r="U98" s="175"/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215">
        <f>'100.1.2 - Sklad'!J34</f>
        <v>0</v>
      </c>
      <c r="AH98" s="216"/>
      <c r="AI98" s="216"/>
      <c r="AJ98" s="216"/>
      <c r="AK98" s="216"/>
      <c r="AL98" s="216"/>
      <c r="AM98" s="216"/>
      <c r="AN98" s="215">
        <f t="shared" si="0"/>
        <v>0</v>
      </c>
      <c r="AO98" s="216"/>
      <c r="AP98" s="216"/>
      <c r="AQ98" s="82" t="s">
        <v>90</v>
      </c>
      <c r="AR98" s="47"/>
      <c r="AS98" s="83">
        <v>0</v>
      </c>
      <c r="AT98" s="84">
        <f t="shared" si="1"/>
        <v>0</v>
      </c>
      <c r="AU98" s="85">
        <f>'100.1.2 - Sklad'!P137</f>
        <v>0</v>
      </c>
      <c r="AV98" s="84">
        <f>'100.1.2 - Sklad'!J37</f>
        <v>0</v>
      </c>
      <c r="AW98" s="84">
        <f>'100.1.2 - Sklad'!J38</f>
        <v>0</v>
      </c>
      <c r="AX98" s="84">
        <f>'100.1.2 - Sklad'!J39</f>
        <v>0</v>
      </c>
      <c r="AY98" s="84">
        <f>'100.1.2 - Sklad'!J40</f>
        <v>0</v>
      </c>
      <c r="AZ98" s="84">
        <f>'100.1.2 - Sklad'!F37</f>
        <v>0</v>
      </c>
      <c r="BA98" s="84">
        <f>'100.1.2 - Sklad'!F38</f>
        <v>0</v>
      </c>
      <c r="BB98" s="84">
        <f>'100.1.2 - Sklad'!F39</f>
        <v>0</v>
      </c>
      <c r="BC98" s="84">
        <f>'100.1.2 - Sklad'!F40</f>
        <v>0</v>
      </c>
      <c r="BD98" s="86">
        <f>'100.1.2 - Sklad'!F41</f>
        <v>0</v>
      </c>
      <c r="BT98" s="21" t="s">
        <v>96</v>
      </c>
      <c r="BV98" s="21" t="s">
        <v>81</v>
      </c>
      <c r="BW98" s="21" t="s">
        <v>100</v>
      </c>
      <c r="BX98" s="21" t="s">
        <v>92</v>
      </c>
      <c r="CL98" s="21" t="s">
        <v>1</v>
      </c>
    </row>
    <row r="99" spans="1:91" s="3" customFormat="1" ht="16.5" customHeight="1" x14ac:dyDescent="0.2">
      <c r="A99" s="87" t="s">
        <v>93</v>
      </c>
      <c r="B99" s="47"/>
      <c r="C99" s="9"/>
      <c r="D99" s="9"/>
      <c r="E99" s="175" t="s">
        <v>101</v>
      </c>
      <c r="F99" s="175"/>
      <c r="G99" s="175"/>
      <c r="H99" s="175"/>
      <c r="I99" s="175"/>
      <c r="J99" s="9"/>
      <c r="K99" s="175" t="s">
        <v>102</v>
      </c>
      <c r="L99" s="175"/>
      <c r="M99" s="175"/>
      <c r="N99" s="175"/>
      <c r="O99" s="175"/>
      <c r="P99" s="175"/>
      <c r="Q99" s="175"/>
      <c r="R99" s="175"/>
      <c r="S99" s="175"/>
      <c r="T99" s="175"/>
      <c r="U99" s="175"/>
      <c r="V99" s="175"/>
      <c r="W99" s="175"/>
      <c r="X99" s="175"/>
      <c r="Y99" s="175"/>
      <c r="Z99" s="175"/>
      <c r="AA99" s="175"/>
      <c r="AB99" s="175"/>
      <c r="AC99" s="175"/>
      <c r="AD99" s="175"/>
      <c r="AE99" s="175"/>
      <c r="AF99" s="175"/>
      <c r="AG99" s="215">
        <f>'100.2 - Hrubé terénne úpravy'!J32</f>
        <v>0</v>
      </c>
      <c r="AH99" s="216"/>
      <c r="AI99" s="216"/>
      <c r="AJ99" s="216"/>
      <c r="AK99" s="216"/>
      <c r="AL99" s="216"/>
      <c r="AM99" s="216"/>
      <c r="AN99" s="215">
        <f t="shared" si="0"/>
        <v>0</v>
      </c>
      <c r="AO99" s="216"/>
      <c r="AP99" s="216"/>
      <c r="AQ99" s="82" t="s">
        <v>90</v>
      </c>
      <c r="AR99" s="47"/>
      <c r="AS99" s="83">
        <v>0</v>
      </c>
      <c r="AT99" s="84">
        <f t="shared" si="1"/>
        <v>0</v>
      </c>
      <c r="AU99" s="85">
        <f>'100.2 - Hrubé terénne úpravy'!P123</f>
        <v>0</v>
      </c>
      <c r="AV99" s="84">
        <f>'100.2 - Hrubé terénne úpravy'!J35</f>
        <v>0</v>
      </c>
      <c r="AW99" s="84">
        <f>'100.2 - Hrubé terénne úpravy'!J36</f>
        <v>0</v>
      </c>
      <c r="AX99" s="84">
        <f>'100.2 - Hrubé terénne úpravy'!J37</f>
        <v>0</v>
      </c>
      <c r="AY99" s="84">
        <f>'100.2 - Hrubé terénne úpravy'!J38</f>
        <v>0</v>
      </c>
      <c r="AZ99" s="84">
        <f>'100.2 - Hrubé terénne úpravy'!F35</f>
        <v>0</v>
      </c>
      <c r="BA99" s="84">
        <f>'100.2 - Hrubé terénne úpravy'!F36</f>
        <v>0</v>
      </c>
      <c r="BB99" s="84">
        <f>'100.2 - Hrubé terénne úpravy'!F37</f>
        <v>0</v>
      </c>
      <c r="BC99" s="84">
        <f>'100.2 - Hrubé terénne úpravy'!F38</f>
        <v>0</v>
      </c>
      <c r="BD99" s="86">
        <f>'100.2 - Hrubé terénne úpravy'!F39</f>
        <v>0</v>
      </c>
      <c r="BT99" s="21" t="s">
        <v>91</v>
      </c>
      <c r="BV99" s="21" t="s">
        <v>81</v>
      </c>
      <c r="BW99" s="21" t="s">
        <v>103</v>
      </c>
      <c r="BX99" s="21" t="s">
        <v>87</v>
      </c>
      <c r="CL99" s="21" t="s">
        <v>1</v>
      </c>
    </row>
    <row r="100" spans="1:91" s="6" customFormat="1" ht="16.5" customHeight="1" x14ac:dyDescent="0.2">
      <c r="B100" s="73"/>
      <c r="C100" s="74"/>
      <c r="D100" s="174" t="s">
        <v>104</v>
      </c>
      <c r="E100" s="174"/>
      <c r="F100" s="174"/>
      <c r="G100" s="174"/>
      <c r="H100" s="174"/>
      <c r="I100" s="75"/>
      <c r="J100" s="174" t="s">
        <v>105</v>
      </c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212">
        <f>ROUND(AG101+SUM(AG102:AG104)+AG108,2)</f>
        <v>0</v>
      </c>
      <c r="AH100" s="213"/>
      <c r="AI100" s="213"/>
      <c r="AJ100" s="213"/>
      <c r="AK100" s="213"/>
      <c r="AL100" s="213"/>
      <c r="AM100" s="213"/>
      <c r="AN100" s="214">
        <f t="shared" si="0"/>
        <v>0</v>
      </c>
      <c r="AO100" s="213"/>
      <c r="AP100" s="213"/>
      <c r="AQ100" s="76" t="s">
        <v>85</v>
      </c>
      <c r="AR100" s="73"/>
      <c r="AS100" s="77">
        <f>ROUND(AS101+SUM(AS102:AS104)+AS108,2)</f>
        <v>0</v>
      </c>
      <c r="AT100" s="78">
        <f t="shared" si="1"/>
        <v>0</v>
      </c>
      <c r="AU100" s="79">
        <f>ROUND(AU101+SUM(AU102:AU104)+AU108,5)</f>
        <v>0</v>
      </c>
      <c r="AV100" s="78">
        <f>ROUND(AZ100*L29,2)</f>
        <v>0</v>
      </c>
      <c r="AW100" s="78">
        <f>ROUND(BA100*L30,2)</f>
        <v>0</v>
      </c>
      <c r="AX100" s="78">
        <f>ROUND(BB100*L29,2)</f>
        <v>0</v>
      </c>
      <c r="AY100" s="78">
        <f>ROUND(BC100*L30,2)</f>
        <v>0</v>
      </c>
      <c r="AZ100" s="78">
        <f>ROUND(AZ101+SUM(AZ102:AZ104)+AZ108,2)</f>
        <v>0</v>
      </c>
      <c r="BA100" s="78">
        <f>ROUND(BA101+SUM(BA102:BA104)+BA108,2)</f>
        <v>0</v>
      </c>
      <c r="BB100" s="78">
        <f>ROUND(BB101+SUM(BB102:BB104)+BB108,2)</f>
        <v>0</v>
      </c>
      <c r="BC100" s="78">
        <f>ROUND(BC101+SUM(BC102:BC104)+BC108,2)</f>
        <v>0</v>
      </c>
      <c r="BD100" s="80">
        <f>ROUND(BD101+SUM(BD102:BD104)+BD108,2)</f>
        <v>0</v>
      </c>
      <c r="BS100" s="81" t="s">
        <v>78</v>
      </c>
      <c r="BT100" s="81" t="s">
        <v>86</v>
      </c>
      <c r="BU100" s="81" t="s">
        <v>80</v>
      </c>
      <c r="BV100" s="81" t="s">
        <v>81</v>
      </c>
      <c r="BW100" s="81" t="s">
        <v>106</v>
      </c>
      <c r="BX100" s="81" t="s">
        <v>4</v>
      </c>
      <c r="CL100" s="81" t="s">
        <v>1</v>
      </c>
      <c r="CM100" s="81" t="s">
        <v>79</v>
      </c>
    </row>
    <row r="101" spans="1:91" s="3" customFormat="1" ht="47.25" customHeight="1" x14ac:dyDescent="0.2">
      <c r="A101" s="87" t="s">
        <v>93</v>
      </c>
      <c r="B101" s="47"/>
      <c r="C101" s="9"/>
      <c r="D101" s="9"/>
      <c r="E101" s="175" t="s">
        <v>107</v>
      </c>
      <c r="F101" s="175"/>
      <c r="G101" s="175"/>
      <c r="H101" s="175"/>
      <c r="I101" s="175"/>
      <c r="J101" s="9"/>
      <c r="K101" s="175" t="s">
        <v>108</v>
      </c>
      <c r="L101" s="175"/>
      <c r="M101" s="175"/>
      <c r="N101" s="175"/>
      <c r="O101" s="175"/>
      <c r="P101" s="175"/>
      <c r="Q101" s="175"/>
      <c r="R101" s="175"/>
      <c r="S101" s="175"/>
      <c r="T101" s="175"/>
      <c r="U101" s="175"/>
      <c r="V101" s="175"/>
      <c r="W101" s="175"/>
      <c r="X101" s="175"/>
      <c r="Y101" s="175"/>
      <c r="Z101" s="175"/>
      <c r="AA101" s="175"/>
      <c r="AB101" s="175"/>
      <c r="AC101" s="175"/>
      <c r="AD101" s="175"/>
      <c r="AE101" s="175"/>
      <c r="AF101" s="175"/>
      <c r="AG101" s="215">
        <f>'SO 101.1, SO 101.2 - Arch...'!J32</f>
        <v>0</v>
      </c>
      <c r="AH101" s="216"/>
      <c r="AI101" s="216"/>
      <c r="AJ101" s="216"/>
      <c r="AK101" s="216"/>
      <c r="AL101" s="216"/>
      <c r="AM101" s="216"/>
      <c r="AN101" s="215">
        <f t="shared" si="0"/>
        <v>0</v>
      </c>
      <c r="AO101" s="216"/>
      <c r="AP101" s="216"/>
      <c r="AQ101" s="82" t="s">
        <v>90</v>
      </c>
      <c r="AR101" s="47"/>
      <c r="AS101" s="83">
        <v>0</v>
      </c>
      <c r="AT101" s="84">
        <f t="shared" si="1"/>
        <v>0</v>
      </c>
      <c r="AU101" s="85">
        <f>'SO 101.1, SO 101.2 - Arch...'!P148</f>
        <v>0</v>
      </c>
      <c r="AV101" s="84">
        <f>'SO 101.1, SO 101.2 - Arch...'!J35</f>
        <v>0</v>
      </c>
      <c r="AW101" s="84">
        <f>'SO 101.1, SO 101.2 - Arch...'!J36</f>
        <v>0</v>
      </c>
      <c r="AX101" s="84">
        <f>'SO 101.1, SO 101.2 - Arch...'!J37</f>
        <v>0</v>
      </c>
      <c r="AY101" s="84">
        <f>'SO 101.1, SO 101.2 - Arch...'!J38</f>
        <v>0</v>
      </c>
      <c r="AZ101" s="84">
        <f>'SO 101.1, SO 101.2 - Arch...'!F35</f>
        <v>0</v>
      </c>
      <c r="BA101" s="84">
        <f>'SO 101.1, SO 101.2 - Arch...'!F36</f>
        <v>0</v>
      </c>
      <c r="BB101" s="84">
        <f>'SO 101.1, SO 101.2 - Arch...'!F37</f>
        <v>0</v>
      </c>
      <c r="BC101" s="84">
        <f>'SO 101.1, SO 101.2 - Arch...'!F38</f>
        <v>0</v>
      </c>
      <c r="BD101" s="86">
        <f>'SO 101.1, SO 101.2 - Arch...'!F39</f>
        <v>0</v>
      </c>
      <c r="BT101" s="21" t="s">
        <v>91</v>
      </c>
      <c r="BV101" s="21" t="s">
        <v>81</v>
      </c>
      <c r="BW101" s="21" t="s">
        <v>109</v>
      </c>
      <c r="BX101" s="21" t="s">
        <v>106</v>
      </c>
      <c r="CL101" s="21" t="s">
        <v>1</v>
      </c>
    </row>
    <row r="102" spans="1:91" s="3" customFormat="1" ht="23.25" customHeight="1" x14ac:dyDescent="0.2">
      <c r="A102" s="87" t="s">
        <v>93</v>
      </c>
      <c r="B102" s="47"/>
      <c r="C102" s="9"/>
      <c r="D102" s="9"/>
      <c r="E102" s="175" t="s">
        <v>110</v>
      </c>
      <c r="F102" s="175"/>
      <c r="G102" s="175"/>
      <c r="H102" s="175"/>
      <c r="I102" s="175"/>
      <c r="J102" s="9"/>
      <c r="K102" s="175" t="s">
        <v>111</v>
      </c>
      <c r="L102" s="175"/>
      <c r="M102" s="175"/>
      <c r="N102" s="175"/>
      <c r="O102" s="175"/>
      <c r="P102" s="175"/>
      <c r="Q102" s="175"/>
      <c r="R102" s="175"/>
      <c r="S102" s="175"/>
      <c r="T102" s="175"/>
      <c r="U102" s="175"/>
      <c r="V102" s="175"/>
      <c r="W102" s="175"/>
      <c r="X102" s="175"/>
      <c r="Y102" s="175"/>
      <c r="Z102" s="175"/>
      <c r="AA102" s="175"/>
      <c r="AB102" s="175"/>
      <c r="AC102" s="175"/>
      <c r="AD102" s="175"/>
      <c r="AE102" s="175"/>
      <c r="AF102" s="175"/>
      <c r="AG102" s="215">
        <f>'SO 101.3 - Zdravotechnika'!J32</f>
        <v>0</v>
      </c>
      <c r="AH102" s="216"/>
      <c r="AI102" s="216"/>
      <c r="AJ102" s="216"/>
      <c r="AK102" s="216"/>
      <c r="AL102" s="216"/>
      <c r="AM102" s="216"/>
      <c r="AN102" s="215">
        <f t="shared" si="0"/>
        <v>0</v>
      </c>
      <c r="AO102" s="216"/>
      <c r="AP102" s="216"/>
      <c r="AQ102" s="82" t="s">
        <v>90</v>
      </c>
      <c r="AR102" s="47"/>
      <c r="AS102" s="83">
        <v>0</v>
      </c>
      <c r="AT102" s="84">
        <f t="shared" si="1"/>
        <v>0</v>
      </c>
      <c r="AU102" s="85">
        <f>'SO 101.3 - Zdravotechnika'!P131</f>
        <v>0</v>
      </c>
      <c r="AV102" s="84">
        <f>'SO 101.3 - Zdravotechnika'!J35</f>
        <v>0</v>
      </c>
      <c r="AW102" s="84">
        <f>'SO 101.3 - Zdravotechnika'!J36</f>
        <v>0</v>
      </c>
      <c r="AX102" s="84">
        <f>'SO 101.3 - Zdravotechnika'!J37</f>
        <v>0</v>
      </c>
      <c r="AY102" s="84">
        <f>'SO 101.3 - Zdravotechnika'!J38</f>
        <v>0</v>
      </c>
      <c r="AZ102" s="84">
        <f>'SO 101.3 - Zdravotechnika'!F35</f>
        <v>0</v>
      </c>
      <c r="BA102" s="84">
        <f>'SO 101.3 - Zdravotechnika'!F36</f>
        <v>0</v>
      </c>
      <c r="BB102" s="84">
        <f>'SO 101.3 - Zdravotechnika'!F37</f>
        <v>0</v>
      </c>
      <c r="BC102" s="84">
        <f>'SO 101.3 - Zdravotechnika'!F38</f>
        <v>0</v>
      </c>
      <c r="BD102" s="86">
        <f>'SO 101.3 - Zdravotechnika'!F39</f>
        <v>0</v>
      </c>
      <c r="BT102" s="21" t="s">
        <v>91</v>
      </c>
      <c r="BV102" s="21" t="s">
        <v>81</v>
      </c>
      <c r="BW102" s="21" t="s">
        <v>112</v>
      </c>
      <c r="BX102" s="21" t="s">
        <v>106</v>
      </c>
      <c r="CL102" s="21" t="s">
        <v>1</v>
      </c>
    </row>
    <row r="103" spans="1:91" s="3" customFormat="1" ht="23.25" customHeight="1" x14ac:dyDescent="0.2">
      <c r="A103" s="87" t="s">
        <v>93</v>
      </c>
      <c r="B103" s="47"/>
      <c r="C103" s="9"/>
      <c r="D103" s="9"/>
      <c r="E103" s="175" t="s">
        <v>113</v>
      </c>
      <c r="F103" s="175"/>
      <c r="G103" s="175"/>
      <c r="H103" s="175"/>
      <c r="I103" s="175"/>
      <c r="J103" s="9"/>
      <c r="K103" s="175" t="s">
        <v>114</v>
      </c>
      <c r="L103" s="175"/>
      <c r="M103" s="175"/>
      <c r="N103" s="175"/>
      <c r="O103" s="175"/>
      <c r="P103" s="175"/>
      <c r="Q103" s="175"/>
      <c r="R103" s="175"/>
      <c r="S103" s="175"/>
      <c r="T103" s="175"/>
      <c r="U103" s="175"/>
      <c r="V103" s="175"/>
      <c r="W103" s="175"/>
      <c r="X103" s="175"/>
      <c r="Y103" s="175"/>
      <c r="Z103" s="175"/>
      <c r="AA103" s="175"/>
      <c r="AB103" s="175"/>
      <c r="AC103" s="175"/>
      <c r="AD103" s="175"/>
      <c r="AE103" s="175"/>
      <c r="AF103" s="175"/>
      <c r="AG103" s="215">
        <f>'SO 101.4 - Ústredné vykur...'!J32</f>
        <v>0</v>
      </c>
      <c r="AH103" s="216"/>
      <c r="AI103" s="216"/>
      <c r="AJ103" s="216"/>
      <c r="AK103" s="216"/>
      <c r="AL103" s="216"/>
      <c r="AM103" s="216"/>
      <c r="AN103" s="215">
        <f t="shared" si="0"/>
        <v>0</v>
      </c>
      <c r="AO103" s="216"/>
      <c r="AP103" s="216"/>
      <c r="AQ103" s="82" t="s">
        <v>90</v>
      </c>
      <c r="AR103" s="47"/>
      <c r="AS103" s="83">
        <v>0</v>
      </c>
      <c r="AT103" s="84">
        <f t="shared" si="1"/>
        <v>0</v>
      </c>
      <c r="AU103" s="85">
        <f>'SO 101.4 - Ústredné vykur...'!P131</f>
        <v>0</v>
      </c>
      <c r="AV103" s="84">
        <f>'SO 101.4 - Ústredné vykur...'!J35</f>
        <v>0</v>
      </c>
      <c r="AW103" s="84">
        <f>'SO 101.4 - Ústredné vykur...'!J36</f>
        <v>0</v>
      </c>
      <c r="AX103" s="84">
        <f>'SO 101.4 - Ústredné vykur...'!J37</f>
        <v>0</v>
      </c>
      <c r="AY103" s="84">
        <f>'SO 101.4 - Ústredné vykur...'!J38</f>
        <v>0</v>
      </c>
      <c r="AZ103" s="84">
        <f>'SO 101.4 - Ústredné vykur...'!F35</f>
        <v>0</v>
      </c>
      <c r="BA103" s="84">
        <f>'SO 101.4 - Ústredné vykur...'!F36</f>
        <v>0</v>
      </c>
      <c r="BB103" s="84">
        <f>'SO 101.4 - Ústredné vykur...'!F37</f>
        <v>0</v>
      </c>
      <c r="BC103" s="84">
        <f>'SO 101.4 - Ústredné vykur...'!F38</f>
        <v>0</v>
      </c>
      <c r="BD103" s="86">
        <f>'SO 101.4 - Ústredné vykur...'!F39</f>
        <v>0</v>
      </c>
      <c r="BT103" s="21" t="s">
        <v>91</v>
      </c>
      <c r="BV103" s="21" t="s">
        <v>81</v>
      </c>
      <c r="BW103" s="21" t="s">
        <v>115</v>
      </c>
      <c r="BX103" s="21" t="s">
        <v>106</v>
      </c>
      <c r="CL103" s="21" t="s">
        <v>1</v>
      </c>
    </row>
    <row r="104" spans="1:91" s="3" customFormat="1" ht="23.25" customHeight="1" x14ac:dyDescent="0.2">
      <c r="B104" s="47"/>
      <c r="C104" s="9"/>
      <c r="D104" s="9"/>
      <c r="E104" s="175" t="s">
        <v>116</v>
      </c>
      <c r="F104" s="175"/>
      <c r="G104" s="175"/>
      <c r="H104" s="175"/>
      <c r="I104" s="175"/>
      <c r="J104" s="9"/>
      <c r="K104" s="175" t="s">
        <v>117</v>
      </c>
      <c r="L104" s="175"/>
      <c r="M104" s="175"/>
      <c r="N104" s="175"/>
      <c r="O104" s="175"/>
      <c r="P104" s="175"/>
      <c r="Q104" s="175"/>
      <c r="R104" s="175"/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5"/>
      <c r="AD104" s="175"/>
      <c r="AE104" s="175"/>
      <c r="AF104" s="175"/>
      <c r="AG104" s="217">
        <f>ROUND(SUM(AG105:AG107),2)</f>
        <v>0</v>
      </c>
      <c r="AH104" s="216"/>
      <c r="AI104" s="216"/>
      <c r="AJ104" s="216"/>
      <c r="AK104" s="216"/>
      <c r="AL104" s="216"/>
      <c r="AM104" s="216"/>
      <c r="AN104" s="215">
        <f t="shared" si="0"/>
        <v>0</v>
      </c>
      <c r="AO104" s="216"/>
      <c r="AP104" s="216"/>
      <c r="AQ104" s="82" t="s">
        <v>90</v>
      </c>
      <c r="AR104" s="47"/>
      <c r="AS104" s="83">
        <f>ROUND(SUM(AS105:AS107),2)</f>
        <v>0</v>
      </c>
      <c r="AT104" s="84">
        <f t="shared" si="1"/>
        <v>0</v>
      </c>
      <c r="AU104" s="85">
        <f>ROUND(SUM(AU105:AU107),5)</f>
        <v>0</v>
      </c>
      <c r="AV104" s="84">
        <f>ROUND(AZ104*L29,2)</f>
        <v>0</v>
      </c>
      <c r="AW104" s="84">
        <f>ROUND(BA104*L30,2)</f>
        <v>0</v>
      </c>
      <c r="AX104" s="84">
        <f>ROUND(BB104*L29,2)</f>
        <v>0</v>
      </c>
      <c r="AY104" s="84">
        <f>ROUND(BC104*L30,2)</f>
        <v>0</v>
      </c>
      <c r="AZ104" s="84">
        <f>ROUND(SUM(AZ105:AZ107),2)</f>
        <v>0</v>
      </c>
      <c r="BA104" s="84">
        <f>ROUND(SUM(BA105:BA107),2)</f>
        <v>0</v>
      </c>
      <c r="BB104" s="84">
        <f>ROUND(SUM(BB105:BB107),2)</f>
        <v>0</v>
      </c>
      <c r="BC104" s="84">
        <f>ROUND(SUM(BC105:BC107),2)</f>
        <v>0</v>
      </c>
      <c r="BD104" s="86">
        <f>ROUND(SUM(BD105:BD107),2)</f>
        <v>0</v>
      </c>
      <c r="BS104" s="21" t="s">
        <v>78</v>
      </c>
      <c r="BT104" s="21" t="s">
        <v>91</v>
      </c>
      <c r="BU104" s="21" t="s">
        <v>80</v>
      </c>
      <c r="BV104" s="21" t="s">
        <v>81</v>
      </c>
      <c r="BW104" s="21" t="s">
        <v>118</v>
      </c>
      <c r="BX104" s="21" t="s">
        <v>106</v>
      </c>
      <c r="CL104" s="21" t="s">
        <v>1</v>
      </c>
    </row>
    <row r="105" spans="1:91" s="3" customFormat="1" ht="35.25" customHeight="1" x14ac:dyDescent="0.2">
      <c r="A105" s="87" t="s">
        <v>93</v>
      </c>
      <c r="B105" s="47"/>
      <c r="C105" s="9"/>
      <c r="D105" s="9"/>
      <c r="E105" s="9"/>
      <c r="F105" s="175" t="s">
        <v>119</v>
      </c>
      <c r="G105" s="175"/>
      <c r="H105" s="175"/>
      <c r="I105" s="175"/>
      <c r="J105" s="175"/>
      <c r="K105" s="9"/>
      <c r="L105" s="175" t="s">
        <v>120</v>
      </c>
      <c r="M105" s="175"/>
      <c r="N105" s="175"/>
      <c r="O105" s="175"/>
      <c r="P105" s="175"/>
      <c r="Q105" s="175"/>
      <c r="R105" s="175"/>
      <c r="S105" s="175"/>
      <c r="T105" s="175"/>
      <c r="U105" s="175"/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215">
        <f>'SO 101.5 HM - Hmotné'!J34</f>
        <v>0</v>
      </c>
      <c r="AH105" s="216"/>
      <c r="AI105" s="216"/>
      <c r="AJ105" s="216"/>
      <c r="AK105" s="216"/>
      <c r="AL105" s="216"/>
      <c r="AM105" s="216"/>
      <c r="AN105" s="215">
        <f t="shared" si="0"/>
        <v>0</v>
      </c>
      <c r="AO105" s="216"/>
      <c r="AP105" s="216"/>
      <c r="AQ105" s="82" t="s">
        <v>90</v>
      </c>
      <c r="AR105" s="47"/>
      <c r="AS105" s="83">
        <v>0</v>
      </c>
      <c r="AT105" s="84">
        <f t="shared" si="1"/>
        <v>0</v>
      </c>
      <c r="AU105" s="85">
        <f>'SO 101.5 HM - Hmotné'!P126</f>
        <v>0</v>
      </c>
      <c r="AV105" s="84">
        <f>'SO 101.5 HM - Hmotné'!J37</f>
        <v>0</v>
      </c>
      <c r="AW105" s="84">
        <f>'SO 101.5 HM - Hmotné'!J38</f>
        <v>0</v>
      </c>
      <c r="AX105" s="84">
        <f>'SO 101.5 HM - Hmotné'!J39</f>
        <v>0</v>
      </c>
      <c r="AY105" s="84">
        <f>'SO 101.5 HM - Hmotné'!J40</f>
        <v>0</v>
      </c>
      <c r="AZ105" s="84">
        <f>'SO 101.5 HM - Hmotné'!F37</f>
        <v>0</v>
      </c>
      <c r="BA105" s="84">
        <f>'SO 101.5 HM - Hmotné'!F38</f>
        <v>0</v>
      </c>
      <c r="BB105" s="84">
        <f>'SO 101.5 HM - Hmotné'!F39</f>
        <v>0</v>
      </c>
      <c r="BC105" s="84">
        <f>'SO 101.5 HM - Hmotné'!F40</f>
        <v>0</v>
      </c>
      <c r="BD105" s="86">
        <f>'SO 101.5 HM - Hmotné'!F41</f>
        <v>0</v>
      </c>
      <c r="BT105" s="21" t="s">
        <v>96</v>
      </c>
      <c r="BV105" s="21" t="s">
        <v>81</v>
      </c>
      <c r="BW105" s="21" t="s">
        <v>121</v>
      </c>
      <c r="BX105" s="21" t="s">
        <v>118</v>
      </c>
      <c r="CL105" s="21" t="s">
        <v>1</v>
      </c>
    </row>
    <row r="106" spans="1:91" s="3" customFormat="1" ht="35.25" customHeight="1" x14ac:dyDescent="0.2">
      <c r="A106" s="87" t="s">
        <v>93</v>
      </c>
      <c r="B106" s="47"/>
      <c r="C106" s="9"/>
      <c r="D106" s="9"/>
      <c r="E106" s="9"/>
      <c r="F106" s="175" t="s">
        <v>122</v>
      </c>
      <c r="G106" s="175"/>
      <c r="H106" s="175"/>
      <c r="I106" s="175"/>
      <c r="J106" s="175"/>
      <c r="K106" s="9"/>
      <c r="L106" s="175" t="s">
        <v>123</v>
      </c>
      <c r="M106" s="175"/>
      <c r="N106" s="175"/>
      <c r="O106" s="175"/>
      <c r="P106" s="175"/>
      <c r="Q106" s="175"/>
      <c r="R106" s="175"/>
      <c r="S106" s="175"/>
      <c r="T106" s="175"/>
      <c r="U106" s="175"/>
      <c r="V106" s="175"/>
      <c r="W106" s="175"/>
      <c r="X106" s="175"/>
      <c r="Y106" s="175"/>
      <c r="Z106" s="175"/>
      <c r="AA106" s="175"/>
      <c r="AB106" s="175"/>
      <c r="AC106" s="175"/>
      <c r="AD106" s="175"/>
      <c r="AE106" s="175"/>
      <c r="AF106" s="175"/>
      <c r="AG106" s="215">
        <f>'SO 101.5 NH - Nehmotné'!J34</f>
        <v>0</v>
      </c>
      <c r="AH106" s="216"/>
      <c r="AI106" s="216"/>
      <c r="AJ106" s="216"/>
      <c r="AK106" s="216"/>
      <c r="AL106" s="216"/>
      <c r="AM106" s="216"/>
      <c r="AN106" s="215">
        <f t="shared" si="0"/>
        <v>0</v>
      </c>
      <c r="AO106" s="216"/>
      <c r="AP106" s="216"/>
      <c r="AQ106" s="82" t="s">
        <v>90</v>
      </c>
      <c r="AR106" s="47"/>
      <c r="AS106" s="83">
        <v>0</v>
      </c>
      <c r="AT106" s="84">
        <f t="shared" si="1"/>
        <v>0</v>
      </c>
      <c r="AU106" s="85">
        <f>'SO 101.5 NH - Nehmotné'!P126</f>
        <v>0</v>
      </c>
      <c r="AV106" s="84">
        <f>'SO 101.5 NH - Nehmotné'!J37</f>
        <v>0</v>
      </c>
      <c r="AW106" s="84">
        <f>'SO 101.5 NH - Nehmotné'!J38</f>
        <v>0</v>
      </c>
      <c r="AX106" s="84">
        <f>'SO 101.5 NH - Nehmotné'!J39</f>
        <v>0</v>
      </c>
      <c r="AY106" s="84">
        <f>'SO 101.5 NH - Nehmotné'!J40</f>
        <v>0</v>
      </c>
      <c r="AZ106" s="84">
        <f>'SO 101.5 NH - Nehmotné'!F37</f>
        <v>0</v>
      </c>
      <c r="BA106" s="84">
        <f>'SO 101.5 NH - Nehmotné'!F38</f>
        <v>0</v>
      </c>
      <c r="BB106" s="84">
        <f>'SO 101.5 NH - Nehmotné'!F39</f>
        <v>0</v>
      </c>
      <c r="BC106" s="84">
        <f>'SO 101.5 NH - Nehmotné'!F40</f>
        <v>0</v>
      </c>
      <c r="BD106" s="86">
        <f>'SO 101.5 NH - Nehmotné'!F41</f>
        <v>0</v>
      </c>
      <c r="BT106" s="21" t="s">
        <v>96</v>
      </c>
      <c r="BV106" s="21" t="s">
        <v>81</v>
      </c>
      <c r="BW106" s="21" t="s">
        <v>124</v>
      </c>
      <c r="BX106" s="21" t="s">
        <v>118</v>
      </c>
      <c r="CL106" s="21" t="s">
        <v>1</v>
      </c>
    </row>
    <row r="107" spans="1:91" s="3" customFormat="1" ht="35.25" customHeight="1" x14ac:dyDescent="0.2">
      <c r="A107" s="87" t="s">
        <v>93</v>
      </c>
      <c r="B107" s="47"/>
      <c r="C107" s="9"/>
      <c r="D107" s="9"/>
      <c r="E107" s="9"/>
      <c r="F107" s="175" t="s">
        <v>125</v>
      </c>
      <c r="G107" s="175"/>
      <c r="H107" s="175"/>
      <c r="I107" s="175"/>
      <c r="J107" s="175"/>
      <c r="K107" s="9"/>
      <c r="L107" s="175" t="s">
        <v>126</v>
      </c>
      <c r="M107" s="175"/>
      <c r="N107" s="175"/>
      <c r="O107" s="175"/>
      <c r="P107" s="175"/>
      <c r="Q107" s="175"/>
      <c r="R107" s="175"/>
      <c r="S107" s="175"/>
      <c r="T107" s="175"/>
      <c r="U107" s="175"/>
      <c r="V107" s="175"/>
      <c r="W107" s="175"/>
      <c r="X107" s="175"/>
      <c r="Y107" s="175"/>
      <c r="Z107" s="175"/>
      <c r="AA107" s="175"/>
      <c r="AB107" s="175"/>
      <c r="AC107" s="175"/>
      <c r="AD107" s="175"/>
      <c r="AE107" s="175"/>
      <c r="AF107" s="175"/>
      <c r="AG107" s="215">
        <f>'SO 101.5 OT - Ostatné'!J34</f>
        <v>0</v>
      </c>
      <c r="AH107" s="216"/>
      <c r="AI107" s="216"/>
      <c r="AJ107" s="216"/>
      <c r="AK107" s="216"/>
      <c r="AL107" s="216"/>
      <c r="AM107" s="216"/>
      <c r="AN107" s="215">
        <f t="shared" si="0"/>
        <v>0</v>
      </c>
      <c r="AO107" s="216"/>
      <c r="AP107" s="216"/>
      <c r="AQ107" s="82" t="s">
        <v>90</v>
      </c>
      <c r="AR107" s="47"/>
      <c r="AS107" s="83">
        <v>0</v>
      </c>
      <c r="AT107" s="84">
        <f t="shared" si="1"/>
        <v>0</v>
      </c>
      <c r="AU107" s="85">
        <f>'SO 101.5 OT - Ostatné'!P125</f>
        <v>0</v>
      </c>
      <c r="AV107" s="84">
        <f>'SO 101.5 OT - Ostatné'!J37</f>
        <v>0</v>
      </c>
      <c r="AW107" s="84">
        <f>'SO 101.5 OT - Ostatné'!J38</f>
        <v>0</v>
      </c>
      <c r="AX107" s="84">
        <f>'SO 101.5 OT - Ostatné'!J39</f>
        <v>0</v>
      </c>
      <c r="AY107" s="84">
        <f>'SO 101.5 OT - Ostatné'!J40</f>
        <v>0</v>
      </c>
      <c r="AZ107" s="84">
        <f>'SO 101.5 OT - Ostatné'!F37</f>
        <v>0</v>
      </c>
      <c r="BA107" s="84">
        <f>'SO 101.5 OT - Ostatné'!F38</f>
        <v>0</v>
      </c>
      <c r="BB107" s="84">
        <f>'SO 101.5 OT - Ostatné'!F39</f>
        <v>0</v>
      </c>
      <c r="BC107" s="84">
        <f>'SO 101.5 OT - Ostatné'!F40</f>
        <v>0</v>
      </c>
      <c r="BD107" s="86">
        <f>'SO 101.5 OT - Ostatné'!F41</f>
        <v>0</v>
      </c>
      <c r="BT107" s="21" t="s">
        <v>96</v>
      </c>
      <c r="BV107" s="21" t="s">
        <v>81</v>
      </c>
      <c r="BW107" s="21" t="s">
        <v>127</v>
      </c>
      <c r="BX107" s="21" t="s">
        <v>118</v>
      </c>
      <c r="CL107" s="21" t="s">
        <v>1</v>
      </c>
    </row>
    <row r="108" spans="1:91" s="3" customFormat="1" ht="23.25" customHeight="1" x14ac:dyDescent="0.2">
      <c r="A108" s="87" t="s">
        <v>93</v>
      </c>
      <c r="B108" s="47"/>
      <c r="C108" s="9"/>
      <c r="D108" s="9"/>
      <c r="E108" s="175" t="s">
        <v>128</v>
      </c>
      <c r="F108" s="175"/>
      <c r="G108" s="175"/>
      <c r="H108" s="175"/>
      <c r="I108" s="175"/>
      <c r="J108" s="9"/>
      <c r="K108" s="175" t="s">
        <v>129</v>
      </c>
      <c r="L108" s="175"/>
      <c r="M108" s="175"/>
      <c r="N108" s="175"/>
      <c r="O108" s="175"/>
      <c r="P108" s="175"/>
      <c r="Q108" s="175"/>
      <c r="R108" s="175"/>
      <c r="S108" s="175"/>
      <c r="T108" s="175"/>
      <c r="U108" s="175"/>
      <c r="V108" s="175"/>
      <c r="W108" s="175"/>
      <c r="X108" s="175"/>
      <c r="Y108" s="175"/>
      <c r="Z108" s="175"/>
      <c r="AA108" s="175"/>
      <c r="AB108" s="175"/>
      <c r="AC108" s="175"/>
      <c r="AD108" s="175"/>
      <c r="AE108" s="175"/>
      <c r="AF108" s="175"/>
      <c r="AG108" s="215">
        <f>'SO 101.6 - Vzduchotechnika'!J32</f>
        <v>0</v>
      </c>
      <c r="AH108" s="216"/>
      <c r="AI108" s="216"/>
      <c r="AJ108" s="216"/>
      <c r="AK108" s="216"/>
      <c r="AL108" s="216"/>
      <c r="AM108" s="216"/>
      <c r="AN108" s="215">
        <f t="shared" si="0"/>
        <v>0</v>
      </c>
      <c r="AO108" s="216"/>
      <c r="AP108" s="216"/>
      <c r="AQ108" s="82" t="s">
        <v>90</v>
      </c>
      <c r="AR108" s="47"/>
      <c r="AS108" s="83">
        <v>0</v>
      </c>
      <c r="AT108" s="84">
        <f t="shared" si="1"/>
        <v>0</v>
      </c>
      <c r="AU108" s="85">
        <f>'SO 101.6 - Vzduchotechnika'!P138</f>
        <v>0</v>
      </c>
      <c r="AV108" s="84">
        <f>'SO 101.6 - Vzduchotechnika'!J35</f>
        <v>0</v>
      </c>
      <c r="AW108" s="84">
        <f>'SO 101.6 - Vzduchotechnika'!J36</f>
        <v>0</v>
      </c>
      <c r="AX108" s="84">
        <f>'SO 101.6 - Vzduchotechnika'!J37</f>
        <v>0</v>
      </c>
      <c r="AY108" s="84">
        <f>'SO 101.6 - Vzduchotechnika'!J38</f>
        <v>0</v>
      </c>
      <c r="AZ108" s="84">
        <f>'SO 101.6 - Vzduchotechnika'!F35</f>
        <v>0</v>
      </c>
      <c r="BA108" s="84">
        <f>'SO 101.6 - Vzduchotechnika'!F36</f>
        <v>0</v>
      </c>
      <c r="BB108" s="84">
        <f>'SO 101.6 - Vzduchotechnika'!F37</f>
        <v>0</v>
      </c>
      <c r="BC108" s="84">
        <f>'SO 101.6 - Vzduchotechnika'!F38</f>
        <v>0</v>
      </c>
      <c r="BD108" s="86">
        <f>'SO 101.6 - Vzduchotechnika'!F39</f>
        <v>0</v>
      </c>
      <c r="BT108" s="21" t="s">
        <v>91</v>
      </c>
      <c r="BV108" s="21" t="s">
        <v>81</v>
      </c>
      <c r="BW108" s="21" t="s">
        <v>130</v>
      </c>
      <c r="BX108" s="21" t="s">
        <v>106</v>
      </c>
      <c r="CL108" s="21" t="s">
        <v>1</v>
      </c>
    </row>
    <row r="109" spans="1:91" s="6" customFormat="1" ht="16.5" customHeight="1" x14ac:dyDescent="0.2">
      <c r="B109" s="73"/>
      <c r="C109" s="74"/>
      <c r="D109" s="174" t="s">
        <v>131</v>
      </c>
      <c r="E109" s="174"/>
      <c r="F109" s="174"/>
      <c r="G109" s="174"/>
      <c r="H109" s="174"/>
      <c r="I109" s="75"/>
      <c r="J109" s="174" t="s">
        <v>132</v>
      </c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  <c r="AF109" s="174"/>
      <c r="AG109" s="212">
        <f>ROUND(SUM(AG110:AG111),2)</f>
        <v>0</v>
      </c>
      <c r="AH109" s="213"/>
      <c r="AI109" s="213"/>
      <c r="AJ109" s="213"/>
      <c r="AK109" s="213"/>
      <c r="AL109" s="213"/>
      <c r="AM109" s="213"/>
      <c r="AN109" s="214">
        <f t="shared" si="0"/>
        <v>0</v>
      </c>
      <c r="AO109" s="213"/>
      <c r="AP109" s="213"/>
      <c r="AQ109" s="76" t="s">
        <v>85</v>
      </c>
      <c r="AR109" s="73"/>
      <c r="AS109" s="77">
        <f>ROUND(SUM(AS110:AS111),2)</f>
        <v>0</v>
      </c>
      <c r="AT109" s="78">
        <f t="shared" si="1"/>
        <v>0</v>
      </c>
      <c r="AU109" s="79">
        <f>ROUND(SUM(AU110:AU111),5)</f>
        <v>0</v>
      </c>
      <c r="AV109" s="78">
        <f>ROUND(AZ109*L29,2)</f>
        <v>0</v>
      </c>
      <c r="AW109" s="78">
        <f>ROUND(BA109*L30,2)</f>
        <v>0</v>
      </c>
      <c r="AX109" s="78">
        <f>ROUND(BB109*L29,2)</f>
        <v>0</v>
      </c>
      <c r="AY109" s="78">
        <f>ROUND(BC109*L30,2)</f>
        <v>0</v>
      </c>
      <c r="AZ109" s="78">
        <f>ROUND(SUM(AZ110:AZ111),2)</f>
        <v>0</v>
      </c>
      <c r="BA109" s="78">
        <f>ROUND(SUM(BA110:BA111),2)</f>
        <v>0</v>
      </c>
      <c r="BB109" s="78">
        <f>ROUND(SUM(BB110:BB111),2)</f>
        <v>0</v>
      </c>
      <c r="BC109" s="78">
        <f>ROUND(SUM(BC110:BC111),2)</f>
        <v>0</v>
      </c>
      <c r="BD109" s="80">
        <f>ROUND(SUM(BD110:BD111),2)</f>
        <v>0</v>
      </c>
      <c r="BS109" s="81" t="s">
        <v>78</v>
      </c>
      <c r="BT109" s="81" t="s">
        <v>86</v>
      </c>
      <c r="BU109" s="81" t="s">
        <v>80</v>
      </c>
      <c r="BV109" s="81" t="s">
        <v>81</v>
      </c>
      <c r="BW109" s="81" t="s">
        <v>133</v>
      </c>
      <c r="BX109" s="81" t="s">
        <v>4</v>
      </c>
      <c r="CL109" s="81" t="s">
        <v>1</v>
      </c>
      <c r="CM109" s="81" t="s">
        <v>79</v>
      </c>
    </row>
    <row r="110" spans="1:91" s="3" customFormat="1" ht="23.25" customHeight="1" x14ac:dyDescent="0.2">
      <c r="A110" s="87" t="s">
        <v>93</v>
      </c>
      <c r="B110" s="47"/>
      <c r="C110" s="9"/>
      <c r="D110" s="9"/>
      <c r="E110" s="175" t="s">
        <v>134</v>
      </c>
      <c r="F110" s="175"/>
      <c r="G110" s="175"/>
      <c r="H110" s="175"/>
      <c r="I110" s="175"/>
      <c r="J110" s="9"/>
      <c r="K110" s="175" t="s">
        <v>135</v>
      </c>
      <c r="L110" s="175"/>
      <c r="M110" s="175"/>
      <c r="N110" s="175"/>
      <c r="O110" s="175"/>
      <c r="P110" s="175"/>
      <c r="Q110" s="175"/>
      <c r="R110" s="175"/>
      <c r="S110" s="175"/>
      <c r="T110" s="175"/>
      <c r="U110" s="175"/>
      <c r="V110" s="175"/>
      <c r="W110" s="175"/>
      <c r="X110" s="175"/>
      <c r="Y110" s="175"/>
      <c r="Z110" s="175"/>
      <c r="AA110" s="175"/>
      <c r="AB110" s="175"/>
      <c r="AC110" s="175"/>
      <c r="AD110" s="175"/>
      <c r="AE110" s="175"/>
      <c r="AF110" s="175"/>
      <c r="AG110" s="215">
        <f>'SO 102.1 - Vodovodná príp...'!J32</f>
        <v>0</v>
      </c>
      <c r="AH110" s="216"/>
      <c r="AI110" s="216"/>
      <c r="AJ110" s="216"/>
      <c r="AK110" s="216"/>
      <c r="AL110" s="216"/>
      <c r="AM110" s="216"/>
      <c r="AN110" s="215">
        <f t="shared" si="0"/>
        <v>0</v>
      </c>
      <c r="AO110" s="216"/>
      <c r="AP110" s="216"/>
      <c r="AQ110" s="82" t="s">
        <v>90</v>
      </c>
      <c r="AR110" s="47"/>
      <c r="AS110" s="83">
        <v>0</v>
      </c>
      <c r="AT110" s="84">
        <f t="shared" si="1"/>
        <v>0</v>
      </c>
      <c r="AU110" s="85">
        <f>'SO 102.1 - Vodovodná príp...'!P127</f>
        <v>0</v>
      </c>
      <c r="AV110" s="84">
        <f>'SO 102.1 - Vodovodná príp...'!J35</f>
        <v>0</v>
      </c>
      <c r="AW110" s="84">
        <f>'SO 102.1 - Vodovodná príp...'!J36</f>
        <v>0</v>
      </c>
      <c r="AX110" s="84">
        <f>'SO 102.1 - Vodovodná príp...'!J37</f>
        <v>0</v>
      </c>
      <c r="AY110" s="84">
        <f>'SO 102.1 - Vodovodná príp...'!J38</f>
        <v>0</v>
      </c>
      <c r="AZ110" s="84">
        <f>'SO 102.1 - Vodovodná príp...'!F35</f>
        <v>0</v>
      </c>
      <c r="BA110" s="84">
        <f>'SO 102.1 - Vodovodná príp...'!F36</f>
        <v>0</v>
      </c>
      <c r="BB110" s="84">
        <f>'SO 102.1 - Vodovodná príp...'!F37</f>
        <v>0</v>
      </c>
      <c r="BC110" s="84">
        <f>'SO 102.1 - Vodovodná príp...'!F38</f>
        <v>0</v>
      </c>
      <c r="BD110" s="86">
        <f>'SO 102.1 - Vodovodná príp...'!F39</f>
        <v>0</v>
      </c>
      <c r="BT110" s="21" t="s">
        <v>91</v>
      </c>
      <c r="BV110" s="21" t="s">
        <v>81</v>
      </c>
      <c r="BW110" s="21" t="s">
        <v>136</v>
      </c>
      <c r="BX110" s="21" t="s">
        <v>133</v>
      </c>
      <c r="CL110" s="21" t="s">
        <v>1</v>
      </c>
    </row>
    <row r="111" spans="1:91" s="3" customFormat="1" ht="23.25" customHeight="1" x14ac:dyDescent="0.2">
      <c r="A111" s="87" t="s">
        <v>93</v>
      </c>
      <c r="B111" s="47"/>
      <c r="C111" s="9"/>
      <c r="D111" s="9"/>
      <c r="E111" s="175" t="s">
        <v>137</v>
      </c>
      <c r="F111" s="175"/>
      <c r="G111" s="175"/>
      <c r="H111" s="175"/>
      <c r="I111" s="175"/>
      <c r="J111" s="9"/>
      <c r="K111" s="175" t="s">
        <v>138</v>
      </c>
      <c r="L111" s="175"/>
      <c r="M111" s="175"/>
      <c r="N111" s="175"/>
      <c r="O111" s="175"/>
      <c r="P111" s="175"/>
      <c r="Q111" s="175"/>
      <c r="R111" s="175"/>
      <c r="S111" s="175"/>
      <c r="T111" s="175"/>
      <c r="U111" s="175"/>
      <c r="V111" s="175"/>
      <c r="W111" s="175"/>
      <c r="X111" s="175"/>
      <c r="Y111" s="175"/>
      <c r="Z111" s="175"/>
      <c r="AA111" s="175"/>
      <c r="AB111" s="175"/>
      <c r="AC111" s="175"/>
      <c r="AD111" s="175"/>
      <c r="AE111" s="175"/>
      <c r="AF111" s="175"/>
      <c r="AG111" s="215">
        <f>'SO 102.2 - Preložka vodov...'!J32</f>
        <v>0</v>
      </c>
      <c r="AH111" s="216"/>
      <c r="AI111" s="216"/>
      <c r="AJ111" s="216"/>
      <c r="AK111" s="216"/>
      <c r="AL111" s="216"/>
      <c r="AM111" s="216"/>
      <c r="AN111" s="215">
        <f t="shared" si="0"/>
        <v>0</v>
      </c>
      <c r="AO111" s="216"/>
      <c r="AP111" s="216"/>
      <c r="AQ111" s="82" t="s">
        <v>90</v>
      </c>
      <c r="AR111" s="47"/>
      <c r="AS111" s="83">
        <v>0</v>
      </c>
      <c r="AT111" s="84">
        <f t="shared" si="1"/>
        <v>0</v>
      </c>
      <c r="AU111" s="85">
        <f>'SO 102.2 - Preložka vodov...'!P127</f>
        <v>0</v>
      </c>
      <c r="AV111" s="84">
        <f>'SO 102.2 - Preložka vodov...'!J35</f>
        <v>0</v>
      </c>
      <c r="AW111" s="84">
        <f>'SO 102.2 - Preložka vodov...'!J36</f>
        <v>0</v>
      </c>
      <c r="AX111" s="84">
        <f>'SO 102.2 - Preložka vodov...'!J37</f>
        <v>0</v>
      </c>
      <c r="AY111" s="84">
        <f>'SO 102.2 - Preložka vodov...'!J38</f>
        <v>0</v>
      </c>
      <c r="AZ111" s="84">
        <f>'SO 102.2 - Preložka vodov...'!F35</f>
        <v>0</v>
      </c>
      <c r="BA111" s="84">
        <f>'SO 102.2 - Preložka vodov...'!F36</f>
        <v>0</v>
      </c>
      <c r="BB111" s="84">
        <f>'SO 102.2 - Preložka vodov...'!F37</f>
        <v>0</v>
      </c>
      <c r="BC111" s="84">
        <f>'SO 102.2 - Preložka vodov...'!F38</f>
        <v>0</v>
      </c>
      <c r="BD111" s="86">
        <f>'SO 102.2 - Preložka vodov...'!F39</f>
        <v>0</v>
      </c>
      <c r="BT111" s="21" t="s">
        <v>91</v>
      </c>
      <c r="BV111" s="21" t="s">
        <v>81</v>
      </c>
      <c r="BW111" s="21" t="s">
        <v>139</v>
      </c>
      <c r="BX111" s="21" t="s">
        <v>133</v>
      </c>
      <c r="CL111" s="21" t="s">
        <v>1</v>
      </c>
    </row>
    <row r="112" spans="1:91" s="6" customFormat="1" ht="16.5" customHeight="1" x14ac:dyDescent="0.2">
      <c r="A112" s="87" t="s">
        <v>93</v>
      </c>
      <c r="B112" s="73"/>
      <c r="C112" s="74"/>
      <c r="D112" s="174" t="s">
        <v>140</v>
      </c>
      <c r="E112" s="174"/>
      <c r="F112" s="174"/>
      <c r="G112" s="174"/>
      <c r="H112" s="174"/>
      <c r="I112" s="75"/>
      <c r="J112" s="174" t="s">
        <v>141</v>
      </c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214">
        <f>'SO 103 - Spevnené plochy ...'!J30</f>
        <v>0</v>
      </c>
      <c r="AH112" s="213"/>
      <c r="AI112" s="213"/>
      <c r="AJ112" s="213"/>
      <c r="AK112" s="213"/>
      <c r="AL112" s="213"/>
      <c r="AM112" s="213"/>
      <c r="AN112" s="214">
        <f t="shared" si="0"/>
        <v>0</v>
      </c>
      <c r="AO112" s="213"/>
      <c r="AP112" s="213"/>
      <c r="AQ112" s="76" t="s">
        <v>85</v>
      </c>
      <c r="AR112" s="73"/>
      <c r="AS112" s="77">
        <v>0</v>
      </c>
      <c r="AT112" s="78">
        <f t="shared" si="1"/>
        <v>0</v>
      </c>
      <c r="AU112" s="79">
        <f>'SO 103 - Spevnené plochy ...'!P123</f>
        <v>0</v>
      </c>
      <c r="AV112" s="78">
        <f>'SO 103 - Spevnené plochy ...'!J33</f>
        <v>0</v>
      </c>
      <c r="AW112" s="78">
        <f>'SO 103 - Spevnené plochy ...'!J34</f>
        <v>0</v>
      </c>
      <c r="AX112" s="78">
        <f>'SO 103 - Spevnené plochy ...'!J35</f>
        <v>0</v>
      </c>
      <c r="AY112" s="78">
        <f>'SO 103 - Spevnené plochy ...'!J36</f>
        <v>0</v>
      </c>
      <c r="AZ112" s="78">
        <f>'SO 103 - Spevnené plochy ...'!F33</f>
        <v>0</v>
      </c>
      <c r="BA112" s="78">
        <f>'SO 103 - Spevnené plochy ...'!F34</f>
        <v>0</v>
      </c>
      <c r="BB112" s="78">
        <f>'SO 103 - Spevnené plochy ...'!F35</f>
        <v>0</v>
      </c>
      <c r="BC112" s="78">
        <f>'SO 103 - Spevnené plochy ...'!F36</f>
        <v>0</v>
      </c>
      <c r="BD112" s="80">
        <f>'SO 103 - Spevnené plochy ...'!F37</f>
        <v>0</v>
      </c>
      <c r="BT112" s="81" t="s">
        <v>86</v>
      </c>
      <c r="BV112" s="81" t="s">
        <v>81</v>
      </c>
      <c r="BW112" s="81" t="s">
        <v>142</v>
      </c>
      <c r="BX112" s="81" t="s">
        <v>4</v>
      </c>
      <c r="CL112" s="81" t="s">
        <v>1</v>
      </c>
      <c r="CM112" s="81" t="s">
        <v>79</v>
      </c>
    </row>
    <row r="113" spans="1:91" s="6" customFormat="1" ht="16.5" customHeight="1" x14ac:dyDescent="0.2">
      <c r="B113" s="73"/>
      <c r="C113" s="74"/>
      <c r="D113" s="174" t="s">
        <v>143</v>
      </c>
      <c r="E113" s="174"/>
      <c r="F113" s="174"/>
      <c r="G113" s="174"/>
      <c r="H113" s="174"/>
      <c r="I113" s="75"/>
      <c r="J113" s="174" t="s">
        <v>144</v>
      </c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74"/>
      <c r="AA113" s="174"/>
      <c r="AB113" s="174"/>
      <c r="AC113" s="174"/>
      <c r="AD113" s="174"/>
      <c r="AE113" s="174"/>
      <c r="AF113" s="174"/>
      <c r="AG113" s="212">
        <f>ROUND(SUM(AG114:AG115),2)</f>
        <v>0</v>
      </c>
      <c r="AH113" s="213"/>
      <c r="AI113" s="213"/>
      <c r="AJ113" s="213"/>
      <c r="AK113" s="213"/>
      <c r="AL113" s="213"/>
      <c r="AM113" s="213"/>
      <c r="AN113" s="214">
        <f t="shared" si="0"/>
        <v>0</v>
      </c>
      <c r="AO113" s="213"/>
      <c r="AP113" s="213"/>
      <c r="AQ113" s="76" t="s">
        <v>85</v>
      </c>
      <c r="AR113" s="73"/>
      <c r="AS113" s="77">
        <f>ROUND(SUM(AS114:AS115),2)</f>
        <v>0</v>
      </c>
      <c r="AT113" s="78">
        <f t="shared" si="1"/>
        <v>0</v>
      </c>
      <c r="AU113" s="79">
        <f>ROUND(SUM(AU114:AU115),5)</f>
        <v>0</v>
      </c>
      <c r="AV113" s="78">
        <f>ROUND(AZ113*L29,2)</f>
        <v>0</v>
      </c>
      <c r="AW113" s="78">
        <f>ROUND(BA113*L30,2)</f>
        <v>0</v>
      </c>
      <c r="AX113" s="78">
        <f>ROUND(BB113*L29,2)</f>
        <v>0</v>
      </c>
      <c r="AY113" s="78">
        <f>ROUND(BC113*L30,2)</f>
        <v>0</v>
      </c>
      <c r="AZ113" s="78">
        <f>ROUND(SUM(AZ114:AZ115),2)</f>
        <v>0</v>
      </c>
      <c r="BA113" s="78">
        <f>ROUND(SUM(BA114:BA115),2)</f>
        <v>0</v>
      </c>
      <c r="BB113" s="78">
        <f>ROUND(SUM(BB114:BB115),2)</f>
        <v>0</v>
      </c>
      <c r="BC113" s="78">
        <f>ROUND(SUM(BC114:BC115),2)</f>
        <v>0</v>
      </c>
      <c r="BD113" s="80">
        <f>ROUND(SUM(BD114:BD115),2)</f>
        <v>0</v>
      </c>
      <c r="BS113" s="81" t="s">
        <v>78</v>
      </c>
      <c r="BT113" s="81" t="s">
        <v>86</v>
      </c>
      <c r="BU113" s="81" t="s">
        <v>80</v>
      </c>
      <c r="BV113" s="81" t="s">
        <v>81</v>
      </c>
      <c r="BW113" s="81" t="s">
        <v>145</v>
      </c>
      <c r="BX113" s="81" t="s">
        <v>4</v>
      </c>
      <c r="CL113" s="81" t="s">
        <v>1</v>
      </c>
      <c r="CM113" s="81" t="s">
        <v>79</v>
      </c>
    </row>
    <row r="114" spans="1:91" s="3" customFormat="1" ht="23.25" customHeight="1" x14ac:dyDescent="0.2">
      <c r="A114" s="87" t="s">
        <v>93</v>
      </c>
      <c r="B114" s="47"/>
      <c r="C114" s="9"/>
      <c r="D114" s="9"/>
      <c r="E114" s="175" t="s">
        <v>146</v>
      </c>
      <c r="F114" s="175"/>
      <c r="G114" s="175"/>
      <c r="H114" s="175"/>
      <c r="I114" s="175"/>
      <c r="J114" s="9"/>
      <c r="K114" s="175" t="s">
        <v>147</v>
      </c>
      <c r="L114" s="175"/>
      <c r="M114" s="175"/>
      <c r="N114" s="175"/>
      <c r="O114" s="175"/>
      <c r="P114" s="175"/>
      <c r="Q114" s="175"/>
      <c r="R114" s="175"/>
      <c r="S114" s="175"/>
      <c r="T114" s="175"/>
      <c r="U114" s="175"/>
      <c r="V114" s="175"/>
      <c r="W114" s="175"/>
      <c r="X114" s="175"/>
      <c r="Y114" s="175"/>
      <c r="Z114" s="175"/>
      <c r="AA114" s="175"/>
      <c r="AB114" s="175"/>
      <c r="AC114" s="175"/>
      <c r="AD114" s="175"/>
      <c r="AE114" s="175"/>
      <c r="AF114" s="175"/>
      <c r="AG114" s="215">
        <f>'SO 104.1 - Areálová kanal...'!J32</f>
        <v>0</v>
      </c>
      <c r="AH114" s="216"/>
      <c r="AI114" s="216"/>
      <c r="AJ114" s="216"/>
      <c r="AK114" s="216"/>
      <c r="AL114" s="216"/>
      <c r="AM114" s="216"/>
      <c r="AN114" s="215">
        <f t="shared" si="0"/>
        <v>0</v>
      </c>
      <c r="AO114" s="216"/>
      <c r="AP114" s="216"/>
      <c r="AQ114" s="82" t="s">
        <v>90</v>
      </c>
      <c r="AR114" s="47"/>
      <c r="AS114" s="83">
        <v>0</v>
      </c>
      <c r="AT114" s="84">
        <f t="shared" si="1"/>
        <v>0</v>
      </c>
      <c r="AU114" s="85">
        <f>'SO 104.1 - Areálová kanal...'!P127</f>
        <v>0</v>
      </c>
      <c r="AV114" s="84">
        <f>'SO 104.1 - Areálová kanal...'!J35</f>
        <v>0</v>
      </c>
      <c r="AW114" s="84">
        <f>'SO 104.1 - Areálová kanal...'!J36</f>
        <v>0</v>
      </c>
      <c r="AX114" s="84">
        <f>'SO 104.1 - Areálová kanal...'!J37</f>
        <v>0</v>
      </c>
      <c r="AY114" s="84">
        <f>'SO 104.1 - Areálová kanal...'!J38</f>
        <v>0</v>
      </c>
      <c r="AZ114" s="84">
        <f>'SO 104.1 - Areálová kanal...'!F35</f>
        <v>0</v>
      </c>
      <c r="BA114" s="84">
        <f>'SO 104.1 - Areálová kanal...'!F36</f>
        <v>0</v>
      </c>
      <c r="BB114" s="84">
        <f>'SO 104.1 - Areálová kanal...'!F37</f>
        <v>0</v>
      </c>
      <c r="BC114" s="84">
        <f>'SO 104.1 - Areálová kanal...'!F38</f>
        <v>0</v>
      </c>
      <c r="BD114" s="86">
        <f>'SO 104.1 - Areálová kanal...'!F39</f>
        <v>0</v>
      </c>
      <c r="BT114" s="21" t="s">
        <v>91</v>
      </c>
      <c r="BV114" s="21" t="s">
        <v>81</v>
      </c>
      <c r="BW114" s="21" t="s">
        <v>148</v>
      </c>
      <c r="BX114" s="21" t="s">
        <v>145</v>
      </c>
      <c r="CL114" s="21" t="s">
        <v>1</v>
      </c>
    </row>
    <row r="115" spans="1:91" s="3" customFormat="1" ht="23.25" customHeight="1" x14ac:dyDescent="0.2">
      <c r="A115" s="87" t="s">
        <v>93</v>
      </c>
      <c r="B115" s="47"/>
      <c r="C115" s="9"/>
      <c r="D115" s="9"/>
      <c r="E115" s="175" t="s">
        <v>149</v>
      </c>
      <c r="F115" s="175"/>
      <c r="G115" s="175"/>
      <c r="H115" s="175"/>
      <c r="I115" s="175"/>
      <c r="J115" s="9"/>
      <c r="K115" s="175" t="s">
        <v>150</v>
      </c>
      <c r="L115" s="175"/>
      <c r="M115" s="175"/>
      <c r="N115" s="175"/>
      <c r="O115" s="175"/>
      <c r="P115" s="175"/>
      <c r="Q115" s="175"/>
      <c r="R115" s="175"/>
      <c r="S115" s="175"/>
      <c r="T115" s="175"/>
      <c r="U115" s="175"/>
      <c r="V115" s="175"/>
      <c r="W115" s="175"/>
      <c r="X115" s="175"/>
      <c r="Y115" s="175"/>
      <c r="Z115" s="175"/>
      <c r="AA115" s="175"/>
      <c r="AB115" s="175"/>
      <c r="AC115" s="175"/>
      <c r="AD115" s="175"/>
      <c r="AE115" s="175"/>
      <c r="AF115" s="175"/>
      <c r="AG115" s="215">
        <f>'SO 104.2 - Areálová kanal...'!J32</f>
        <v>0</v>
      </c>
      <c r="AH115" s="216"/>
      <c r="AI115" s="216"/>
      <c r="AJ115" s="216"/>
      <c r="AK115" s="216"/>
      <c r="AL115" s="216"/>
      <c r="AM115" s="216"/>
      <c r="AN115" s="215">
        <f t="shared" si="0"/>
        <v>0</v>
      </c>
      <c r="AO115" s="216"/>
      <c r="AP115" s="216"/>
      <c r="AQ115" s="82" t="s">
        <v>90</v>
      </c>
      <c r="AR115" s="47"/>
      <c r="AS115" s="83">
        <v>0</v>
      </c>
      <c r="AT115" s="84">
        <f t="shared" si="1"/>
        <v>0</v>
      </c>
      <c r="AU115" s="85">
        <f>'SO 104.2 - Areálová kanal...'!P128</f>
        <v>0</v>
      </c>
      <c r="AV115" s="84">
        <f>'SO 104.2 - Areálová kanal...'!J35</f>
        <v>0</v>
      </c>
      <c r="AW115" s="84">
        <f>'SO 104.2 - Areálová kanal...'!J36</f>
        <v>0</v>
      </c>
      <c r="AX115" s="84">
        <f>'SO 104.2 - Areálová kanal...'!J37</f>
        <v>0</v>
      </c>
      <c r="AY115" s="84">
        <f>'SO 104.2 - Areálová kanal...'!J38</f>
        <v>0</v>
      </c>
      <c r="AZ115" s="84">
        <f>'SO 104.2 - Areálová kanal...'!F35</f>
        <v>0</v>
      </c>
      <c r="BA115" s="84">
        <f>'SO 104.2 - Areálová kanal...'!F36</f>
        <v>0</v>
      </c>
      <c r="BB115" s="84">
        <f>'SO 104.2 - Areálová kanal...'!F37</f>
        <v>0</v>
      </c>
      <c r="BC115" s="84">
        <f>'SO 104.2 - Areálová kanal...'!F38</f>
        <v>0</v>
      </c>
      <c r="BD115" s="86">
        <f>'SO 104.2 - Areálová kanal...'!F39</f>
        <v>0</v>
      </c>
      <c r="BT115" s="21" t="s">
        <v>91</v>
      </c>
      <c r="BV115" s="21" t="s">
        <v>81</v>
      </c>
      <c r="BW115" s="21" t="s">
        <v>151</v>
      </c>
      <c r="BX115" s="21" t="s">
        <v>145</v>
      </c>
      <c r="CL115" s="21" t="s">
        <v>1</v>
      </c>
    </row>
    <row r="116" spans="1:91" s="6" customFormat="1" ht="16.5" customHeight="1" x14ac:dyDescent="0.2">
      <c r="A116" s="87" t="s">
        <v>93</v>
      </c>
      <c r="B116" s="73"/>
      <c r="C116" s="74"/>
      <c r="D116" s="174" t="s">
        <v>152</v>
      </c>
      <c r="E116" s="174"/>
      <c r="F116" s="174"/>
      <c r="G116" s="174"/>
      <c r="H116" s="174"/>
      <c r="I116" s="75"/>
      <c r="J116" s="174" t="s">
        <v>153</v>
      </c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4"/>
      <c r="AB116" s="174"/>
      <c r="AC116" s="174"/>
      <c r="AD116" s="174"/>
      <c r="AE116" s="174"/>
      <c r="AF116" s="174"/>
      <c r="AG116" s="214">
        <f>'SO 105 - Areálový rozvod ...'!J30</f>
        <v>0</v>
      </c>
      <c r="AH116" s="213"/>
      <c r="AI116" s="213"/>
      <c r="AJ116" s="213"/>
      <c r="AK116" s="213"/>
      <c r="AL116" s="213"/>
      <c r="AM116" s="213"/>
      <c r="AN116" s="214">
        <f t="shared" si="0"/>
        <v>0</v>
      </c>
      <c r="AO116" s="213"/>
      <c r="AP116" s="213"/>
      <c r="AQ116" s="76" t="s">
        <v>85</v>
      </c>
      <c r="AR116" s="73"/>
      <c r="AS116" s="88">
        <v>0</v>
      </c>
      <c r="AT116" s="89">
        <f t="shared" si="1"/>
        <v>0</v>
      </c>
      <c r="AU116" s="90">
        <f>'SO 105 - Areálový rozvod ...'!P123</f>
        <v>0</v>
      </c>
      <c r="AV116" s="89">
        <f>'SO 105 - Areálový rozvod ...'!J33</f>
        <v>0</v>
      </c>
      <c r="AW116" s="89">
        <f>'SO 105 - Areálový rozvod ...'!J34</f>
        <v>0</v>
      </c>
      <c r="AX116" s="89">
        <f>'SO 105 - Areálový rozvod ...'!J35</f>
        <v>0</v>
      </c>
      <c r="AY116" s="89">
        <f>'SO 105 - Areálový rozvod ...'!J36</f>
        <v>0</v>
      </c>
      <c r="AZ116" s="89">
        <f>'SO 105 - Areálový rozvod ...'!F33</f>
        <v>0</v>
      </c>
      <c r="BA116" s="89">
        <f>'SO 105 - Areálový rozvod ...'!F34</f>
        <v>0</v>
      </c>
      <c r="BB116" s="89">
        <f>'SO 105 - Areálový rozvod ...'!F35</f>
        <v>0</v>
      </c>
      <c r="BC116" s="89">
        <f>'SO 105 - Areálový rozvod ...'!F36</f>
        <v>0</v>
      </c>
      <c r="BD116" s="91">
        <f>'SO 105 - Areálový rozvod ...'!F37</f>
        <v>0</v>
      </c>
      <c r="BT116" s="81" t="s">
        <v>86</v>
      </c>
      <c r="BV116" s="81" t="s">
        <v>81</v>
      </c>
      <c r="BW116" s="81" t="s">
        <v>154</v>
      </c>
      <c r="BX116" s="81" t="s">
        <v>4</v>
      </c>
      <c r="CL116" s="81" t="s">
        <v>1</v>
      </c>
      <c r="CM116" s="81" t="s">
        <v>79</v>
      </c>
    </row>
    <row r="117" spans="1:91" s="1" customFormat="1" ht="30" customHeight="1" x14ac:dyDescent="0.2">
      <c r="B117" s="28"/>
      <c r="AR117" s="28"/>
    </row>
    <row r="118" spans="1:91" s="1" customFormat="1" ht="6.95" customHeight="1" x14ac:dyDescent="0.2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28"/>
    </row>
  </sheetData>
  <mergeCells count="126">
    <mergeCell ref="AN116:AP116"/>
    <mergeCell ref="AG116:AM116"/>
    <mergeCell ref="AN111:AP111"/>
    <mergeCell ref="AG111:AM111"/>
    <mergeCell ref="AG112:AM112"/>
    <mergeCell ref="AN112:AP112"/>
    <mergeCell ref="AN113:AP113"/>
    <mergeCell ref="AG113:AM113"/>
    <mergeCell ref="AG114:AM114"/>
    <mergeCell ref="AN114:AP114"/>
    <mergeCell ref="AG115:AM115"/>
    <mergeCell ref="AN115:AP115"/>
    <mergeCell ref="AN106:AP106"/>
    <mergeCell ref="AG106:AM106"/>
    <mergeCell ref="AN107:AP107"/>
    <mergeCell ref="AG107:AM107"/>
    <mergeCell ref="AG108:AM108"/>
    <mergeCell ref="AN108:AP108"/>
    <mergeCell ref="AN109:AP109"/>
    <mergeCell ref="AG109:AM109"/>
    <mergeCell ref="AN110:AP110"/>
    <mergeCell ref="AG110:AM110"/>
    <mergeCell ref="AN101:AP101"/>
    <mergeCell ref="AN94:AP94"/>
    <mergeCell ref="AN102:AP102"/>
    <mergeCell ref="AG102:AM102"/>
    <mergeCell ref="AN103:AP103"/>
    <mergeCell ref="AG103:AM103"/>
    <mergeCell ref="AG104:AM104"/>
    <mergeCell ref="AN104:AP104"/>
    <mergeCell ref="AN105:AP105"/>
    <mergeCell ref="AG105:AM105"/>
    <mergeCell ref="AN96:AP96"/>
    <mergeCell ref="AG96:AM96"/>
    <mergeCell ref="AN97:AP97"/>
    <mergeCell ref="AG97:AM97"/>
    <mergeCell ref="AN98:AP98"/>
    <mergeCell ref="AG98:AM98"/>
    <mergeCell ref="AN99:AP99"/>
    <mergeCell ref="AG99:AM99"/>
    <mergeCell ref="AN100:AP100"/>
    <mergeCell ref="AG100:AM100"/>
    <mergeCell ref="AR2:BE2"/>
    <mergeCell ref="AM89:AP89"/>
    <mergeCell ref="AS89:AT91"/>
    <mergeCell ref="AM90:AP90"/>
    <mergeCell ref="AN92:AP92"/>
    <mergeCell ref="AG92:AM92"/>
    <mergeCell ref="AG94:AM94"/>
    <mergeCell ref="AG95:AM95"/>
    <mergeCell ref="AN95:AP95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M87:AN87"/>
    <mergeCell ref="E114:I114"/>
    <mergeCell ref="K114:AF114"/>
    <mergeCell ref="E115:I115"/>
    <mergeCell ref="K115:AF115"/>
    <mergeCell ref="D116:H116"/>
    <mergeCell ref="J116:AF11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D109:H109"/>
    <mergeCell ref="J109:AF109"/>
    <mergeCell ref="E110:I110"/>
    <mergeCell ref="K110:AF110"/>
    <mergeCell ref="E111:I111"/>
    <mergeCell ref="K111:AF111"/>
    <mergeCell ref="D112:H112"/>
    <mergeCell ref="J112:AF112"/>
    <mergeCell ref="D113:H113"/>
    <mergeCell ref="J113:AF113"/>
    <mergeCell ref="L85:AJ85"/>
    <mergeCell ref="L97:AF97"/>
    <mergeCell ref="F105:J105"/>
    <mergeCell ref="L105:AF105"/>
    <mergeCell ref="F106:J106"/>
    <mergeCell ref="L106:AF106"/>
    <mergeCell ref="F107:J107"/>
    <mergeCell ref="L107:AF107"/>
    <mergeCell ref="E108:I108"/>
    <mergeCell ref="K108:AF108"/>
    <mergeCell ref="AG101:AM101"/>
    <mergeCell ref="C92:G92"/>
    <mergeCell ref="D100:H100"/>
    <mergeCell ref="D95:H95"/>
    <mergeCell ref="E104:I104"/>
    <mergeCell ref="E103:I103"/>
    <mergeCell ref="E96:I96"/>
    <mergeCell ref="E102:I102"/>
    <mergeCell ref="E99:I99"/>
    <mergeCell ref="E101:I101"/>
    <mergeCell ref="F97:J97"/>
    <mergeCell ref="F98:J98"/>
    <mergeCell ref="I92:AF92"/>
    <mergeCell ref="J95:AF95"/>
    <mergeCell ref="J100:AF100"/>
    <mergeCell ref="K101:AF101"/>
    <mergeCell ref="K99:AF99"/>
    <mergeCell ref="K102:AF102"/>
    <mergeCell ref="K96:AF96"/>
    <mergeCell ref="K103:AF103"/>
    <mergeCell ref="K104:AF104"/>
    <mergeCell ref="L98:AF98"/>
  </mergeCells>
  <hyperlinks>
    <hyperlink ref="A97" location="'100.1.1 - Administratívna...'!C2" display="/" xr:uid="{00000000-0004-0000-0000-000000000000}"/>
    <hyperlink ref="A98" location="'100.1.2 - Sklad'!C2" display="/" xr:uid="{00000000-0004-0000-0000-000001000000}"/>
    <hyperlink ref="A99" location="'100.2 - Hrubé terénne úpravy'!C2" display="/" xr:uid="{00000000-0004-0000-0000-000002000000}"/>
    <hyperlink ref="A101" location="'SO 101.1, SO 101.2 - Arch...'!C2" display="/" xr:uid="{00000000-0004-0000-0000-000003000000}"/>
    <hyperlink ref="A102" location="'SO 101.3 - Zdravotechnika'!C2" display="/" xr:uid="{00000000-0004-0000-0000-000004000000}"/>
    <hyperlink ref="A103" location="'SO 101.4 - Ústredné vykur...'!C2" display="/" xr:uid="{00000000-0004-0000-0000-000005000000}"/>
    <hyperlink ref="A105" location="'SO 101.5 HM - Hmotné'!C2" display="/" xr:uid="{00000000-0004-0000-0000-000006000000}"/>
    <hyperlink ref="A106" location="'SO 101.5 NH - Nehmotné'!C2" display="/" xr:uid="{00000000-0004-0000-0000-000007000000}"/>
    <hyperlink ref="A107" location="'SO 101.5 OT - Ostatné'!C2" display="/" xr:uid="{00000000-0004-0000-0000-000008000000}"/>
    <hyperlink ref="A108" location="'SO 101.6 - Vzduchotechnika'!C2" display="/" xr:uid="{00000000-0004-0000-0000-000009000000}"/>
    <hyperlink ref="A110" location="'SO 102.1 - Vodovodná príp...'!C2" display="/" xr:uid="{00000000-0004-0000-0000-00000A000000}"/>
    <hyperlink ref="A111" location="'SO 102.2 - Preložka vodov...'!C2" display="/" xr:uid="{00000000-0004-0000-0000-00000B000000}"/>
    <hyperlink ref="A112" location="'SO 103 - Spevnené plochy ...'!C2" display="/" xr:uid="{00000000-0004-0000-0000-00000C000000}"/>
    <hyperlink ref="A114" location="'SO 104.1 - Areálová kanal...'!C2" display="/" xr:uid="{00000000-0004-0000-0000-00000D000000}"/>
    <hyperlink ref="A115" location="'SO 104.2 - Areálová kanal...'!C2" display="/" xr:uid="{00000000-0004-0000-0000-00000E000000}"/>
    <hyperlink ref="A116" location="'SO 105 - Areálový rozvod ...'!C2" display="/" xr:uid="{00000000-0004-0000-0000-00000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31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127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.75" x14ac:dyDescent="0.2">
      <c r="B8" s="16"/>
      <c r="D8" s="23" t="s">
        <v>156</v>
      </c>
      <c r="L8" s="16"/>
    </row>
    <row r="9" spans="2:46" ht="16.5" customHeight="1" x14ac:dyDescent="0.2">
      <c r="B9" s="16"/>
      <c r="E9" s="219" t="s">
        <v>416</v>
      </c>
      <c r="F9" s="183"/>
      <c r="G9" s="183"/>
      <c r="H9" s="183"/>
      <c r="L9" s="16"/>
    </row>
    <row r="10" spans="2:46" ht="12" customHeight="1" x14ac:dyDescent="0.2">
      <c r="B10" s="16"/>
      <c r="D10" s="23" t="s">
        <v>158</v>
      </c>
      <c r="L10" s="16"/>
    </row>
    <row r="11" spans="2:46" s="1" customFormat="1" ht="16.5" customHeight="1" x14ac:dyDescent="0.2">
      <c r="B11" s="28"/>
      <c r="E11" s="208" t="s">
        <v>2835</v>
      </c>
      <c r="F11" s="221"/>
      <c r="G11" s="221"/>
      <c r="H11" s="221"/>
      <c r="L11" s="28"/>
    </row>
    <row r="12" spans="2:46" s="1" customFormat="1" ht="12" customHeight="1" x14ac:dyDescent="0.2">
      <c r="B12" s="28"/>
      <c r="D12" s="23" t="s">
        <v>160</v>
      </c>
      <c r="L12" s="28"/>
    </row>
    <row r="13" spans="2:46" s="1" customFormat="1" ht="16.5" customHeight="1" x14ac:dyDescent="0.2">
      <c r="B13" s="28"/>
      <c r="E13" s="177" t="s">
        <v>3299</v>
      </c>
      <c r="F13" s="221"/>
      <c r="G13" s="221"/>
      <c r="H13" s="221"/>
      <c r="L13" s="28"/>
    </row>
    <row r="14" spans="2:46" s="1" customFormat="1" ht="11.25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3. 5. 2023</v>
      </c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25</v>
      </c>
      <c r="L18" s="28"/>
    </row>
    <row r="19" spans="2:12" s="1" customFormat="1" ht="18" customHeight="1" x14ac:dyDescent="0.2">
      <c r="B19" s="28"/>
      <c r="E19" s="21" t="s">
        <v>26</v>
      </c>
      <c r="I19" s="23" t="s">
        <v>27</v>
      </c>
      <c r="J19" s="21" t="s">
        <v>28</v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29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2" t="str">
        <f>'Rekapitulácia stavby'!E14</f>
        <v>Vyplň údaj</v>
      </c>
      <c r="F22" s="182"/>
      <c r="G22" s="182"/>
      <c r="H22" s="182"/>
      <c r="I22" s="23" t="s">
        <v>27</v>
      </c>
      <c r="J22" s="24" t="str">
        <f>'Rekapitulácia stavby'!AN14</f>
        <v>Vyplň údaj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32</v>
      </c>
      <c r="I25" s="23" t="s">
        <v>27</v>
      </c>
      <c r="J25" s="21" t="s">
        <v>1</v>
      </c>
      <c r="L25" s="28"/>
    </row>
    <row r="26" spans="2:12" s="1" customFormat="1" ht="6.95" customHeight="1" x14ac:dyDescent="0.2">
      <c r="B26" s="28"/>
      <c r="L26" s="28"/>
    </row>
    <row r="27" spans="2:12" s="1" customFormat="1" ht="12" customHeight="1" x14ac:dyDescent="0.2">
      <c r="B27" s="28"/>
      <c r="D27" s="23" t="s">
        <v>34</v>
      </c>
      <c r="I27" s="23" t="s">
        <v>24</v>
      </c>
      <c r="J27" s="21" t="s">
        <v>35</v>
      </c>
      <c r="L27" s="28"/>
    </row>
    <row r="28" spans="2:12" s="1" customFormat="1" ht="18" customHeight="1" x14ac:dyDescent="0.2">
      <c r="B28" s="28"/>
      <c r="E28" s="21" t="s">
        <v>36</v>
      </c>
      <c r="I28" s="23" t="s">
        <v>27</v>
      </c>
      <c r="J28" s="21" t="s">
        <v>37</v>
      </c>
      <c r="L28" s="28"/>
    </row>
    <row r="29" spans="2:12" s="1" customFormat="1" ht="6.95" customHeight="1" x14ac:dyDescent="0.2">
      <c r="B29" s="28"/>
      <c r="L29" s="28"/>
    </row>
    <row r="30" spans="2:12" s="1" customFormat="1" ht="12" customHeight="1" x14ac:dyDescent="0.2">
      <c r="B30" s="28"/>
      <c r="D30" s="23" t="s">
        <v>38</v>
      </c>
      <c r="L30" s="28"/>
    </row>
    <row r="31" spans="2:12" s="7" customFormat="1" ht="16.5" customHeight="1" x14ac:dyDescent="0.2">
      <c r="B31" s="93"/>
      <c r="E31" s="187" t="s">
        <v>1</v>
      </c>
      <c r="F31" s="187"/>
      <c r="G31" s="187"/>
      <c r="H31" s="187"/>
      <c r="L31" s="93"/>
    </row>
    <row r="32" spans="2:12" s="1" customFormat="1" ht="6.95" customHeight="1" x14ac:dyDescent="0.2">
      <c r="B32" s="28"/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39</v>
      </c>
      <c r="J34" s="65">
        <f>ROUND(J125, 2)</f>
        <v>0</v>
      </c>
      <c r="L34" s="28"/>
    </row>
    <row r="35" spans="2:12" s="1" customFormat="1" ht="6.9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 x14ac:dyDescent="0.2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 x14ac:dyDescent="0.2">
      <c r="B37" s="28"/>
      <c r="D37" s="54" t="s">
        <v>43</v>
      </c>
      <c r="E37" s="33" t="s">
        <v>44</v>
      </c>
      <c r="F37" s="95">
        <f>ROUND((SUM(BE125:BE130)),  2)</f>
        <v>0</v>
      </c>
      <c r="G37" s="96"/>
      <c r="H37" s="96"/>
      <c r="I37" s="97">
        <v>0.2</v>
      </c>
      <c r="J37" s="95">
        <f>ROUND(((SUM(BE125:BE130))*I37),  2)</f>
        <v>0</v>
      </c>
      <c r="L37" s="28"/>
    </row>
    <row r="38" spans="2:12" s="1" customFormat="1" ht="14.45" customHeight="1" x14ac:dyDescent="0.2">
      <c r="B38" s="28"/>
      <c r="E38" s="33" t="s">
        <v>45</v>
      </c>
      <c r="F38" s="95">
        <f>ROUND((SUM(BF125:BF130)),  2)</f>
        <v>0</v>
      </c>
      <c r="G38" s="96"/>
      <c r="H38" s="96"/>
      <c r="I38" s="97">
        <v>0.2</v>
      </c>
      <c r="J38" s="95">
        <f>ROUND(((SUM(BF125:BF130))*I38),  2)</f>
        <v>0</v>
      </c>
      <c r="L38" s="28"/>
    </row>
    <row r="39" spans="2:12" s="1" customFormat="1" ht="14.45" hidden="1" customHeight="1" x14ac:dyDescent="0.2">
      <c r="B39" s="28"/>
      <c r="E39" s="23" t="s">
        <v>46</v>
      </c>
      <c r="F39" s="84">
        <f>ROUND((SUM(BG125:BG130)),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 x14ac:dyDescent="0.2">
      <c r="B40" s="28"/>
      <c r="E40" s="23" t="s">
        <v>47</v>
      </c>
      <c r="F40" s="84">
        <f>ROUND((SUM(BH125:BH130)),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 x14ac:dyDescent="0.2">
      <c r="B41" s="28"/>
      <c r="E41" s="33" t="s">
        <v>48</v>
      </c>
      <c r="F41" s="95">
        <f>ROUND((SUM(BI125:BI130)),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 x14ac:dyDescent="0.2">
      <c r="B44" s="28"/>
      <c r="L44" s="28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ht="16.5" customHeight="1" x14ac:dyDescent="0.2">
      <c r="B87" s="16"/>
      <c r="E87" s="219" t="s">
        <v>416</v>
      </c>
      <c r="F87" s="183"/>
      <c r="G87" s="183"/>
      <c r="H87" s="183"/>
      <c r="L87" s="16"/>
    </row>
    <row r="88" spans="2:12" ht="12" customHeight="1" x14ac:dyDescent="0.2">
      <c r="B88" s="16"/>
      <c r="C88" s="23" t="s">
        <v>158</v>
      </c>
      <c r="L88" s="16"/>
    </row>
    <row r="89" spans="2:12" s="1" customFormat="1" ht="16.5" customHeight="1" x14ac:dyDescent="0.2">
      <c r="B89" s="28"/>
      <c r="E89" s="208" t="s">
        <v>2835</v>
      </c>
      <c r="F89" s="221"/>
      <c r="G89" s="221"/>
      <c r="H89" s="221"/>
      <c r="L89" s="28"/>
    </row>
    <row r="90" spans="2:12" s="1" customFormat="1" ht="12" customHeight="1" x14ac:dyDescent="0.2">
      <c r="B90" s="28"/>
      <c r="C90" s="23" t="s">
        <v>160</v>
      </c>
      <c r="L90" s="28"/>
    </row>
    <row r="91" spans="2:12" s="1" customFormat="1" ht="16.5" customHeight="1" x14ac:dyDescent="0.2">
      <c r="B91" s="28"/>
      <c r="E91" s="177" t="str">
        <f>E13</f>
        <v>SO 101.5 OT - Ostatné</v>
      </c>
      <c r="F91" s="221"/>
      <c r="G91" s="221"/>
      <c r="H91" s="221"/>
      <c r="L91" s="28"/>
    </row>
    <row r="92" spans="2:12" s="1" customFormat="1" ht="6.9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Stará Ľubovňa</v>
      </c>
      <c r="I93" s="23" t="s">
        <v>21</v>
      </c>
      <c r="J93" s="51" t="str">
        <f>IF(J16="","",J16)</f>
        <v>3. 5. 2023</v>
      </c>
      <c r="L93" s="28"/>
    </row>
    <row r="94" spans="2:12" s="1" customFormat="1" ht="6.95" customHeight="1" x14ac:dyDescent="0.2">
      <c r="B94" s="28"/>
      <c r="L94" s="28"/>
    </row>
    <row r="95" spans="2:12" s="1" customFormat="1" ht="15.2" customHeight="1" x14ac:dyDescent="0.2">
      <c r="B95" s="28"/>
      <c r="C95" s="23" t="s">
        <v>23</v>
      </c>
      <c r="F95" s="21" t="str">
        <f>E19</f>
        <v>GAS Familia, s.r.o.</v>
      </c>
      <c r="I95" s="23" t="s">
        <v>31</v>
      </c>
      <c r="J95" s="26" t="str">
        <f>E25</f>
        <v>Ing. Tibor Mitura</v>
      </c>
      <c r="L95" s="28"/>
    </row>
    <row r="96" spans="2:12" s="1" customFormat="1" ht="15.2" customHeight="1" x14ac:dyDescent="0.2">
      <c r="B96" s="28"/>
      <c r="C96" s="23" t="s">
        <v>29</v>
      </c>
      <c r="F96" s="21" t="str">
        <f>IF(E22="","",E22)</f>
        <v>Vyplň údaj</v>
      </c>
      <c r="I96" s="23" t="s">
        <v>34</v>
      </c>
      <c r="J96" s="26" t="str">
        <f>E28</f>
        <v>Structures, s.r.o.</v>
      </c>
      <c r="L96" s="28"/>
    </row>
    <row r="97" spans="2:47" s="1" customFormat="1" ht="10.35" customHeight="1" x14ac:dyDescent="0.2">
      <c r="B97" s="28"/>
      <c r="L97" s="28"/>
    </row>
    <row r="98" spans="2:47" s="1" customFormat="1" ht="29.25" customHeight="1" x14ac:dyDescent="0.2">
      <c r="B98" s="28"/>
      <c r="C98" s="107" t="s">
        <v>163</v>
      </c>
      <c r="D98" s="99"/>
      <c r="E98" s="99"/>
      <c r="F98" s="99"/>
      <c r="G98" s="99"/>
      <c r="H98" s="99"/>
      <c r="I98" s="99"/>
      <c r="J98" s="108" t="s">
        <v>164</v>
      </c>
      <c r="K98" s="99"/>
      <c r="L98" s="28"/>
    </row>
    <row r="99" spans="2:47" s="1" customFormat="1" ht="10.35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165</v>
      </c>
      <c r="J100" s="65">
        <f>J125</f>
        <v>0</v>
      </c>
      <c r="L100" s="28"/>
      <c r="AU100" s="13" t="s">
        <v>166</v>
      </c>
    </row>
    <row r="101" spans="2:47" s="8" customFormat="1" ht="24.95" customHeight="1" x14ac:dyDescent="0.2">
      <c r="B101" s="110"/>
      <c r="D101" s="111" t="s">
        <v>3300</v>
      </c>
      <c r="E101" s="112"/>
      <c r="F101" s="112"/>
      <c r="G101" s="112"/>
      <c r="H101" s="112"/>
      <c r="I101" s="112"/>
      <c r="J101" s="113">
        <f>J126</f>
        <v>0</v>
      </c>
      <c r="L101" s="110"/>
    </row>
    <row r="102" spans="2:47" s="1" customFormat="1" ht="21.75" customHeight="1" x14ac:dyDescent="0.2">
      <c r="B102" s="28"/>
      <c r="L102" s="28"/>
    </row>
    <row r="103" spans="2:47" s="1" customFormat="1" ht="6.95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5" customHeight="1" x14ac:dyDescent="0.2">
      <c r="B108" s="28"/>
      <c r="C108" s="17" t="s">
        <v>179</v>
      </c>
      <c r="L108" s="28"/>
    </row>
    <row r="109" spans="2:47" s="1" customFormat="1" ht="6.95" customHeight="1" x14ac:dyDescent="0.2">
      <c r="B109" s="28"/>
      <c r="L109" s="28"/>
    </row>
    <row r="110" spans="2:47" s="1" customFormat="1" ht="12" customHeight="1" x14ac:dyDescent="0.2">
      <c r="B110" s="28"/>
      <c r="C110" s="23" t="s">
        <v>15</v>
      </c>
      <c r="L110" s="28"/>
    </row>
    <row r="111" spans="2:47" s="1" customFormat="1" ht="26.25" customHeight="1" x14ac:dyDescent="0.2">
      <c r="B111" s="28"/>
      <c r="E111" s="219" t="str">
        <f>E7</f>
        <v>Zníženie energetickej náročnosti a zvýšenie efektívnosti vo výrobe ovocných produktov</v>
      </c>
      <c r="F111" s="220"/>
      <c r="G111" s="220"/>
      <c r="H111" s="220"/>
      <c r="L111" s="28"/>
    </row>
    <row r="112" spans="2:47" ht="12" customHeight="1" x14ac:dyDescent="0.2">
      <c r="B112" s="16"/>
      <c r="C112" s="23" t="s">
        <v>156</v>
      </c>
      <c r="L112" s="16"/>
    </row>
    <row r="113" spans="2:65" ht="16.5" customHeight="1" x14ac:dyDescent="0.2">
      <c r="B113" s="16"/>
      <c r="E113" s="219" t="s">
        <v>416</v>
      </c>
      <c r="F113" s="183"/>
      <c r="G113" s="183"/>
      <c r="H113" s="183"/>
      <c r="L113" s="16"/>
    </row>
    <row r="114" spans="2:65" ht="12" customHeight="1" x14ac:dyDescent="0.2">
      <c r="B114" s="16"/>
      <c r="C114" s="23" t="s">
        <v>158</v>
      </c>
      <c r="L114" s="16"/>
    </row>
    <row r="115" spans="2:65" s="1" customFormat="1" ht="16.5" customHeight="1" x14ac:dyDescent="0.2">
      <c r="B115" s="28"/>
      <c r="E115" s="208" t="s">
        <v>2835</v>
      </c>
      <c r="F115" s="221"/>
      <c r="G115" s="221"/>
      <c r="H115" s="221"/>
      <c r="L115" s="28"/>
    </row>
    <row r="116" spans="2:65" s="1" customFormat="1" ht="12" customHeight="1" x14ac:dyDescent="0.2">
      <c r="B116" s="28"/>
      <c r="C116" s="23" t="s">
        <v>160</v>
      </c>
      <c r="L116" s="28"/>
    </row>
    <row r="117" spans="2:65" s="1" customFormat="1" ht="16.5" customHeight="1" x14ac:dyDescent="0.2">
      <c r="B117" s="28"/>
      <c r="E117" s="177" t="str">
        <f>E13</f>
        <v>SO 101.5 OT - Ostatné</v>
      </c>
      <c r="F117" s="221"/>
      <c r="G117" s="221"/>
      <c r="H117" s="221"/>
      <c r="L117" s="28"/>
    </row>
    <row r="118" spans="2:65" s="1" customFormat="1" ht="6.95" customHeight="1" x14ac:dyDescent="0.2">
      <c r="B118" s="28"/>
      <c r="L118" s="28"/>
    </row>
    <row r="119" spans="2:65" s="1" customFormat="1" ht="12" customHeight="1" x14ac:dyDescent="0.2">
      <c r="B119" s="28"/>
      <c r="C119" s="23" t="s">
        <v>19</v>
      </c>
      <c r="F119" s="21" t="str">
        <f>F16</f>
        <v>Stará Ľubovňa</v>
      </c>
      <c r="I119" s="23" t="s">
        <v>21</v>
      </c>
      <c r="J119" s="51" t="str">
        <f>IF(J16="","",J16)</f>
        <v>3. 5. 2023</v>
      </c>
      <c r="L119" s="28"/>
    </row>
    <row r="120" spans="2:65" s="1" customFormat="1" ht="6.95" customHeight="1" x14ac:dyDescent="0.2">
      <c r="B120" s="28"/>
      <c r="L120" s="28"/>
    </row>
    <row r="121" spans="2:65" s="1" customFormat="1" ht="15.2" customHeight="1" x14ac:dyDescent="0.2">
      <c r="B121" s="28"/>
      <c r="C121" s="23" t="s">
        <v>23</v>
      </c>
      <c r="F121" s="21" t="str">
        <f>E19</f>
        <v>GAS Familia, s.r.o.</v>
      </c>
      <c r="I121" s="23" t="s">
        <v>31</v>
      </c>
      <c r="J121" s="26" t="str">
        <f>E25</f>
        <v>Ing. Tibor Mitura</v>
      </c>
      <c r="L121" s="28"/>
    </row>
    <row r="122" spans="2:65" s="1" customFormat="1" ht="15.2" customHeight="1" x14ac:dyDescent="0.2">
      <c r="B122" s="28"/>
      <c r="C122" s="23" t="s">
        <v>29</v>
      </c>
      <c r="F122" s="21" t="str">
        <f>IF(E22="","",E22)</f>
        <v>Vyplň údaj</v>
      </c>
      <c r="I122" s="23" t="s">
        <v>34</v>
      </c>
      <c r="J122" s="26" t="str">
        <f>E28</f>
        <v>Structures, s.r.o.</v>
      </c>
      <c r="L122" s="28"/>
    </row>
    <row r="123" spans="2:65" s="1" customFormat="1" ht="10.35" customHeight="1" x14ac:dyDescent="0.2">
      <c r="B123" s="28"/>
      <c r="L123" s="28"/>
    </row>
    <row r="124" spans="2:65" s="10" customFormat="1" ht="29.25" customHeight="1" x14ac:dyDescent="0.2">
      <c r="B124" s="118"/>
      <c r="C124" s="119" t="s">
        <v>180</v>
      </c>
      <c r="D124" s="120" t="s">
        <v>64</v>
      </c>
      <c r="E124" s="120" t="s">
        <v>60</v>
      </c>
      <c r="F124" s="120" t="s">
        <v>61</v>
      </c>
      <c r="G124" s="120" t="s">
        <v>181</v>
      </c>
      <c r="H124" s="120" t="s">
        <v>182</v>
      </c>
      <c r="I124" s="120" t="s">
        <v>183</v>
      </c>
      <c r="J124" s="121" t="s">
        <v>164</v>
      </c>
      <c r="K124" s="122" t="s">
        <v>184</v>
      </c>
      <c r="L124" s="118"/>
      <c r="M124" s="58" t="s">
        <v>1</v>
      </c>
      <c r="N124" s="59" t="s">
        <v>43</v>
      </c>
      <c r="O124" s="59" t="s">
        <v>185</v>
      </c>
      <c r="P124" s="59" t="s">
        <v>186</v>
      </c>
      <c r="Q124" s="59" t="s">
        <v>187</v>
      </c>
      <c r="R124" s="59" t="s">
        <v>188</v>
      </c>
      <c r="S124" s="59" t="s">
        <v>189</v>
      </c>
      <c r="T124" s="60" t="s">
        <v>190</v>
      </c>
    </row>
    <row r="125" spans="2:65" s="1" customFormat="1" ht="22.9" customHeight="1" x14ac:dyDescent="0.25">
      <c r="B125" s="28"/>
      <c r="C125" s="63" t="s">
        <v>165</v>
      </c>
      <c r="J125" s="123">
        <f>BK125</f>
        <v>0</v>
      </c>
      <c r="L125" s="28"/>
      <c r="M125" s="61"/>
      <c r="N125" s="52"/>
      <c r="O125" s="52"/>
      <c r="P125" s="124">
        <f>P126</f>
        <v>0</v>
      </c>
      <c r="Q125" s="52"/>
      <c r="R125" s="124">
        <f>R126</f>
        <v>0</v>
      </c>
      <c r="S125" s="52"/>
      <c r="T125" s="125">
        <f>T126</f>
        <v>0</v>
      </c>
      <c r="AT125" s="13" t="s">
        <v>78</v>
      </c>
      <c r="AU125" s="13" t="s">
        <v>166</v>
      </c>
      <c r="BK125" s="126">
        <f>BK126</f>
        <v>0</v>
      </c>
    </row>
    <row r="126" spans="2:65" s="11" customFormat="1" ht="25.9" customHeight="1" x14ac:dyDescent="0.2">
      <c r="B126" s="127"/>
      <c r="D126" s="128" t="s">
        <v>78</v>
      </c>
      <c r="E126" s="129" t="s">
        <v>2091</v>
      </c>
      <c r="F126" s="129" t="s">
        <v>3301</v>
      </c>
      <c r="I126" s="130"/>
      <c r="J126" s="131">
        <f>BK126</f>
        <v>0</v>
      </c>
      <c r="L126" s="127"/>
      <c r="M126" s="132"/>
      <c r="P126" s="133">
        <f>SUM(P127:P130)</f>
        <v>0</v>
      </c>
      <c r="R126" s="133">
        <f>SUM(R127:R130)</f>
        <v>0</v>
      </c>
      <c r="T126" s="134">
        <f>SUM(T127:T130)</f>
        <v>0</v>
      </c>
      <c r="AR126" s="128" t="s">
        <v>86</v>
      </c>
      <c r="AT126" s="135" t="s">
        <v>78</v>
      </c>
      <c r="AU126" s="135" t="s">
        <v>79</v>
      </c>
      <c r="AY126" s="128" t="s">
        <v>193</v>
      </c>
      <c r="BK126" s="136">
        <f>SUM(BK127:BK130)</f>
        <v>0</v>
      </c>
    </row>
    <row r="127" spans="2:65" s="1" customFormat="1" ht="21.75" customHeight="1" x14ac:dyDescent="0.2">
      <c r="B127" s="139"/>
      <c r="C127" s="140" t="s">
        <v>86</v>
      </c>
      <c r="D127" s="140" t="s">
        <v>195</v>
      </c>
      <c r="E127" s="141" t="s">
        <v>3302</v>
      </c>
      <c r="F127" s="142" t="s">
        <v>3303</v>
      </c>
      <c r="G127" s="143" t="s">
        <v>2077</v>
      </c>
      <c r="H127" s="144">
        <v>88</v>
      </c>
      <c r="I127" s="145"/>
      <c r="J127" s="146">
        <f>ROUND(I127*H127,2)</f>
        <v>0</v>
      </c>
      <c r="K127" s="147"/>
      <c r="L127" s="28"/>
      <c r="M127" s="148" t="s">
        <v>1</v>
      </c>
      <c r="N127" s="149" t="s">
        <v>45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199</v>
      </c>
      <c r="AT127" s="152" t="s">
        <v>195</v>
      </c>
      <c r="AU127" s="152" t="s">
        <v>86</v>
      </c>
      <c r="AY127" s="13" t="s">
        <v>193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3" t="s">
        <v>91</v>
      </c>
      <c r="BK127" s="153">
        <f>ROUND(I127*H127,2)</f>
        <v>0</v>
      </c>
      <c r="BL127" s="13" t="s">
        <v>199</v>
      </c>
      <c r="BM127" s="152" t="s">
        <v>3304</v>
      </c>
    </row>
    <row r="128" spans="2:65" s="1" customFormat="1" ht="16.5" customHeight="1" x14ac:dyDescent="0.2">
      <c r="B128" s="139"/>
      <c r="C128" s="140" t="s">
        <v>91</v>
      </c>
      <c r="D128" s="140" t="s">
        <v>195</v>
      </c>
      <c r="E128" s="141" t="s">
        <v>3305</v>
      </c>
      <c r="F128" s="142" t="s">
        <v>3306</v>
      </c>
      <c r="G128" s="143" t="s">
        <v>2077</v>
      </c>
      <c r="H128" s="144">
        <v>7</v>
      </c>
      <c r="I128" s="145"/>
      <c r="J128" s="146">
        <f>ROUND(I128*H128,2)</f>
        <v>0</v>
      </c>
      <c r="K128" s="147"/>
      <c r="L128" s="28"/>
      <c r="M128" s="148" t="s">
        <v>1</v>
      </c>
      <c r="N128" s="149" t="s">
        <v>45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199</v>
      </c>
      <c r="AT128" s="152" t="s">
        <v>195</v>
      </c>
      <c r="AU128" s="152" t="s">
        <v>86</v>
      </c>
      <c r="AY128" s="13" t="s">
        <v>193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3" t="s">
        <v>91</v>
      </c>
      <c r="BK128" s="153">
        <f>ROUND(I128*H128,2)</f>
        <v>0</v>
      </c>
      <c r="BL128" s="13" t="s">
        <v>199</v>
      </c>
      <c r="BM128" s="152" t="s">
        <v>3307</v>
      </c>
    </row>
    <row r="129" spans="2:65" s="1" customFormat="1" ht="16.5" customHeight="1" x14ac:dyDescent="0.2">
      <c r="B129" s="139"/>
      <c r="C129" s="140" t="s">
        <v>96</v>
      </c>
      <c r="D129" s="140" t="s">
        <v>195</v>
      </c>
      <c r="E129" s="141" t="s">
        <v>3308</v>
      </c>
      <c r="F129" s="142" t="s">
        <v>3309</v>
      </c>
      <c r="G129" s="143" t="s">
        <v>1695</v>
      </c>
      <c r="H129" s="145"/>
      <c r="I129" s="145"/>
      <c r="J129" s="146">
        <f>ROUND(I129*H129,2)</f>
        <v>0</v>
      </c>
      <c r="K129" s="147"/>
      <c r="L129" s="28"/>
      <c r="M129" s="148" t="s">
        <v>1</v>
      </c>
      <c r="N129" s="149" t="s">
        <v>45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199</v>
      </c>
      <c r="AT129" s="152" t="s">
        <v>195</v>
      </c>
      <c r="AU129" s="152" t="s">
        <v>86</v>
      </c>
      <c r="AY129" s="13" t="s">
        <v>193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3" t="s">
        <v>91</v>
      </c>
      <c r="BK129" s="153">
        <f>ROUND(I129*H129,2)</f>
        <v>0</v>
      </c>
      <c r="BL129" s="13" t="s">
        <v>199</v>
      </c>
      <c r="BM129" s="152" t="s">
        <v>3310</v>
      </c>
    </row>
    <row r="130" spans="2:65" s="1" customFormat="1" ht="16.5" customHeight="1" x14ac:dyDescent="0.2">
      <c r="B130" s="139"/>
      <c r="C130" s="140" t="s">
        <v>199</v>
      </c>
      <c r="D130" s="140" t="s">
        <v>195</v>
      </c>
      <c r="E130" s="141" t="s">
        <v>3311</v>
      </c>
      <c r="F130" s="142" t="s">
        <v>3312</v>
      </c>
      <c r="G130" s="143" t="s">
        <v>1695</v>
      </c>
      <c r="H130" s="145"/>
      <c r="I130" s="145"/>
      <c r="J130" s="146">
        <f>ROUND(I130*H130,2)</f>
        <v>0</v>
      </c>
      <c r="K130" s="147"/>
      <c r="L130" s="28"/>
      <c r="M130" s="154" t="s">
        <v>1</v>
      </c>
      <c r="N130" s="155" t="s">
        <v>45</v>
      </c>
      <c r="O130" s="156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AR130" s="152" t="s">
        <v>199</v>
      </c>
      <c r="AT130" s="152" t="s">
        <v>195</v>
      </c>
      <c r="AU130" s="152" t="s">
        <v>86</v>
      </c>
      <c r="AY130" s="13" t="s">
        <v>193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3" t="s">
        <v>91</v>
      </c>
      <c r="BK130" s="153">
        <f>ROUND(I130*H130,2)</f>
        <v>0</v>
      </c>
      <c r="BL130" s="13" t="s">
        <v>199</v>
      </c>
      <c r="BM130" s="152" t="s">
        <v>3313</v>
      </c>
    </row>
    <row r="131" spans="2:65" s="1" customFormat="1" ht="6.95" customHeight="1" x14ac:dyDescent="0.2">
      <c r="B131" s="43"/>
      <c r="C131" s="44"/>
      <c r="D131" s="44"/>
      <c r="E131" s="44"/>
      <c r="F131" s="44"/>
      <c r="G131" s="44"/>
      <c r="H131" s="44"/>
      <c r="I131" s="44"/>
      <c r="J131" s="44"/>
      <c r="K131" s="44"/>
      <c r="L131" s="28"/>
    </row>
  </sheetData>
  <autoFilter ref="C124:K130" xr:uid="{00000000-0009-0000-0000-000009000000}"/>
  <mergeCells count="15">
    <mergeCell ref="E111:H111"/>
    <mergeCell ref="E115:H115"/>
    <mergeCell ref="E113:H113"/>
    <mergeCell ref="E117:H11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07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130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416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3314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ROUND(J138,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ROUND((SUM(BE138:BE306)),  2)</f>
        <v>0</v>
      </c>
      <c r="G35" s="96"/>
      <c r="H35" s="96"/>
      <c r="I35" s="97">
        <v>0.2</v>
      </c>
      <c r="J35" s="95">
        <f>ROUND(((SUM(BE138:BE306))*I35),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ROUND((SUM(BF138:BF306)),  2)</f>
        <v>0</v>
      </c>
      <c r="G36" s="96"/>
      <c r="H36" s="96"/>
      <c r="I36" s="97">
        <v>0.2</v>
      </c>
      <c r="J36" s="95">
        <f>ROUND(((SUM(BF138:BF306))*I36),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ROUND((SUM(BG138:BG306)),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ROUND((SUM(BH138:BH306)),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ROUND((SUM(BI138:BI306)),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416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101.6 - Vzduchotechnika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J138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3315</v>
      </c>
      <c r="E99" s="112"/>
      <c r="F99" s="112"/>
      <c r="G99" s="112"/>
      <c r="H99" s="112"/>
      <c r="I99" s="112"/>
      <c r="J99" s="113">
        <f>J139</f>
        <v>0</v>
      </c>
      <c r="L99" s="110"/>
    </row>
    <row r="100" spans="2:47" s="8" customFormat="1" ht="24.95" customHeight="1" x14ac:dyDescent="0.2">
      <c r="B100" s="110"/>
      <c r="D100" s="111" t="s">
        <v>3316</v>
      </c>
      <c r="E100" s="112"/>
      <c r="F100" s="112"/>
      <c r="G100" s="112"/>
      <c r="H100" s="112"/>
      <c r="I100" s="112"/>
      <c r="J100" s="113">
        <f>J152</f>
        <v>0</v>
      </c>
      <c r="L100" s="110"/>
    </row>
    <row r="101" spans="2:47" s="8" customFormat="1" ht="24.95" customHeight="1" x14ac:dyDescent="0.2">
      <c r="B101" s="110"/>
      <c r="D101" s="111" t="s">
        <v>3317</v>
      </c>
      <c r="E101" s="112"/>
      <c r="F101" s="112"/>
      <c r="G101" s="112"/>
      <c r="H101" s="112"/>
      <c r="I101" s="112"/>
      <c r="J101" s="113">
        <f>J171</f>
        <v>0</v>
      </c>
      <c r="L101" s="110"/>
    </row>
    <row r="102" spans="2:47" s="8" customFormat="1" ht="24.95" customHeight="1" x14ac:dyDescent="0.2">
      <c r="B102" s="110"/>
      <c r="D102" s="111" t="s">
        <v>3318</v>
      </c>
      <c r="E102" s="112"/>
      <c r="F102" s="112"/>
      <c r="G102" s="112"/>
      <c r="H102" s="112"/>
      <c r="I102" s="112"/>
      <c r="J102" s="113">
        <f>J190</f>
        <v>0</v>
      </c>
      <c r="L102" s="110"/>
    </row>
    <row r="103" spans="2:47" s="8" customFormat="1" ht="24.95" customHeight="1" x14ac:dyDescent="0.2">
      <c r="B103" s="110"/>
      <c r="D103" s="111" t="s">
        <v>3319</v>
      </c>
      <c r="E103" s="112"/>
      <c r="F103" s="112"/>
      <c r="G103" s="112"/>
      <c r="H103" s="112"/>
      <c r="I103" s="112"/>
      <c r="J103" s="113">
        <f>J193</f>
        <v>0</v>
      </c>
      <c r="L103" s="110"/>
    </row>
    <row r="104" spans="2:47" s="8" customFormat="1" ht="24.95" customHeight="1" x14ac:dyDescent="0.2">
      <c r="B104" s="110"/>
      <c r="D104" s="111" t="s">
        <v>3320</v>
      </c>
      <c r="E104" s="112"/>
      <c r="F104" s="112"/>
      <c r="G104" s="112"/>
      <c r="H104" s="112"/>
      <c r="I104" s="112"/>
      <c r="J104" s="113">
        <f>J196</f>
        <v>0</v>
      </c>
      <c r="L104" s="110"/>
    </row>
    <row r="105" spans="2:47" s="8" customFormat="1" ht="24.95" customHeight="1" x14ac:dyDescent="0.2">
      <c r="B105" s="110"/>
      <c r="D105" s="111" t="s">
        <v>3321</v>
      </c>
      <c r="E105" s="112"/>
      <c r="F105" s="112"/>
      <c r="G105" s="112"/>
      <c r="H105" s="112"/>
      <c r="I105" s="112"/>
      <c r="J105" s="113">
        <f>J201</f>
        <v>0</v>
      </c>
      <c r="L105" s="110"/>
    </row>
    <row r="106" spans="2:47" s="8" customFormat="1" ht="24.95" customHeight="1" x14ac:dyDescent="0.2">
      <c r="B106" s="110"/>
      <c r="D106" s="111" t="s">
        <v>3322</v>
      </c>
      <c r="E106" s="112"/>
      <c r="F106" s="112"/>
      <c r="G106" s="112"/>
      <c r="H106" s="112"/>
      <c r="I106" s="112"/>
      <c r="J106" s="113">
        <f>J204</f>
        <v>0</v>
      </c>
      <c r="L106" s="110"/>
    </row>
    <row r="107" spans="2:47" s="8" customFormat="1" ht="24.95" customHeight="1" x14ac:dyDescent="0.2">
      <c r="B107" s="110"/>
      <c r="D107" s="111" t="s">
        <v>3323</v>
      </c>
      <c r="E107" s="112"/>
      <c r="F107" s="112"/>
      <c r="G107" s="112"/>
      <c r="H107" s="112"/>
      <c r="I107" s="112"/>
      <c r="J107" s="113">
        <f>J215</f>
        <v>0</v>
      </c>
      <c r="L107" s="110"/>
    </row>
    <row r="108" spans="2:47" s="8" customFormat="1" ht="24.95" customHeight="1" x14ac:dyDescent="0.2">
      <c r="B108" s="110"/>
      <c r="D108" s="111" t="s">
        <v>3324</v>
      </c>
      <c r="E108" s="112"/>
      <c r="F108" s="112"/>
      <c r="G108" s="112"/>
      <c r="H108" s="112"/>
      <c r="I108" s="112"/>
      <c r="J108" s="113">
        <f>J222</f>
        <v>0</v>
      </c>
      <c r="L108" s="110"/>
    </row>
    <row r="109" spans="2:47" s="8" customFormat="1" ht="24.95" customHeight="1" x14ac:dyDescent="0.2">
      <c r="B109" s="110"/>
      <c r="D109" s="111" t="s">
        <v>3325</v>
      </c>
      <c r="E109" s="112"/>
      <c r="F109" s="112"/>
      <c r="G109" s="112"/>
      <c r="H109" s="112"/>
      <c r="I109" s="112"/>
      <c r="J109" s="113">
        <f>J225</f>
        <v>0</v>
      </c>
      <c r="L109" s="110"/>
    </row>
    <row r="110" spans="2:47" s="8" customFormat="1" ht="24.95" customHeight="1" x14ac:dyDescent="0.2">
      <c r="B110" s="110"/>
      <c r="D110" s="111" t="s">
        <v>3326</v>
      </c>
      <c r="E110" s="112"/>
      <c r="F110" s="112"/>
      <c r="G110" s="112"/>
      <c r="H110" s="112"/>
      <c r="I110" s="112"/>
      <c r="J110" s="113">
        <f>J236</f>
        <v>0</v>
      </c>
      <c r="L110" s="110"/>
    </row>
    <row r="111" spans="2:47" s="8" customFormat="1" ht="24.95" customHeight="1" x14ac:dyDescent="0.2">
      <c r="B111" s="110"/>
      <c r="D111" s="111" t="s">
        <v>3327</v>
      </c>
      <c r="E111" s="112"/>
      <c r="F111" s="112"/>
      <c r="G111" s="112"/>
      <c r="H111" s="112"/>
      <c r="I111" s="112"/>
      <c r="J111" s="113">
        <f>J239</f>
        <v>0</v>
      </c>
      <c r="L111" s="110"/>
    </row>
    <row r="112" spans="2:47" s="8" customFormat="1" ht="24.95" customHeight="1" x14ac:dyDescent="0.2">
      <c r="B112" s="110"/>
      <c r="D112" s="111" t="s">
        <v>3328</v>
      </c>
      <c r="E112" s="112"/>
      <c r="F112" s="112"/>
      <c r="G112" s="112"/>
      <c r="H112" s="112"/>
      <c r="I112" s="112"/>
      <c r="J112" s="113">
        <f>J246</f>
        <v>0</v>
      </c>
      <c r="L112" s="110"/>
    </row>
    <row r="113" spans="2:12" s="8" customFormat="1" ht="24.95" customHeight="1" x14ac:dyDescent="0.2">
      <c r="B113" s="110"/>
      <c r="D113" s="111" t="s">
        <v>3329</v>
      </c>
      <c r="E113" s="112"/>
      <c r="F113" s="112"/>
      <c r="G113" s="112"/>
      <c r="H113" s="112"/>
      <c r="I113" s="112"/>
      <c r="J113" s="113">
        <f>J251</f>
        <v>0</v>
      </c>
      <c r="L113" s="110"/>
    </row>
    <row r="114" spans="2:12" s="8" customFormat="1" ht="24.95" customHeight="1" x14ac:dyDescent="0.2">
      <c r="B114" s="110"/>
      <c r="D114" s="111" t="s">
        <v>3330</v>
      </c>
      <c r="E114" s="112"/>
      <c r="F114" s="112"/>
      <c r="G114" s="112"/>
      <c r="H114" s="112"/>
      <c r="I114" s="112"/>
      <c r="J114" s="113">
        <f>J276</f>
        <v>0</v>
      </c>
      <c r="L114" s="110"/>
    </row>
    <row r="115" spans="2:12" s="8" customFormat="1" ht="24.95" customHeight="1" x14ac:dyDescent="0.2">
      <c r="B115" s="110"/>
      <c r="D115" s="111" t="s">
        <v>3331</v>
      </c>
      <c r="E115" s="112"/>
      <c r="F115" s="112"/>
      <c r="G115" s="112"/>
      <c r="H115" s="112"/>
      <c r="I115" s="112"/>
      <c r="J115" s="113">
        <f>J295</f>
        <v>0</v>
      </c>
      <c r="L115" s="110"/>
    </row>
    <row r="116" spans="2:12" s="8" customFormat="1" ht="24.95" customHeight="1" x14ac:dyDescent="0.2">
      <c r="B116" s="110"/>
      <c r="D116" s="111" t="s">
        <v>3332</v>
      </c>
      <c r="E116" s="112"/>
      <c r="F116" s="112"/>
      <c r="G116" s="112"/>
      <c r="H116" s="112"/>
      <c r="I116" s="112"/>
      <c r="J116" s="113">
        <f>J300</f>
        <v>0</v>
      </c>
      <c r="L116" s="110"/>
    </row>
    <row r="117" spans="2:12" s="1" customFormat="1" ht="21.75" customHeight="1" x14ac:dyDescent="0.2">
      <c r="B117" s="28"/>
      <c r="L117" s="28"/>
    </row>
    <row r="118" spans="2:12" s="1" customFormat="1" ht="6.95" customHeight="1" x14ac:dyDescent="0.2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8"/>
    </row>
    <row r="122" spans="2:12" s="1" customFormat="1" ht="6.95" customHeight="1" x14ac:dyDescent="0.2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</row>
    <row r="123" spans="2:12" s="1" customFormat="1" ht="24.95" customHeight="1" x14ac:dyDescent="0.2">
      <c r="B123" s="28"/>
      <c r="C123" s="17" t="s">
        <v>179</v>
      </c>
      <c r="L123" s="28"/>
    </row>
    <row r="124" spans="2:12" s="1" customFormat="1" ht="6.95" customHeight="1" x14ac:dyDescent="0.2">
      <c r="B124" s="28"/>
      <c r="L124" s="28"/>
    </row>
    <row r="125" spans="2:12" s="1" customFormat="1" ht="12" customHeight="1" x14ac:dyDescent="0.2">
      <c r="B125" s="28"/>
      <c r="C125" s="23" t="s">
        <v>15</v>
      </c>
      <c r="L125" s="28"/>
    </row>
    <row r="126" spans="2:12" s="1" customFormat="1" ht="26.25" customHeight="1" x14ac:dyDescent="0.2">
      <c r="B126" s="28"/>
      <c r="E126" s="219" t="str">
        <f>E7</f>
        <v>Zníženie energetickej náročnosti a zvýšenie efektívnosti vo výrobe ovocných produktov</v>
      </c>
      <c r="F126" s="220"/>
      <c r="G126" s="220"/>
      <c r="H126" s="220"/>
      <c r="L126" s="28"/>
    </row>
    <row r="127" spans="2:12" ht="12" customHeight="1" x14ac:dyDescent="0.2">
      <c r="B127" s="16"/>
      <c r="C127" s="23" t="s">
        <v>156</v>
      </c>
      <c r="L127" s="16"/>
    </row>
    <row r="128" spans="2:12" s="1" customFormat="1" ht="16.5" customHeight="1" x14ac:dyDescent="0.2">
      <c r="B128" s="28"/>
      <c r="E128" s="219" t="s">
        <v>416</v>
      </c>
      <c r="F128" s="221"/>
      <c r="G128" s="221"/>
      <c r="H128" s="221"/>
      <c r="L128" s="28"/>
    </row>
    <row r="129" spans="2:65" s="1" customFormat="1" ht="12" customHeight="1" x14ac:dyDescent="0.2">
      <c r="B129" s="28"/>
      <c r="C129" s="23" t="s">
        <v>158</v>
      </c>
      <c r="L129" s="28"/>
    </row>
    <row r="130" spans="2:65" s="1" customFormat="1" ht="16.5" customHeight="1" x14ac:dyDescent="0.2">
      <c r="B130" s="28"/>
      <c r="E130" s="177" t="str">
        <f>E11</f>
        <v>SO 101.6 - Vzduchotechnika</v>
      </c>
      <c r="F130" s="221"/>
      <c r="G130" s="221"/>
      <c r="H130" s="221"/>
      <c r="L130" s="28"/>
    </row>
    <row r="131" spans="2:65" s="1" customFormat="1" ht="6.95" customHeight="1" x14ac:dyDescent="0.2">
      <c r="B131" s="28"/>
      <c r="L131" s="28"/>
    </row>
    <row r="132" spans="2:65" s="1" customFormat="1" ht="12" customHeight="1" x14ac:dyDescent="0.2">
      <c r="B132" s="28"/>
      <c r="C132" s="23" t="s">
        <v>19</v>
      </c>
      <c r="F132" s="21" t="str">
        <f>F14</f>
        <v>Stará Ľubovňa</v>
      </c>
      <c r="I132" s="23" t="s">
        <v>21</v>
      </c>
      <c r="J132" s="51" t="str">
        <f>IF(J14="","",J14)</f>
        <v>3. 5. 2023</v>
      </c>
      <c r="L132" s="28"/>
    </row>
    <row r="133" spans="2:65" s="1" customFormat="1" ht="6.95" customHeight="1" x14ac:dyDescent="0.2">
      <c r="B133" s="28"/>
      <c r="L133" s="28"/>
    </row>
    <row r="134" spans="2:65" s="1" customFormat="1" ht="15.2" customHeight="1" x14ac:dyDescent="0.2">
      <c r="B134" s="28"/>
      <c r="C134" s="23" t="s">
        <v>23</v>
      </c>
      <c r="F134" s="21" t="str">
        <f>E17</f>
        <v>GAS Familia, s.r.o.</v>
      </c>
      <c r="I134" s="23" t="s">
        <v>31</v>
      </c>
      <c r="J134" s="26" t="str">
        <f>E23</f>
        <v>Ing. Tibor Mitura</v>
      </c>
      <c r="L134" s="28"/>
    </row>
    <row r="135" spans="2:65" s="1" customFormat="1" ht="15.2" customHeight="1" x14ac:dyDescent="0.2">
      <c r="B135" s="28"/>
      <c r="C135" s="23" t="s">
        <v>29</v>
      </c>
      <c r="F135" s="21" t="str">
        <f>IF(E20="","",E20)</f>
        <v>Vyplň údaj</v>
      </c>
      <c r="I135" s="23" t="s">
        <v>34</v>
      </c>
      <c r="J135" s="26" t="str">
        <f>E26</f>
        <v>Structures, s.r.o.</v>
      </c>
      <c r="L135" s="28"/>
    </row>
    <row r="136" spans="2:65" s="1" customFormat="1" ht="10.35" customHeight="1" x14ac:dyDescent="0.2">
      <c r="B136" s="28"/>
      <c r="L136" s="28"/>
    </row>
    <row r="137" spans="2:65" s="10" customFormat="1" ht="29.25" customHeight="1" x14ac:dyDescent="0.2">
      <c r="B137" s="118"/>
      <c r="C137" s="119" t="s">
        <v>180</v>
      </c>
      <c r="D137" s="120" t="s">
        <v>64</v>
      </c>
      <c r="E137" s="120" t="s">
        <v>60</v>
      </c>
      <c r="F137" s="120" t="s">
        <v>61</v>
      </c>
      <c r="G137" s="120" t="s">
        <v>181</v>
      </c>
      <c r="H137" s="120" t="s">
        <v>182</v>
      </c>
      <c r="I137" s="120" t="s">
        <v>183</v>
      </c>
      <c r="J137" s="121" t="s">
        <v>164</v>
      </c>
      <c r="K137" s="122" t="s">
        <v>184</v>
      </c>
      <c r="L137" s="118"/>
      <c r="M137" s="58" t="s">
        <v>1</v>
      </c>
      <c r="N137" s="59" t="s">
        <v>43</v>
      </c>
      <c r="O137" s="59" t="s">
        <v>185</v>
      </c>
      <c r="P137" s="59" t="s">
        <v>186</v>
      </c>
      <c r="Q137" s="59" t="s">
        <v>187</v>
      </c>
      <c r="R137" s="59" t="s">
        <v>188</v>
      </c>
      <c r="S137" s="59" t="s">
        <v>189</v>
      </c>
      <c r="T137" s="60" t="s">
        <v>190</v>
      </c>
    </row>
    <row r="138" spans="2:65" s="1" customFormat="1" ht="22.9" customHeight="1" x14ac:dyDescent="0.25">
      <c r="B138" s="28"/>
      <c r="C138" s="63" t="s">
        <v>165</v>
      </c>
      <c r="J138" s="123">
        <f>BK138</f>
        <v>0</v>
      </c>
      <c r="L138" s="28"/>
      <c r="M138" s="61"/>
      <c r="N138" s="52"/>
      <c r="O138" s="52"/>
      <c r="P138" s="124">
        <f>P139+P152+P171+P190+P193+P196+P201+P204+P215+P222+P225+P236+P239+P246+P251+P276+P295+P300</f>
        <v>0</v>
      </c>
      <c r="Q138" s="52"/>
      <c r="R138" s="124">
        <f>R139+R152+R171+R190+R193+R196+R201+R204+R215+R222+R225+R236+R239+R246+R251+R276+R295+R300</f>
        <v>0</v>
      </c>
      <c r="S138" s="52"/>
      <c r="T138" s="125">
        <f>T139+T152+T171+T190+T193+T196+T201+T204+T215+T222+T225+T236+T239+T246+T251+T276+T295+T300</f>
        <v>0</v>
      </c>
      <c r="AT138" s="13" t="s">
        <v>78</v>
      </c>
      <c r="AU138" s="13" t="s">
        <v>166</v>
      </c>
      <c r="BK138" s="126">
        <f>BK139+BK152+BK171+BK190+BK193+BK196+BK201+BK204+BK215+BK222+BK225+BK236+BK239+BK246+BK251+BK276+BK295+BK300</f>
        <v>0</v>
      </c>
    </row>
    <row r="139" spans="2:65" s="11" customFormat="1" ht="25.9" customHeight="1" x14ac:dyDescent="0.2">
      <c r="B139" s="127"/>
      <c r="D139" s="128" t="s">
        <v>78</v>
      </c>
      <c r="E139" s="129" t="s">
        <v>2063</v>
      </c>
      <c r="F139" s="129" t="s">
        <v>3333</v>
      </c>
      <c r="I139" s="130"/>
      <c r="J139" s="131">
        <f>BK139</f>
        <v>0</v>
      </c>
      <c r="L139" s="127"/>
      <c r="M139" s="132"/>
      <c r="P139" s="133">
        <f>SUM(P140:P151)</f>
        <v>0</v>
      </c>
      <c r="R139" s="133">
        <f>SUM(R140:R151)</f>
        <v>0</v>
      </c>
      <c r="T139" s="134">
        <f>SUM(T140:T151)</f>
        <v>0</v>
      </c>
      <c r="AR139" s="128" t="s">
        <v>86</v>
      </c>
      <c r="AT139" s="135" t="s">
        <v>78</v>
      </c>
      <c r="AU139" s="135" t="s">
        <v>79</v>
      </c>
      <c r="AY139" s="128" t="s">
        <v>193</v>
      </c>
      <c r="BK139" s="136">
        <f>SUM(BK140:BK151)</f>
        <v>0</v>
      </c>
    </row>
    <row r="140" spans="2:65" s="1" customFormat="1" ht="16.5" customHeight="1" x14ac:dyDescent="0.2">
      <c r="B140" s="139"/>
      <c r="C140" s="140" t="s">
        <v>295</v>
      </c>
      <c r="D140" s="140" t="s">
        <v>195</v>
      </c>
      <c r="E140" s="141" t="s">
        <v>1918</v>
      </c>
      <c r="F140" s="142" t="s">
        <v>3334</v>
      </c>
      <c r="G140" s="143" t="s">
        <v>198</v>
      </c>
      <c r="H140" s="144">
        <v>251</v>
      </c>
      <c r="I140" s="145"/>
      <c r="J140" s="146">
        <f t="shared" ref="J140:J151" si="0">ROUND(I140*H140,2)</f>
        <v>0</v>
      </c>
      <c r="K140" s="147"/>
      <c r="L140" s="28"/>
      <c r="M140" s="148" t="s">
        <v>1</v>
      </c>
      <c r="N140" s="149" t="s">
        <v>45</v>
      </c>
      <c r="P140" s="150">
        <f t="shared" ref="P140:P151" si="1">O140*H140</f>
        <v>0</v>
      </c>
      <c r="Q140" s="150">
        <v>0</v>
      </c>
      <c r="R140" s="150">
        <f t="shared" ref="R140:R151" si="2">Q140*H140</f>
        <v>0</v>
      </c>
      <c r="S140" s="150">
        <v>0</v>
      </c>
      <c r="T140" s="151">
        <f t="shared" ref="T140:T151" si="3">S140*H140</f>
        <v>0</v>
      </c>
      <c r="AR140" s="152" t="s">
        <v>199</v>
      </c>
      <c r="AT140" s="152" t="s">
        <v>195</v>
      </c>
      <c r="AU140" s="152" t="s">
        <v>86</v>
      </c>
      <c r="AY140" s="13" t="s">
        <v>193</v>
      </c>
      <c r="BE140" s="153">
        <f t="shared" ref="BE140:BE151" si="4">IF(N140="základná",J140,0)</f>
        <v>0</v>
      </c>
      <c r="BF140" s="153">
        <f t="shared" ref="BF140:BF151" si="5">IF(N140="znížená",J140,0)</f>
        <v>0</v>
      </c>
      <c r="BG140" s="153">
        <f t="shared" ref="BG140:BG151" si="6">IF(N140="zákl. prenesená",J140,0)</f>
        <v>0</v>
      </c>
      <c r="BH140" s="153">
        <f t="shared" ref="BH140:BH151" si="7">IF(N140="zníž. prenesená",J140,0)</f>
        <v>0</v>
      </c>
      <c r="BI140" s="153">
        <f t="shared" ref="BI140:BI151" si="8">IF(N140="nulová",J140,0)</f>
        <v>0</v>
      </c>
      <c r="BJ140" s="13" t="s">
        <v>91</v>
      </c>
      <c r="BK140" s="153">
        <f t="shared" ref="BK140:BK151" si="9">ROUND(I140*H140,2)</f>
        <v>0</v>
      </c>
      <c r="BL140" s="13" t="s">
        <v>199</v>
      </c>
      <c r="BM140" s="152" t="s">
        <v>3335</v>
      </c>
    </row>
    <row r="141" spans="2:65" s="1" customFormat="1" ht="37.9" customHeight="1" x14ac:dyDescent="0.2">
      <c r="B141" s="139"/>
      <c r="C141" s="159" t="s">
        <v>301</v>
      </c>
      <c r="D141" s="159" t="s">
        <v>473</v>
      </c>
      <c r="E141" s="160" t="s">
        <v>3336</v>
      </c>
      <c r="F141" s="161" t="s">
        <v>3337</v>
      </c>
      <c r="G141" s="162" t="s">
        <v>198</v>
      </c>
      <c r="H141" s="163">
        <v>251</v>
      </c>
      <c r="I141" s="164"/>
      <c r="J141" s="165">
        <f t="shared" si="0"/>
        <v>0</v>
      </c>
      <c r="K141" s="166"/>
      <c r="L141" s="167"/>
      <c r="M141" s="168" t="s">
        <v>1</v>
      </c>
      <c r="N141" s="16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226</v>
      </c>
      <c r="AT141" s="152" t="s">
        <v>473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3338</v>
      </c>
    </row>
    <row r="142" spans="2:65" s="1" customFormat="1" ht="16.5" customHeight="1" x14ac:dyDescent="0.2">
      <c r="B142" s="139"/>
      <c r="C142" s="140" t="s">
        <v>307</v>
      </c>
      <c r="D142" s="140" t="s">
        <v>195</v>
      </c>
      <c r="E142" s="141" t="s">
        <v>2051</v>
      </c>
      <c r="F142" s="142" t="s">
        <v>3334</v>
      </c>
      <c r="G142" s="143" t="s">
        <v>198</v>
      </c>
      <c r="H142" s="144">
        <v>96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3339</v>
      </c>
    </row>
    <row r="143" spans="2:65" s="1" customFormat="1" ht="37.9" customHeight="1" x14ac:dyDescent="0.2">
      <c r="B143" s="139"/>
      <c r="C143" s="159" t="s">
        <v>311</v>
      </c>
      <c r="D143" s="159" t="s">
        <v>473</v>
      </c>
      <c r="E143" s="160" t="s">
        <v>3340</v>
      </c>
      <c r="F143" s="161" t="s">
        <v>3341</v>
      </c>
      <c r="G143" s="162" t="s">
        <v>198</v>
      </c>
      <c r="H143" s="163">
        <v>96</v>
      </c>
      <c r="I143" s="164"/>
      <c r="J143" s="165">
        <f t="shared" si="0"/>
        <v>0</v>
      </c>
      <c r="K143" s="166"/>
      <c r="L143" s="167"/>
      <c r="M143" s="168" t="s">
        <v>1</v>
      </c>
      <c r="N143" s="16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226</v>
      </c>
      <c r="AT143" s="152" t="s">
        <v>473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3342</v>
      </c>
    </row>
    <row r="144" spans="2:65" s="1" customFormat="1" ht="16.5" customHeight="1" x14ac:dyDescent="0.2">
      <c r="B144" s="139"/>
      <c r="C144" s="140" t="s">
        <v>679</v>
      </c>
      <c r="D144" s="140" t="s">
        <v>195</v>
      </c>
      <c r="E144" s="141" t="s">
        <v>2185</v>
      </c>
      <c r="F144" s="142" t="s">
        <v>3343</v>
      </c>
      <c r="G144" s="143" t="s">
        <v>198</v>
      </c>
      <c r="H144" s="144">
        <v>126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3344</v>
      </c>
    </row>
    <row r="145" spans="2:65" s="1" customFormat="1" ht="37.9" customHeight="1" x14ac:dyDescent="0.2">
      <c r="B145" s="139"/>
      <c r="C145" s="159" t="s">
        <v>683</v>
      </c>
      <c r="D145" s="159" t="s">
        <v>473</v>
      </c>
      <c r="E145" s="160" t="s">
        <v>3345</v>
      </c>
      <c r="F145" s="161" t="s">
        <v>3337</v>
      </c>
      <c r="G145" s="162" t="s">
        <v>198</v>
      </c>
      <c r="H145" s="163">
        <v>126</v>
      </c>
      <c r="I145" s="164"/>
      <c r="J145" s="165">
        <f t="shared" si="0"/>
        <v>0</v>
      </c>
      <c r="K145" s="166"/>
      <c r="L145" s="167"/>
      <c r="M145" s="168" t="s">
        <v>1</v>
      </c>
      <c r="N145" s="16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226</v>
      </c>
      <c r="AT145" s="152" t="s">
        <v>473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3346</v>
      </c>
    </row>
    <row r="146" spans="2:65" s="1" customFormat="1" ht="16.5" customHeight="1" x14ac:dyDescent="0.2">
      <c r="B146" s="139"/>
      <c r="C146" s="140" t="s">
        <v>687</v>
      </c>
      <c r="D146" s="140" t="s">
        <v>195</v>
      </c>
      <c r="E146" s="141" t="s">
        <v>2188</v>
      </c>
      <c r="F146" s="142" t="s">
        <v>3347</v>
      </c>
      <c r="G146" s="143" t="s">
        <v>198</v>
      </c>
      <c r="H146" s="144">
        <v>153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195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3348</v>
      </c>
    </row>
    <row r="147" spans="2:65" s="1" customFormat="1" ht="37.9" customHeight="1" x14ac:dyDescent="0.2">
      <c r="B147" s="139"/>
      <c r="C147" s="159" t="s">
        <v>691</v>
      </c>
      <c r="D147" s="159" t="s">
        <v>473</v>
      </c>
      <c r="E147" s="160" t="s">
        <v>3349</v>
      </c>
      <c r="F147" s="161" t="s">
        <v>3341</v>
      </c>
      <c r="G147" s="162" t="s">
        <v>198</v>
      </c>
      <c r="H147" s="163">
        <v>153</v>
      </c>
      <c r="I147" s="164"/>
      <c r="J147" s="165">
        <f t="shared" si="0"/>
        <v>0</v>
      </c>
      <c r="K147" s="166"/>
      <c r="L147" s="167"/>
      <c r="M147" s="168" t="s">
        <v>1</v>
      </c>
      <c r="N147" s="16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226</v>
      </c>
      <c r="AT147" s="152" t="s">
        <v>473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3350</v>
      </c>
    </row>
    <row r="148" spans="2:65" s="1" customFormat="1" ht="16.5" customHeight="1" x14ac:dyDescent="0.2">
      <c r="B148" s="139"/>
      <c r="C148" s="140" t="s">
        <v>1125</v>
      </c>
      <c r="D148" s="140" t="s">
        <v>195</v>
      </c>
      <c r="E148" s="141" t="s">
        <v>2079</v>
      </c>
      <c r="F148" s="142" t="s">
        <v>3334</v>
      </c>
      <c r="G148" s="143" t="s">
        <v>198</v>
      </c>
      <c r="H148" s="144">
        <v>19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199</v>
      </c>
      <c r="AT148" s="152" t="s">
        <v>195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3351</v>
      </c>
    </row>
    <row r="149" spans="2:65" s="1" customFormat="1" ht="37.9" customHeight="1" x14ac:dyDescent="0.2">
      <c r="B149" s="139"/>
      <c r="C149" s="159" t="s">
        <v>1129</v>
      </c>
      <c r="D149" s="159" t="s">
        <v>473</v>
      </c>
      <c r="E149" s="160" t="s">
        <v>3352</v>
      </c>
      <c r="F149" s="161" t="s">
        <v>3341</v>
      </c>
      <c r="G149" s="162" t="s">
        <v>198</v>
      </c>
      <c r="H149" s="163">
        <v>19</v>
      </c>
      <c r="I149" s="164"/>
      <c r="J149" s="165">
        <f t="shared" si="0"/>
        <v>0</v>
      </c>
      <c r="K149" s="166"/>
      <c r="L149" s="167"/>
      <c r="M149" s="168" t="s">
        <v>1</v>
      </c>
      <c r="N149" s="16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226</v>
      </c>
      <c r="AT149" s="152" t="s">
        <v>473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3353</v>
      </c>
    </row>
    <row r="150" spans="2:65" s="1" customFormat="1" ht="16.5" customHeight="1" x14ac:dyDescent="0.2">
      <c r="B150" s="139"/>
      <c r="C150" s="140" t="s">
        <v>1699</v>
      </c>
      <c r="D150" s="140" t="s">
        <v>195</v>
      </c>
      <c r="E150" s="141" t="s">
        <v>2998</v>
      </c>
      <c r="F150" s="142" t="s">
        <v>3354</v>
      </c>
      <c r="G150" s="143" t="s">
        <v>198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3355</v>
      </c>
    </row>
    <row r="151" spans="2:65" s="1" customFormat="1" ht="37.9" customHeight="1" x14ac:dyDescent="0.2">
      <c r="B151" s="139"/>
      <c r="C151" s="159" t="s">
        <v>1703</v>
      </c>
      <c r="D151" s="159" t="s">
        <v>473</v>
      </c>
      <c r="E151" s="160" t="s">
        <v>3356</v>
      </c>
      <c r="F151" s="161" t="s">
        <v>3357</v>
      </c>
      <c r="G151" s="162" t="s">
        <v>198</v>
      </c>
      <c r="H151" s="163">
        <v>2</v>
      </c>
      <c r="I151" s="164"/>
      <c r="J151" s="165">
        <f t="shared" si="0"/>
        <v>0</v>
      </c>
      <c r="K151" s="166"/>
      <c r="L151" s="167"/>
      <c r="M151" s="168" t="s">
        <v>1</v>
      </c>
      <c r="N151" s="16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226</v>
      </c>
      <c r="AT151" s="152" t="s">
        <v>473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3358</v>
      </c>
    </row>
    <row r="152" spans="2:65" s="11" customFormat="1" ht="25.9" customHeight="1" x14ac:dyDescent="0.2">
      <c r="B152" s="127"/>
      <c r="D152" s="128" t="s">
        <v>78</v>
      </c>
      <c r="E152" s="129" t="s">
        <v>2073</v>
      </c>
      <c r="F152" s="129" t="s">
        <v>3359</v>
      </c>
      <c r="I152" s="130"/>
      <c r="J152" s="131">
        <f>BK152</f>
        <v>0</v>
      </c>
      <c r="L152" s="127"/>
      <c r="M152" s="132"/>
      <c r="P152" s="133">
        <f>SUM(P153:P170)</f>
        <v>0</v>
      </c>
      <c r="R152" s="133">
        <f>SUM(R153:R170)</f>
        <v>0</v>
      </c>
      <c r="T152" s="134">
        <f>SUM(T153:T170)</f>
        <v>0</v>
      </c>
      <c r="AR152" s="128" t="s">
        <v>86</v>
      </c>
      <c r="AT152" s="135" t="s">
        <v>78</v>
      </c>
      <c r="AU152" s="135" t="s">
        <v>79</v>
      </c>
      <c r="AY152" s="128" t="s">
        <v>193</v>
      </c>
      <c r="BK152" s="136">
        <f>SUM(BK153:BK170)</f>
        <v>0</v>
      </c>
    </row>
    <row r="153" spans="2:65" s="1" customFormat="1" ht="16.5" customHeight="1" x14ac:dyDescent="0.2">
      <c r="B153" s="139"/>
      <c r="C153" s="140" t="s">
        <v>315</v>
      </c>
      <c r="D153" s="140" t="s">
        <v>195</v>
      </c>
      <c r="E153" s="141" t="s">
        <v>2054</v>
      </c>
      <c r="F153" s="142" t="s">
        <v>3360</v>
      </c>
      <c r="G153" s="143" t="s">
        <v>2095</v>
      </c>
      <c r="H153" s="144">
        <v>22</v>
      </c>
      <c r="I153" s="145"/>
      <c r="J153" s="146">
        <f t="shared" ref="J153:J170" si="10">ROUND(I153*H153,2)</f>
        <v>0</v>
      </c>
      <c r="K153" s="147"/>
      <c r="L153" s="28"/>
      <c r="M153" s="148" t="s">
        <v>1</v>
      </c>
      <c r="N153" s="149" t="s">
        <v>45</v>
      </c>
      <c r="P153" s="150">
        <f t="shared" ref="P153:P170" si="11">O153*H153</f>
        <v>0</v>
      </c>
      <c r="Q153" s="150">
        <v>0</v>
      </c>
      <c r="R153" s="150">
        <f t="shared" ref="R153:R170" si="12">Q153*H153</f>
        <v>0</v>
      </c>
      <c r="S153" s="150">
        <v>0</v>
      </c>
      <c r="T153" s="151">
        <f t="shared" ref="T153:T170" si="13">S153*H153</f>
        <v>0</v>
      </c>
      <c r="AR153" s="152" t="s">
        <v>199</v>
      </c>
      <c r="AT153" s="152" t="s">
        <v>195</v>
      </c>
      <c r="AU153" s="152" t="s">
        <v>86</v>
      </c>
      <c r="AY153" s="13" t="s">
        <v>193</v>
      </c>
      <c r="BE153" s="153">
        <f t="shared" ref="BE153:BE170" si="14">IF(N153="základná",J153,0)</f>
        <v>0</v>
      </c>
      <c r="BF153" s="153">
        <f t="shared" ref="BF153:BF170" si="15">IF(N153="znížená",J153,0)</f>
        <v>0</v>
      </c>
      <c r="BG153" s="153">
        <f t="shared" ref="BG153:BG170" si="16">IF(N153="zákl. prenesená",J153,0)</f>
        <v>0</v>
      </c>
      <c r="BH153" s="153">
        <f t="shared" ref="BH153:BH170" si="17">IF(N153="zníž. prenesená",J153,0)</f>
        <v>0</v>
      </c>
      <c r="BI153" s="153">
        <f t="shared" ref="BI153:BI170" si="18">IF(N153="nulová",J153,0)</f>
        <v>0</v>
      </c>
      <c r="BJ153" s="13" t="s">
        <v>91</v>
      </c>
      <c r="BK153" s="153">
        <f t="shared" ref="BK153:BK170" si="19">ROUND(I153*H153,2)</f>
        <v>0</v>
      </c>
      <c r="BL153" s="13" t="s">
        <v>199</v>
      </c>
      <c r="BM153" s="152" t="s">
        <v>3361</v>
      </c>
    </row>
    <row r="154" spans="2:65" s="1" customFormat="1" ht="16.5" customHeight="1" x14ac:dyDescent="0.2">
      <c r="B154" s="139"/>
      <c r="C154" s="159" t="s">
        <v>320</v>
      </c>
      <c r="D154" s="159" t="s">
        <v>473</v>
      </c>
      <c r="E154" s="160" t="s">
        <v>3362</v>
      </c>
      <c r="F154" s="161" t="s">
        <v>3363</v>
      </c>
      <c r="G154" s="162" t="s">
        <v>2095</v>
      </c>
      <c r="H154" s="163">
        <v>22</v>
      </c>
      <c r="I154" s="164"/>
      <c r="J154" s="165">
        <f t="shared" si="10"/>
        <v>0</v>
      </c>
      <c r="K154" s="166"/>
      <c r="L154" s="167"/>
      <c r="M154" s="168" t="s">
        <v>1</v>
      </c>
      <c r="N154" s="169" t="s">
        <v>45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226</v>
      </c>
      <c r="AT154" s="152" t="s">
        <v>473</v>
      </c>
      <c r="AU154" s="152" t="s">
        <v>86</v>
      </c>
      <c r="AY154" s="13" t="s">
        <v>193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91</v>
      </c>
      <c r="BK154" s="153">
        <f t="shared" si="19"/>
        <v>0</v>
      </c>
      <c r="BL154" s="13" t="s">
        <v>199</v>
      </c>
      <c r="BM154" s="152" t="s">
        <v>3364</v>
      </c>
    </row>
    <row r="155" spans="2:65" s="1" customFormat="1" ht="16.5" customHeight="1" x14ac:dyDescent="0.2">
      <c r="B155" s="139"/>
      <c r="C155" s="140" t="s">
        <v>326</v>
      </c>
      <c r="D155" s="140" t="s">
        <v>195</v>
      </c>
      <c r="E155" s="141" t="s">
        <v>1927</v>
      </c>
      <c r="F155" s="142" t="s">
        <v>3365</v>
      </c>
      <c r="G155" s="143" t="s">
        <v>2095</v>
      </c>
      <c r="H155" s="144">
        <v>3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45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199</v>
      </c>
      <c r="AT155" s="152" t="s">
        <v>195</v>
      </c>
      <c r="AU155" s="152" t="s">
        <v>86</v>
      </c>
      <c r="AY155" s="13" t="s">
        <v>193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91</v>
      </c>
      <c r="BK155" s="153">
        <f t="shared" si="19"/>
        <v>0</v>
      </c>
      <c r="BL155" s="13" t="s">
        <v>199</v>
      </c>
      <c r="BM155" s="152" t="s">
        <v>3366</v>
      </c>
    </row>
    <row r="156" spans="2:65" s="1" customFormat="1" ht="16.5" customHeight="1" x14ac:dyDescent="0.2">
      <c r="B156" s="139"/>
      <c r="C156" s="159" t="s">
        <v>578</v>
      </c>
      <c r="D156" s="159" t="s">
        <v>473</v>
      </c>
      <c r="E156" s="160" t="s">
        <v>3367</v>
      </c>
      <c r="F156" s="161" t="s">
        <v>3368</v>
      </c>
      <c r="G156" s="162" t="s">
        <v>2095</v>
      </c>
      <c r="H156" s="163">
        <v>3</v>
      </c>
      <c r="I156" s="164"/>
      <c r="J156" s="165">
        <f t="shared" si="10"/>
        <v>0</v>
      </c>
      <c r="K156" s="166"/>
      <c r="L156" s="167"/>
      <c r="M156" s="168" t="s">
        <v>1</v>
      </c>
      <c r="N156" s="169" t="s">
        <v>45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226</v>
      </c>
      <c r="AT156" s="152" t="s">
        <v>473</v>
      </c>
      <c r="AU156" s="152" t="s">
        <v>86</v>
      </c>
      <c r="AY156" s="13" t="s">
        <v>193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91</v>
      </c>
      <c r="BK156" s="153">
        <f t="shared" si="19"/>
        <v>0</v>
      </c>
      <c r="BL156" s="13" t="s">
        <v>199</v>
      </c>
      <c r="BM156" s="152" t="s">
        <v>3369</v>
      </c>
    </row>
    <row r="157" spans="2:65" s="1" customFormat="1" ht="16.5" customHeight="1" x14ac:dyDescent="0.2">
      <c r="B157" s="139"/>
      <c r="C157" s="140" t="s">
        <v>1978</v>
      </c>
      <c r="D157" s="140" t="s">
        <v>195</v>
      </c>
      <c r="E157" s="141" t="s">
        <v>1930</v>
      </c>
      <c r="F157" s="142" t="s">
        <v>3370</v>
      </c>
      <c r="G157" s="143" t="s">
        <v>2095</v>
      </c>
      <c r="H157" s="144">
        <v>16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45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199</v>
      </c>
      <c r="AT157" s="152" t="s">
        <v>195</v>
      </c>
      <c r="AU157" s="152" t="s">
        <v>86</v>
      </c>
      <c r="AY157" s="13" t="s">
        <v>193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91</v>
      </c>
      <c r="BK157" s="153">
        <f t="shared" si="19"/>
        <v>0</v>
      </c>
      <c r="BL157" s="13" t="s">
        <v>199</v>
      </c>
      <c r="BM157" s="152" t="s">
        <v>3371</v>
      </c>
    </row>
    <row r="158" spans="2:65" s="1" customFormat="1" ht="16.5" customHeight="1" x14ac:dyDescent="0.2">
      <c r="B158" s="139"/>
      <c r="C158" s="159" t="s">
        <v>582</v>
      </c>
      <c r="D158" s="159" t="s">
        <v>473</v>
      </c>
      <c r="E158" s="160" t="s">
        <v>3372</v>
      </c>
      <c r="F158" s="161" t="s">
        <v>3373</v>
      </c>
      <c r="G158" s="162" t="s">
        <v>2095</v>
      </c>
      <c r="H158" s="163">
        <v>16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45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226</v>
      </c>
      <c r="AT158" s="152" t="s">
        <v>473</v>
      </c>
      <c r="AU158" s="152" t="s">
        <v>86</v>
      </c>
      <c r="AY158" s="13" t="s">
        <v>193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91</v>
      </c>
      <c r="BK158" s="153">
        <f t="shared" si="19"/>
        <v>0</v>
      </c>
      <c r="BL158" s="13" t="s">
        <v>199</v>
      </c>
      <c r="BM158" s="152" t="s">
        <v>3374</v>
      </c>
    </row>
    <row r="159" spans="2:65" s="1" customFormat="1" ht="16.5" customHeight="1" x14ac:dyDescent="0.2">
      <c r="B159" s="139"/>
      <c r="C159" s="140" t="s">
        <v>695</v>
      </c>
      <c r="D159" s="140" t="s">
        <v>195</v>
      </c>
      <c r="E159" s="141" t="s">
        <v>2333</v>
      </c>
      <c r="F159" s="142" t="s">
        <v>3365</v>
      </c>
      <c r="G159" s="143" t="s">
        <v>2095</v>
      </c>
      <c r="H159" s="144">
        <v>61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45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199</v>
      </c>
      <c r="AT159" s="152" t="s">
        <v>195</v>
      </c>
      <c r="AU159" s="152" t="s">
        <v>86</v>
      </c>
      <c r="AY159" s="13" t="s">
        <v>193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91</v>
      </c>
      <c r="BK159" s="153">
        <f t="shared" si="19"/>
        <v>0</v>
      </c>
      <c r="BL159" s="13" t="s">
        <v>199</v>
      </c>
      <c r="BM159" s="152" t="s">
        <v>3375</v>
      </c>
    </row>
    <row r="160" spans="2:65" s="1" customFormat="1" ht="16.5" customHeight="1" x14ac:dyDescent="0.2">
      <c r="B160" s="139"/>
      <c r="C160" s="159" t="s">
        <v>699</v>
      </c>
      <c r="D160" s="159" t="s">
        <v>473</v>
      </c>
      <c r="E160" s="160" t="s">
        <v>3376</v>
      </c>
      <c r="F160" s="161" t="s">
        <v>3368</v>
      </c>
      <c r="G160" s="162" t="s">
        <v>2095</v>
      </c>
      <c r="H160" s="163">
        <v>61</v>
      </c>
      <c r="I160" s="164"/>
      <c r="J160" s="165">
        <f t="shared" si="10"/>
        <v>0</v>
      </c>
      <c r="K160" s="166"/>
      <c r="L160" s="167"/>
      <c r="M160" s="168" t="s">
        <v>1</v>
      </c>
      <c r="N160" s="169" t="s">
        <v>45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226</v>
      </c>
      <c r="AT160" s="152" t="s">
        <v>473</v>
      </c>
      <c r="AU160" s="152" t="s">
        <v>86</v>
      </c>
      <c r="AY160" s="13" t="s">
        <v>193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91</v>
      </c>
      <c r="BK160" s="153">
        <f t="shared" si="19"/>
        <v>0</v>
      </c>
      <c r="BL160" s="13" t="s">
        <v>199</v>
      </c>
      <c r="BM160" s="152" t="s">
        <v>3377</v>
      </c>
    </row>
    <row r="161" spans="2:65" s="1" customFormat="1" ht="16.5" customHeight="1" x14ac:dyDescent="0.2">
      <c r="B161" s="139"/>
      <c r="C161" s="140" t="s">
        <v>703</v>
      </c>
      <c r="D161" s="140" t="s">
        <v>195</v>
      </c>
      <c r="E161" s="141" t="s">
        <v>2336</v>
      </c>
      <c r="F161" s="142" t="s">
        <v>3370</v>
      </c>
      <c r="G161" s="143" t="s">
        <v>2095</v>
      </c>
      <c r="H161" s="144">
        <v>20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45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199</v>
      </c>
      <c r="AT161" s="152" t="s">
        <v>195</v>
      </c>
      <c r="AU161" s="152" t="s">
        <v>86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3378</v>
      </c>
    </row>
    <row r="162" spans="2:65" s="1" customFormat="1" ht="16.5" customHeight="1" x14ac:dyDescent="0.2">
      <c r="B162" s="139"/>
      <c r="C162" s="159" t="s">
        <v>598</v>
      </c>
      <c r="D162" s="159" t="s">
        <v>473</v>
      </c>
      <c r="E162" s="160" t="s">
        <v>3379</v>
      </c>
      <c r="F162" s="161" t="s">
        <v>3373</v>
      </c>
      <c r="G162" s="162" t="s">
        <v>2095</v>
      </c>
      <c r="H162" s="163">
        <v>20</v>
      </c>
      <c r="I162" s="164"/>
      <c r="J162" s="165">
        <f t="shared" si="10"/>
        <v>0</v>
      </c>
      <c r="K162" s="166"/>
      <c r="L162" s="167"/>
      <c r="M162" s="168" t="s">
        <v>1</v>
      </c>
      <c r="N162" s="169" t="s">
        <v>45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226</v>
      </c>
      <c r="AT162" s="152" t="s">
        <v>473</v>
      </c>
      <c r="AU162" s="152" t="s">
        <v>86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3380</v>
      </c>
    </row>
    <row r="163" spans="2:65" s="1" customFormat="1" ht="16.5" customHeight="1" x14ac:dyDescent="0.2">
      <c r="B163" s="139"/>
      <c r="C163" s="140" t="s">
        <v>602</v>
      </c>
      <c r="D163" s="140" t="s">
        <v>195</v>
      </c>
      <c r="E163" s="141" t="s">
        <v>2339</v>
      </c>
      <c r="F163" s="142" t="s">
        <v>3381</v>
      </c>
      <c r="G163" s="143" t="s">
        <v>2095</v>
      </c>
      <c r="H163" s="144">
        <v>23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45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199</v>
      </c>
      <c r="AT163" s="152" t="s">
        <v>195</v>
      </c>
      <c r="AU163" s="152" t="s">
        <v>86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3382</v>
      </c>
    </row>
    <row r="164" spans="2:65" s="1" customFormat="1" ht="16.5" customHeight="1" x14ac:dyDescent="0.2">
      <c r="B164" s="139"/>
      <c r="C164" s="159" t="s">
        <v>606</v>
      </c>
      <c r="D164" s="159" t="s">
        <v>473</v>
      </c>
      <c r="E164" s="160" t="s">
        <v>3383</v>
      </c>
      <c r="F164" s="161" t="s">
        <v>3384</v>
      </c>
      <c r="G164" s="162" t="s">
        <v>2095</v>
      </c>
      <c r="H164" s="163">
        <v>23</v>
      </c>
      <c r="I164" s="164"/>
      <c r="J164" s="165">
        <f t="shared" si="10"/>
        <v>0</v>
      </c>
      <c r="K164" s="166"/>
      <c r="L164" s="167"/>
      <c r="M164" s="168" t="s">
        <v>1</v>
      </c>
      <c r="N164" s="169" t="s">
        <v>45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226</v>
      </c>
      <c r="AT164" s="152" t="s">
        <v>473</v>
      </c>
      <c r="AU164" s="152" t="s">
        <v>86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3385</v>
      </c>
    </row>
    <row r="165" spans="2:65" s="1" customFormat="1" ht="16.5" customHeight="1" x14ac:dyDescent="0.2">
      <c r="B165" s="139"/>
      <c r="C165" s="140" t="s">
        <v>642</v>
      </c>
      <c r="D165" s="140" t="s">
        <v>195</v>
      </c>
      <c r="E165" s="141" t="s">
        <v>2353</v>
      </c>
      <c r="F165" s="142" t="s">
        <v>3386</v>
      </c>
      <c r="G165" s="143" t="s">
        <v>2095</v>
      </c>
      <c r="H165" s="144">
        <v>35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45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199</v>
      </c>
      <c r="AT165" s="152" t="s">
        <v>195</v>
      </c>
      <c r="AU165" s="152" t="s">
        <v>86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3387</v>
      </c>
    </row>
    <row r="166" spans="2:65" s="1" customFormat="1" ht="16.5" customHeight="1" x14ac:dyDescent="0.2">
      <c r="B166" s="139"/>
      <c r="C166" s="159" t="s">
        <v>646</v>
      </c>
      <c r="D166" s="159" t="s">
        <v>473</v>
      </c>
      <c r="E166" s="160" t="s">
        <v>3388</v>
      </c>
      <c r="F166" s="161" t="s">
        <v>3389</v>
      </c>
      <c r="G166" s="162" t="s">
        <v>2095</v>
      </c>
      <c r="H166" s="163">
        <v>35</v>
      </c>
      <c r="I166" s="164"/>
      <c r="J166" s="165">
        <f t="shared" si="10"/>
        <v>0</v>
      </c>
      <c r="K166" s="166"/>
      <c r="L166" s="167"/>
      <c r="M166" s="168" t="s">
        <v>1</v>
      </c>
      <c r="N166" s="16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226</v>
      </c>
      <c r="AT166" s="152" t="s">
        <v>473</v>
      </c>
      <c r="AU166" s="152" t="s">
        <v>86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3390</v>
      </c>
    </row>
    <row r="167" spans="2:65" s="1" customFormat="1" ht="16.5" customHeight="1" x14ac:dyDescent="0.2">
      <c r="B167" s="139"/>
      <c r="C167" s="140" t="s">
        <v>638</v>
      </c>
      <c r="D167" s="140" t="s">
        <v>195</v>
      </c>
      <c r="E167" s="141" t="s">
        <v>2396</v>
      </c>
      <c r="F167" s="142" t="s">
        <v>3391</v>
      </c>
      <c r="G167" s="143" t="s">
        <v>2095</v>
      </c>
      <c r="H167" s="144">
        <v>8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199</v>
      </c>
      <c r="AT167" s="152" t="s">
        <v>195</v>
      </c>
      <c r="AU167" s="152" t="s">
        <v>86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3392</v>
      </c>
    </row>
    <row r="168" spans="2:65" s="1" customFormat="1" ht="16.5" customHeight="1" x14ac:dyDescent="0.2">
      <c r="B168" s="139"/>
      <c r="C168" s="159" t="s">
        <v>707</v>
      </c>
      <c r="D168" s="159" t="s">
        <v>473</v>
      </c>
      <c r="E168" s="160" t="s">
        <v>3393</v>
      </c>
      <c r="F168" s="161" t="s">
        <v>3394</v>
      </c>
      <c r="G168" s="162" t="s">
        <v>2095</v>
      </c>
      <c r="H168" s="163">
        <v>8</v>
      </c>
      <c r="I168" s="164"/>
      <c r="J168" s="165">
        <f t="shared" si="10"/>
        <v>0</v>
      </c>
      <c r="K168" s="166"/>
      <c r="L168" s="167"/>
      <c r="M168" s="168" t="s">
        <v>1</v>
      </c>
      <c r="N168" s="16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226</v>
      </c>
      <c r="AT168" s="152" t="s">
        <v>473</v>
      </c>
      <c r="AU168" s="152" t="s">
        <v>86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3395</v>
      </c>
    </row>
    <row r="169" spans="2:65" s="1" customFormat="1" ht="16.5" customHeight="1" x14ac:dyDescent="0.2">
      <c r="B169" s="139"/>
      <c r="C169" s="140" t="s">
        <v>1735</v>
      </c>
      <c r="D169" s="140" t="s">
        <v>195</v>
      </c>
      <c r="E169" s="141" t="s">
        <v>3001</v>
      </c>
      <c r="F169" s="142" t="s">
        <v>3396</v>
      </c>
      <c r="G169" s="143" t="s">
        <v>2095</v>
      </c>
      <c r="H169" s="144">
        <v>3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199</v>
      </c>
      <c r="AT169" s="152" t="s">
        <v>195</v>
      </c>
      <c r="AU169" s="152" t="s">
        <v>86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3397</v>
      </c>
    </row>
    <row r="170" spans="2:65" s="1" customFormat="1" ht="16.5" customHeight="1" x14ac:dyDescent="0.2">
      <c r="B170" s="139"/>
      <c r="C170" s="159" t="s">
        <v>1003</v>
      </c>
      <c r="D170" s="159" t="s">
        <v>473</v>
      </c>
      <c r="E170" s="160" t="s">
        <v>3398</v>
      </c>
      <c r="F170" s="161" t="s">
        <v>3399</v>
      </c>
      <c r="G170" s="162" t="s">
        <v>2095</v>
      </c>
      <c r="H170" s="163">
        <v>3</v>
      </c>
      <c r="I170" s="164"/>
      <c r="J170" s="165">
        <f t="shared" si="10"/>
        <v>0</v>
      </c>
      <c r="K170" s="166"/>
      <c r="L170" s="167"/>
      <c r="M170" s="168" t="s">
        <v>1</v>
      </c>
      <c r="N170" s="16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226</v>
      </c>
      <c r="AT170" s="152" t="s">
        <v>473</v>
      </c>
      <c r="AU170" s="152" t="s">
        <v>86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3400</v>
      </c>
    </row>
    <row r="171" spans="2:65" s="11" customFormat="1" ht="25.9" customHeight="1" x14ac:dyDescent="0.2">
      <c r="B171" s="127"/>
      <c r="D171" s="128" t="s">
        <v>78</v>
      </c>
      <c r="E171" s="129" t="s">
        <v>3401</v>
      </c>
      <c r="F171" s="129" t="s">
        <v>3402</v>
      </c>
      <c r="I171" s="130"/>
      <c r="J171" s="131">
        <f>BK171</f>
        <v>0</v>
      </c>
      <c r="L171" s="127"/>
      <c r="M171" s="132"/>
      <c r="P171" s="133">
        <f>SUM(P172:P189)</f>
        <v>0</v>
      </c>
      <c r="R171" s="133">
        <f>SUM(R172:R189)</f>
        <v>0</v>
      </c>
      <c r="T171" s="134">
        <f>SUM(T172:T189)</f>
        <v>0</v>
      </c>
      <c r="AR171" s="128" t="s">
        <v>86</v>
      </c>
      <c r="AT171" s="135" t="s">
        <v>78</v>
      </c>
      <c r="AU171" s="135" t="s">
        <v>79</v>
      </c>
      <c r="AY171" s="128" t="s">
        <v>193</v>
      </c>
      <c r="BK171" s="136">
        <f>SUM(BK172:BK189)</f>
        <v>0</v>
      </c>
    </row>
    <row r="172" spans="2:65" s="1" customFormat="1" ht="16.5" customHeight="1" x14ac:dyDescent="0.2">
      <c r="B172" s="139"/>
      <c r="C172" s="140" t="s">
        <v>586</v>
      </c>
      <c r="D172" s="140" t="s">
        <v>195</v>
      </c>
      <c r="E172" s="141" t="s">
        <v>1890</v>
      </c>
      <c r="F172" s="142" t="s">
        <v>3403</v>
      </c>
      <c r="G172" s="143" t="s">
        <v>2095</v>
      </c>
      <c r="H172" s="144">
        <v>3</v>
      </c>
      <c r="I172" s="145"/>
      <c r="J172" s="146">
        <f t="shared" ref="J172:J189" si="20">ROUND(I172*H172,2)</f>
        <v>0</v>
      </c>
      <c r="K172" s="147"/>
      <c r="L172" s="28"/>
      <c r="M172" s="148" t="s">
        <v>1</v>
      </c>
      <c r="N172" s="149" t="s">
        <v>45</v>
      </c>
      <c r="P172" s="150">
        <f t="shared" ref="P172:P189" si="21">O172*H172</f>
        <v>0</v>
      </c>
      <c r="Q172" s="150">
        <v>0</v>
      </c>
      <c r="R172" s="150">
        <f t="shared" ref="R172:R189" si="22">Q172*H172</f>
        <v>0</v>
      </c>
      <c r="S172" s="150">
        <v>0</v>
      </c>
      <c r="T172" s="151">
        <f t="shared" ref="T172:T189" si="23">S172*H172</f>
        <v>0</v>
      </c>
      <c r="AR172" s="152" t="s">
        <v>199</v>
      </c>
      <c r="AT172" s="152" t="s">
        <v>195</v>
      </c>
      <c r="AU172" s="152" t="s">
        <v>86</v>
      </c>
      <c r="AY172" s="13" t="s">
        <v>193</v>
      </c>
      <c r="BE172" s="153">
        <f t="shared" ref="BE172:BE189" si="24">IF(N172="základná",J172,0)</f>
        <v>0</v>
      </c>
      <c r="BF172" s="153">
        <f t="shared" ref="BF172:BF189" si="25">IF(N172="znížená",J172,0)</f>
        <v>0</v>
      </c>
      <c r="BG172" s="153">
        <f t="shared" ref="BG172:BG189" si="26">IF(N172="zákl. prenesená",J172,0)</f>
        <v>0</v>
      </c>
      <c r="BH172" s="153">
        <f t="shared" ref="BH172:BH189" si="27">IF(N172="zníž. prenesená",J172,0)</f>
        <v>0</v>
      </c>
      <c r="BI172" s="153">
        <f t="shared" ref="BI172:BI189" si="28">IF(N172="nulová",J172,0)</f>
        <v>0</v>
      </c>
      <c r="BJ172" s="13" t="s">
        <v>91</v>
      </c>
      <c r="BK172" s="153">
        <f t="shared" ref="BK172:BK189" si="29">ROUND(I172*H172,2)</f>
        <v>0</v>
      </c>
      <c r="BL172" s="13" t="s">
        <v>199</v>
      </c>
      <c r="BM172" s="152" t="s">
        <v>3404</v>
      </c>
    </row>
    <row r="173" spans="2:65" s="1" customFormat="1" ht="16.5" customHeight="1" x14ac:dyDescent="0.2">
      <c r="B173" s="139"/>
      <c r="C173" s="159" t="s">
        <v>574</v>
      </c>
      <c r="D173" s="159" t="s">
        <v>473</v>
      </c>
      <c r="E173" s="160" t="s">
        <v>3405</v>
      </c>
      <c r="F173" s="161" t="s">
        <v>3406</v>
      </c>
      <c r="G173" s="162" t="s">
        <v>2095</v>
      </c>
      <c r="H173" s="163">
        <v>3</v>
      </c>
      <c r="I173" s="164"/>
      <c r="J173" s="165">
        <f t="shared" si="20"/>
        <v>0</v>
      </c>
      <c r="K173" s="166"/>
      <c r="L173" s="167"/>
      <c r="M173" s="168" t="s">
        <v>1</v>
      </c>
      <c r="N173" s="169" t="s">
        <v>45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226</v>
      </c>
      <c r="AT173" s="152" t="s">
        <v>473</v>
      </c>
      <c r="AU173" s="152" t="s">
        <v>86</v>
      </c>
      <c r="AY173" s="13" t="s">
        <v>193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3" t="s">
        <v>91</v>
      </c>
      <c r="BK173" s="153">
        <f t="shared" si="29"/>
        <v>0</v>
      </c>
      <c r="BL173" s="13" t="s">
        <v>199</v>
      </c>
      <c r="BM173" s="152" t="s">
        <v>3407</v>
      </c>
    </row>
    <row r="174" spans="2:65" s="1" customFormat="1" ht="16.5" customHeight="1" x14ac:dyDescent="0.2">
      <c r="B174" s="139"/>
      <c r="C174" s="140" t="s">
        <v>1917</v>
      </c>
      <c r="D174" s="140" t="s">
        <v>195</v>
      </c>
      <c r="E174" s="141" t="s">
        <v>2060</v>
      </c>
      <c r="F174" s="142" t="s">
        <v>3408</v>
      </c>
      <c r="G174" s="143" t="s">
        <v>2095</v>
      </c>
      <c r="H174" s="144">
        <v>9</v>
      </c>
      <c r="I174" s="145"/>
      <c r="J174" s="146">
        <f t="shared" si="20"/>
        <v>0</v>
      </c>
      <c r="K174" s="147"/>
      <c r="L174" s="28"/>
      <c r="M174" s="148" t="s">
        <v>1</v>
      </c>
      <c r="N174" s="149" t="s">
        <v>45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199</v>
      </c>
      <c r="AT174" s="152" t="s">
        <v>195</v>
      </c>
      <c r="AU174" s="152" t="s">
        <v>86</v>
      </c>
      <c r="AY174" s="13" t="s">
        <v>193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91</v>
      </c>
      <c r="BK174" s="153">
        <f t="shared" si="29"/>
        <v>0</v>
      </c>
      <c r="BL174" s="13" t="s">
        <v>199</v>
      </c>
      <c r="BM174" s="152" t="s">
        <v>3409</v>
      </c>
    </row>
    <row r="175" spans="2:65" s="1" customFormat="1" ht="16.5" customHeight="1" x14ac:dyDescent="0.2">
      <c r="B175" s="139"/>
      <c r="C175" s="159" t="s">
        <v>657</v>
      </c>
      <c r="D175" s="159" t="s">
        <v>473</v>
      </c>
      <c r="E175" s="160" t="s">
        <v>3410</v>
      </c>
      <c r="F175" s="161" t="s">
        <v>3411</v>
      </c>
      <c r="G175" s="162" t="s">
        <v>2095</v>
      </c>
      <c r="H175" s="163">
        <v>9</v>
      </c>
      <c r="I175" s="164"/>
      <c r="J175" s="165">
        <f t="shared" si="20"/>
        <v>0</v>
      </c>
      <c r="K175" s="166"/>
      <c r="L175" s="167"/>
      <c r="M175" s="168" t="s">
        <v>1</v>
      </c>
      <c r="N175" s="169" t="s">
        <v>45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226</v>
      </c>
      <c r="AT175" s="152" t="s">
        <v>473</v>
      </c>
      <c r="AU175" s="152" t="s">
        <v>86</v>
      </c>
      <c r="AY175" s="13" t="s">
        <v>193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91</v>
      </c>
      <c r="BK175" s="153">
        <f t="shared" si="29"/>
        <v>0</v>
      </c>
      <c r="BL175" s="13" t="s">
        <v>199</v>
      </c>
      <c r="BM175" s="152" t="s">
        <v>3412</v>
      </c>
    </row>
    <row r="176" spans="2:65" s="1" customFormat="1" ht="16.5" customHeight="1" x14ac:dyDescent="0.2">
      <c r="B176" s="139"/>
      <c r="C176" s="140" t="s">
        <v>570</v>
      </c>
      <c r="D176" s="140" t="s">
        <v>195</v>
      </c>
      <c r="E176" s="141" t="s">
        <v>1945</v>
      </c>
      <c r="F176" s="142" t="s">
        <v>3413</v>
      </c>
      <c r="G176" s="143" t="s">
        <v>2095</v>
      </c>
      <c r="H176" s="144">
        <v>76</v>
      </c>
      <c r="I176" s="145"/>
      <c r="J176" s="146">
        <f t="shared" si="20"/>
        <v>0</v>
      </c>
      <c r="K176" s="147"/>
      <c r="L176" s="28"/>
      <c r="M176" s="148" t="s">
        <v>1</v>
      </c>
      <c r="N176" s="149" t="s">
        <v>45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199</v>
      </c>
      <c r="AT176" s="152" t="s">
        <v>195</v>
      </c>
      <c r="AU176" s="152" t="s">
        <v>86</v>
      </c>
      <c r="AY176" s="13" t="s">
        <v>193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91</v>
      </c>
      <c r="BK176" s="153">
        <f t="shared" si="29"/>
        <v>0</v>
      </c>
      <c r="BL176" s="13" t="s">
        <v>199</v>
      </c>
      <c r="BM176" s="152" t="s">
        <v>3414</v>
      </c>
    </row>
    <row r="177" spans="2:65" s="1" customFormat="1" ht="16.5" customHeight="1" x14ac:dyDescent="0.2">
      <c r="B177" s="139"/>
      <c r="C177" s="159" t="s">
        <v>594</v>
      </c>
      <c r="D177" s="159" t="s">
        <v>473</v>
      </c>
      <c r="E177" s="160" t="s">
        <v>3415</v>
      </c>
      <c r="F177" s="161" t="s">
        <v>3416</v>
      </c>
      <c r="G177" s="162" t="s">
        <v>2095</v>
      </c>
      <c r="H177" s="163">
        <v>76</v>
      </c>
      <c r="I177" s="164"/>
      <c r="J177" s="165">
        <f t="shared" si="20"/>
        <v>0</v>
      </c>
      <c r="K177" s="166"/>
      <c r="L177" s="167"/>
      <c r="M177" s="168" t="s">
        <v>1</v>
      </c>
      <c r="N177" s="169" t="s">
        <v>45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226</v>
      </c>
      <c r="AT177" s="152" t="s">
        <v>473</v>
      </c>
      <c r="AU177" s="152" t="s">
        <v>86</v>
      </c>
      <c r="AY177" s="13" t="s">
        <v>193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91</v>
      </c>
      <c r="BK177" s="153">
        <f t="shared" si="29"/>
        <v>0</v>
      </c>
      <c r="BL177" s="13" t="s">
        <v>199</v>
      </c>
      <c r="BM177" s="152" t="s">
        <v>3417</v>
      </c>
    </row>
    <row r="178" spans="2:65" s="1" customFormat="1" ht="16.5" customHeight="1" x14ac:dyDescent="0.2">
      <c r="B178" s="139"/>
      <c r="C178" s="140" t="s">
        <v>590</v>
      </c>
      <c r="D178" s="140" t="s">
        <v>195</v>
      </c>
      <c r="E178" s="141" t="s">
        <v>1903</v>
      </c>
      <c r="F178" s="142" t="s">
        <v>3418</v>
      </c>
      <c r="G178" s="143" t="s">
        <v>2095</v>
      </c>
      <c r="H178" s="144">
        <v>82</v>
      </c>
      <c r="I178" s="145"/>
      <c r="J178" s="146">
        <f t="shared" si="20"/>
        <v>0</v>
      </c>
      <c r="K178" s="147"/>
      <c r="L178" s="28"/>
      <c r="M178" s="148" t="s">
        <v>1</v>
      </c>
      <c r="N178" s="149" t="s">
        <v>45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199</v>
      </c>
      <c r="AT178" s="152" t="s">
        <v>195</v>
      </c>
      <c r="AU178" s="152" t="s">
        <v>86</v>
      </c>
      <c r="AY178" s="13" t="s">
        <v>193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91</v>
      </c>
      <c r="BK178" s="153">
        <f t="shared" si="29"/>
        <v>0</v>
      </c>
      <c r="BL178" s="13" t="s">
        <v>199</v>
      </c>
      <c r="BM178" s="152" t="s">
        <v>3419</v>
      </c>
    </row>
    <row r="179" spans="2:65" s="1" customFormat="1" ht="16.5" customHeight="1" x14ac:dyDescent="0.2">
      <c r="B179" s="139"/>
      <c r="C179" s="159" t="s">
        <v>653</v>
      </c>
      <c r="D179" s="159" t="s">
        <v>473</v>
      </c>
      <c r="E179" s="160" t="s">
        <v>3420</v>
      </c>
      <c r="F179" s="161" t="s">
        <v>3421</v>
      </c>
      <c r="G179" s="162" t="s">
        <v>2095</v>
      </c>
      <c r="H179" s="163">
        <v>82</v>
      </c>
      <c r="I179" s="164"/>
      <c r="J179" s="165">
        <f t="shared" si="20"/>
        <v>0</v>
      </c>
      <c r="K179" s="166"/>
      <c r="L179" s="167"/>
      <c r="M179" s="168" t="s">
        <v>1</v>
      </c>
      <c r="N179" s="169" t="s">
        <v>45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226</v>
      </c>
      <c r="AT179" s="152" t="s">
        <v>473</v>
      </c>
      <c r="AU179" s="152" t="s">
        <v>86</v>
      </c>
      <c r="AY179" s="13" t="s">
        <v>193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91</v>
      </c>
      <c r="BK179" s="153">
        <f t="shared" si="29"/>
        <v>0</v>
      </c>
      <c r="BL179" s="13" t="s">
        <v>199</v>
      </c>
      <c r="BM179" s="152" t="s">
        <v>3422</v>
      </c>
    </row>
    <row r="180" spans="2:65" s="1" customFormat="1" ht="16.5" customHeight="1" x14ac:dyDescent="0.2">
      <c r="B180" s="139"/>
      <c r="C180" s="140" t="s">
        <v>711</v>
      </c>
      <c r="D180" s="140" t="s">
        <v>195</v>
      </c>
      <c r="E180" s="141" t="s">
        <v>2362</v>
      </c>
      <c r="F180" s="142" t="s">
        <v>3423</v>
      </c>
      <c r="G180" s="143" t="s">
        <v>2095</v>
      </c>
      <c r="H180" s="144">
        <v>2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45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199</v>
      </c>
      <c r="AT180" s="152" t="s">
        <v>195</v>
      </c>
      <c r="AU180" s="152" t="s">
        <v>86</v>
      </c>
      <c r="AY180" s="13" t="s">
        <v>193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91</v>
      </c>
      <c r="BK180" s="153">
        <f t="shared" si="29"/>
        <v>0</v>
      </c>
      <c r="BL180" s="13" t="s">
        <v>199</v>
      </c>
      <c r="BM180" s="152" t="s">
        <v>3424</v>
      </c>
    </row>
    <row r="181" spans="2:65" s="1" customFormat="1" ht="16.5" customHeight="1" x14ac:dyDescent="0.2">
      <c r="B181" s="139"/>
      <c r="C181" s="159" t="s">
        <v>715</v>
      </c>
      <c r="D181" s="159" t="s">
        <v>473</v>
      </c>
      <c r="E181" s="160" t="s">
        <v>3425</v>
      </c>
      <c r="F181" s="161" t="s">
        <v>3426</v>
      </c>
      <c r="G181" s="162" t="s">
        <v>2095</v>
      </c>
      <c r="H181" s="163">
        <v>2</v>
      </c>
      <c r="I181" s="164"/>
      <c r="J181" s="165">
        <f t="shared" si="20"/>
        <v>0</v>
      </c>
      <c r="K181" s="166"/>
      <c r="L181" s="167"/>
      <c r="M181" s="168" t="s">
        <v>1</v>
      </c>
      <c r="N181" s="169" t="s">
        <v>45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226</v>
      </c>
      <c r="AT181" s="152" t="s">
        <v>473</v>
      </c>
      <c r="AU181" s="152" t="s">
        <v>86</v>
      </c>
      <c r="AY181" s="13" t="s">
        <v>193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91</v>
      </c>
      <c r="BK181" s="153">
        <f t="shared" si="29"/>
        <v>0</v>
      </c>
      <c r="BL181" s="13" t="s">
        <v>199</v>
      </c>
      <c r="BM181" s="152" t="s">
        <v>3427</v>
      </c>
    </row>
    <row r="182" spans="2:65" s="1" customFormat="1" ht="16.5" customHeight="1" x14ac:dyDescent="0.2">
      <c r="B182" s="139"/>
      <c r="C182" s="140" t="s">
        <v>2109</v>
      </c>
      <c r="D182" s="140" t="s">
        <v>195</v>
      </c>
      <c r="E182" s="141" t="s">
        <v>2365</v>
      </c>
      <c r="F182" s="142" t="s">
        <v>3428</v>
      </c>
      <c r="G182" s="143" t="s">
        <v>2095</v>
      </c>
      <c r="H182" s="144">
        <v>2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45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199</v>
      </c>
      <c r="AT182" s="152" t="s">
        <v>195</v>
      </c>
      <c r="AU182" s="152" t="s">
        <v>86</v>
      </c>
      <c r="AY182" s="13" t="s">
        <v>193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91</v>
      </c>
      <c r="BK182" s="153">
        <f t="shared" si="29"/>
        <v>0</v>
      </c>
      <c r="BL182" s="13" t="s">
        <v>199</v>
      </c>
      <c r="BM182" s="152" t="s">
        <v>3429</v>
      </c>
    </row>
    <row r="183" spans="2:65" s="1" customFormat="1" ht="16.5" customHeight="1" x14ac:dyDescent="0.2">
      <c r="B183" s="139"/>
      <c r="C183" s="159" t="s">
        <v>610</v>
      </c>
      <c r="D183" s="159" t="s">
        <v>473</v>
      </c>
      <c r="E183" s="160" t="s">
        <v>3430</v>
      </c>
      <c r="F183" s="161" t="s">
        <v>3431</v>
      </c>
      <c r="G183" s="162" t="s">
        <v>2095</v>
      </c>
      <c r="H183" s="163">
        <v>2</v>
      </c>
      <c r="I183" s="164"/>
      <c r="J183" s="165">
        <f t="shared" si="20"/>
        <v>0</v>
      </c>
      <c r="K183" s="166"/>
      <c r="L183" s="167"/>
      <c r="M183" s="168" t="s">
        <v>1</v>
      </c>
      <c r="N183" s="169" t="s">
        <v>45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226</v>
      </c>
      <c r="AT183" s="152" t="s">
        <v>473</v>
      </c>
      <c r="AU183" s="152" t="s">
        <v>86</v>
      </c>
      <c r="AY183" s="13" t="s">
        <v>193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91</v>
      </c>
      <c r="BK183" s="153">
        <f t="shared" si="29"/>
        <v>0</v>
      </c>
      <c r="BL183" s="13" t="s">
        <v>199</v>
      </c>
      <c r="BM183" s="152" t="s">
        <v>3432</v>
      </c>
    </row>
    <row r="184" spans="2:65" s="1" customFormat="1" ht="16.5" customHeight="1" x14ac:dyDescent="0.2">
      <c r="B184" s="139"/>
      <c r="C184" s="140" t="s">
        <v>614</v>
      </c>
      <c r="D184" s="140" t="s">
        <v>195</v>
      </c>
      <c r="E184" s="141" t="s">
        <v>2368</v>
      </c>
      <c r="F184" s="142" t="s">
        <v>3433</v>
      </c>
      <c r="G184" s="143" t="s">
        <v>2095</v>
      </c>
      <c r="H184" s="144">
        <v>41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45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199</v>
      </c>
      <c r="AT184" s="152" t="s">
        <v>195</v>
      </c>
      <c r="AU184" s="152" t="s">
        <v>86</v>
      </c>
      <c r="AY184" s="13" t="s">
        <v>193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91</v>
      </c>
      <c r="BK184" s="153">
        <f t="shared" si="29"/>
        <v>0</v>
      </c>
      <c r="BL184" s="13" t="s">
        <v>199</v>
      </c>
      <c r="BM184" s="152" t="s">
        <v>3434</v>
      </c>
    </row>
    <row r="185" spans="2:65" s="1" customFormat="1" ht="16.5" customHeight="1" x14ac:dyDescent="0.2">
      <c r="B185" s="139"/>
      <c r="C185" s="159" t="s">
        <v>618</v>
      </c>
      <c r="D185" s="159" t="s">
        <v>473</v>
      </c>
      <c r="E185" s="160" t="s">
        <v>3435</v>
      </c>
      <c r="F185" s="161" t="s">
        <v>3436</v>
      </c>
      <c r="G185" s="162" t="s">
        <v>2095</v>
      </c>
      <c r="H185" s="163">
        <v>41</v>
      </c>
      <c r="I185" s="164"/>
      <c r="J185" s="165">
        <f t="shared" si="20"/>
        <v>0</v>
      </c>
      <c r="K185" s="166"/>
      <c r="L185" s="167"/>
      <c r="M185" s="168" t="s">
        <v>1</v>
      </c>
      <c r="N185" s="169" t="s">
        <v>45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226</v>
      </c>
      <c r="AT185" s="152" t="s">
        <v>473</v>
      </c>
      <c r="AU185" s="152" t="s">
        <v>86</v>
      </c>
      <c r="AY185" s="13" t="s">
        <v>193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91</v>
      </c>
      <c r="BK185" s="153">
        <f t="shared" si="29"/>
        <v>0</v>
      </c>
      <c r="BL185" s="13" t="s">
        <v>199</v>
      </c>
      <c r="BM185" s="152" t="s">
        <v>3437</v>
      </c>
    </row>
    <row r="186" spans="2:65" s="1" customFormat="1" ht="16.5" customHeight="1" x14ac:dyDescent="0.2">
      <c r="B186" s="139"/>
      <c r="C186" s="140" t="s">
        <v>2214</v>
      </c>
      <c r="D186" s="140" t="s">
        <v>195</v>
      </c>
      <c r="E186" s="141" t="s">
        <v>2082</v>
      </c>
      <c r="F186" s="142" t="s">
        <v>3438</v>
      </c>
      <c r="G186" s="143" t="s">
        <v>2095</v>
      </c>
      <c r="H186" s="144">
        <v>1</v>
      </c>
      <c r="I186" s="145"/>
      <c r="J186" s="146">
        <f t="shared" si="20"/>
        <v>0</v>
      </c>
      <c r="K186" s="147"/>
      <c r="L186" s="28"/>
      <c r="M186" s="148" t="s">
        <v>1</v>
      </c>
      <c r="N186" s="149" t="s">
        <v>45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199</v>
      </c>
      <c r="AT186" s="152" t="s">
        <v>195</v>
      </c>
      <c r="AU186" s="152" t="s">
        <v>86</v>
      </c>
      <c r="AY186" s="13" t="s">
        <v>193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91</v>
      </c>
      <c r="BK186" s="153">
        <f t="shared" si="29"/>
        <v>0</v>
      </c>
      <c r="BL186" s="13" t="s">
        <v>199</v>
      </c>
      <c r="BM186" s="152" t="s">
        <v>3439</v>
      </c>
    </row>
    <row r="187" spans="2:65" s="1" customFormat="1" ht="16.5" customHeight="1" x14ac:dyDescent="0.2">
      <c r="B187" s="139"/>
      <c r="C187" s="159" t="s">
        <v>1159</v>
      </c>
      <c r="D187" s="159" t="s">
        <v>473</v>
      </c>
      <c r="E187" s="160" t="s">
        <v>3440</v>
      </c>
      <c r="F187" s="161" t="s">
        <v>3406</v>
      </c>
      <c r="G187" s="162" t="s">
        <v>2095</v>
      </c>
      <c r="H187" s="163">
        <v>1</v>
      </c>
      <c r="I187" s="164"/>
      <c r="J187" s="165">
        <f t="shared" si="20"/>
        <v>0</v>
      </c>
      <c r="K187" s="166"/>
      <c r="L187" s="167"/>
      <c r="M187" s="168" t="s">
        <v>1</v>
      </c>
      <c r="N187" s="169" t="s">
        <v>45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226</v>
      </c>
      <c r="AT187" s="152" t="s">
        <v>473</v>
      </c>
      <c r="AU187" s="152" t="s">
        <v>86</v>
      </c>
      <c r="AY187" s="13" t="s">
        <v>193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91</v>
      </c>
      <c r="BK187" s="153">
        <f t="shared" si="29"/>
        <v>0</v>
      </c>
      <c r="BL187" s="13" t="s">
        <v>199</v>
      </c>
      <c r="BM187" s="152" t="s">
        <v>3441</v>
      </c>
    </row>
    <row r="188" spans="2:65" s="1" customFormat="1" ht="16.5" customHeight="1" x14ac:dyDescent="0.2">
      <c r="B188" s="139"/>
      <c r="C188" s="140" t="s">
        <v>1117</v>
      </c>
      <c r="D188" s="140" t="s">
        <v>195</v>
      </c>
      <c r="E188" s="141" t="s">
        <v>2085</v>
      </c>
      <c r="F188" s="142" t="s">
        <v>3442</v>
      </c>
      <c r="G188" s="143" t="s">
        <v>2095</v>
      </c>
      <c r="H188" s="144">
        <v>8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45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199</v>
      </c>
      <c r="AT188" s="152" t="s">
        <v>195</v>
      </c>
      <c r="AU188" s="152" t="s">
        <v>86</v>
      </c>
      <c r="AY188" s="13" t="s">
        <v>193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91</v>
      </c>
      <c r="BK188" s="153">
        <f t="shared" si="29"/>
        <v>0</v>
      </c>
      <c r="BL188" s="13" t="s">
        <v>199</v>
      </c>
      <c r="BM188" s="152" t="s">
        <v>3443</v>
      </c>
    </row>
    <row r="189" spans="2:65" s="1" customFormat="1" ht="16.5" customHeight="1" x14ac:dyDescent="0.2">
      <c r="B189" s="139"/>
      <c r="C189" s="159" t="s">
        <v>1121</v>
      </c>
      <c r="D189" s="159" t="s">
        <v>473</v>
      </c>
      <c r="E189" s="160" t="s">
        <v>3444</v>
      </c>
      <c r="F189" s="161" t="s">
        <v>3436</v>
      </c>
      <c r="G189" s="162" t="s">
        <v>2095</v>
      </c>
      <c r="H189" s="163">
        <v>8</v>
      </c>
      <c r="I189" s="164"/>
      <c r="J189" s="165">
        <f t="shared" si="20"/>
        <v>0</v>
      </c>
      <c r="K189" s="166"/>
      <c r="L189" s="167"/>
      <c r="M189" s="168" t="s">
        <v>1</v>
      </c>
      <c r="N189" s="169" t="s">
        <v>45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226</v>
      </c>
      <c r="AT189" s="152" t="s">
        <v>473</v>
      </c>
      <c r="AU189" s="152" t="s">
        <v>86</v>
      </c>
      <c r="AY189" s="13" t="s">
        <v>193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91</v>
      </c>
      <c r="BK189" s="153">
        <f t="shared" si="29"/>
        <v>0</v>
      </c>
      <c r="BL189" s="13" t="s">
        <v>199</v>
      </c>
      <c r="BM189" s="152" t="s">
        <v>3445</v>
      </c>
    </row>
    <row r="190" spans="2:65" s="11" customFormat="1" ht="25.9" customHeight="1" x14ac:dyDescent="0.2">
      <c r="B190" s="127"/>
      <c r="D190" s="128" t="s">
        <v>78</v>
      </c>
      <c r="E190" s="129" t="s">
        <v>3446</v>
      </c>
      <c r="F190" s="129" t="s">
        <v>3447</v>
      </c>
      <c r="I190" s="130"/>
      <c r="J190" s="131">
        <f>BK190</f>
        <v>0</v>
      </c>
      <c r="L190" s="127"/>
      <c r="M190" s="132"/>
      <c r="P190" s="133">
        <f>SUM(P191:P192)</f>
        <v>0</v>
      </c>
      <c r="R190" s="133">
        <f>SUM(R191:R192)</f>
        <v>0</v>
      </c>
      <c r="T190" s="134">
        <f>SUM(T191:T192)</f>
        <v>0</v>
      </c>
      <c r="AR190" s="128" t="s">
        <v>86</v>
      </c>
      <c r="AT190" s="135" t="s">
        <v>78</v>
      </c>
      <c r="AU190" s="135" t="s">
        <v>79</v>
      </c>
      <c r="AY190" s="128" t="s">
        <v>193</v>
      </c>
      <c r="BK190" s="136">
        <f>SUM(BK191:BK192)</f>
        <v>0</v>
      </c>
    </row>
    <row r="191" spans="2:65" s="1" customFormat="1" ht="16.5" customHeight="1" x14ac:dyDescent="0.2">
      <c r="B191" s="139"/>
      <c r="C191" s="140" t="s">
        <v>840</v>
      </c>
      <c r="D191" s="140" t="s">
        <v>195</v>
      </c>
      <c r="E191" s="141" t="s">
        <v>2176</v>
      </c>
      <c r="F191" s="142" t="s">
        <v>3448</v>
      </c>
      <c r="G191" s="143" t="s">
        <v>3449</v>
      </c>
      <c r="H191" s="144">
        <v>10</v>
      </c>
      <c r="I191" s="145"/>
      <c r="J191" s="146">
        <f>ROUND(I191*H191,2)</f>
        <v>0</v>
      </c>
      <c r="K191" s="147"/>
      <c r="L191" s="28"/>
      <c r="M191" s="148" t="s">
        <v>1</v>
      </c>
      <c r="N191" s="149" t="s">
        <v>45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199</v>
      </c>
      <c r="AT191" s="152" t="s">
        <v>195</v>
      </c>
      <c r="AU191" s="152" t="s">
        <v>86</v>
      </c>
      <c r="AY191" s="13" t="s">
        <v>193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3" t="s">
        <v>91</v>
      </c>
      <c r="BK191" s="153">
        <f>ROUND(I191*H191,2)</f>
        <v>0</v>
      </c>
      <c r="BL191" s="13" t="s">
        <v>199</v>
      </c>
      <c r="BM191" s="152" t="s">
        <v>3450</v>
      </c>
    </row>
    <row r="192" spans="2:65" s="1" customFormat="1" ht="16.5" customHeight="1" x14ac:dyDescent="0.2">
      <c r="B192" s="139"/>
      <c r="C192" s="159" t="s">
        <v>844</v>
      </c>
      <c r="D192" s="159" t="s">
        <v>473</v>
      </c>
      <c r="E192" s="160" t="s">
        <v>3451</v>
      </c>
      <c r="F192" s="161" t="s">
        <v>3452</v>
      </c>
      <c r="G192" s="162" t="s">
        <v>3449</v>
      </c>
      <c r="H192" s="163">
        <v>10</v>
      </c>
      <c r="I192" s="164"/>
      <c r="J192" s="165">
        <f>ROUND(I192*H192,2)</f>
        <v>0</v>
      </c>
      <c r="K192" s="166"/>
      <c r="L192" s="167"/>
      <c r="M192" s="168" t="s">
        <v>1</v>
      </c>
      <c r="N192" s="169" t="s">
        <v>45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226</v>
      </c>
      <c r="AT192" s="152" t="s">
        <v>473</v>
      </c>
      <c r="AU192" s="152" t="s">
        <v>86</v>
      </c>
      <c r="AY192" s="13" t="s">
        <v>193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91</v>
      </c>
      <c r="BK192" s="153">
        <f>ROUND(I192*H192,2)</f>
        <v>0</v>
      </c>
      <c r="BL192" s="13" t="s">
        <v>199</v>
      </c>
      <c r="BM192" s="152" t="s">
        <v>3453</v>
      </c>
    </row>
    <row r="193" spans="2:65" s="11" customFormat="1" ht="25.9" customHeight="1" x14ac:dyDescent="0.2">
      <c r="B193" s="127"/>
      <c r="D193" s="128" t="s">
        <v>78</v>
      </c>
      <c r="E193" s="129" t="s">
        <v>3454</v>
      </c>
      <c r="F193" s="129" t="s">
        <v>3455</v>
      </c>
      <c r="I193" s="130"/>
      <c r="J193" s="131">
        <f>BK193</f>
        <v>0</v>
      </c>
      <c r="L193" s="127"/>
      <c r="M193" s="132"/>
      <c r="P193" s="133">
        <f>SUM(P194:P195)</f>
        <v>0</v>
      </c>
      <c r="R193" s="133">
        <f>SUM(R194:R195)</f>
        <v>0</v>
      </c>
      <c r="T193" s="134">
        <f>SUM(T194:T195)</f>
        <v>0</v>
      </c>
      <c r="AR193" s="128" t="s">
        <v>86</v>
      </c>
      <c r="AT193" s="135" t="s">
        <v>78</v>
      </c>
      <c r="AU193" s="135" t="s">
        <v>79</v>
      </c>
      <c r="AY193" s="128" t="s">
        <v>193</v>
      </c>
      <c r="BK193" s="136">
        <f>SUM(BK194:BK195)</f>
        <v>0</v>
      </c>
    </row>
    <row r="194" spans="2:65" s="1" customFormat="1" ht="16.5" customHeight="1" x14ac:dyDescent="0.2">
      <c r="B194" s="139"/>
      <c r="C194" s="140" t="s">
        <v>836</v>
      </c>
      <c r="D194" s="140" t="s">
        <v>195</v>
      </c>
      <c r="E194" s="141" t="s">
        <v>2179</v>
      </c>
      <c r="F194" s="142" t="s">
        <v>3456</v>
      </c>
      <c r="G194" s="143" t="s">
        <v>3449</v>
      </c>
      <c r="H194" s="144">
        <v>10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45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199</v>
      </c>
      <c r="AT194" s="152" t="s">
        <v>195</v>
      </c>
      <c r="AU194" s="152" t="s">
        <v>86</v>
      </c>
      <c r="AY194" s="13" t="s">
        <v>193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91</v>
      </c>
      <c r="BK194" s="153">
        <f>ROUND(I194*H194,2)</f>
        <v>0</v>
      </c>
      <c r="BL194" s="13" t="s">
        <v>199</v>
      </c>
      <c r="BM194" s="152" t="s">
        <v>3457</v>
      </c>
    </row>
    <row r="195" spans="2:65" s="1" customFormat="1" ht="16.5" customHeight="1" x14ac:dyDescent="0.2">
      <c r="B195" s="139"/>
      <c r="C195" s="159" t="s">
        <v>1745</v>
      </c>
      <c r="D195" s="159" t="s">
        <v>473</v>
      </c>
      <c r="E195" s="160" t="s">
        <v>3458</v>
      </c>
      <c r="F195" s="161" t="s">
        <v>3459</v>
      </c>
      <c r="G195" s="162" t="s">
        <v>3449</v>
      </c>
      <c r="H195" s="163">
        <v>10</v>
      </c>
      <c r="I195" s="164"/>
      <c r="J195" s="165">
        <f>ROUND(I195*H195,2)</f>
        <v>0</v>
      </c>
      <c r="K195" s="166"/>
      <c r="L195" s="167"/>
      <c r="M195" s="168" t="s">
        <v>1</v>
      </c>
      <c r="N195" s="169" t="s">
        <v>45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226</v>
      </c>
      <c r="AT195" s="152" t="s">
        <v>473</v>
      </c>
      <c r="AU195" s="152" t="s">
        <v>86</v>
      </c>
      <c r="AY195" s="13" t="s">
        <v>193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3" t="s">
        <v>91</v>
      </c>
      <c r="BK195" s="153">
        <f>ROUND(I195*H195,2)</f>
        <v>0</v>
      </c>
      <c r="BL195" s="13" t="s">
        <v>199</v>
      </c>
      <c r="BM195" s="152" t="s">
        <v>3460</v>
      </c>
    </row>
    <row r="196" spans="2:65" s="11" customFormat="1" ht="25.9" customHeight="1" x14ac:dyDescent="0.2">
      <c r="B196" s="127"/>
      <c r="D196" s="128" t="s">
        <v>78</v>
      </c>
      <c r="E196" s="129" t="s">
        <v>3461</v>
      </c>
      <c r="F196" s="129" t="s">
        <v>3462</v>
      </c>
      <c r="I196" s="130"/>
      <c r="J196" s="131">
        <f>BK196</f>
        <v>0</v>
      </c>
      <c r="L196" s="127"/>
      <c r="M196" s="132"/>
      <c r="P196" s="133">
        <f>SUM(P197:P200)</f>
        <v>0</v>
      </c>
      <c r="R196" s="133">
        <f>SUM(R197:R200)</f>
        <v>0</v>
      </c>
      <c r="T196" s="134">
        <f>SUM(T197:T200)</f>
        <v>0</v>
      </c>
      <c r="AR196" s="128" t="s">
        <v>86</v>
      </c>
      <c r="AT196" s="135" t="s">
        <v>78</v>
      </c>
      <c r="AU196" s="135" t="s">
        <v>79</v>
      </c>
      <c r="AY196" s="128" t="s">
        <v>193</v>
      </c>
      <c r="BK196" s="136">
        <f>SUM(BK197:BK200)</f>
        <v>0</v>
      </c>
    </row>
    <row r="197" spans="2:65" s="1" customFormat="1" ht="16.5" customHeight="1" x14ac:dyDescent="0.2">
      <c r="B197" s="139"/>
      <c r="C197" s="140" t="s">
        <v>1753</v>
      </c>
      <c r="D197" s="140" t="s">
        <v>195</v>
      </c>
      <c r="E197" s="141" t="s">
        <v>2182</v>
      </c>
      <c r="F197" s="142" t="s">
        <v>3463</v>
      </c>
      <c r="G197" s="143" t="s">
        <v>3449</v>
      </c>
      <c r="H197" s="144">
        <v>2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45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199</v>
      </c>
      <c r="AT197" s="152" t="s">
        <v>195</v>
      </c>
      <c r="AU197" s="152" t="s">
        <v>86</v>
      </c>
      <c r="AY197" s="13" t="s">
        <v>193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91</v>
      </c>
      <c r="BK197" s="153">
        <f>ROUND(I197*H197,2)</f>
        <v>0</v>
      </c>
      <c r="BL197" s="13" t="s">
        <v>199</v>
      </c>
      <c r="BM197" s="152" t="s">
        <v>3464</v>
      </c>
    </row>
    <row r="198" spans="2:65" s="1" customFormat="1" ht="16.5" customHeight="1" x14ac:dyDescent="0.2">
      <c r="B198" s="139"/>
      <c r="C198" s="159" t="s">
        <v>1749</v>
      </c>
      <c r="D198" s="159" t="s">
        <v>473</v>
      </c>
      <c r="E198" s="160" t="s">
        <v>3465</v>
      </c>
      <c r="F198" s="161" t="s">
        <v>3466</v>
      </c>
      <c r="G198" s="162" t="s">
        <v>3449</v>
      </c>
      <c r="H198" s="163">
        <v>2</v>
      </c>
      <c r="I198" s="164"/>
      <c r="J198" s="165">
        <f>ROUND(I198*H198,2)</f>
        <v>0</v>
      </c>
      <c r="K198" s="166"/>
      <c r="L198" s="167"/>
      <c r="M198" s="168" t="s">
        <v>1</v>
      </c>
      <c r="N198" s="169" t="s">
        <v>45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226</v>
      </c>
      <c r="AT198" s="152" t="s">
        <v>473</v>
      </c>
      <c r="AU198" s="152" t="s">
        <v>86</v>
      </c>
      <c r="AY198" s="13" t="s">
        <v>193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91</v>
      </c>
      <c r="BK198" s="153">
        <f>ROUND(I198*H198,2)</f>
        <v>0</v>
      </c>
      <c r="BL198" s="13" t="s">
        <v>199</v>
      </c>
      <c r="BM198" s="152" t="s">
        <v>3467</v>
      </c>
    </row>
    <row r="199" spans="2:65" s="1" customFormat="1" ht="16.5" customHeight="1" x14ac:dyDescent="0.2">
      <c r="B199" s="139"/>
      <c r="C199" s="140" t="s">
        <v>828</v>
      </c>
      <c r="D199" s="140" t="s">
        <v>195</v>
      </c>
      <c r="E199" s="141" t="s">
        <v>2506</v>
      </c>
      <c r="F199" s="142" t="s">
        <v>3463</v>
      </c>
      <c r="G199" s="143" t="s">
        <v>3449</v>
      </c>
      <c r="H199" s="144">
        <v>1</v>
      </c>
      <c r="I199" s="145"/>
      <c r="J199" s="146">
        <f>ROUND(I199*H199,2)</f>
        <v>0</v>
      </c>
      <c r="K199" s="147"/>
      <c r="L199" s="28"/>
      <c r="M199" s="148" t="s">
        <v>1</v>
      </c>
      <c r="N199" s="149" t="s">
        <v>45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199</v>
      </c>
      <c r="AT199" s="152" t="s">
        <v>195</v>
      </c>
      <c r="AU199" s="152" t="s">
        <v>86</v>
      </c>
      <c r="AY199" s="13" t="s">
        <v>193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91</v>
      </c>
      <c r="BK199" s="153">
        <f>ROUND(I199*H199,2)</f>
        <v>0</v>
      </c>
      <c r="BL199" s="13" t="s">
        <v>199</v>
      </c>
      <c r="BM199" s="152" t="s">
        <v>3468</v>
      </c>
    </row>
    <row r="200" spans="2:65" s="1" customFormat="1" ht="16.5" customHeight="1" x14ac:dyDescent="0.2">
      <c r="B200" s="139"/>
      <c r="C200" s="159" t="s">
        <v>832</v>
      </c>
      <c r="D200" s="159" t="s">
        <v>473</v>
      </c>
      <c r="E200" s="160" t="s">
        <v>3469</v>
      </c>
      <c r="F200" s="161" t="s">
        <v>3470</v>
      </c>
      <c r="G200" s="162" t="s">
        <v>3449</v>
      </c>
      <c r="H200" s="163">
        <v>1</v>
      </c>
      <c r="I200" s="164"/>
      <c r="J200" s="165">
        <f>ROUND(I200*H200,2)</f>
        <v>0</v>
      </c>
      <c r="K200" s="166"/>
      <c r="L200" s="167"/>
      <c r="M200" s="168" t="s">
        <v>1</v>
      </c>
      <c r="N200" s="169" t="s">
        <v>45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226</v>
      </c>
      <c r="AT200" s="152" t="s">
        <v>473</v>
      </c>
      <c r="AU200" s="152" t="s">
        <v>86</v>
      </c>
      <c r="AY200" s="13" t="s">
        <v>193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91</v>
      </c>
      <c r="BK200" s="153">
        <f>ROUND(I200*H200,2)</f>
        <v>0</v>
      </c>
      <c r="BL200" s="13" t="s">
        <v>199</v>
      </c>
      <c r="BM200" s="152" t="s">
        <v>3471</v>
      </c>
    </row>
    <row r="201" spans="2:65" s="11" customFormat="1" ht="25.9" customHeight="1" x14ac:dyDescent="0.2">
      <c r="B201" s="127"/>
      <c r="D201" s="128" t="s">
        <v>78</v>
      </c>
      <c r="E201" s="129" t="s">
        <v>3472</v>
      </c>
      <c r="F201" s="129" t="s">
        <v>3473</v>
      </c>
      <c r="I201" s="130"/>
      <c r="J201" s="131">
        <f>BK201</f>
        <v>0</v>
      </c>
      <c r="L201" s="127"/>
      <c r="M201" s="132"/>
      <c r="P201" s="133">
        <f>SUM(P202:P203)</f>
        <v>0</v>
      </c>
      <c r="R201" s="133">
        <f>SUM(R202:R203)</f>
        <v>0</v>
      </c>
      <c r="T201" s="134">
        <f>SUM(T202:T203)</f>
        <v>0</v>
      </c>
      <c r="AR201" s="128" t="s">
        <v>86</v>
      </c>
      <c r="AT201" s="135" t="s">
        <v>78</v>
      </c>
      <c r="AU201" s="135" t="s">
        <v>79</v>
      </c>
      <c r="AY201" s="128" t="s">
        <v>193</v>
      </c>
      <c r="BK201" s="136">
        <f>SUM(BK202:BK203)</f>
        <v>0</v>
      </c>
    </row>
    <row r="202" spans="2:65" s="1" customFormat="1" ht="16.5" customHeight="1" x14ac:dyDescent="0.2">
      <c r="B202" s="139"/>
      <c r="C202" s="140" t="s">
        <v>622</v>
      </c>
      <c r="D202" s="140" t="s">
        <v>195</v>
      </c>
      <c r="E202" s="141" t="s">
        <v>2371</v>
      </c>
      <c r="F202" s="142" t="s">
        <v>3474</v>
      </c>
      <c r="G202" s="143" t="s">
        <v>3449</v>
      </c>
      <c r="H202" s="144">
        <v>9</v>
      </c>
      <c r="I202" s="145"/>
      <c r="J202" s="146">
        <f>ROUND(I202*H202,2)</f>
        <v>0</v>
      </c>
      <c r="K202" s="147"/>
      <c r="L202" s="28"/>
      <c r="M202" s="148" t="s">
        <v>1</v>
      </c>
      <c r="N202" s="149" t="s">
        <v>45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199</v>
      </c>
      <c r="AT202" s="152" t="s">
        <v>195</v>
      </c>
      <c r="AU202" s="152" t="s">
        <v>86</v>
      </c>
      <c r="AY202" s="13" t="s">
        <v>193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91</v>
      </c>
      <c r="BK202" s="153">
        <f>ROUND(I202*H202,2)</f>
        <v>0</v>
      </c>
      <c r="BL202" s="13" t="s">
        <v>199</v>
      </c>
      <c r="BM202" s="152" t="s">
        <v>3475</v>
      </c>
    </row>
    <row r="203" spans="2:65" s="1" customFormat="1" ht="16.5" customHeight="1" x14ac:dyDescent="0.2">
      <c r="B203" s="139"/>
      <c r="C203" s="159" t="s">
        <v>626</v>
      </c>
      <c r="D203" s="159" t="s">
        <v>473</v>
      </c>
      <c r="E203" s="160" t="s">
        <v>3476</v>
      </c>
      <c r="F203" s="161" t="s">
        <v>3477</v>
      </c>
      <c r="G203" s="162" t="s">
        <v>3449</v>
      </c>
      <c r="H203" s="163">
        <v>9</v>
      </c>
      <c r="I203" s="164"/>
      <c r="J203" s="165">
        <f>ROUND(I203*H203,2)</f>
        <v>0</v>
      </c>
      <c r="K203" s="166"/>
      <c r="L203" s="167"/>
      <c r="M203" s="168" t="s">
        <v>1</v>
      </c>
      <c r="N203" s="169" t="s">
        <v>45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226</v>
      </c>
      <c r="AT203" s="152" t="s">
        <v>473</v>
      </c>
      <c r="AU203" s="152" t="s">
        <v>86</v>
      </c>
      <c r="AY203" s="13" t="s">
        <v>193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3" t="s">
        <v>91</v>
      </c>
      <c r="BK203" s="153">
        <f>ROUND(I203*H203,2)</f>
        <v>0</v>
      </c>
      <c r="BL203" s="13" t="s">
        <v>199</v>
      </c>
      <c r="BM203" s="152" t="s">
        <v>3478</v>
      </c>
    </row>
    <row r="204" spans="2:65" s="11" customFormat="1" ht="25.9" customHeight="1" x14ac:dyDescent="0.2">
      <c r="B204" s="127"/>
      <c r="D204" s="128" t="s">
        <v>78</v>
      </c>
      <c r="E204" s="129" t="s">
        <v>3479</v>
      </c>
      <c r="F204" s="129" t="s">
        <v>3480</v>
      </c>
      <c r="I204" s="130"/>
      <c r="J204" s="131">
        <f>BK204</f>
        <v>0</v>
      </c>
      <c r="L204" s="127"/>
      <c r="M204" s="132"/>
      <c r="P204" s="133">
        <f>SUM(P205:P214)</f>
        <v>0</v>
      </c>
      <c r="R204" s="133">
        <f>SUM(R205:R214)</f>
        <v>0</v>
      </c>
      <c r="T204" s="134">
        <f>SUM(T205:T214)</f>
        <v>0</v>
      </c>
      <c r="AR204" s="128" t="s">
        <v>86</v>
      </c>
      <c r="AT204" s="135" t="s">
        <v>78</v>
      </c>
      <c r="AU204" s="135" t="s">
        <v>79</v>
      </c>
      <c r="AY204" s="128" t="s">
        <v>193</v>
      </c>
      <c r="BK204" s="136">
        <f>SUM(BK205:BK214)</f>
        <v>0</v>
      </c>
    </row>
    <row r="205" spans="2:65" s="1" customFormat="1" ht="16.5" customHeight="1" x14ac:dyDescent="0.2">
      <c r="B205" s="139"/>
      <c r="C205" s="140" t="s">
        <v>1191</v>
      </c>
      <c r="D205" s="140" t="s">
        <v>195</v>
      </c>
      <c r="E205" s="141" t="s">
        <v>2374</v>
      </c>
      <c r="F205" s="142" t="s">
        <v>3481</v>
      </c>
      <c r="G205" s="143" t="s">
        <v>3449</v>
      </c>
      <c r="H205" s="144">
        <v>16</v>
      </c>
      <c r="I205" s="145"/>
      <c r="J205" s="146">
        <f t="shared" ref="J205:J214" si="30">ROUND(I205*H205,2)</f>
        <v>0</v>
      </c>
      <c r="K205" s="147"/>
      <c r="L205" s="28"/>
      <c r="M205" s="148" t="s">
        <v>1</v>
      </c>
      <c r="N205" s="149" t="s">
        <v>45</v>
      </c>
      <c r="P205" s="150">
        <f t="shared" ref="P205:P214" si="31">O205*H205</f>
        <v>0</v>
      </c>
      <c r="Q205" s="150">
        <v>0</v>
      </c>
      <c r="R205" s="150">
        <f t="shared" ref="R205:R214" si="32">Q205*H205</f>
        <v>0</v>
      </c>
      <c r="S205" s="150">
        <v>0</v>
      </c>
      <c r="T205" s="151">
        <f t="shared" ref="T205:T214" si="33">S205*H205</f>
        <v>0</v>
      </c>
      <c r="AR205" s="152" t="s">
        <v>199</v>
      </c>
      <c r="AT205" s="152" t="s">
        <v>195</v>
      </c>
      <c r="AU205" s="152" t="s">
        <v>86</v>
      </c>
      <c r="AY205" s="13" t="s">
        <v>193</v>
      </c>
      <c r="BE205" s="153">
        <f t="shared" ref="BE205:BE214" si="34">IF(N205="základná",J205,0)</f>
        <v>0</v>
      </c>
      <c r="BF205" s="153">
        <f t="shared" ref="BF205:BF214" si="35">IF(N205="znížená",J205,0)</f>
        <v>0</v>
      </c>
      <c r="BG205" s="153">
        <f t="shared" ref="BG205:BG214" si="36">IF(N205="zákl. prenesená",J205,0)</f>
        <v>0</v>
      </c>
      <c r="BH205" s="153">
        <f t="shared" ref="BH205:BH214" si="37">IF(N205="zníž. prenesená",J205,0)</f>
        <v>0</v>
      </c>
      <c r="BI205" s="153">
        <f t="shared" ref="BI205:BI214" si="38">IF(N205="nulová",J205,0)</f>
        <v>0</v>
      </c>
      <c r="BJ205" s="13" t="s">
        <v>91</v>
      </c>
      <c r="BK205" s="153">
        <f t="shared" ref="BK205:BK214" si="39">ROUND(I205*H205,2)</f>
        <v>0</v>
      </c>
      <c r="BL205" s="13" t="s">
        <v>199</v>
      </c>
      <c r="BM205" s="152" t="s">
        <v>3482</v>
      </c>
    </row>
    <row r="206" spans="2:65" s="1" customFormat="1" ht="16.5" customHeight="1" x14ac:dyDescent="0.2">
      <c r="B206" s="139"/>
      <c r="C206" s="159" t="s">
        <v>1195</v>
      </c>
      <c r="D206" s="159" t="s">
        <v>473</v>
      </c>
      <c r="E206" s="160" t="s">
        <v>3483</v>
      </c>
      <c r="F206" s="161" t="s">
        <v>3484</v>
      </c>
      <c r="G206" s="162" t="s">
        <v>3449</v>
      </c>
      <c r="H206" s="163">
        <v>16</v>
      </c>
      <c r="I206" s="164"/>
      <c r="J206" s="165">
        <f t="shared" si="30"/>
        <v>0</v>
      </c>
      <c r="K206" s="166"/>
      <c r="L206" s="167"/>
      <c r="M206" s="168" t="s">
        <v>1</v>
      </c>
      <c r="N206" s="169" t="s">
        <v>45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226</v>
      </c>
      <c r="AT206" s="152" t="s">
        <v>473</v>
      </c>
      <c r="AU206" s="152" t="s">
        <v>86</v>
      </c>
      <c r="AY206" s="13" t="s">
        <v>193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91</v>
      </c>
      <c r="BK206" s="153">
        <f t="shared" si="39"/>
        <v>0</v>
      </c>
      <c r="BL206" s="13" t="s">
        <v>199</v>
      </c>
      <c r="BM206" s="152" t="s">
        <v>3485</v>
      </c>
    </row>
    <row r="207" spans="2:65" s="1" customFormat="1" ht="16.5" customHeight="1" x14ac:dyDescent="0.2">
      <c r="B207" s="139"/>
      <c r="C207" s="140" t="s">
        <v>993</v>
      </c>
      <c r="D207" s="140" t="s">
        <v>195</v>
      </c>
      <c r="E207" s="141" t="s">
        <v>2377</v>
      </c>
      <c r="F207" s="142" t="s">
        <v>3486</v>
      </c>
      <c r="G207" s="143" t="s">
        <v>489</v>
      </c>
      <c r="H207" s="144">
        <v>8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45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199</v>
      </c>
      <c r="AT207" s="152" t="s">
        <v>195</v>
      </c>
      <c r="AU207" s="152" t="s">
        <v>86</v>
      </c>
      <c r="AY207" s="13" t="s">
        <v>193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91</v>
      </c>
      <c r="BK207" s="153">
        <f t="shared" si="39"/>
        <v>0</v>
      </c>
      <c r="BL207" s="13" t="s">
        <v>199</v>
      </c>
      <c r="BM207" s="152" t="s">
        <v>3487</v>
      </c>
    </row>
    <row r="208" spans="2:65" s="1" customFormat="1" ht="16.5" customHeight="1" x14ac:dyDescent="0.2">
      <c r="B208" s="139"/>
      <c r="C208" s="159" t="s">
        <v>1208</v>
      </c>
      <c r="D208" s="159" t="s">
        <v>473</v>
      </c>
      <c r="E208" s="160" t="s">
        <v>3488</v>
      </c>
      <c r="F208" s="161" t="s">
        <v>3489</v>
      </c>
      <c r="G208" s="162" t="s">
        <v>489</v>
      </c>
      <c r="H208" s="163">
        <v>8</v>
      </c>
      <c r="I208" s="164"/>
      <c r="J208" s="165">
        <f t="shared" si="30"/>
        <v>0</v>
      </c>
      <c r="K208" s="166"/>
      <c r="L208" s="167"/>
      <c r="M208" s="168" t="s">
        <v>1</v>
      </c>
      <c r="N208" s="169" t="s">
        <v>45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226</v>
      </c>
      <c r="AT208" s="152" t="s">
        <v>473</v>
      </c>
      <c r="AU208" s="152" t="s">
        <v>86</v>
      </c>
      <c r="AY208" s="13" t="s">
        <v>193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91</v>
      </c>
      <c r="BK208" s="153">
        <f t="shared" si="39"/>
        <v>0</v>
      </c>
      <c r="BL208" s="13" t="s">
        <v>199</v>
      </c>
      <c r="BM208" s="152" t="s">
        <v>3490</v>
      </c>
    </row>
    <row r="209" spans="2:65" s="1" customFormat="1" ht="16.5" customHeight="1" x14ac:dyDescent="0.2">
      <c r="B209" s="139"/>
      <c r="C209" s="140" t="s">
        <v>1220</v>
      </c>
      <c r="D209" s="140" t="s">
        <v>195</v>
      </c>
      <c r="E209" s="141" t="s">
        <v>2380</v>
      </c>
      <c r="F209" s="142" t="s">
        <v>3491</v>
      </c>
      <c r="G209" s="143" t="s">
        <v>489</v>
      </c>
      <c r="H209" s="144">
        <v>16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45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199</v>
      </c>
      <c r="AT209" s="152" t="s">
        <v>195</v>
      </c>
      <c r="AU209" s="152" t="s">
        <v>86</v>
      </c>
      <c r="AY209" s="13" t="s">
        <v>193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91</v>
      </c>
      <c r="BK209" s="153">
        <f t="shared" si="39"/>
        <v>0</v>
      </c>
      <c r="BL209" s="13" t="s">
        <v>199</v>
      </c>
      <c r="BM209" s="152" t="s">
        <v>3492</v>
      </c>
    </row>
    <row r="210" spans="2:65" s="1" customFormat="1" ht="16.5" customHeight="1" x14ac:dyDescent="0.2">
      <c r="B210" s="139"/>
      <c r="C210" s="159" t="s">
        <v>1224</v>
      </c>
      <c r="D210" s="159" t="s">
        <v>473</v>
      </c>
      <c r="E210" s="160" t="s">
        <v>3493</v>
      </c>
      <c r="F210" s="161" t="s">
        <v>3494</v>
      </c>
      <c r="G210" s="162" t="s">
        <v>489</v>
      </c>
      <c r="H210" s="163">
        <v>16</v>
      </c>
      <c r="I210" s="164"/>
      <c r="J210" s="165">
        <f t="shared" si="30"/>
        <v>0</v>
      </c>
      <c r="K210" s="166"/>
      <c r="L210" s="167"/>
      <c r="M210" s="168" t="s">
        <v>1</v>
      </c>
      <c r="N210" s="169" t="s">
        <v>45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226</v>
      </c>
      <c r="AT210" s="152" t="s">
        <v>473</v>
      </c>
      <c r="AU210" s="152" t="s">
        <v>86</v>
      </c>
      <c r="AY210" s="13" t="s">
        <v>193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91</v>
      </c>
      <c r="BK210" s="153">
        <f t="shared" si="39"/>
        <v>0</v>
      </c>
      <c r="BL210" s="13" t="s">
        <v>199</v>
      </c>
      <c r="BM210" s="152" t="s">
        <v>3495</v>
      </c>
    </row>
    <row r="211" spans="2:65" s="1" customFormat="1" ht="16.5" customHeight="1" x14ac:dyDescent="0.2">
      <c r="B211" s="139"/>
      <c r="C211" s="140" t="s">
        <v>1228</v>
      </c>
      <c r="D211" s="140" t="s">
        <v>195</v>
      </c>
      <c r="E211" s="141" t="s">
        <v>2387</v>
      </c>
      <c r="F211" s="142" t="s">
        <v>3496</v>
      </c>
      <c r="G211" s="143" t="s">
        <v>489</v>
      </c>
      <c r="H211" s="144">
        <v>16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45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199</v>
      </c>
      <c r="AT211" s="152" t="s">
        <v>195</v>
      </c>
      <c r="AU211" s="152" t="s">
        <v>86</v>
      </c>
      <c r="AY211" s="13" t="s">
        <v>193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91</v>
      </c>
      <c r="BK211" s="153">
        <f t="shared" si="39"/>
        <v>0</v>
      </c>
      <c r="BL211" s="13" t="s">
        <v>199</v>
      </c>
      <c r="BM211" s="152" t="s">
        <v>3497</v>
      </c>
    </row>
    <row r="212" spans="2:65" s="1" customFormat="1" ht="16.5" customHeight="1" x14ac:dyDescent="0.2">
      <c r="B212" s="139"/>
      <c r="C212" s="159" t="s">
        <v>1232</v>
      </c>
      <c r="D212" s="159" t="s">
        <v>473</v>
      </c>
      <c r="E212" s="160" t="s">
        <v>3498</v>
      </c>
      <c r="F212" s="161" t="s">
        <v>3499</v>
      </c>
      <c r="G212" s="162" t="s">
        <v>489</v>
      </c>
      <c r="H212" s="163">
        <v>16</v>
      </c>
      <c r="I212" s="164"/>
      <c r="J212" s="165">
        <f t="shared" si="30"/>
        <v>0</v>
      </c>
      <c r="K212" s="166"/>
      <c r="L212" s="167"/>
      <c r="M212" s="168" t="s">
        <v>1</v>
      </c>
      <c r="N212" s="169" t="s">
        <v>45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226</v>
      </c>
      <c r="AT212" s="152" t="s">
        <v>473</v>
      </c>
      <c r="AU212" s="152" t="s">
        <v>86</v>
      </c>
      <c r="AY212" s="13" t="s">
        <v>193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91</v>
      </c>
      <c r="BK212" s="153">
        <f t="shared" si="39"/>
        <v>0</v>
      </c>
      <c r="BL212" s="13" t="s">
        <v>199</v>
      </c>
      <c r="BM212" s="152" t="s">
        <v>3500</v>
      </c>
    </row>
    <row r="213" spans="2:65" s="1" customFormat="1" ht="16.5" customHeight="1" x14ac:dyDescent="0.2">
      <c r="B213" s="139"/>
      <c r="C213" s="140" t="s">
        <v>1236</v>
      </c>
      <c r="D213" s="140" t="s">
        <v>195</v>
      </c>
      <c r="E213" s="141" t="s">
        <v>2390</v>
      </c>
      <c r="F213" s="142" t="s">
        <v>3501</v>
      </c>
      <c r="G213" s="143" t="s">
        <v>489</v>
      </c>
      <c r="H213" s="144">
        <v>8</v>
      </c>
      <c r="I213" s="145"/>
      <c r="J213" s="146">
        <f t="shared" si="30"/>
        <v>0</v>
      </c>
      <c r="K213" s="147"/>
      <c r="L213" s="28"/>
      <c r="M213" s="148" t="s">
        <v>1</v>
      </c>
      <c r="N213" s="149" t="s">
        <v>45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199</v>
      </c>
      <c r="AT213" s="152" t="s">
        <v>195</v>
      </c>
      <c r="AU213" s="152" t="s">
        <v>86</v>
      </c>
      <c r="AY213" s="13" t="s">
        <v>193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91</v>
      </c>
      <c r="BK213" s="153">
        <f t="shared" si="39"/>
        <v>0</v>
      </c>
      <c r="BL213" s="13" t="s">
        <v>199</v>
      </c>
      <c r="BM213" s="152" t="s">
        <v>3502</v>
      </c>
    </row>
    <row r="214" spans="2:65" s="1" customFormat="1" ht="16.5" customHeight="1" x14ac:dyDescent="0.2">
      <c r="B214" s="139"/>
      <c r="C214" s="159" t="s">
        <v>1252</v>
      </c>
      <c r="D214" s="159" t="s">
        <v>473</v>
      </c>
      <c r="E214" s="160" t="s">
        <v>3503</v>
      </c>
      <c r="F214" s="161" t="s">
        <v>3504</v>
      </c>
      <c r="G214" s="162" t="s">
        <v>489</v>
      </c>
      <c r="H214" s="163">
        <v>8</v>
      </c>
      <c r="I214" s="164"/>
      <c r="J214" s="165">
        <f t="shared" si="30"/>
        <v>0</v>
      </c>
      <c r="K214" s="166"/>
      <c r="L214" s="167"/>
      <c r="M214" s="168" t="s">
        <v>1</v>
      </c>
      <c r="N214" s="169" t="s">
        <v>45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226</v>
      </c>
      <c r="AT214" s="152" t="s">
        <v>473</v>
      </c>
      <c r="AU214" s="152" t="s">
        <v>86</v>
      </c>
      <c r="AY214" s="13" t="s">
        <v>193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91</v>
      </c>
      <c r="BK214" s="153">
        <f t="shared" si="39"/>
        <v>0</v>
      </c>
      <c r="BL214" s="13" t="s">
        <v>199</v>
      </c>
      <c r="BM214" s="152" t="s">
        <v>3505</v>
      </c>
    </row>
    <row r="215" spans="2:65" s="11" customFormat="1" ht="25.9" customHeight="1" x14ac:dyDescent="0.2">
      <c r="B215" s="127"/>
      <c r="D215" s="128" t="s">
        <v>78</v>
      </c>
      <c r="E215" s="129" t="s">
        <v>3506</v>
      </c>
      <c r="F215" s="129" t="s">
        <v>3507</v>
      </c>
      <c r="I215" s="130"/>
      <c r="J215" s="131">
        <f>BK215</f>
        <v>0</v>
      </c>
      <c r="L215" s="127"/>
      <c r="M215" s="132"/>
      <c r="P215" s="133">
        <f>SUM(P216:P221)</f>
        <v>0</v>
      </c>
      <c r="R215" s="133">
        <f>SUM(R216:R221)</f>
        <v>0</v>
      </c>
      <c r="T215" s="134">
        <f>SUM(T216:T221)</f>
        <v>0</v>
      </c>
      <c r="AR215" s="128" t="s">
        <v>86</v>
      </c>
      <c r="AT215" s="135" t="s">
        <v>78</v>
      </c>
      <c r="AU215" s="135" t="s">
        <v>79</v>
      </c>
      <c r="AY215" s="128" t="s">
        <v>193</v>
      </c>
      <c r="BK215" s="136">
        <f>SUM(BK216:BK221)</f>
        <v>0</v>
      </c>
    </row>
    <row r="216" spans="2:65" s="1" customFormat="1" ht="16.5" customHeight="1" x14ac:dyDescent="0.2">
      <c r="B216" s="139"/>
      <c r="C216" s="140" t="s">
        <v>1264</v>
      </c>
      <c r="D216" s="140" t="s">
        <v>195</v>
      </c>
      <c r="E216" s="141" t="s">
        <v>2411</v>
      </c>
      <c r="F216" s="142" t="s">
        <v>3508</v>
      </c>
      <c r="G216" s="143" t="s">
        <v>3449</v>
      </c>
      <c r="H216" s="144">
        <v>1</v>
      </c>
      <c r="I216" s="145"/>
      <c r="J216" s="146">
        <f t="shared" ref="J216:J221" si="40">ROUND(I216*H216,2)</f>
        <v>0</v>
      </c>
      <c r="K216" s="147"/>
      <c r="L216" s="28"/>
      <c r="M216" s="148" t="s">
        <v>1</v>
      </c>
      <c r="N216" s="149" t="s">
        <v>45</v>
      </c>
      <c r="P216" s="150">
        <f t="shared" ref="P216:P221" si="41">O216*H216</f>
        <v>0</v>
      </c>
      <c r="Q216" s="150">
        <v>0</v>
      </c>
      <c r="R216" s="150">
        <f t="shared" ref="R216:R221" si="42">Q216*H216</f>
        <v>0</v>
      </c>
      <c r="S216" s="150">
        <v>0</v>
      </c>
      <c r="T216" s="151">
        <f t="shared" ref="T216:T221" si="43">S216*H216</f>
        <v>0</v>
      </c>
      <c r="AR216" s="152" t="s">
        <v>199</v>
      </c>
      <c r="AT216" s="152" t="s">
        <v>195</v>
      </c>
      <c r="AU216" s="152" t="s">
        <v>86</v>
      </c>
      <c r="AY216" s="13" t="s">
        <v>193</v>
      </c>
      <c r="BE216" s="153">
        <f t="shared" ref="BE216:BE221" si="44">IF(N216="základná",J216,0)</f>
        <v>0</v>
      </c>
      <c r="BF216" s="153">
        <f t="shared" ref="BF216:BF221" si="45">IF(N216="znížená",J216,0)</f>
        <v>0</v>
      </c>
      <c r="BG216" s="153">
        <f t="shared" ref="BG216:BG221" si="46">IF(N216="zákl. prenesená",J216,0)</f>
        <v>0</v>
      </c>
      <c r="BH216" s="153">
        <f t="shared" ref="BH216:BH221" si="47">IF(N216="zníž. prenesená",J216,0)</f>
        <v>0</v>
      </c>
      <c r="BI216" s="153">
        <f t="shared" ref="BI216:BI221" si="48">IF(N216="nulová",J216,0)</f>
        <v>0</v>
      </c>
      <c r="BJ216" s="13" t="s">
        <v>91</v>
      </c>
      <c r="BK216" s="153">
        <f t="shared" ref="BK216:BK221" si="49">ROUND(I216*H216,2)</f>
        <v>0</v>
      </c>
      <c r="BL216" s="13" t="s">
        <v>199</v>
      </c>
      <c r="BM216" s="152" t="s">
        <v>3509</v>
      </c>
    </row>
    <row r="217" spans="2:65" s="1" customFormat="1" ht="16.5" customHeight="1" x14ac:dyDescent="0.2">
      <c r="B217" s="139"/>
      <c r="C217" s="159" t="s">
        <v>1268</v>
      </c>
      <c r="D217" s="159" t="s">
        <v>473</v>
      </c>
      <c r="E217" s="160" t="s">
        <v>3510</v>
      </c>
      <c r="F217" s="161" t="s">
        <v>3511</v>
      </c>
      <c r="G217" s="162" t="s">
        <v>3449</v>
      </c>
      <c r="H217" s="163">
        <v>1</v>
      </c>
      <c r="I217" s="164"/>
      <c r="J217" s="165">
        <f t="shared" si="40"/>
        <v>0</v>
      </c>
      <c r="K217" s="166"/>
      <c r="L217" s="167"/>
      <c r="M217" s="168" t="s">
        <v>1</v>
      </c>
      <c r="N217" s="169" t="s">
        <v>45</v>
      </c>
      <c r="P217" s="150">
        <f t="shared" si="41"/>
        <v>0</v>
      </c>
      <c r="Q217" s="150">
        <v>0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226</v>
      </c>
      <c r="AT217" s="152" t="s">
        <v>473</v>
      </c>
      <c r="AU217" s="152" t="s">
        <v>86</v>
      </c>
      <c r="AY217" s="13" t="s">
        <v>193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91</v>
      </c>
      <c r="BK217" s="153">
        <f t="shared" si="49"/>
        <v>0</v>
      </c>
      <c r="BL217" s="13" t="s">
        <v>199</v>
      </c>
      <c r="BM217" s="152" t="s">
        <v>3512</v>
      </c>
    </row>
    <row r="218" spans="2:65" s="1" customFormat="1" ht="16.5" customHeight="1" x14ac:dyDescent="0.2">
      <c r="B218" s="139"/>
      <c r="C218" s="140" t="s">
        <v>1272</v>
      </c>
      <c r="D218" s="140" t="s">
        <v>195</v>
      </c>
      <c r="E218" s="141" t="s">
        <v>2405</v>
      </c>
      <c r="F218" s="142" t="s">
        <v>3513</v>
      </c>
      <c r="G218" s="143" t="s">
        <v>3449</v>
      </c>
      <c r="H218" s="144">
        <v>1</v>
      </c>
      <c r="I218" s="145"/>
      <c r="J218" s="146">
        <f t="shared" si="40"/>
        <v>0</v>
      </c>
      <c r="K218" s="147"/>
      <c r="L218" s="28"/>
      <c r="M218" s="148" t="s">
        <v>1</v>
      </c>
      <c r="N218" s="149" t="s">
        <v>45</v>
      </c>
      <c r="P218" s="150">
        <f t="shared" si="41"/>
        <v>0</v>
      </c>
      <c r="Q218" s="150">
        <v>0</v>
      </c>
      <c r="R218" s="150">
        <f t="shared" si="42"/>
        <v>0</v>
      </c>
      <c r="S218" s="150">
        <v>0</v>
      </c>
      <c r="T218" s="151">
        <f t="shared" si="43"/>
        <v>0</v>
      </c>
      <c r="AR218" s="152" t="s">
        <v>199</v>
      </c>
      <c r="AT218" s="152" t="s">
        <v>195</v>
      </c>
      <c r="AU218" s="152" t="s">
        <v>86</v>
      </c>
      <c r="AY218" s="13" t="s">
        <v>193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91</v>
      </c>
      <c r="BK218" s="153">
        <f t="shared" si="49"/>
        <v>0</v>
      </c>
      <c r="BL218" s="13" t="s">
        <v>199</v>
      </c>
      <c r="BM218" s="152" t="s">
        <v>3514</v>
      </c>
    </row>
    <row r="219" spans="2:65" s="1" customFormat="1" ht="16.5" customHeight="1" x14ac:dyDescent="0.2">
      <c r="B219" s="139"/>
      <c r="C219" s="159" t="s">
        <v>719</v>
      </c>
      <c r="D219" s="159" t="s">
        <v>473</v>
      </c>
      <c r="E219" s="160" t="s">
        <v>3515</v>
      </c>
      <c r="F219" s="161" t="s">
        <v>3516</v>
      </c>
      <c r="G219" s="162" t="s">
        <v>3449</v>
      </c>
      <c r="H219" s="163">
        <v>1</v>
      </c>
      <c r="I219" s="164"/>
      <c r="J219" s="165">
        <f t="shared" si="40"/>
        <v>0</v>
      </c>
      <c r="K219" s="166"/>
      <c r="L219" s="167"/>
      <c r="M219" s="168" t="s">
        <v>1</v>
      </c>
      <c r="N219" s="169" t="s">
        <v>45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226</v>
      </c>
      <c r="AT219" s="152" t="s">
        <v>473</v>
      </c>
      <c r="AU219" s="152" t="s">
        <v>86</v>
      </c>
      <c r="AY219" s="13" t="s">
        <v>193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91</v>
      </c>
      <c r="BK219" s="153">
        <f t="shared" si="49"/>
        <v>0</v>
      </c>
      <c r="BL219" s="13" t="s">
        <v>199</v>
      </c>
      <c r="BM219" s="152" t="s">
        <v>3517</v>
      </c>
    </row>
    <row r="220" spans="2:65" s="1" customFormat="1" ht="16.5" customHeight="1" x14ac:dyDescent="0.2">
      <c r="B220" s="139"/>
      <c r="C220" s="140" t="s">
        <v>723</v>
      </c>
      <c r="D220" s="140" t="s">
        <v>195</v>
      </c>
      <c r="E220" s="141" t="s">
        <v>2428</v>
      </c>
      <c r="F220" s="142" t="s">
        <v>3518</v>
      </c>
      <c r="G220" s="143" t="s">
        <v>3449</v>
      </c>
      <c r="H220" s="144">
        <v>1</v>
      </c>
      <c r="I220" s="145"/>
      <c r="J220" s="146">
        <f t="shared" si="40"/>
        <v>0</v>
      </c>
      <c r="K220" s="147"/>
      <c r="L220" s="28"/>
      <c r="M220" s="148" t="s">
        <v>1</v>
      </c>
      <c r="N220" s="149" t="s">
        <v>45</v>
      </c>
      <c r="P220" s="150">
        <f t="shared" si="41"/>
        <v>0</v>
      </c>
      <c r="Q220" s="150">
        <v>0</v>
      </c>
      <c r="R220" s="150">
        <f t="shared" si="42"/>
        <v>0</v>
      </c>
      <c r="S220" s="150">
        <v>0</v>
      </c>
      <c r="T220" s="151">
        <f t="shared" si="43"/>
        <v>0</v>
      </c>
      <c r="AR220" s="152" t="s">
        <v>199</v>
      </c>
      <c r="AT220" s="152" t="s">
        <v>195</v>
      </c>
      <c r="AU220" s="152" t="s">
        <v>86</v>
      </c>
      <c r="AY220" s="13" t="s">
        <v>193</v>
      </c>
      <c r="BE220" s="153">
        <f t="shared" si="44"/>
        <v>0</v>
      </c>
      <c r="BF220" s="153">
        <f t="shared" si="45"/>
        <v>0</v>
      </c>
      <c r="BG220" s="153">
        <f t="shared" si="46"/>
        <v>0</v>
      </c>
      <c r="BH220" s="153">
        <f t="shared" si="47"/>
        <v>0</v>
      </c>
      <c r="BI220" s="153">
        <f t="shared" si="48"/>
        <v>0</v>
      </c>
      <c r="BJ220" s="13" t="s">
        <v>91</v>
      </c>
      <c r="BK220" s="153">
        <f t="shared" si="49"/>
        <v>0</v>
      </c>
      <c r="BL220" s="13" t="s">
        <v>199</v>
      </c>
      <c r="BM220" s="152" t="s">
        <v>3519</v>
      </c>
    </row>
    <row r="221" spans="2:65" s="1" customFormat="1" ht="16.5" customHeight="1" x14ac:dyDescent="0.2">
      <c r="B221" s="139"/>
      <c r="C221" s="159" t="s">
        <v>727</v>
      </c>
      <c r="D221" s="159" t="s">
        <v>473</v>
      </c>
      <c r="E221" s="160" t="s">
        <v>3520</v>
      </c>
      <c r="F221" s="161" t="s">
        <v>3521</v>
      </c>
      <c r="G221" s="162" t="s">
        <v>3449</v>
      </c>
      <c r="H221" s="163">
        <v>1</v>
      </c>
      <c r="I221" s="164"/>
      <c r="J221" s="165">
        <f t="shared" si="40"/>
        <v>0</v>
      </c>
      <c r="K221" s="166"/>
      <c r="L221" s="167"/>
      <c r="M221" s="168" t="s">
        <v>1</v>
      </c>
      <c r="N221" s="169" t="s">
        <v>45</v>
      </c>
      <c r="P221" s="150">
        <f t="shared" si="41"/>
        <v>0</v>
      </c>
      <c r="Q221" s="150">
        <v>0</v>
      </c>
      <c r="R221" s="150">
        <f t="shared" si="42"/>
        <v>0</v>
      </c>
      <c r="S221" s="150">
        <v>0</v>
      </c>
      <c r="T221" s="151">
        <f t="shared" si="43"/>
        <v>0</v>
      </c>
      <c r="AR221" s="152" t="s">
        <v>226</v>
      </c>
      <c r="AT221" s="152" t="s">
        <v>473</v>
      </c>
      <c r="AU221" s="152" t="s">
        <v>86</v>
      </c>
      <c r="AY221" s="13" t="s">
        <v>193</v>
      </c>
      <c r="BE221" s="153">
        <f t="shared" si="44"/>
        <v>0</v>
      </c>
      <c r="BF221" s="153">
        <f t="shared" si="45"/>
        <v>0</v>
      </c>
      <c r="BG221" s="153">
        <f t="shared" si="46"/>
        <v>0</v>
      </c>
      <c r="BH221" s="153">
        <f t="shared" si="47"/>
        <v>0</v>
      </c>
      <c r="BI221" s="153">
        <f t="shared" si="48"/>
        <v>0</v>
      </c>
      <c r="BJ221" s="13" t="s">
        <v>91</v>
      </c>
      <c r="BK221" s="153">
        <f t="shared" si="49"/>
        <v>0</v>
      </c>
      <c r="BL221" s="13" t="s">
        <v>199</v>
      </c>
      <c r="BM221" s="152" t="s">
        <v>3522</v>
      </c>
    </row>
    <row r="222" spans="2:65" s="11" customFormat="1" ht="25.9" customHeight="1" x14ac:dyDescent="0.2">
      <c r="B222" s="127"/>
      <c r="D222" s="128" t="s">
        <v>78</v>
      </c>
      <c r="E222" s="129" t="s">
        <v>3523</v>
      </c>
      <c r="F222" s="129" t="s">
        <v>3524</v>
      </c>
      <c r="I222" s="130"/>
      <c r="J222" s="131">
        <f>BK222</f>
        <v>0</v>
      </c>
      <c r="L222" s="127"/>
      <c r="M222" s="132"/>
      <c r="P222" s="133">
        <f>SUM(P223:P224)</f>
        <v>0</v>
      </c>
      <c r="R222" s="133">
        <f>SUM(R223:R224)</f>
        <v>0</v>
      </c>
      <c r="T222" s="134">
        <f>SUM(T223:T224)</f>
        <v>0</v>
      </c>
      <c r="AR222" s="128" t="s">
        <v>86</v>
      </c>
      <c r="AT222" s="135" t="s">
        <v>78</v>
      </c>
      <c r="AU222" s="135" t="s">
        <v>79</v>
      </c>
      <c r="AY222" s="128" t="s">
        <v>193</v>
      </c>
      <c r="BK222" s="136">
        <f>SUM(BK223:BK224)</f>
        <v>0</v>
      </c>
    </row>
    <row r="223" spans="2:65" s="1" customFormat="1" ht="16.5" customHeight="1" x14ac:dyDescent="0.2">
      <c r="B223" s="139"/>
      <c r="C223" s="140" t="s">
        <v>852</v>
      </c>
      <c r="D223" s="140" t="s">
        <v>195</v>
      </c>
      <c r="E223" s="141" t="s">
        <v>2075</v>
      </c>
      <c r="F223" s="142" t="s">
        <v>3525</v>
      </c>
      <c r="G223" s="143" t="s">
        <v>3449</v>
      </c>
      <c r="H223" s="144">
        <v>7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45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199</v>
      </c>
      <c r="AT223" s="152" t="s">
        <v>195</v>
      </c>
      <c r="AU223" s="152" t="s">
        <v>86</v>
      </c>
      <c r="AY223" s="13" t="s">
        <v>193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91</v>
      </c>
      <c r="BK223" s="153">
        <f>ROUND(I223*H223,2)</f>
        <v>0</v>
      </c>
      <c r="BL223" s="13" t="s">
        <v>199</v>
      </c>
      <c r="BM223" s="152" t="s">
        <v>3526</v>
      </c>
    </row>
    <row r="224" spans="2:65" s="1" customFormat="1" ht="16.5" customHeight="1" x14ac:dyDescent="0.2">
      <c r="B224" s="139"/>
      <c r="C224" s="159" t="s">
        <v>856</v>
      </c>
      <c r="D224" s="159" t="s">
        <v>473</v>
      </c>
      <c r="E224" s="160" t="s">
        <v>3527</v>
      </c>
      <c r="F224" s="161" t="s">
        <v>3528</v>
      </c>
      <c r="G224" s="162" t="s">
        <v>3449</v>
      </c>
      <c r="H224" s="163">
        <v>7</v>
      </c>
      <c r="I224" s="164"/>
      <c r="J224" s="165">
        <f>ROUND(I224*H224,2)</f>
        <v>0</v>
      </c>
      <c r="K224" s="166"/>
      <c r="L224" s="167"/>
      <c r="M224" s="168" t="s">
        <v>1</v>
      </c>
      <c r="N224" s="169" t="s">
        <v>45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226</v>
      </c>
      <c r="AT224" s="152" t="s">
        <v>473</v>
      </c>
      <c r="AU224" s="152" t="s">
        <v>86</v>
      </c>
      <c r="AY224" s="13" t="s">
        <v>193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91</v>
      </c>
      <c r="BK224" s="153">
        <f>ROUND(I224*H224,2)</f>
        <v>0</v>
      </c>
      <c r="BL224" s="13" t="s">
        <v>199</v>
      </c>
      <c r="BM224" s="152" t="s">
        <v>3529</v>
      </c>
    </row>
    <row r="225" spans="2:65" s="11" customFormat="1" ht="25.9" customHeight="1" x14ac:dyDescent="0.2">
      <c r="B225" s="127"/>
      <c r="D225" s="128" t="s">
        <v>78</v>
      </c>
      <c r="E225" s="129" t="s">
        <v>3530</v>
      </c>
      <c r="F225" s="129" t="s">
        <v>3531</v>
      </c>
      <c r="I225" s="130"/>
      <c r="J225" s="131">
        <f>BK225</f>
        <v>0</v>
      </c>
      <c r="L225" s="127"/>
      <c r="M225" s="132"/>
      <c r="P225" s="133">
        <f>SUM(P226:P235)</f>
        <v>0</v>
      </c>
      <c r="R225" s="133">
        <f>SUM(R226:R235)</f>
        <v>0</v>
      </c>
      <c r="T225" s="134">
        <f>SUM(T226:T235)</f>
        <v>0</v>
      </c>
      <c r="AR225" s="128" t="s">
        <v>86</v>
      </c>
      <c r="AT225" s="135" t="s">
        <v>78</v>
      </c>
      <c r="AU225" s="135" t="s">
        <v>79</v>
      </c>
      <c r="AY225" s="128" t="s">
        <v>193</v>
      </c>
      <c r="BK225" s="136">
        <f>SUM(BK226:BK235)</f>
        <v>0</v>
      </c>
    </row>
    <row r="226" spans="2:65" s="1" customFormat="1" ht="16.5" customHeight="1" x14ac:dyDescent="0.2">
      <c r="B226" s="139"/>
      <c r="C226" s="140" t="s">
        <v>916</v>
      </c>
      <c r="D226" s="140" t="s">
        <v>195</v>
      </c>
      <c r="E226" s="141" t="s">
        <v>2088</v>
      </c>
      <c r="F226" s="142" t="s">
        <v>3532</v>
      </c>
      <c r="G226" s="143" t="s">
        <v>3449</v>
      </c>
      <c r="H226" s="144">
        <v>1</v>
      </c>
      <c r="I226" s="145"/>
      <c r="J226" s="146">
        <f t="shared" ref="J226:J235" si="50">ROUND(I226*H226,2)</f>
        <v>0</v>
      </c>
      <c r="K226" s="147"/>
      <c r="L226" s="28"/>
      <c r="M226" s="148" t="s">
        <v>1</v>
      </c>
      <c r="N226" s="149" t="s">
        <v>45</v>
      </c>
      <c r="P226" s="150">
        <f t="shared" ref="P226:P235" si="51">O226*H226</f>
        <v>0</v>
      </c>
      <c r="Q226" s="150">
        <v>0</v>
      </c>
      <c r="R226" s="150">
        <f t="shared" ref="R226:R235" si="52">Q226*H226</f>
        <v>0</v>
      </c>
      <c r="S226" s="150">
        <v>0</v>
      </c>
      <c r="T226" s="151">
        <f t="shared" ref="T226:T235" si="53">S226*H226</f>
        <v>0</v>
      </c>
      <c r="AR226" s="152" t="s">
        <v>199</v>
      </c>
      <c r="AT226" s="152" t="s">
        <v>195</v>
      </c>
      <c r="AU226" s="152" t="s">
        <v>86</v>
      </c>
      <c r="AY226" s="13" t="s">
        <v>193</v>
      </c>
      <c r="BE226" s="153">
        <f t="shared" ref="BE226:BE235" si="54">IF(N226="základná",J226,0)</f>
        <v>0</v>
      </c>
      <c r="BF226" s="153">
        <f t="shared" ref="BF226:BF235" si="55">IF(N226="znížená",J226,0)</f>
        <v>0</v>
      </c>
      <c r="BG226" s="153">
        <f t="shared" ref="BG226:BG235" si="56">IF(N226="zákl. prenesená",J226,0)</f>
        <v>0</v>
      </c>
      <c r="BH226" s="153">
        <f t="shared" ref="BH226:BH235" si="57">IF(N226="zníž. prenesená",J226,0)</f>
        <v>0</v>
      </c>
      <c r="BI226" s="153">
        <f t="shared" ref="BI226:BI235" si="58">IF(N226="nulová",J226,0)</f>
        <v>0</v>
      </c>
      <c r="BJ226" s="13" t="s">
        <v>91</v>
      </c>
      <c r="BK226" s="153">
        <f t="shared" ref="BK226:BK235" si="59">ROUND(I226*H226,2)</f>
        <v>0</v>
      </c>
      <c r="BL226" s="13" t="s">
        <v>199</v>
      </c>
      <c r="BM226" s="152" t="s">
        <v>3533</v>
      </c>
    </row>
    <row r="227" spans="2:65" s="1" customFormat="1" ht="16.5" customHeight="1" x14ac:dyDescent="0.2">
      <c r="B227" s="139"/>
      <c r="C227" s="159" t="s">
        <v>912</v>
      </c>
      <c r="D227" s="159" t="s">
        <v>473</v>
      </c>
      <c r="E227" s="160" t="s">
        <v>3534</v>
      </c>
      <c r="F227" s="161" t="s">
        <v>3535</v>
      </c>
      <c r="G227" s="162" t="s">
        <v>3449</v>
      </c>
      <c r="H227" s="163">
        <v>1</v>
      </c>
      <c r="I227" s="164"/>
      <c r="J227" s="165">
        <f t="shared" si="50"/>
        <v>0</v>
      </c>
      <c r="K227" s="166"/>
      <c r="L227" s="167"/>
      <c r="M227" s="168" t="s">
        <v>1</v>
      </c>
      <c r="N227" s="169" t="s">
        <v>45</v>
      </c>
      <c r="P227" s="150">
        <f t="shared" si="51"/>
        <v>0</v>
      </c>
      <c r="Q227" s="150">
        <v>0</v>
      </c>
      <c r="R227" s="150">
        <f t="shared" si="52"/>
        <v>0</v>
      </c>
      <c r="S227" s="150">
        <v>0</v>
      </c>
      <c r="T227" s="151">
        <f t="shared" si="53"/>
        <v>0</v>
      </c>
      <c r="AR227" s="152" t="s">
        <v>226</v>
      </c>
      <c r="AT227" s="152" t="s">
        <v>473</v>
      </c>
      <c r="AU227" s="152" t="s">
        <v>86</v>
      </c>
      <c r="AY227" s="13" t="s">
        <v>193</v>
      </c>
      <c r="BE227" s="153">
        <f t="shared" si="54"/>
        <v>0</v>
      </c>
      <c r="BF227" s="153">
        <f t="shared" si="55"/>
        <v>0</v>
      </c>
      <c r="BG227" s="153">
        <f t="shared" si="56"/>
        <v>0</v>
      </c>
      <c r="BH227" s="153">
        <f t="shared" si="57"/>
        <v>0</v>
      </c>
      <c r="BI227" s="153">
        <f t="shared" si="58"/>
        <v>0</v>
      </c>
      <c r="BJ227" s="13" t="s">
        <v>91</v>
      </c>
      <c r="BK227" s="153">
        <f t="shared" si="59"/>
        <v>0</v>
      </c>
      <c r="BL227" s="13" t="s">
        <v>199</v>
      </c>
      <c r="BM227" s="152" t="s">
        <v>3536</v>
      </c>
    </row>
    <row r="228" spans="2:65" s="1" customFormat="1" ht="16.5" customHeight="1" x14ac:dyDescent="0.2">
      <c r="B228" s="139"/>
      <c r="C228" s="140" t="s">
        <v>868</v>
      </c>
      <c r="D228" s="140" t="s">
        <v>195</v>
      </c>
      <c r="E228" s="141" t="s">
        <v>2986</v>
      </c>
      <c r="F228" s="142" t="s">
        <v>3537</v>
      </c>
      <c r="G228" s="143" t="s">
        <v>489</v>
      </c>
      <c r="H228" s="144">
        <v>2</v>
      </c>
      <c r="I228" s="145"/>
      <c r="J228" s="146">
        <f t="shared" si="50"/>
        <v>0</v>
      </c>
      <c r="K228" s="147"/>
      <c r="L228" s="28"/>
      <c r="M228" s="148" t="s">
        <v>1</v>
      </c>
      <c r="N228" s="149" t="s">
        <v>45</v>
      </c>
      <c r="P228" s="150">
        <f t="shared" si="51"/>
        <v>0</v>
      </c>
      <c r="Q228" s="150">
        <v>0</v>
      </c>
      <c r="R228" s="150">
        <f t="shared" si="52"/>
        <v>0</v>
      </c>
      <c r="S228" s="150">
        <v>0</v>
      </c>
      <c r="T228" s="151">
        <f t="shared" si="53"/>
        <v>0</v>
      </c>
      <c r="AR228" s="152" t="s">
        <v>199</v>
      </c>
      <c r="AT228" s="152" t="s">
        <v>195</v>
      </c>
      <c r="AU228" s="152" t="s">
        <v>86</v>
      </c>
      <c r="AY228" s="13" t="s">
        <v>193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91</v>
      </c>
      <c r="BK228" s="153">
        <f t="shared" si="59"/>
        <v>0</v>
      </c>
      <c r="BL228" s="13" t="s">
        <v>199</v>
      </c>
      <c r="BM228" s="152" t="s">
        <v>3538</v>
      </c>
    </row>
    <row r="229" spans="2:65" s="1" customFormat="1" ht="16.5" customHeight="1" x14ac:dyDescent="0.2">
      <c r="B229" s="139"/>
      <c r="C229" s="159" t="s">
        <v>872</v>
      </c>
      <c r="D229" s="159" t="s">
        <v>473</v>
      </c>
      <c r="E229" s="160" t="s">
        <v>3539</v>
      </c>
      <c r="F229" s="161" t="s">
        <v>3540</v>
      </c>
      <c r="G229" s="162" t="s">
        <v>489</v>
      </c>
      <c r="H229" s="163">
        <v>2</v>
      </c>
      <c r="I229" s="164"/>
      <c r="J229" s="165">
        <f t="shared" si="50"/>
        <v>0</v>
      </c>
      <c r="K229" s="166"/>
      <c r="L229" s="167"/>
      <c r="M229" s="168" t="s">
        <v>1</v>
      </c>
      <c r="N229" s="169" t="s">
        <v>45</v>
      </c>
      <c r="P229" s="150">
        <f t="shared" si="51"/>
        <v>0</v>
      </c>
      <c r="Q229" s="150">
        <v>0</v>
      </c>
      <c r="R229" s="150">
        <f t="shared" si="52"/>
        <v>0</v>
      </c>
      <c r="S229" s="150">
        <v>0</v>
      </c>
      <c r="T229" s="151">
        <f t="shared" si="53"/>
        <v>0</v>
      </c>
      <c r="AR229" s="152" t="s">
        <v>226</v>
      </c>
      <c r="AT229" s="152" t="s">
        <v>473</v>
      </c>
      <c r="AU229" s="152" t="s">
        <v>86</v>
      </c>
      <c r="AY229" s="13" t="s">
        <v>193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91</v>
      </c>
      <c r="BK229" s="153">
        <f t="shared" si="59"/>
        <v>0</v>
      </c>
      <c r="BL229" s="13" t="s">
        <v>199</v>
      </c>
      <c r="BM229" s="152" t="s">
        <v>3541</v>
      </c>
    </row>
    <row r="230" spans="2:65" s="1" customFormat="1" ht="16.5" customHeight="1" x14ac:dyDescent="0.2">
      <c r="B230" s="139"/>
      <c r="C230" s="140" t="s">
        <v>904</v>
      </c>
      <c r="D230" s="140" t="s">
        <v>195</v>
      </c>
      <c r="E230" s="141" t="s">
        <v>2989</v>
      </c>
      <c r="F230" s="142" t="s">
        <v>3542</v>
      </c>
      <c r="G230" s="143" t="s">
        <v>489</v>
      </c>
      <c r="H230" s="144">
        <v>1</v>
      </c>
      <c r="I230" s="145"/>
      <c r="J230" s="146">
        <f t="shared" si="50"/>
        <v>0</v>
      </c>
      <c r="K230" s="147"/>
      <c r="L230" s="28"/>
      <c r="M230" s="148" t="s">
        <v>1</v>
      </c>
      <c r="N230" s="149" t="s">
        <v>45</v>
      </c>
      <c r="P230" s="150">
        <f t="shared" si="51"/>
        <v>0</v>
      </c>
      <c r="Q230" s="150">
        <v>0</v>
      </c>
      <c r="R230" s="150">
        <f t="shared" si="52"/>
        <v>0</v>
      </c>
      <c r="S230" s="150">
        <v>0</v>
      </c>
      <c r="T230" s="151">
        <f t="shared" si="53"/>
        <v>0</v>
      </c>
      <c r="AR230" s="152" t="s">
        <v>199</v>
      </c>
      <c r="AT230" s="152" t="s">
        <v>195</v>
      </c>
      <c r="AU230" s="152" t="s">
        <v>86</v>
      </c>
      <c r="AY230" s="13" t="s">
        <v>193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91</v>
      </c>
      <c r="BK230" s="153">
        <f t="shared" si="59"/>
        <v>0</v>
      </c>
      <c r="BL230" s="13" t="s">
        <v>199</v>
      </c>
      <c r="BM230" s="152" t="s">
        <v>3543</v>
      </c>
    </row>
    <row r="231" spans="2:65" s="1" customFormat="1" ht="16.5" customHeight="1" x14ac:dyDescent="0.2">
      <c r="B231" s="139"/>
      <c r="C231" s="159" t="s">
        <v>900</v>
      </c>
      <c r="D231" s="159" t="s">
        <v>473</v>
      </c>
      <c r="E231" s="160" t="s">
        <v>3544</v>
      </c>
      <c r="F231" s="161" t="s">
        <v>3545</v>
      </c>
      <c r="G231" s="162" t="s">
        <v>489</v>
      </c>
      <c r="H231" s="163">
        <v>1</v>
      </c>
      <c r="I231" s="164"/>
      <c r="J231" s="165">
        <f t="shared" si="50"/>
        <v>0</v>
      </c>
      <c r="K231" s="166"/>
      <c r="L231" s="167"/>
      <c r="M231" s="168" t="s">
        <v>1</v>
      </c>
      <c r="N231" s="169" t="s">
        <v>45</v>
      </c>
      <c r="P231" s="150">
        <f t="shared" si="51"/>
        <v>0</v>
      </c>
      <c r="Q231" s="150">
        <v>0</v>
      </c>
      <c r="R231" s="150">
        <f t="shared" si="52"/>
        <v>0</v>
      </c>
      <c r="S231" s="150">
        <v>0</v>
      </c>
      <c r="T231" s="151">
        <f t="shared" si="53"/>
        <v>0</v>
      </c>
      <c r="AR231" s="152" t="s">
        <v>226</v>
      </c>
      <c r="AT231" s="152" t="s">
        <v>473</v>
      </c>
      <c r="AU231" s="152" t="s">
        <v>86</v>
      </c>
      <c r="AY231" s="13" t="s">
        <v>193</v>
      </c>
      <c r="BE231" s="153">
        <f t="shared" si="54"/>
        <v>0</v>
      </c>
      <c r="BF231" s="153">
        <f t="shared" si="55"/>
        <v>0</v>
      </c>
      <c r="BG231" s="153">
        <f t="shared" si="56"/>
        <v>0</v>
      </c>
      <c r="BH231" s="153">
        <f t="shared" si="57"/>
        <v>0</v>
      </c>
      <c r="BI231" s="153">
        <f t="shared" si="58"/>
        <v>0</v>
      </c>
      <c r="BJ231" s="13" t="s">
        <v>91</v>
      </c>
      <c r="BK231" s="153">
        <f t="shared" si="59"/>
        <v>0</v>
      </c>
      <c r="BL231" s="13" t="s">
        <v>199</v>
      </c>
      <c r="BM231" s="152" t="s">
        <v>3546</v>
      </c>
    </row>
    <row r="232" spans="2:65" s="1" customFormat="1" ht="16.5" customHeight="1" x14ac:dyDescent="0.2">
      <c r="B232" s="139"/>
      <c r="C232" s="140" t="s">
        <v>884</v>
      </c>
      <c r="D232" s="140" t="s">
        <v>195</v>
      </c>
      <c r="E232" s="141" t="s">
        <v>2992</v>
      </c>
      <c r="F232" s="142" t="s">
        <v>3547</v>
      </c>
      <c r="G232" s="143" t="s">
        <v>489</v>
      </c>
      <c r="H232" s="144">
        <v>1</v>
      </c>
      <c r="I232" s="145"/>
      <c r="J232" s="146">
        <f t="shared" si="50"/>
        <v>0</v>
      </c>
      <c r="K232" s="147"/>
      <c r="L232" s="28"/>
      <c r="M232" s="148" t="s">
        <v>1</v>
      </c>
      <c r="N232" s="149" t="s">
        <v>45</v>
      </c>
      <c r="P232" s="150">
        <f t="shared" si="51"/>
        <v>0</v>
      </c>
      <c r="Q232" s="150">
        <v>0</v>
      </c>
      <c r="R232" s="150">
        <f t="shared" si="52"/>
        <v>0</v>
      </c>
      <c r="S232" s="150">
        <v>0</v>
      </c>
      <c r="T232" s="151">
        <f t="shared" si="53"/>
        <v>0</v>
      </c>
      <c r="AR232" s="152" t="s">
        <v>199</v>
      </c>
      <c r="AT232" s="152" t="s">
        <v>195</v>
      </c>
      <c r="AU232" s="152" t="s">
        <v>86</v>
      </c>
      <c r="AY232" s="13" t="s">
        <v>193</v>
      </c>
      <c r="BE232" s="153">
        <f t="shared" si="54"/>
        <v>0</v>
      </c>
      <c r="BF232" s="153">
        <f t="shared" si="55"/>
        <v>0</v>
      </c>
      <c r="BG232" s="153">
        <f t="shared" si="56"/>
        <v>0</v>
      </c>
      <c r="BH232" s="153">
        <f t="shared" si="57"/>
        <v>0</v>
      </c>
      <c r="BI232" s="153">
        <f t="shared" si="58"/>
        <v>0</v>
      </c>
      <c r="BJ232" s="13" t="s">
        <v>91</v>
      </c>
      <c r="BK232" s="153">
        <f t="shared" si="59"/>
        <v>0</v>
      </c>
      <c r="BL232" s="13" t="s">
        <v>199</v>
      </c>
      <c r="BM232" s="152" t="s">
        <v>3548</v>
      </c>
    </row>
    <row r="233" spans="2:65" s="1" customFormat="1" ht="16.5" customHeight="1" x14ac:dyDescent="0.2">
      <c r="B233" s="139"/>
      <c r="C233" s="159" t="s">
        <v>888</v>
      </c>
      <c r="D233" s="159" t="s">
        <v>473</v>
      </c>
      <c r="E233" s="160" t="s">
        <v>3549</v>
      </c>
      <c r="F233" s="161" t="s">
        <v>3550</v>
      </c>
      <c r="G233" s="162" t="s">
        <v>489</v>
      </c>
      <c r="H233" s="163">
        <v>1</v>
      </c>
      <c r="I233" s="164"/>
      <c r="J233" s="165">
        <f t="shared" si="50"/>
        <v>0</v>
      </c>
      <c r="K233" s="166"/>
      <c r="L233" s="167"/>
      <c r="M233" s="168" t="s">
        <v>1</v>
      </c>
      <c r="N233" s="169" t="s">
        <v>45</v>
      </c>
      <c r="P233" s="150">
        <f t="shared" si="51"/>
        <v>0</v>
      </c>
      <c r="Q233" s="150">
        <v>0</v>
      </c>
      <c r="R233" s="150">
        <f t="shared" si="52"/>
        <v>0</v>
      </c>
      <c r="S233" s="150">
        <v>0</v>
      </c>
      <c r="T233" s="151">
        <f t="shared" si="53"/>
        <v>0</v>
      </c>
      <c r="AR233" s="152" t="s">
        <v>226</v>
      </c>
      <c r="AT233" s="152" t="s">
        <v>473</v>
      </c>
      <c r="AU233" s="152" t="s">
        <v>86</v>
      </c>
      <c r="AY233" s="13" t="s">
        <v>193</v>
      </c>
      <c r="BE233" s="153">
        <f t="shared" si="54"/>
        <v>0</v>
      </c>
      <c r="BF233" s="153">
        <f t="shared" si="55"/>
        <v>0</v>
      </c>
      <c r="BG233" s="153">
        <f t="shared" si="56"/>
        <v>0</v>
      </c>
      <c r="BH233" s="153">
        <f t="shared" si="57"/>
        <v>0</v>
      </c>
      <c r="BI233" s="153">
        <f t="shared" si="58"/>
        <v>0</v>
      </c>
      <c r="BJ233" s="13" t="s">
        <v>91</v>
      </c>
      <c r="BK233" s="153">
        <f t="shared" si="59"/>
        <v>0</v>
      </c>
      <c r="BL233" s="13" t="s">
        <v>199</v>
      </c>
      <c r="BM233" s="152" t="s">
        <v>3551</v>
      </c>
    </row>
    <row r="234" spans="2:65" s="1" customFormat="1" ht="16.5" customHeight="1" x14ac:dyDescent="0.2">
      <c r="B234" s="139"/>
      <c r="C234" s="140" t="s">
        <v>1017</v>
      </c>
      <c r="D234" s="140" t="s">
        <v>195</v>
      </c>
      <c r="E234" s="141" t="s">
        <v>2995</v>
      </c>
      <c r="F234" s="142" t="s">
        <v>3552</v>
      </c>
      <c r="G234" s="143" t="s">
        <v>489</v>
      </c>
      <c r="H234" s="144">
        <v>1</v>
      </c>
      <c r="I234" s="145"/>
      <c r="J234" s="146">
        <f t="shared" si="50"/>
        <v>0</v>
      </c>
      <c r="K234" s="147"/>
      <c r="L234" s="28"/>
      <c r="M234" s="148" t="s">
        <v>1</v>
      </c>
      <c r="N234" s="149" t="s">
        <v>45</v>
      </c>
      <c r="P234" s="150">
        <f t="shared" si="51"/>
        <v>0</v>
      </c>
      <c r="Q234" s="150">
        <v>0</v>
      </c>
      <c r="R234" s="150">
        <f t="shared" si="52"/>
        <v>0</v>
      </c>
      <c r="S234" s="150">
        <v>0</v>
      </c>
      <c r="T234" s="151">
        <f t="shared" si="53"/>
        <v>0</v>
      </c>
      <c r="AR234" s="152" t="s">
        <v>199</v>
      </c>
      <c r="AT234" s="152" t="s">
        <v>195</v>
      </c>
      <c r="AU234" s="152" t="s">
        <v>86</v>
      </c>
      <c r="AY234" s="13" t="s">
        <v>193</v>
      </c>
      <c r="BE234" s="153">
        <f t="shared" si="54"/>
        <v>0</v>
      </c>
      <c r="BF234" s="153">
        <f t="shared" si="55"/>
        <v>0</v>
      </c>
      <c r="BG234" s="153">
        <f t="shared" si="56"/>
        <v>0</v>
      </c>
      <c r="BH234" s="153">
        <f t="shared" si="57"/>
        <v>0</v>
      </c>
      <c r="BI234" s="153">
        <f t="shared" si="58"/>
        <v>0</v>
      </c>
      <c r="BJ234" s="13" t="s">
        <v>91</v>
      </c>
      <c r="BK234" s="153">
        <f t="shared" si="59"/>
        <v>0</v>
      </c>
      <c r="BL234" s="13" t="s">
        <v>199</v>
      </c>
      <c r="BM234" s="152" t="s">
        <v>3553</v>
      </c>
    </row>
    <row r="235" spans="2:65" s="1" customFormat="1" ht="16.5" customHeight="1" x14ac:dyDescent="0.2">
      <c r="B235" s="139"/>
      <c r="C235" s="159" t="s">
        <v>1021</v>
      </c>
      <c r="D235" s="159" t="s">
        <v>473</v>
      </c>
      <c r="E235" s="160" t="s">
        <v>3554</v>
      </c>
      <c r="F235" s="161" t="s">
        <v>3555</v>
      </c>
      <c r="G235" s="162" t="s">
        <v>489</v>
      </c>
      <c r="H235" s="163">
        <v>1</v>
      </c>
      <c r="I235" s="164"/>
      <c r="J235" s="165">
        <f t="shared" si="50"/>
        <v>0</v>
      </c>
      <c r="K235" s="166"/>
      <c r="L235" s="167"/>
      <c r="M235" s="168" t="s">
        <v>1</v>
      </c>
      <c r="N235" s="169" t="s">
        <v>45</v>
      </c>
      <c r="P235" s="150">
        <f t="shared" si="51"/>
        <v>0</v>
      </c>
      <c r="Q235" s="150">
        <v>0</v>
      </c>
      <c r="R235" s="150">
        <f t="shared" si="52"/>
        <v>0</v>
      </c>
      <c r="S235" s="150">
        <v>0</v>
      </c>
      <c r="T235" s="151">
        <f t="shared" si="53"/>
        <v>0</v>
      </c>
      <c r="AR235" s="152" t="s">
        <v>226</v>
      </c>
      <c r="AT235" s="152" t="s">
        <v>473</v>
      </c>
      <c r="AU235" s="152" t="s">
        <v>86</v>
      </c>
      <c r="AY235" s="13" t="s">
        <v>193</v>
      </c>
      <c r="BE235" s="153">
        <f t="shared" si="54"/>
        <v>0</v>
      </c>
      <c r="BF235" s="153">
        <f t="shared" si="55"/>
        <v>0</v>
      </c>
      <c r="BG235" s="153">
        <f t="shared" si="56"/>
        <v>0</v>
      </c>
      <c r="BH235" s="153">
        <f t="shared" si="57"/>
        <v>0</v>
      </c>
      <c r="BI235" s="153">
        <f t="shared" si="58"/>
        <v>0</v>
      </c>
      <c r="BJ235" s="13" t="s">
        <v>91</v>
      </c>
      <c r="BK235" s="153">
        <f t="shared" si="59"/>
        <v>0</v>
      </c>
      <c r="BL235" s="13" t="s">
        <v>199</v>
      </c>
      <c r="BM235" s="152" t="s">
        <v>3556</v>
      </c>
    </row>
    <row r="236" spans="2:65" s="11" customFormat="1" ht="25.9" customHeight="1" x14ac:dyDescent="0.2">
      <c r="B236" s="127"/>
      <c r="D236" s="128" t="s">
        <v>78</v>
      </c>
      <c r="E236" s="129" t="s">
        <v>3557</v>
      </c>
      <c r="F236" s="129" t="s">
        <v>3558</v>
      </c>
      <c r="I236" s="130"/>
      <c r="J236" s="131">
        <f>BK236</f>
        <v>0</v>
      </c>
      <c r="L236" s="127"/>
      <c r="M236" s="132"/>
      <c r="P236" s="133">
        <f>SUM(P237:P238)</f>
        <v>0</v>
      </c>
      <c r="R236" s="133">
        <f>SUM(R237:R238)</f>
        <v>0</v>
      </c>
      <c r="T236" s="134">
        <f>SUM(T237:T238)</f>
        <v>0</v>
      </c>
      <c r="AR236" s="128" t="s">
        <v>86</v>
      </c>
      <c r="AT236" s="135" t="s">
        <v>78</v>
      </c>
      <c r="AU236" s="135" t="s">
        <v>79</v>
      </c>
      <c r="AY236" s="128" t="s">
        <v>193</v>
      </c>
      <c r="BK236" s="136">
        <f>SUM(BK237:BK238)</f>
        <v>0</v>
      </c>
    </row>
    <row r="237" spans="2:65" s="1" customFormat="1" ht="16.5" customHeight="1" x14ac:dyDescent="0.2">
      <c r="B237" s="139"/>
      <c r="C237" s="140" t="s">
        <v>1007</v>
      </c>
      <c r="D237" s="140" t="s">
        <v>195</v>
      </c>
      <c r="E237" s="141" t="s">
        <v>3004</v>
      </c>
      <c r="F237" s="142" t="s">
        <v>3559</v>
      </c>
      <c r="G237" s="143" t="s">
        <v>3449</v>
      </c>
      <c r="H237" s="144">
        <v>1</v>
      </c>
      <c r="I237" s="145"/>
      <c r="J237" s="146">
        <f>ROUND(I237*H237,2)</f>
        <v>0</v>
      </c>
      <c r="K237" s="147"/>
      <c r="L237" s="28"/>
      <c r="M237" s="148" t="s">
        <v>1</v>
      </c>
      <c r="N237" s="149" t="s">
        <v>45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199</v>
      </c>
      <c r="AT237" s="152" t="s">
        <v>195</v>
      </c>
      <c r="AU237" s="152" t="s">
        <v>86</v>
      </c>
      <c r="AY237" s="13" t="s">
        <v>193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3" t="s">
        <v>91</v>
      </c>
      <c r="BK237" s="153">
        <f>ROUND(I237*H237,2)</f>
        <v>0</v>
      </c>
      <c r="BL237" s="13" t="s">
        <v>199</v>
      </c>
      <c r="BM237" s="152" t="s">
        <v>3560</v>
      </c>
    </row>
    <row r="238" spans="2:65" s="1" customFormat="1" ht="16.5" customHeight="1" x14ac:dyDescent="0.2">
      <c r="B238" s="139"/>
      <c r="C238" s="159" t="s">
        <v>1011</v>
      </c>
      <c r="D238" s="159" t="s">
        <v>473</v>
      </c>
      <c r="E238" s="160" t="s">
        <v>3004</v>
      </c>
      <c r="F238" s="161" t="s">
        <v>3561</v>
      </c>
      <c r="G238" s="162" t="s">
        <v>3449</v>
      </c>
      <c r="H238" s="163">
        <v>1</v>
      </c>
      <c r="I238" s="164"/>
      <c r="J238" s="165">
        <f>ROUND(I238*H238,2)</f>
        <v>0</v>
      </c>
      <c r="K238" s="166"/>
      <c r="L238" s="167"/>
      <c r="M238" s="168" t="s">
        <v>1</v>
      </c>
      <c r="N238" s="169" t="s">
        <v>45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226</v>
      </c>
      <c r="AT238" s="152" t="s">
        <v>473</v>
      </c>
      <c r="AU238" s="152" t="s">
        <v>86</v>
      </c>
      <c r="AY238" s="13" t="s">
        <v>193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3" t="s">
        <v>91</v>
      </c>
      <c r="BK238" s="153">
        <f>ROUND(I238*H238,2)</f>
        <v>0</v>
      </c>
      <c r="BL238" s="13" t="s">
        <v>199</v>
      </c>
      <c r="BM238" s="152" t="s">
        <v>3562</v>
      </c>
    </row>
    <row r="239" spans="2:65" s="11" customFormat="1" ht="25.9" customHeight="1" x14ac:dyDescent="0.2">
      <c r="B239" s="127"/>
      <c r="D239" s="128" t="s">
        <v>78</v>
      </c>
      <c r="E239" s="129" t="s">
        <v>3563</v>
      </c>
      <c r="F239" s="129" t="s">
        <v>3564</v>
      </c>
      <c r="I239" s="130"/>
      <c r="J239" s="131">
        <f>BK239</f>
        <v>0</v>
      </c>
      <c r="L239" s="127"/>
      <c r="M239" s="132"/>
      <c r="P239" s="133">
        <f>SUM(P240:P245)</f>
        <v>0</v>
      </c>
      <c r="R239" s="133">
        <f>SUM(R240:R245)</f>
        <v>0</v>
      </c>
      <c r="T239" s="134">
        <f>SUM(T240:T245)</f>
        <v>0</v>
      </c>
      <c r="AR239" s="128" t="s">
        <v>86</v>
      </c>
      <c r="AT239" s="135" t="s">
        <v>78</v>
      </c>
      <c r="AU239" s="135" t="s">
        <v>79</v>
      </c>
      <c r="AY239" s="128" t="s">
        <v>193</v>
      </c>
      <c r="BK239" s="136">
        <f>SUM(BK240:BK245)</f>
        <v>0</v>
      </c>
    </row>
    <row r="240" spans="2:65" s="1" customFormat="1" ht="16.5" customHeight="1" x14ac:dyDescent="0.2">
      <c r="B240" s="139"/>
      <c r="C240" s="140" t="s">
        <v>1015</v>
      </c>
      <c r="D240" s="140" t="s">
        <v>195</v>
      </c>
      <c r="E240" s="141" t="s">
        <v>3007</v>
      </c>
      <c r="F240" s="142" t="s">
        <v>3565</v>
      </c>
      <c r="G240" s="143" t="s">
        <v>3449</v>
      </c>
      <c r="H240" s="144">
        <v>1</v>
      </c>
      <c r="I240" s="145"/>
      <c r="J240" s="146">
        <f t="shared" ref="J240:J245" si="60">ROUND(I240*H240,2)</f>
        <v>0</v>
      </c>
      <c r="K240" s="147"/>
      <c r="L240" s="28"/>
      <c r="M240" s="148" t="s">
        <v>1</v>
      </c>
      <c r="N240" s="149" t="s">
        <v>45</v>
      </c>
      <c r="P240" s="150">
        <f t="shared" ref="P240:P245" si="61">O240*H240</f>
        <v>0</v>
      </c>
      <c r="Q240" s="150">
        <v>0</v>
      </c>
      <c r="R240" s="150">
        <f t="shared" ref="R240:R245" si="62">Q240*H240</f>
        <v>0</v>
      </c>
      <c r="S240" s="150">
        <v>0</v>
      </c>
      <c r="T240" s="151">
        <f t="shared" ref="T240:T245" si="63">S240*H240</f>
        <v>0</v>
      </c>
      <c r="AR240" s="152" t="s">
        <v>199</v>
      </c>
      <c r="AT240" s="152" t="s">
        <v>195</v>
      </c>
      <c r="AU240" s="152" t="s">
        <v>86</v>
      </c>
      <c r="AY240" s="13" t="s">
        <v>193</v>
      </c>
      <c r="BE240" s="153">
        <f t="shared" ref="BE240:BE245" si="64">IF(N240="základná",J240,0)</f>
        <v>0</v>
      </c>
      <c r="BF240" s="153">
        <f t="shared" ref="BF240:BF245" si="65">IF(N240="znížená",J240,0)</f>
        <v>0</v>
      </c>
      <c r="BG240" s="153">
        <f t="shared" ref="BG240:BG245" si="66">IF(N240="zákl. prenesená",J240,0)</f>
        <v>0</v>
      </c>
      <c r="BH240" s="153">
        <f t="shared" ref="BH240:BH245" si="67">IF(N240="zníž. prenesená",J240,0)</f>
        <v>0</v>
      </c>
      <c r="BI240" s="153">
        <f t="shared" ref="BI240:BI245" si="68">IF(N240="nulová",J240,0)</f>
        <v>0</v>
      </c>
      <c r="BJ240" s="13" t="s">
        <v>91</v>
      </c>
      <c r="BK240" s="153">
        <f t="shared" ref="BK240:BK245" si="69">ROUND(I240*H240,2)</f>
        <v>0</v>
      </c>
      <c r="BL240" s="13" t="s">
        <v>199</v>
      </c>
      <c r="BM240" s="152" t="s">
        <v>3566</v>
      </c>
    </row>
    <row r="241" spans="2:65" s="1" customFormat="1" ht="16.5" customHeight="1" x14ac:dyDescent="0.2">
      <c r="B241" s="139"/>
      <c r="C241" s="140" t="s">
        <v>1707</v>
      </c>
      <c r="D241" s="140" t="s">
        <v>195</v>
      </c>
      <c r="E241" s="141" t="s">
        <v>3010</v>
      </c>
      <c r="F241" s="142" t="s">
        <v>3567</v>
      </c>
      <c r="G241" s="143" t="s">
        <v>3449</v>
      </c>
      <c r="H241" s="144">
        <v>1</v>
      </c>
      <c r="I241" s="145"/>
      <c r="J241" s="146">
        <f t="shared" si="60"/>
        <v>0</v>
      </c>
      <c r="K241" s="147"/>
      <c r="L241" s="28"/>
      <c r="M241" s="148" t="s">
        <v>1</v>
      </c>
      <c r="N241" s="149" t="s">
        <v>45</v>
      </c>
      <c r="P241" s="150">
        <f t="shared" si="61"/>
        <v>0</v>
      </c>
      <c r="Q241" s="150">
        <v>0</v>
      </c>
      <c r="R241" s="150">
        <f t="shared" si="62"/>
        <v>0</v>
      </c>
      <c r="S241" s="150">
        <v>0</v>
      </c>
      <c r="T241" s="151">
        <f t="shared" si="63"/>
        <v>0</v>
      </c>
      <c r="AR241" s="152" t="s">
        <v>199</v>
      </c>
      <c r="AT241" s="152" t="s">
        <v>195</v>
      </c>
      <c r="AU241" s="152" t="s">
        <v>86</v>
      </c>
      <c r="AY241" s="13" t="s">
        <v>193</v>
      </c>
      <c r="BE241" s="153">
        <f t="shared" si="64"/>
        <v>0</v>
      </c>
      <c r="BF241" s="153">
        <f t="shared" si="65"/>
        <v>0</v>
      </c>
      <c r="BG241" s="153">
        <f t="shared" si="66"/>
        <v>0</v>
      </c>
      <c r="BH241" s="153">
        <f t="shared" si="67"/>
        <v>0</v>
      </c>
      <c r="BI241" s="153">
        <f t="shared" si="68"/>
        <v>0</v>
      </c>
      <c r="BJ241" s="13" t="s">
        <v>91</v>
      </c>
      <c r="BK241" s="153">
        <f t="shared" si="69"/>
        <v>0</v>
      </c>
      <c r="BL241" s="13" t="s">
        <v>199</v>
      </c>
      <c r="BM241" s="152" t="s">
        <v>3568</v>
      </c>
    </row>
    <row r="242" spans="2:65" s="1" customFormat="1" ht="16.5" customHeight="1" x14ac:dyDescent="0.2">
      <c r="B242" s="139"/>
      <c r="C242" s="140" t="s">
        <v>1723</v>
      </c>
      <c r="D242" s="140" t="s">
        <v>195</v>
      </c>
      <c r="E242" s="141" t="s">
        <v>3013</v>
      </c>
      <c r="F242" s="142" t="s">
        <v>3569</v>
      </c>
      <c r="G242" s="143" t="s">
        <v>3449</v>
      </c>
      <c r="H242" s="144">
        <v>1</v>
      </c>
      <c r="I242" s="145"/>
      <c r="J242" s="146">
        <f t="shared" si="60"/>
        <v>0</v>
      </c>
      <c r="K242" s="147"/>
      <c r="L242" s="28"/>
      <c r="M242" s="148" t="s">
        <v>1</v>
      </c>
      <c r="N242" s="149" t="s">
        <v>45</v>
      </c>
      <c r="P242" s="150">
        <f t="shared" si="61"/>
        <v>0</v>
      </c>
      <c r="Q242" s="150">
        <v>0</v>
      </c>
      <c r="R242" s="150">
        <f t="shared" si="62"/>
        <v>0</v>
      </c>
      <c r="S242" s="150">
        <v>0</v>
      </c>
      <c r="T242" s="151">
        <f t="shared" si="63"/>
        <v>0</v>
      </c>
      <c r="AR242" s="152" t="s">
        <v>199</v>
      </c>
      <c r="AT242" s="152" t="s">
        <v>195</v>
      </c>
      <c r="AU242" s="152" t="s">
        <v>86</v>
      </c>
      <c r="AY242" s="13" t="s">
        <v>193</v>
      </c>
      <c r="BE242" s="153">
        <f t="shared" si="64"/>
        <v>0</v>
      </c>
      <c r="BF242" s="153">
        <f t="shared" si="65"/>
        <v>0</v>
      </c>
      <c r="BG242" s="153">
        <f t="shared" si="66"/>
        <v>0</v>
      </c>
      <c r="BH242" s="153">
        <f t="shared" si="67"/>
        <v>0</v>
      </c>
      <c r="BI242" s="153">
        <f t="shared" si="68"/>
        <v>0</v>
      </c>
      <c r="BJ242" s="13" t="s">
        <v>91</v>
      </c>
      <c r="BK242" s="153">
        <f t="shared" si="69"/>
        <v>0</v>
      </c>
      <c r="BL242" s="13" t="s">
        <v>199</v>
      </c>
      <c r="BM242" s="152" t="s">
        <v>3570</v>
      </c>
    </row>
    <row r="243" spans="2:65" s="1" customFormat="1" ht="16.5" customHeight="1" x14ac:dyDescent="0.2">
      <c r="B243" s="139"/>
      <c r="C243" s="140" t="s">
        <v>1741</v>
      </c>
      <c r="D243" s="140" t="s">
        <v>195</v>
      </c>
      <c r="E243" s="141" t="s">
        <v>3016</v>
      </c>
      <c r="F243" s="142" t="s">
        <v>3571</v>
      </c>
      <c r="G243" s="143" t="s">
        <v>3449</v>
      </c>
      <c r="H243" s="144">
        <v>1</v>
      </c>
      <c r="I243" s="145"/>
      <c r="J243" s="146">
        <f t="shared" si="60"/>
        <v>0</v>
      </c>
      <c r="K243" s="147"/>
      <c r="L243" s="28"/>
      <c r="M243" s="148" t="s">
        <v>1</v>
      </c>
      <c r="N243" s="149" t="s">
        <v>45</v>
      </c>
      <c r="P243" s="150">
        <f t="shared" si="61"/>
        <v>0</v>
      </c>
      <c r="Q243" s="150">
        <v>0</v>
      </c>
      <c r="R243" s="150">
        <f t="shared" si="62"/>
        <v>0</v>
      </c>
      <c r="S243" s="150">
        <v>0</v>
      </c>
      <c r="T243" s="151">
        <f t="shared" si="63"/>
        <v>0</v>
      </c>
      <c r="AR243" s="152" t="s">
        <v>199</v>
      </c>
      <c r="AT243" s="152" t="s">
        <v>195</v>
      </c>
      <c r="AU243" s="152" t="s">
        <v>86</v>
      </c>
      <c r="AY243" s="13" t="s">
        <v>193</v>
      </c>
      <c r="BE243" s="153">
        <f t="shared" si="64"/>
        <v>0</v>
      </c>
      <c r="BF243" s="153">
        <f t="shared" si="65"/>
        <v>0</v>
      </c>
      <c r="BG243" s="153">
        <f t="shared" si="66"/>
        <v>0</v>
      </c>
      <c r="BH243" s="153">
        <f t="shared" si="67"/>
        <v>0</v>
      </c>
      <c r="BI243" s="153">
        <f t="shared" si="68"/>
        <v>0</v>
      </c>
      <c r="BJ243" s="13" t="s">
        <v>91</v>
      </c>
      <c r="BK243" s="153">
        <f t="shared" si="69"/>
        <v>0</v>
      </c>
      <c r="BL243" s="13" t="s">
        <v>199</v>
      </c>
      <c r="BM243" s="152" t="s">
        <v>3572</v>
      </c>
    </row>
    <row r="244" spans="2:65" s="1" customFormat="1" ht="16.5" customHeight="1" x14ac:dyDescent="0.2">
      <c r="B244" s="139"/>
      <c r="C244" s="140" t="s">
        <v>1727</v>
      </c>
      <c r="D244" s="140" t="s">
        <v>195</v>
      </c>
      <c r="E244" s="141" t="s">
        <v>3019</v>
      </c>
      <c r="F244" s="142" t="s">
        <v>3573</v>
      </c>
      <c r="G244" s="143" t="s">
        <v>2077</v>
      </c>
      <c r="H244" s="144">
        <v>72</v>
      </c>
      <c r="I244" s="145"/>
      <c r="J244" s="146">
        <f t="shared" si="60"/>
        <v>0</v>
      </c>
      <c r="K244" s="147"/>
      <c r="L244" s="28"/>
      <c r="M244" s="148" t="s">
        <v>1</v>
      </c>
      <c r="N244" s="149" t="s">
        <v>45</v>
      </c>
      <c r="P244" s="150">
        <f t="shared" si="61"/>
        <v>0</v>
      </c>
      <c r="Q244" s="150">
        <v>0</v>
      </c>
      <c r="R244" s="150">
        <f t="shared" si="62"/>
        <v>0</v>
      </c>
      <c r="S244" s="150">
        <v>0</v>
      </c>
      <c r="T244" s="151">
        <f t="shared" si="63"/>
        <v>0</v>
      </c>
      <c r="AR244" s="152" t="s">
        <v>199</v>
      </c>
      <c r="AT244" s="152" t="s">
        <v>195</v>
      </c>
      <c r="AU244" s="152" t="s">
        <v>86</v>
      </c>
      <c r="AY244" s="13" t="s">
        <v>193</v>
      </c>
      <c r="BE244" s="153">
        <f t="shared" si="64"/>
        <v>0</v>
      </c>
      <c r="BF244" s="153">
        <f t="shared" si="65"/>
        <v>0</v>
      </c>
      <c r="BG244" s="153">
        <f t="shared" si="66"/>
        <v>0</v>
      </c>
      <c r="BH244" s="153">
        <f t="shared" si="67"/>
        <v>0</v>
      </c>
      <c r="BI244" s="153">
        <f t="shared" si="68"/>
        <v>0</v>
      </c>
      <c r="BJ244" s="13" t="s">
        <v>91</v>
      </c>
      <c r="BK244" s="153">
        <f t="shared" si="69"/>
        <v>0</v>
      </c>
      <c r="BL244" s="13" t="s">
        <v>199</v>
      </c>
      <c r="BM244" s="152" t="s">
        <v>3574</v>
      </c>
    </row>
    <row r="245" spans="2:65" s="1" customFormat="1" ht="16.5" customHeight="1" x14ac:dyDescent="0.2">
      <c r="B245" s="139"/>
      <c r="C245" s="140" t="s">
        <v>1731</v>
      </c>
      <c r="D245" s="140" t="s">
        <v>195</v>
      </c>
      <c r="E245" s="141" t="s">
        <v>3023</v>
      </c>
      <c r="F245" s="142" t="s">
        <v>3575</v>
      </c>
      <c r="G245" s="143" t="s">
        <v>2077</v>
      </c>
      <c r="H245" s="144">
        <v>8</v>
      </c>
      <c r="I245" s="145"/>
      <c r="J245" s="146">
        <f t="shared" si="60"/>
        <v>0</v>
      </c>
      <c r="K245" s="147"/>
      <c r="L245" s="28"/>
      <c r="M245" s="148" t="s">
        <v>1</v>
      </c>
      <c r="N245" s="149" t="s">
        <v>45</v>
      </c>
      <c r="P245" s="150">
        <f t="shared" si="61"/>
        <v>0</v>
      </c>
      <c r="Q245" s="150">
        <v>0</v>
      </c>
      <c r="R245" s="150">
        <f t="shared" si="62"/>
        <v>0</v>
      </c>
      <c r="S245" s="150">
        <v>0</v>
      </c>
      <c r="T245" s="151">
        <f t="shared" si="63"/>
        <v>0</v>
      </c>
      <c r="AR245" s="152" t="s">
        <v>199</v>
      </c>
      <c r="AT245" s="152" t="s">
        <v>195</v>
      </c>
      <c r="AU245" s="152" t="s">
        <v>86</v>
      </c>
      <c r="AY245" s="13" t="s">
        <v>193</v>
      </c>
      <c r="BE245" s="153">
        <f t="shared" si="64"/>
        <v>0</v>
      </c>
      <c r="BF245" s="153">
        <f t="shared" si="65"/>
        <v>0</v>
      </c>
      <c r="BG245" s="153">
        <f t="shared" si="66"/>
        <v>0</v>
      </c>
      <c r="BH245" s="153">
        <f t="shared" si="67"/>
        <v>0</v>
      </c>
      <c r="BI245" s="153">
        <f t="shared" si="68"/>
        <v>0</v>
      </c>
      <c r="BJ245" s="13" t="s">
        <v>91</v>
      </c>
      <c r="BK245" s="153">
        <f t="shared" si="69"/>
        <v>0</v>
      </c>
      <c r="BL245" s="13" t="s">
        <v>199</v>
      </c>
      <c r="BM245" s="152" t="s">
        <v>3576</v>
      </c>
    </row>
    <row r="246" spans="2:65" s="11" customFormat="1" ht="25.9" customHeight="1" x14ac:dyDescent="0.2">
      <c r="B246" s="127"/>
      <c r="D246" s="128" t="s">
        <v>78</v>
      </c>
      <c r="E246" s="129" t="s">
        <v>2257</v>
      </c>
      <c r="F246" s="129" t="s">
        <v>3577</v>
      </c>
      <c r="I246" s="130"/>
      <c r="J246" s="131">
        <f>BK246</f>
        <v>0</v>
      </c>
      <c r="L246" s="127"/>
      <c r="M246" s="132"/>
      <c r="P246" s="133">
        <f>SUM(P247:P250)</f>
        <v>0</v>
      </c>
      <c r="R246" s="133">
        <f>SUM(R247:R250)</f>
        <v>0</v>
      </c>
      <c r="T246" s="134">
        <f>SUM(T247:T250)</f>
        <v>0</v>
      </c>
      <c r="AR246" s="128" t="s">
        <v>86</v>
      </c>
      <c r="AT246" s="135" t="s">
        <v>78</v>
      </c>
      <c r="AU246" s="135" t="s">
        <v>79</v>
      </c>
      <c r="AY246" s="128" t="s">
        <v>193</v>
      </c>
      <c r="BK246" s="136">
        <f>SUM(BK247:BK250)</f>
        <v>0</v>
      </c>
    </row>
    <row r="247" spans="2:65" s="1" customFormat="1" ht="16.5" customHeight="1" x14ac:dyDescent="0.2">
      <c r="B247" s="139"/>
      <c r="C247" s="140" t="s">
        <v>86</v>
      </c>
      <c r="D247" s="140" t="s">
        <v>195</v>
      </c>
      <c r="E247" s="141" t="s">
        <v>1840</v>
      </c>
      <c r="F247" s="142" t="s">
        <v>3578</v>
      </c>
      <c r="G247" s="143" t="s">
        <v>3579</v>
      </c>
      <c r="H247" s="144">
        <v>1</v>
      </c>
      <c r="I247" s="145"/>
      <c r="J247" s="146">
        <f>ROUND(I247*H247,2)</f>
        <v>0</v>
      </c>
      <c r="K247" s="147"/>
      <c r="L247" s="28"/>
      <c r="M247" s="148" t="s">
        <v>1</v>
      </c>
      <c r="N247" s="149" t="s">
        <v>45</v>
      </c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AR247" s="152" t="s">
        <v>199</v>
      </c>
      <c r="AT247" s="152" t="s">
        <v>195</v>
      </c>
      <c r="AU247" s="152" t="s">
        <v>86</v>
      </c>
      <c r="AY247" s="13" t="s">
        <v>193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91</v>
      </c>
      <c r="BK247" s="153">
        <f>ROUND(I247*H247,2)</f>
        <v>0</v>
      </c>
      <c r="BL247" s="13" t="s">
        <v>199</v>
      </c>
      <c r="BM247" s="152" t="s">
        <v>3580</v>
      </c>
    </row>
    <row r="248" spans="2:65" s="1" customFormat="1" ht="16.5" customHeight="1" x14ac:dyDescent="0.2">
      <c r="B248" s="139"/>
      <c r="C248" s="159" t="s">
        <v>91</v>
      </c>
      <c r="D248" s="159" t="s">
        <v>473</v>
      </c>
      <c r="E248" s="160" t="s">
        <v>3581</v>
      </c>
      <c r="F248" s="161" t="s">
        <v>3577</v>
      </c>
      <c r="G248" s="162" t="s">
        <v>3449</v>
      </c>
      <c r="H248" s="163">
        <v>1</v>
      </c>
      <c r="I248" s="164"/>
      <c r="J248" s="165">
        <f>ROUND(I248*H248,2)</f>
        <v>0</v>
      </c>
      <c r="K248" s="166"/>
      <c r="L248" s="167"/>
      <c r="M248" s="168" t="s">
        <v>1</v>
      </c>
      <c r="N248" s="169" t="s">
        <v>45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226</v>
      </c>
      <c r="AT248" s="152" t="s">
        <v>473</v>
      </c>
      <c r="AU248" s="152" t="s">
        <v>86</v>
      </c>
      <c r="AY248" s="13" t="s">
        <v>193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91</v>
      </c>
      <c r="BK248" s="153">
        <f>ROUND(I248*H248,2)</f>
        <v>0</v>
      </c>
      <c r="BL248" s="13" t="s">
        <v>199</v>
      </c>
      <c r="BM248" s="152" t="s">
        <v>3582</v>
      </c>
    </row>
    <row r="249" spans="2:65" s="1" customFormat="1" ht="16.5" customHeight="1" x14ac:dyDescent="0.2">
      <c r="B249" s="139"/>
      <c r="C249" s="140" t="s">
        <v>1985</v>
      </c>
      <c r="D249" s="140" t="s">
        <v>195</v>
      </c>
      <c r="E249" s="141" t="s">
        <v>2042</v>
      </c>
      <c r="F249" s="142" t="s">
        <v>3583</v>
      </c>
      <c r="G249" s="143" t="s">
        <v>3449</v>
      </c>
      <c r="H249" s="144">
        <v>1</v>
      </c>
      <c r="I249" s="145"/>
      <c r="J249" s="146">
        <f>ROUND(I249*H249,2)</f>
        <v>0</v>
      </c>
      <c r="K249" s="147"/>
      <c r="L249" s="28"/>
      <c r="M249" s="148" t="s">
        <v>1</v>
      </c>
      <c r="N249" s="149" t="s">
        <v>45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199</v>
      </c>
      <c r="AT249" s="152" t="s">
        <v>195</v>
      </c>
      <c r="AU249" s="152" t="s">
        <v>86</v>
      </c>
      <c r="AY249" s="13" t="s">
        <v>193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91</v>
      </c>
      <c r="BK249" s="153">
        <f>ROUND(I249*H249,2)</f>
        <v>0</v>
      </c>
      <c r="BL249" s="13" t="s">
        <v>199</v>
      </c>
      <c r="BM249" s="152" t="s">
        <v>3584</v>
      </c>
    </row>
    <row r="250" spans="2:65" s="1" customFormat="1" ht="16.5" customHeight="1" x14ac:dyDescent="0.2">
      <c r="B250" s="139"/>
      <c r="C250" s="159" t="s">
        <v>2029</v>
      </c>
      <c r="D250" s="159" t="s">
        <v>473</v>
      </c>
      <c r="E250" s="160" t="s">
        <v>3585</v>
      </c>
      <c r="F250" s="161" t="s">
        <v>3577</v>
      </c>
      <c r="G250" s="162" t="s">
        <v>3449</v>
      </c>
      <c r="H250" s="163">
        <v>1</v>
      </c>
      <c r="I250" s="164"/>
      <c r="J250" s="165">
        <f>ROUND(I250*H250,2)</f>
        <v>0</v>
      </c>
      <c r="K250" s="166"/>
      <c r="L250" s="167"/>
      <c r="M250" s="168" t="s">
        <v>1</v>
      </c>
      <c r="N250" s="169" t="s">
        <v>45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226</v>
      </c>
      <c r="AT250" s="152" t="s">
        <v>473</v>
      </c>
      <c r="AU250" s="152" t="s">
        <v>86</v>
      </c>
      <c r="AY250" s="13" t="s">
        <v>193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3" t="s">
        <v>91</v>
      </c>
      <c r="BK250" s="153">
        <f>ROUND(I250*H250,2)</f>
        <v>0</v>
      </c>
      <c r="BL250" s="13" t="s">
        <v>199</v>
      </c>
      <c r="BM250" s="152" t="s">
        <v>3586</v>
      </c>
    </row>
    <row r="251" spans="2:65" s="11" customFormat="1" ht="25.9" customHeight="1" x14ac:dyDescent="0.2">
      <c r="B251" s="127"/>
      <c r="D251" s="128" t="s">
        <v>78</v>
      </c>
      <c r="E251" s="129" t="s">
        <v>2417</v>
      </c>
      <c r="F251" s="129" t="s">
        <v>3587</v>
      </c>
      <c r="I251" s="130"/>
      <c r="J251" s="131">
        <f>BK251</f>
        <v>0</v>
      </c>
      <c r="L251" s="127"/>
      <c r="M251" s="132"/>
      <c r="P251" s="133">
        <f>SUM(P252:P275)</f>
        <v>0</v>
      </c>
      <c r="R251" s="133">
        <f>SUM(R252:R275)</f>
        <v>0</v>
      </c>
      <c r="T251" s="134">
        <f>SUM(T252:T275)</f>
        <v>0</v>
      </c>
      <c r="AR251" s="128" t="s">
        <v>86</v>
      </c>
      <c r="AT251" s="135" t="s">
        <v>78</v>
      </c>
      <c r="AU251" s="135" t="s">
        <v>79</v>
      </c>
      <c r="AY251" s="128" t="s">
        <v>193</v>
      </c>
      <c r="BK251" s="136">
        <f>SUM(BK252:BK275)</f>
        <v>0</v>
      </c>
    </row>
    <row r="252" spans="2:65" s="1" customFormat="1" ht="16.5" customHeight="1" x14ac:dyDescent="0.2">
      <c r="B252" s="139"/>
      <c r="C252" s="140" t="s">
        <v>96</v>
      </c>
      <c r="D252" s="140" t="s">
        <v>195</v>
      </c>
      <c r="E252" s="141" t="s">
        <v>1849</v>
      </c>
      <c r="F252" s="142" t="s">
        <v>3508</v>
      </c>
      <c r="G252" s="143" t="s">
        <v>3449</v>
      </c>
      <c r="H252" s="144">
        <v>1</v>
      </c>
      <c r="I252" s="145"/>
      <c r="J252" s="146">
        <f t="shared" ref="J252:J275" si="70">ROUND(I252*H252,2)</f>
        <v>0</v>
      </c>
      <c r="K252" s="147"/>
      <c r="L252" s="28"/>
      <c r="M252" s="148" t="s">
        <v>1</v>
      </c>
      <c r="N252" s="149" t="s">
        <v>45</v>
      </c>
      <c r="P252" s="150">
        <f t="shared" ref="P252:P275" si="71">O252*H252</f>
        <v>0</v>
      </c>
      <c r="Q252" s="150">
        <v>0</v>
      </c>
      <c r="R252" s="150">
        <f t="shared" ref="R252:R275" si="72">Q252*H252</f>
        <v>0</v>
      </c>
      <c r="S252" s="150">
        <v>0</v>
      </c>
      <c r="T252" s="151">
        <f t="shared" ref="T252:T275" si="73">S252*H252</f>
        <v>0</v>
      </c>
      <c r="AR252" s="152" t="s">
        <v>199</v>
      </c>
      <c r="AT252" s="152" t="s">
        <v>195</v>
      </c>
      <c r="AU252" s="152" t="s">
        <v>86</v>
      </c>
      <c r="AY252" s="13" t="s">
        <v>193</v>
      </c>
      <c r="BE252" s="153">
        <f t="shared" ref="BE252:BE275" si="74">IF(N252="základná",J252,0)</f>
        <v>0</v>
      </c>
      <c r="BF252" s="153">
        <f t="shared" ref="BF252:BF275" si="75">IF(N252="znížená",J252,0)</f>
        <v>0</v>
      </c>
      <c r="BG252" s="153">
        <f t="shared" ref="BG252:BG275" si="76">IF(N252="zákl. prenesená",J252,0)</f>
        <v>0</v>
      </c>
      <c r="BH252" s="153">
        <f t="shared" ref="BH252:BH275" si="77">IF(N252="zníž. prenesená",J252,0)</f>
        <v>0</v>
      </c>
      <c r="BI252" s="153">
        <f t="shared" ref="BI252:BI275" si="78">IF(N252="nulová",J252,0)</f>
        <v>0</v>
      </c>
      <c r="BJ252" s="13" t="s">
        <v>91</v>
      </c>
      <c r="BK252" s="153">
        <f t="shared" ref="BK252:BK275" si="79">ROUND(I252*H252,2)</f>
        <v>0</v>
      </c>
      <c r="BL252" s="13" t="s">
        <v>199</v>
      </c>
      <c r="BM252" s="152" t="s">
        <v>3588</v>
      </c>
    </row>
    <row r="253" spans="2:65" s="1" customFormat="1" ht="16.5" customHeight="1" x14ac:dyDescent="0.2">
      <c r="B253" s="139"/>
      <c r="C253" s="159" t="s">
        <v>199</v>
      </c>
      <c r="D253" s="159" t="s">
        <v>473</v>
      </c>
      <c r="E253" s="160" t="s">
        <v>3589</v>
      </c>
      <c r="F253" s="161" t="s">
        <v>3587</v>
      </c>
      <c r="G253" s="162" t="s">
        <v>3449</v>
      </c>
      <c r="H253" s="163">
        <v>1</v>
      </c>
      <c r="I253" s="164"/>
      <c r="J253" s="165">
        <f t="shared" si="70"/>
        <v>0</v>
      </c>
      <c r="K253" s="166"/>
      <c r="L253" s="167"/>
      <c r="M253" s="168" t="s">
        <v>1</v>
      </c>
      <c r="N253" s="169" t="s">
        <v>45</v>
      </c>
      <c r="P253" s="150">
        <f t="shared" si="71"/>
        <v>0</v>
      </c>
      <c r="Q253" s="150">
        <v>0</v>
      </c>
      <c r="R253" s="150">
        <f t="shared" si="72"/>
        <v>0</v>
      </c>
      <c r="S253" s="150">
        <v>0</v>
      </c>
      <c r="T253" s="151">
        <f t="shared" si="73"/>
        <v>0</v>
      </c>
      <c r="AR253" s="152" t="s">
        <v>226</v>
      </c>
      <c r="AT253" s="152" t="s">
        <v>473</v>
      </c>
      <c r="AU253" s="152" t="s">
        <v>86</v>
      </c>
      <c r="AY253" s="13" t="s">
        <v>193</v>
      </c>
      <c r="BE253" s="153">
        <f t="shared" si="74"/>
        <v>0</v>
      </c>
      <c r="BF253" s="153">
        <f t="shared" si="75"/>
        <v>0</v>
      </c>
      <c r="BG253" s="153">
        <f t="shared" si="76"/>
        <v>0</v>
      </c>
      <c r="BH253" s="153">
        <f t="shared" si="77"/>
        <v>0</v>
      </c>
      <c r="BI253" s="153">
        <f t="shared" si="78"/>
        <v>0</v>
      </c>
      <c r="BJ253" s="13" t="s">
        <v>91</v>
      </c>
      <c r="BK253" s="153">
        <f t="shared" si="79"/>
        <v>0</v>
      </c>
      <c r="BL253" s="13" t="s">
        <v>199</v>
      </c>
      <c r="BM253" s="152" t="s">
        <v>3590</v>
      </c>
    </row>
    <row r="254" spans="2:65" s="1" customFormat="1" ht="16.5" customHeight="1" x14ac:dyDescent="0.2">
      <c r="B254" s="139"/>
      <c r="C254" s="140" t="s">
        <v>2007</v>
      </c>
      <c r="D254" s="140" t="s">
        <v>195</v>
      </c>
      <c r="E254" s="141" t="s">
        <v>2045</v>
      </c>
      <c r="F254" s="142" t="s">
        <v>3508</v>
      </c>
      <c r="G254" s="143" t="s">
        <v>3449</v>
      </c>
      <c r="H254" s="144">
        <v>1</v>
      </c>
      <c r="I254" s="145"/>
      <c r="J254" s="146">
        <f t="shared" si="70"/>
        <v>0</v>
      </c>
      <c r="K254" s="147"/>
      <c r="L254" s="28"/>
      <c r="M254" s="148" t="s">
        <v>1</v>
      </c>
      <c r="N254" s="149" t="s">
        <v>45</v>
      </c>
      <c r="P254" s="150">
        <f t="shared" si="71"/>
        <v>0</v>
      </c>
      <c r="Q254" s="150">
        <v>0</v>
      </c>
      <c r="R254" s="150">
        <f t="shared" si="72"/>
        <v>0</v>
      </c>
      <c r="S254" s="150">
        <v>0</v>
      </c>
      <c r="T254" s="151">
        <f t="shared" si="73"/>
        <v>0</v>
      </c>
      <c r="AR254" s="152" t="s">
        <v>199</v>
      </c>
      <c r="AT254" s="152" t="s">
        <v>195</v>
      </c>
      <c r="AU254" s="152" t="s">
        <v>86</v>
      </c>
      <c r="AY254" s="13" t="s">
        <v>193</v>
      </c>
      <c r="BE254" s="153">
        <f t="shared" si="74"/>
        <v>0</v>
      </c>
      <c r="BF254" s="153">
        <f t="shared" si="75"/>
        <v>0</v>
      </c>
      <c r="BG254" s="153">
        <f t="shared" si="76"/>
        <v>0</v>
      </c>
      <c r="BH254" s="153">
        <f t="shared" si="77"/>
        <v>0</v>
      </c>
      <c r="BI254" s="153">
        <f t="shared" si="78"/>
        <v>0</v>
      </c>
      <c r="BJ254" s="13" t="s">
        <v>91</v>
      </c>
      <c r="BK254" s="153">
        <f t="shared" si="79"/>
        <v>0</v>
      </c>
      <c r="BL254" s="13" t="s">
        <v>199</v>
      </c>
      <c r="BM254" s="152" t="s">
        <v>3591</v>
      </c>
    </row>
    <row r="255" spans="2:65" s="1" customFormat="1" ht="16.5" customHeight="1" x14ac:dyDescent="0.2">
      <c r="B255" s="139"/>
      <c r="C255" s="159" t="s">
        <v>1958</v>
      </c>
      <c r="D255" s="159" t="s">
        <v>473</v>
      </c>
      <c r="E255" s="160" t="s">
        <v>3592</v>
      </c>
      <c r="F255" s="161" t="s">
        <v>3593</v>
      </c>
      <c r="G255" s="162" t="s">
        <v>3449</v>
      </c>
      <c r="H255" s="163">
        <v>1</v>
      </c>
      <c r="I255" s="164"/>
      <c r="J255" s="165">
        <f t="shared" si="70"/>
        <v>0</v>
      </c>
      <c r="K255" s="166"/>
      <c r="L255" s="167"/>
      <c r="M255" s="168" t="s">
        <v>1</v>
      </c>
      <c r="N255" s="169" t="s">
        <v>45</v>
      </c>
      <c r="P255" s="150">
        <f t="shared" si="71"/>
        <v>0</v>
      </c>
      <c r="Q255" s="150">
        <v>0</v>
      </c>
      <c r="R255" s="150">
        <f t="shared" si="72"/>
        <v>0</v>
      </c>
      <c r="S255" s="150">
        <v>0</v>
      </c>
      <c r="T255" s="151">
        <f t="shared" si="73"/>
        <v>0</v>
      </c>
      <c r="AR255" s="152" t="s">
        <v>226</v>
      </c>
      <c r="AT255" s="152" t="s">
        <v>473</v>
      </c>
      <c r="AU255" s="152" t="s">
        <v>86</v>
      </c>
      <c r="AY255" s="13" t="s">
        <v>193</v>
      </c>
      <c r="BE255" s="153">
        <f t="shared" si="74"/>
        <v>0</v>
      </c>
      <c r="BF255" s="153">
        <f t="shared" si="75"/>
        <v>0</v>
      </c>
      <c r="BG255" s="153">
        <f t="shared" si="76"/>
        <v>0</v>
      </c>
      <c r="BH255" s="153">
        <f t="shared" si="77"/>
        <v>0</v>
      </c>
      <c r="BI255" s="153">
        <f t="shared" si="78"/>
        <v>0</v>
      </c>
      <c r="BJ255" s="13" t="s">
        <v>91</v>
      </c>
      <c r="BK255" s="153">
        <f t="shared" si="79"/>
        <v>0</v>
      </c>
      <c r="BL255" s="13" t="s">
        <v>199</v>
      </c>
      <c r="BM255" s="152" t="s">
        <v>3594</v>
      </c>
    </row>
    <row r="256" spans="2:65" s="1" customFormat="1" ht="16.5" customHeight="1" x14ac:dyDescent="0.2">
      <c r="B256" s="139"/>
      <c r="C256" s="140" t="s">
        <v>468</v>
      </c>
      <c r="D256" s="140" t="s">
        <v>195</v>
      </c>
      <c r="E256" s="141" t="s">
        <v>2140</v>
      </c>
      <c r="F256" s="142" t="s">
        <v>3595</v>
      </c>
      <c r="G256" s="143" t="s">
        <v>3449</v>
      </c>
      <c r="H256" s="144">
        <v>1</v>
      </c>
      <c r="I256" s="145"/>
      <c r="J256" s="146">
        <f t="shared" si="70"/>
        <v>0</v>
      </c>
      <c r="K256" s="147"/>
      <c r="L256" s="28"/>
      <c r="M256" s="148" t="s">
        <v>1</v>
      </c>
      <c r="N256" s="149" t="s">
        <v>45</v>
      </c>
      <c r="P256" s="150">
        <f t="shared" si="71"/>
        <v>0</v>
      </c>
      <c r="Q256" s="150">
        <v>0</v>
      </c>
      <c r="R256" s="150">
        <f t="shared" si="72"/>
        <v>0</v>
      </c>
      <c r="S256" s="150">
        <v>0</v>
      </c>
      <c r="T256" s="151">
        <f t="shared" si="73"/>
        <v>0</v>
      </c>
      <c r="AR256" s="152" t="s">
        <v>199</v>
      </c>
      <c r="AT256" s="152" t="s">
        <v>195</v>
      </c>
      <c r="AU256" s="152" t="s">
        <v>86</v>
      </c>
      <c r="AY256" s="13" t="s">
        <v>193</v>
      </c>
      <c r="BE256" s="153">
        <f t="shared" si="74"/>
        <v>0</v>
      </c>
      <c r="BF256" s="153">
        <f t="shared" si="75"/>
        <v>0</v>
      </c>
      <c r="BG256" s="153">
        <f t="shared" si="76"/>
        <v>0</v>
      </c>
      <c r="BH256" s="153">
        <f t="shared" si="77"/>
        <v>0</v>
      </c>
      <c r="BI256" s="153">
        <f t="shared" si="78"/>
        <v>0</v>
      </c>
      <c r="BJ256" s="13" t="s">
        <v>91</v>
      </c>
      <c r="BK256" s="153">
        <f t="shared" si="79"/>
        <v>0</v>
      </c>
      <c r="BL256" s="13" t="s">
        <v>199</v>
      </c>
      <c r="BM256" s="152" t="s">
        <v>3596</v>
      </c>
    </row>
    <row r="257" spans="2:65" s="1" customFormat="1" ht="16.5" customHeight="1" x14ac:dyDescent="0.2">
      <c r="B257" s="139"/>
      <c r="C257" s="159" t="s">
        <v>452</v>
      </c>
      <c r="D257" s="159" t="s">
        <v>473</v>
      </c>
      <c r="E257" s="160" t="s">
        <v>3597</v>
      </c>
      <c r="F257" s="161" t="s">
        <v>3598</v>
      </c>
      <c r="G257" s="162" t="s">
        <v>3449</v>
      </c>
      <c r="H257" s="163">
        <v>1</v>
      </c>
      <c r="I257" s="164"/>
      <c r="J257" s="165">
        <f t="shared" si="70"/>
        <v>0</v>
      </c>
      <c r="K257" s="166"/>
      <c r="L257" s="167"/>
      <c r="M257" s="168" t="s">
        <v>1</v>
      </c>
      <c r="N257" s="169" t="s">
        <v>45</v>
      </c>
      <c r="P257" s="150">
        <f t="shared" si="71"/>
        <v>0</v>
      </c>
      <c r="Q257" s="150">
        <v>0</v>
      </c>
      <c r="R257" s="150">
        <f t="shared" si="72"/>
        <v>0</v>
      </c>
      <c r="S257" s="150">
        <v>0</v>
      </c>
      <c r="T257" s="151">
        <f t="shared" si="73"/>
        <v>0</v>
      </c>
      <c r="AR257" s="152" t="s">
        <v>226</v>
      </c>
      <c r="AT257" s="152" t="s">
        <v>473</v>
      </c>
      <c r="AU257" s="152" t="s">
        <v>86</v>
      </c>
      <c r="AY257" s="13" t="s">
        <v>193</v>
      </c>
      <c r="BE257" s="153">
        <f t="shared" si="74"/>
        <v>0</v>
      </c>
      <c r="BF257" s="153">
        <f t="shared" si="75"/>
        <v>0</v>
      </c>
      <c r="BG257" s="153">
        <f t="shared" si="76"/>
        <v>0</v>
      </c>
      <c r="BH257" s="153">
        <f t="shared" si="77"/>
        <v>0</v>
      </c>
      <c r="BI257" s="153">
        <f t="shared" si="78"/>
        <v>0</v>
      </c>
      <c r="BJ257" s="13" t="s">
        <v>91</v>
      </c>
      <c r="BK257" s="153">
        <f t="shared" si="79"/>
        <v>0</v>
      </c>
      <c r="BL257" s="13" t="s">
        <v>199</v>
      </c>
      <c r="BM257" s="152" t="s">
        <v>3599</v>
      </c>
    </row>
    <row r="258" spans="2:65" s="1" customFormat="1" ht="16.5" customHeight="1" x14ac:dyDescent="0.2">
      <c r="B258" s="139"/>
      <c r="C258" s="140" t="s">
        <v>460</v>
      </c>
      <c r="D258" s="140" t="s">
        <v>195</v>
      </c>
      <c r="E258" s="141" t="s">
        <v>2143</v>
      </c>
      <c r="F258" s="142" t="s">
        <v>3600</v>
      </c>
      <c r="G258" s="143" t="s">
        <v>3449</v>
      </c>
      <c r="H258" s="144">
        <v>1</v>
      </c>
      <c r="I258" s="145"/>
      <c r="J258" s="146">
        <f t="shared" si="70"/>
        <v>0</v>
      </c>
      <c r="K258" s="147"/>
      <c r="L258" s="28"/>
      <c r="M258" s="148" t="s">
        <v>1</v>
      </c>
      <c r="N258" s="149" t="s">
        <v>45</v>
      </c>
      <c r="P258" s="150">
        <f t="shared" si="71"/>
        <v>0</v>
      </c>
      <c r="Q258" s="150">
        <v>0</v>
      </c>
      <c r="R258" s="150">
        <f t="shared" si="72"/>
        <v>0</v>
      </c>
      <c r="S258" s="150">
        <v>0</v>
      </c>
      <c r="T258" s="151">
        <f t="shared" si="73"/>
        <v>0</v>
      </c>
      <c r="AR258" s="152" t="s">
        <v>199</v>
      </c>
      <c r="AT258" s="152" t="s">
        <v>195</v>
      </c>
      <c r="AU258" s="152" t="s">
        <v>86</v>
      </c>
      <c r="AY258" s="13" t="s">
        <v>193</v>
      </c>
      <c r="BE258" s="153">
        <f t="shared" si="74"/>
        <v>0</v>
      </c>
      <c r="BF258" s="153">
        <f t="shared" si="75"/>
        <v>0</v>
      </c>
      <c r="BG258" s="153">
        <f t="shared" si="76"/>
        <v>0</v>
      </c>
      <c r="BH258" s="153">
        <f t="shared" si="77"/>
        <v>0</v>
      </c>
      <c r="BI258" s="153">
        <f t="shared" si="78"/>
        <v>0</v>
      </c>
      <c r="BJ258" s="13" t="s">
        <v>91</v>
      </c>
      <c r="BK258" s="153">
        <f t="shared" si="79"/>
        <v>0</v>
      </c>
      <c r="BL258" s="13" t="s">
        <v>199</v>
      </c>
      <c r="BM258" s="152" t="s">
        <v>3601</v>
      </c>
    </row>
    <row r="259" spans="2:65" s="1" customFormat="1" ht="16.5" customHeight="1" x14ac:dyDescent="0.2">
      <c r="B259" s="139"/>
      <c r="C259" s="159" t="s">
        <v>472</v>
      </c>
      <c r="D259" s="159" t="s">
        <v>473</v>
      </c>
      <c r="E259" s="160" t="s">
        <v>3602</v>
      </c>
      <c r="F259" s="161" t="s">
        <v>3603</v>
      </c>
      <c r="G259" s="162" t="s">
        <v>3449</v>
      </c>
      <c r="H259" s="163">
        <v>1</v>
      </c>
      <c r="I259" s="164"/>
      <c r="J259" s="165">
        <f t="shared" si="70"/>
        <v>0</v>
      </c>
      <c r="K259" s="166"/>
      <c r="L259" s="167"/>
      <c r="M259" s="168" t="s">
        <v>1</v>
      </c>
      <c r="N259" s="169" t="s">
        <v>45</v>
      </c>
      <c r="P259" s="150">
        <f t="shared" si="71"/>
        <v>0</v>
      </c>
      <c r="Q259" s="150">
        <v>0</v>
      </c>
      <c r="R259" s="150">
        <f t="shared" si="72"/>
        <v>0</v>
      </c>
      <c r="S259" s="150">
        <v>0</v>
      </c>
      <c r="T259" s="151">
        <f t="shared" si="73"/>
        <v>0</v>
      </c>
      <c r="AR259" s="152" t="s">
        <v>226</v>
      </c>
      <c r="AT259" s="152" t="s">
        <v>473</v>
      </c>
      <c r="AU259" s="152" t="s">
        <v>86</v>
      </c>
      <c r="AY259" s="13" t="s">
        <v>193</v>
      </c>
      <c r="BE259" s="153">
        <f t="shared" si="74"/>
        <v>0</v>
      </c>
      <c r="BF259" s="153">
        <f t="shared" si="75"/>
        <v>0</v>
      </c>
      <c r="BG259" s="153">
        <f t="shared" si="76"/>
        <v>0</v>
      </c>
      <c r="BH259" s="153">
        <f t="shared" si="77"/>
        <v>0</v>
      </c>
      <c r="BI259" s="153">
        <f t="shared" si="78"/>
        <v>0</v>
      </c>
      <c r="BJ259" s="13" t="s">
        <v>91</v>
      </c>
      <c r="BK259" s="153">
        <f t="shared" si="79"/>
        <v>0</v>
      </c>
      <c r="BL259" s="13" t="s">
        <v>199</v>
      </c>
      <c r="BM259" s="152" t="s">
        <v>3604</v>
      </c>
    </row>
    <row r="260" spans="2:65" s="1" customFormat="1" ht="16.5" customHeight="1" x14ac:dyDescent="0.2">
      <c r="B260" s="139"/>
      <c r="C260" s="140" t="s">
        <v>456</v>
      </c>
      <c r="D260" s="140" t="s">
        <v>195</v>
      </c>
      <c r="E260" s="141" t="s">
        <v>2146</v>
      </c>
      <c r="F260" s="142" t="s">
        <v>3508</v>
      </c>
      <c r="G260" s="143" t="s">
        <v>3449</v>
      </c>
      <c r="H260" s="144">
        <v>1</v>
      </c>
      <c r="I260" s="145"/>
      <c r="J260" s="146">
        <f t="shared" si="70"/>
        <v>0</v>
      </c>
      <c r="K260" s="147"/>
      <c r="L260" s="28"/>
      <c r="M260" s="148" t="s">
        <v>1</v>
      </c>
      <c r="N260" s="149" t="s">
        <v>45</v>
      </c>
      <c r="P260" s="150">
        <f t="shared" si="71"/>
        <v>0</v>
      </c>
      <c r="Q260" s="150">
        <v>0</v>
      </c>
      <c r="R260" s="150">
        <f t="shared" si="72"/>
        <v>0</v>
      </c>
      <c r="S260" s="150">
        <v>0</v>
      </c>
      <c r="T260" s="151">
        <f t="shared" si="73"/>
        <v>0</v>
      </c>
      <c r="AR260" s="152" t="s">
        <v>199</v>
      </c>
      <c r="AT260" s="152" t="s">
        <v>195</v>
      </c>
      <c r="AU260" s="152" t="s">
        <v>86</v>
      </c>
      <c r="AY260" s="13" t="s">
        <v>193</v>
      </c>
      <c r="BE260" s="153">
        <f t="shared" si="74"/>
        <v>0</v>
      </c>
      <c r="BF260" s="153">
        <f t="shared" si="75"/>
        <v>0</v>
      </c>
      <c r="BG260" s="153">
        <f t="shared" si="76"/>
        <v>0</v>
      </c>
      <c r="BH260" s="153">
        <f t="shared" si="77"/>
        <v>0</v>
      </c>
      <c r="BI260" s="153">
        <f t="shared" si="78"/>
        <v>0</v>
      </c>
      <c r="BJ260" s="13" t="s">
        <v>91</v>
      </c>
      <c r="BK260" s="153">
        <f t="shared" si="79"/>
        <v>0</v>
      </c>
      <c r="BL260" s="13" t="s">
        <v>199</v>
      </c>
      <c r="BM260" s="152" t="s">
        <v>3605</v>
      </c>
    </row>
    <row r="261" spans="2:65" s="1" customFormat="1" ht="16.5" customHeight="1" x14ac:dyDescent="0.2">
      <c r="B261" s="139"/>
      <c r="C261" s="159" t="s">
        <v>458</v>
      </c>
      <c r="D261" s="159" t="s">
        <v>473</v>
      </c>
      <c r="E261" s="160" t="s">
        <v>3606</v>
      </c>
      <c r="F261" s="161" t="s">
        <v>3607</v>
      </c>
      <c r="G261" s="162" t="s">
        <v>3449</v>
      </c>
      <c r="H261" s="163">
        <v>1</v>
      </c>
      <c r="I261" s="164"/>
      <c r="J261" s="165">
        <f t="shared" si="70"/>
        <v>0</v>
      </c>
      <c r="K261" s="166"/>
      <c r="L261" s="167"/>
      <c r="M261" s="168" t="s">
        <v>1</v>
      </c>
      <c r="N261" s="169" t="s">
        <v>45</v>
      </c>
      <c r="P261" s="150">
        <f t="shared" si="71"/>
        <v>0</v>
      </c>
      <c r="Q261" s="150">
        <v>0</v>
      </c>
      <c r="R261" s="150">
        <f t="shared" si="72"/>
        <v>0</v>
      </c>
      <c r="S261" s="150">
        <v>0</v>
      </c>
      <c r="T261" s="151">
        <f t="shared" si="73"/>
        <v>0</v>
      </c>
      <c r="AR261" s="152" t="s">
        <v>226</v>
      </c>
      <c r="AT261" s="152" t="s">
        <v>473</v>
      </c>
      <c r="AU261" s="152" t="s">
        <v>86</v>
      </c>
      <c r="AY261" s="13" t="s">
        <v>193</v>
      </c>
      <c r="BE261" s="153">
        <f t="shared" si="74"/>
        <v>0</v>
      </c>
      <c r="BF261" s="153">
        <f t="shared" si="75"/>
        <v>0</v>
      </c>
      <c r="BG261" s="153">
        <f t="shared" si="76"/>
        <v>0</v>
      </c>
      <c r="BH261" s="153">
        <f t="shared" si="77"/>
        <v>0</v>
      </c>
      <c r="BI261" s="153">
        <f t="shared" si="78"/>
        <v>0</v>
      </c>
      <c r="BJ261" s="13" t="s">
        <v>91</v>
      </c>
      <c r="BK261" s="153">
        <f t="shared" si="79"/>
        <v>0</v>
      </c>
      <c r="BL261" s="13" t="s">
        <v>199</v>
      </c>
      <c r="BM261" s="152" t="s">
        <v>3608</v>
      </c>
    </row>
    <row r="262" spans="2:65" s="1" customFormat="1" ht="16.5" customHeight="1" x14ac:dyDescent="0.2">
      <c r="B262" s="139"/>
      <c r="C262" s="140" t="s">
        <v>526</v>
      </c>
      <c r="D262" s="140" t="s">
        <v>195</v>
      </c>
      <c r="E262" s="141" t="s">
        <v>2149</v>
      </c>
      <c r="F262" s="142" t="s">
        <v>3595</v>
      </c>
      <c r="G262" s="143" t="s">
        <v>3449</v>
      </c>
      <c r="H262" s="144">
        <v>1</v>
      </c>
      <c r="I262" s="145"/>
      <c r="J262" s="146">
        <f t="shared" si="70"/>
        <v>0</v>
      </c>
      <c r="K262" s="147"/>
      <c r="L262" s="28"/>
      <c r="M262" s="148" t="s">
        <v>1</v>
      </c>
      <c r="N262" s="149" t="s">
        <v>45</v>
      </c>
      <c r="P262" s="150">
        <f t="shared" si="71"/>
        <v>0</v>
      </c>
      <c r="Q262" s="150">
        <v>0</v>
      </c>
      <c r="R262" s="150">
        <f t="shared" si="72"/>
        <v>0</v>
      </c>
      <c r="S262" s="150">
        <v>0</v>
      </c>
      <c r="T262" s="151">
        <f t="shared" si="73"/>
        <v>0</v>
      </c>
      <c r="AR262" s="152" t="s">
        <v>199</v>
      </c>
      <c r="AT262" s="152" t="s">
        <v>195</v>
      </c>
      <c r="AU262" s="152" t="s">
        <v>86</v>
      </c>
      <c r="AY262" s="13" t="s">
        <v>193</v>
      </c>
      <c r="BE262" s="153">
        <f t="shared" si="74"/>
        <v>0</v>
      </c>
      <c r="BF262" s="153">
        <f t="shared" si="75"/>
        <v>0</v>
      </c>
      <c r="BG262" s="153">
        <f t="shared" si="76"/>
        <v>0</v>
      </c>
      <c r="BH262" s="153">
        <f t="shared" si="77"/>
        <v>0</v>
      </c>
      <c r="BI262" s="153">
        <f t="shared" si="78"/>
        <v>0</v>
      </c>
      <c r="BJ262" s="13" t="s">
        <v>91</v>
      </c>
      <c r="BK262" s="153">
        <f t="shared" si="79"/>
        <v>0</v>
      </c>
      <c r="BL262" s="13" t="s">
        <v>199</v>
      </c>
      <c r="BM262" s="152" t="s">
        <v>3609</v>
      </c>
    </row>
    <row r="263" spans="2:65" s="1" customFormat="1" ht="16.5" customHeight="1" x14ac:dyDescent="0.2">
      <c r="B263" s="139"/>
      <c r="C263" s="159" t="s">
        <v>542</v>
      </c>
      <c r="D263" s="159" t="s">
        <v>473</v>
      </c>
      <c r="E263" s="160" t="s">
        <v>3610</v>
      </c>
      <c r="F263" s="161" t="s">
        <v>3611</v>
      </c>
      <c r="G263" s="162" t="s">
        <v>3449</v>
      </c>
      <c r="H263" s="163">
        <v>1</v>
      </c>
      <c r="I263" s="164"/>
      <c r="J263" s="165">
        <f t="shared" si="70"/>
        <v>0</v>
      </c>
      <c r="K263" s="166"/>
      <c r="L263" s="167"/>
      <c r="M263" s="168" t="s">
        <v>1</v>
      </c>
      <c r="N263" s="169" t="s">
        <v>45</v>
      </c>
      <c r="P263" s="150">
        <f t="shared" si="71"/>
        <v>0</v>
      </c>
      <c r="Q263" s="150">
        <v>0</v>
      </c>
      <c r="R263" s="150">
        <f t="shared" si="72"/>
        <v>0</v>
      </c>
      <c r="S263" s="150">
        <v>0</v>
      </c>
      <c r="T263" s="151">
        <f t="shared" si="73"/>
        <v>0</v>
      </c>
      <c r="AR263" s="152" t="s">
        <v>226</v>
      </c>
      <c r="AT263" s="152" t="s">
        <v>473</v>
      </c>
      <c r="AU263" s="152" t="s">
        <v>86</v>
      </c>
      <c r="AY263" s="13" t="s">
        <v>193</v>
      </c>
      <c r="BE263" s="153">
        <f t="shared" si="74"/>
        <v>0</v>
      </c>
      <c r="BF263" s="153">
        <f t="shared" si="75"/>
        <v>0</v>
      </c>
      <c r="BG263" s="153">
        <f t="shared" si="76"/>
        <v>0</v>
      </c>
      <c r="BH263" s="153">
        <f t="shared" si="77"/>
        <v>0</v>
      </c>
      <c r="BI263" s="153">
        <f t="shared" si="78"/>
        <v>0</v>
      </c>
      <c r="BJ263" s="13" t="s">
        <v>91</v>
      </c>
      <c r="BK263" s="153">
        <f t="shared" si="79"/>
        <v>0</v>
      </c>
      <c r="BL263" s="13" t="s">
        <v>199</v>
      </c>
      <c r="BM263" s="152" t="s">
        <v>3612</v>
      </c>
    </row>
    <row r="264" spans="2:65" s="1" customFormat="1" ht="16.5" customHeight="1" x14ac:dyDescent="0.2">
      <c r="B264" s="139"/>
      <c r="C264" s="140" t="s">
        <v>482</v>
      </c>
      <c r="D264" s="140" t="s">
        <v>195</v>
      </c>
      <c r="E264" s="141" t="s">
        <v>2152</v>
      </c>
      <c r="F264" s="142" t="s">
        <v>3600</v>
      </c>
      <c r="G264" s="143" t="s">
        <v>3449</v>
      </c>
      <c r="H264" s="144">
        <v>1</v>
      </c>
      <c r="I264" s="145"/>
      <c r="J264" s="146">
        <f t="shared" si="70"/>
        <v>0</v>
      </c>
      <c r="K264" s="147"/>
      <c r="L264" s="28"/>
      <c r="M264" s="148" t="s">
        <v>1</v>
      </c>
      <c r="N264" s="149" t="s">
        <v>45</v>
      </c>
      <c r="P264" s="150">
        <f t="shared" si="71"/>
        <v>0</v>
      </c>
      <c r="Q264" s="150">
        <v>0</v>
      </c>
      <c r="R264" s="150">
        <f t="shared" si="72"/>
        <v>0</v>
      </c>
      <c r="S264" s="150">
        <v>0</v>
      </c>
      <c r="T264" s="151">
        <f t="shared" si="73"/>
        <v>0</v>
      </c>
      <c r="AR264" s="152" t="s">
        <v>199</v>
      </c>
      <c r="AT264" s="152" t="s">
        <v>195</v>
      </c>
      <c r="AU264" s="152" t="s">
        <v>86</v>
      </c>
      <c r="AY264" s="13" t="s">
        <v>193</v>
      </c>
      <c r="BE264" s="153">
        <f t="shared" si="74"/>
        <v>0</v>
      </c>
      <c r="BF264" s="153">
        <f t="shared" si="75"/>
        <v>0</v>
      </c>
      <c r="BG264" s="153">
        <f t="shared" si="76"/>
        <v>0</v>
      </c>
      <c r="BH264" s="153">
        <f t="shared" si="77"/>
        <v>0</v>
      </c>
      <c r="BI264" s="153">
        <f t="shared" si="78"/>
        <v>0</v>
      </c>
      <c r="BJ264" s="13" t="s">
        <v>91</v>
      </c>
      <c r="BK264" s="153">
        <f t="shared" si="79"/>
        <v>0</v>
      </c>
      <c r="BL264" s="13" t="s">
        <v>199</v>
      </c>
      <c r="BM264" s="152" t="s">
        <v>3613</v>
      </c>
    </row>
    <row r="265" spans="2:65" s="1" customFormat="1" ht="16.5" customHeight="1" x14ac:dyDescent="0.2">
      <c r="B265" s="139"/>
      <c r="C265" s="159" t="s">
        <v>486</v>
      </c>
      <c r="D265" s="159" t="s">
        <v>473</v>
      </c>
      <c r="E265" s="160" t="s">
        <v>3614</v>
      </c>
      <c r="F265" s="161" t="s">
        <v>3615</v>
      </c>
      <c r="G265" s="162" t="s">
        <v>3449</v>
      </c>
      <c r="H265" s="163">
        <v>1</v>
      </c>
      <c r="I265" s="164"/>
      <c r="J265" s="165">
        <f t="shared" si="70"/>
        <v>0</v>
      </c>
      <c r="K265" s="166"/>
      <c r="L265" s="167"/>
      <c r="M265" s="168" t="s">
        <v>1</v>
      </c>
      <c r="N265" s="169" t="s">
        <v>45</v>
      </c>
      <c r="P265" s="150">
        <f t="shared" si="71"/>
        <v>0</v>
      </c>
      <c r="Q265" s="150">
        <v>0</v>
      </c>
      <c r="R265" s="150">
        <f t="shared" si="72"/>
        <v>0</v>
      </c>
      <c r="S265" s="150">
        <v>0</v>
      </c>
      <c r="T265" s="151">
        <f t="shared" si="73"/>
        <v>0</v>
      </c>
      <c r="AR265" s="152" t="s">
        <v>226</v>
      </c>
      <c r="AT265" s="152" t="s">
        <v>473</v>
      </c>
      <c r="AU265" s="152" t="s">
        <v>86</v>
      </c>
      <c r="AY265" s="13" t="s">
        <v>193</v>
      </c>
      <c r="BE265" s="153">
        <f t="shared" si="74"/>
        <v>0</v>
      </c>
      <c r="BF265" s="153">
        <f t="shared" si="75"/>
        <v>0</v>
      </c>
      <c r="BG265" s="153">
        <f t="shared" si="76"/>
        <v>0</v>
      </c>
      <c r="BH265" s="153">
        <f t="shared" si="77"/>
        <v>0</v>
      </c>
      <c r="BI265" s="153">
        <f t="shared" si="78"/>
        <v>0</v>
      </c>
      <c r="BJ265" s="13" t="s">
        <v>91</v>
      </c>
      <c r="BK265" s="153">
        <f t="shared" si="79"/>
        <v>0</v>
      </c>
      <c r="BL265" s="13" t="s">
        <v>199</v>
      </c>
      <c r="BM265" s="152" t="s">
        <v>3616</v>
      </c>
    </row>
    <row r="266" spans="2:65" s="1" customFormat="1" ht="16.5" customHeight="1" x14ac:dyDescent="0.2">
      <c r="B266" s="139"/>
      <c r="C266" s="140" t="s">
        <v>491</v>
      </c>
      <c r="D266" s="140" t="s">
        <v>195</v>
      </c>
      <c r="E266" s="141" t="s">
        <v>2155</v>
      </c>
      <c r="F266" s="142" t="s">
        <v>3508</v>
      </c>
      <c r="G266" s="143" t="s">
        <v>3449</v>
      </c>
      <c r="H266" s="144">
        <v>1</v>
      </c>
      <c r="I266" s="145"/>
      <c r="J266" s="146">
        <f t="shared" si="70"/>
        <v>0</v>
      </c>
      <c r="K266" s="147"/>
      <c r="L266" s="28"/>
      <c r="M266" s="148" t="s">
        <v>1</v>
      </c>
      <c r="N266" s="149" t="s">
        <v>45</v>
      </c>
      <c r="P266" s="150">
        <f t="shared" si="71"/>
        <v>0</v>
      </c>
      <c r="Q266" s="150">
        <v>0</v>
      </c>
      <c r="R266" s="150">
        <f t="shared" si="72"/>
        <v>0</v>
      </c>
      <c r="S266" s="150">
        <v>0</v>
      </c>
      <c r="T266" s="151">
        <f t="shared" si="73"/>
        <v>0</v>
      </c>
      <c r="AR266" s="152" t="s">
        <v>199</v>
      </c>
      <c r="AT266" s="152" t="s">
        <v>195</v>
      </c>
      <c r="AU266" s="152" t="s">
        <v>86</v>
      </c>
      <c r="AY266" s="13" t="s">
        <v>193</v>
      </c>
      <c r="BE266" s="153">
        <f t="shared" si="74"/>
        <v>0</v>
      </c>
      <c r="BF266" s="153">
        <f t="shared" si="75"/>
        <v>0</v>
      </c>
      <c r="BG266" s="153">
        <f t="shared" si="76"/>
        <v>0</v>
      </c>
      <c r="BH266" s="153">
        <f t="shared" si="77"/>
        <v>0</v>
      </c>
      <c r="BI266" s="153">
        <f t="shared" si="78"/>
        <v>0</v>
      </c>
      <c r="BJ266" s="13" t="s">
        <v>91</v>
      </c>
      <c r="BK266" s="153">
        <f t="shared" si="79"/>
        <v>0</v>
      </c>
      <c r="BL266" s="13" t="s">
        <v>199</v>
      </c>
      <c r="BM266" s="152" t="s">
        <v>3617</v>
      </c>
    </row>
    <row r="267" spans="2:65" s="1" customFormat="1" ht="16.5" customHeight="1" x14ac:dyDescent="0.2">
      <c r="B267" s="139"/>
      <c r="C267" s="159" t="s">
        <v>478</v>
      </c>
      <c r="D267" s="159" t="s">
        <v>473</v>
      </c>
      <c r="E267" s="160" t="s">
        <v>3618</v>
      </c>
      <c r="F267" s="161" t="s">
        <v>3619</v>
      </c>
      <c r="G267" s="162" t="s">
        <v>3449</v>
      </c>
      <c r="H267" s="163">
        <v>1</v>
      </c>
      <c r="I267" s="164"/>
      <c r="J267" s="165">
        <f t="shared" si="70"/>
        <v>0</v>
      </c>
      <c r="K267" s="166"/>
      <c r="L267" s="167"/>
      <c r="M267" s="168" t="s">
        <v>1</v>
      </c>
      <c r="N267" s="169" t="s">
        <v>45</v>
      </c>
      <c r="P267" s="150">
        <f t="shared" si="71"/>
        <v>0</v>
      </c>
      <c r="Q267" s="150">
        <v>0</v>
      </c>
      <c r="R267" s="150">
        <f t="shared" si="72"/>
        <v>0</v>
      </c>
      <c r="S267" s="150">
        <v>0</v>
      </c>
      <c r="T267" s="151">
        <f t="shared" si="73"/>
        <v>0</v>
      </c>
      <c r="AR267" s="152" t="s">
        <v>226</v>
      </c>
      <c r="AT267" s="152" t="s">
        <v>473</v>
      </c>
      <c r="AU267" s="152" t="s">
        <v>86</v>
      </c>
      <c r="AY267" s="13" t="s">
        <v>193</v>
      </c>
      <c r="BE267" s="153">
        <f t="shared" si="74"/>
        <v>0</v>
      </c>
      <c r="BF267" s="153">
        <f t="shared" si="75"/>
        <v>0</v>
      </c>
      <c r="BG267" s="153">
        <f t="shared" si="76"/>
        <v>0</v>
      </c>
      <c r="BH267" s="153">
        <f t="shared" si="77"/>
        <v>0</v>
      </c>
      <c r="BI267" s="153">
        <f t="shared" si="78"/>
        <v>0</v>
      </c>
      <c r="BJ267" s="13" t="s">
        <v>91</v>
      </c>
      <c r="BK267" s="153">
        <f t="shared" si="79"/>
        <v>0</v>
      </c>
      <c r="BL267" s="13" t="s">
        <v>199</v>
      </c>
      <c r="BM267" s="152" t="s">
        <v>3620</v>
      </c>
    </row>
    <row r="268" spans="2:65" s="1" customFormat="1" ht="16.5" customHeight="1" x14ac:dyDescent="0.2">
      <c r="B268" s="139"/>
      <c r="C268" s="140" t="s">
        <v>498</v>
      </c>
      <c r="D268" s="140" t="s">
        <v>195</v>
      </c>
      <c r="E268" s="141" t="s">
        <v>2158</v>
      </c>
      <c r="F268" s="142" t="s">
        <v>3595</v>
      </c>
      <c r="G268" s="143" t="s">
        <v>3449</v>
      </c>
      <c r="H268" s="144">
        <v>1</v>
      </c>
      <c r="I268" s="145"/>
      <c r="J268" s="146">
        <f t="shared" si="70"/>
        <v>0</v>
      </c>
      <c r="K268" s="147"/>
      <c r="L268" s="28"/>
      <c r="M268" s="148" t="s">
        <v>1</v>
      </c>
      <c r="N268" s="149" t="s">
        <v>45</v>
      </c>
      <c r="P268" s="150">
        <f t="shared" si="71"/>
        <v>0</v>
      </c>
      <c r="Q268" s="150">
        <v>0</v>
      </c>
      <c r="R268" s="150">
        <f t="shared" si="72"/>
        <v>0</v>
      </c>
      <c r="S268" s="150">
        <v>0</v>
      </c>
      <c r="T268" s="151">
        <f t="shared" si="73"/>
        <v>0</v>
      </c>
      <c r="AR268" s="152" t="s">
        <v>199</v>
      </c>
      <c r="AT268" s="152" t="s">
        <v>195</v>
      </c>
      <c r="AU268" s="152" t="s">
        <v>86</v>
      </c>
      <c r="AY268" s="13" t="s">
        <v>193</v>
      </c>
      <c r="BE268" s="153">
        <f t="shared" si="74"/>
        <v>0</v>
      </c>
      <c r="BF268" s="153">
        <f t="shared" si="75"/>
        <v>0</v>
      </c>
      <c r="BG268" s="153">
        <f t="shared" si="76"/>
        <v>0</v>
      </c>
      <c r="BH268" s="153">
        <f t="shared" si="77"/>
        <v>0</v>
      </c>
      <c r="BI268" s="153">
        <f t="shared" si="78"/>
        <v>0</v>
      </c>
      <c r="BJ268" s="13" t="s">
        <v>91</v>
      </c>
      <c r="BK268" s="153">
        <f t="shared" si="79"/>
        <v>0</v>
      </c>
      <c r="BL268" s="13" t="s">
        <v>199</v>
      </c>
      <c r="BM268" s="152" t="s">
        <v>3621</v>
      </c>
    </row>
    <row r="269" spans="2:65" s="1" customFormat="1" ht="16.5" customHeight="1" x14ac:dyDescent="0.2">
      <c r="B269" s="139"/>
      <c r="C269" s="159" t="s">
        <v>511</v>
      </c>
      <c r="D269" s="159" t="s">
        <v>473</v>
      </c>
      <c r="E269" s="160" t="s">
        <v>3622</v>
      </c>
      <c r="F269" s="161" t="s">
        <v>3623</v>
      </c>
      <c r="G269" s="162" t="s">
        <v>3449</v>
      </c>
      <c r="H269" s="163">
        <v>1</v>
      </c>
      <c r="I269" s="164"/>
      <c r="J269" s="165">
        <f t="shared" si="70"/>
        <v>0</v>
      </c>
      <c r="K269" s="166"/>
      <c r="L269" s="167"/>
      <c r="M269" s="168" t="s">
        <v>1</v>
      </c>
      <c r="N269" s="169" t="s">
        <v>45</v>
      </c>
      <c r="P269" s="150">
        <f t="shared" si="71"/>
        <v>0</v>
      </c>
      <c r="Q269" s="150">
        <v>0</v>
      </c>
      <c r="R269" s="150">
        <f t="shared" si="72"/>
        <v>0</v>
      </c>
      <c r="S269" s="150">
        <v>0</v>
      </c>
      <c r="T269" s="151">
        <f t="shared" si="73"/>
        <v>0</v>
      </c>
      <c r="AR269" s="152" t="s">
        <v>226</v>
      </c>
      <c r="AT269" s="152" t="s">
        <v>473</v>
      </c>
      <c r="AU269" s="152" t="s">
        <v>86</v>
      </c>
      <c r="AY269" s="13" t="s">
        <v>193</v>
      </c>
      <c r="BE269" s="153">
        <f t="shared" si="74"/>
        <v>0</v>
      </c>
      <c r="BF269" s="153">
        <f t="shared" si="75"/>
        <v>0</v>
      </c>
      <c r="BG269" s="153">
        <f t="shared" si="76"/>
        <v>0</v>
      </c>
      <c r="BH269" s="153">
        <f t="shared" si="77"/>
        <v>0</v>
      </c>
      <c r="BI269" s="153">
        <f t="shared" si="78"/>
        <v>0</v>
      </c>
      <c r="BJ269" s="13" t="s">
        <v>91</v>
      </c>
      <c r="BK269" s="153">
        <f t="shared" si="79"/>
        <v>0</v>
      </c>
      <c r="BL269" s="13" t="s">
        <v>199</v>
      </c>
      <c r="BM269" s="152" t="s">
        <v>3624</v>
      </c>
    </row>
    <row r="270" spans="2:65" s="1" customFormat="1" ht="16.5" customHeight="1" x14ac:dyDescent="0.2">
      <c r="B270" s="139"/>
      <c r="C270" s="140" t="s">
        <v>215</v>
      </c>
      <c r="D270" s="140" t="s">
        <v>195</v>
      </c>
      <c r="E270" s="141" t="s">
        <v>1852</v>
      </c>
      <c r="F270" s="142" t="s">
        <v>3595</v>
      </c>
      <c r="G270" s="143" t="s">
        <v>3449</v>
      </c>
      <c r="H270" s="144">
        <v>1</v>
      </c>
      <c r="I270" s="145"/>
      <c r="J270" s="146">
        <f t="shared" si="70"/>
        <v>0</v>
      </c>
      <c r="K270" s="147"/>
      <c r="L270" s="28"/>
      <c r="M270" s="148" t="s">
        <v>1</v>
      </c>
      <c r="N270" s="149" t="s">
        <v>45</v>
      </c>
      <c r="P270" s="150">
        <f t="shared" si="71"/>
        <v>0</v>
      </c>
      <c r="Q270" s="150">
        <v>0</v>
      </c>
      <c r="R270" s="150">
        <f t="shared" si="72"/>
        <v>0</v>
      </c>
      <c r="S270" s="150">
        <v>0</v>
      </c>
      <c r="T270" s="151">
        <f t="shared" si="73"/>
        <v>0</v>
      </c>
      <c r="AR270" s="152" t="s">
        <v>199</v>
      </c>
      <c r="AT270" s="152" t="s">
        <v>195</v>
      </c>
      <c r="AU270" s="152" t="s">
        <v>86</v>
      </c>
      <c r="AY270" s="13" t="s">
        <v>193</v>
      </c>
      <c r="BE270" s="153">
        <f t="shared" si="74"/>
        <v>0</v>
      </c>
      <c r="BF270" s="153">
        <f t="shared" si="75"/>
        <v>0</v>
      </c>
      <c r="BG270" s="153">
        <f t="shared" si="76"/>
        <v>0</v>
      </c>
      <c r="BH270" s="153">
        <f t="shared" si="77"/>
        <v>0</v>
      </c>
      <c r="BI270" s="153">
        <f t="shared" si="78"/>
        <v>0</v>
      </c>
      <c r="BJ270" s="13" t="s">
        <v>91</v>
      </c>
      <c r="BK270" s="153">
        <f t="shared" si="79"/>
        <v>0</v>
      </c>
      <c r="BL270" s="13" t="s">
        <v>199</v>
      </c>
      <c r="BM270" s="152" t="s">
        <v>3625</v>
      </c>
    </row>
    <row r="271" spans="2:65" s="1" customFormat="1" ht="16.5" customHeight="1" x14ac:dyDescent="0.2">
      <c r="B271" s="139"/>
      <c r="C271" s="159" t="s">
        <v>201</v>
      </c>
      <c r="D271" s="159" t="s">
        <v>473</v>
      </c>
      <c r="E271" s="160" t="s">
        <v>3626</v>
      </c>
      <c r="F271" s="161" t="s">
        <v>3627</v>
      </c>
      <c r="G271" s="162" t="s">
        <v>3449</v>
      </c>
      <c r="H271" s="163">
        <v>1</v>
      </c>
      <c r="I271" s="164"/>
      <c r="J271" s="165">
        <f t="shared" si="70"/>
        <v>0</v>
      </c>
      <c r="K271" s="166"/>
      <c r="L271" s="167"/>
      <c r="M271" s="168" t="s">
        <v>1</v>
      </c>
      <c r="N271" s="169" t="s">
        <v>45</v>
      </c>
      <c r="P271" s="150">
        <f t="shared" si="71"/>
        <v>0</v>
      </c>
      <c r="Q271" s="150">
        <v>0</v>
      </c>
      <c r="R271" s="150">
        <f t="shared" si="72"/>
        <v>0</v>
      </c>
      <c r="S271" s="150">
        <v>0</v>
      </c>
      <c r="T271" s="151">
        <f t="shared" si="73"/>
        <v>0</v>
      </c>
      <c r="AR271" s="152" t="s">
        <v>226</v>
      </c>
      <c r="AT271" s="152" t="s">
        <v>473</v>
      </c>
      <c r="AU271" s="152" t="s">
        <v>86</v>
      </c>
      <c r="AY271" s="13" t="s">
        <v>193</v>
      </c>
      <c r="BE271" s="153">
        <f t="shared" si="74"/>
        <v>0</v>
      </c>
      <c r="BF271" s="153">
        <f t="shared" si="75"/>
        <v>0</v>
      </c>
      <c r="BG271" s="153">
        <f t="shared" si="76"/>
        <v>0</v>
      </c>
      <c r="BH271" s="153">
        <f t="shared" si="77"/>
        <v>0</v>
      </c>
      <c r="BI271" s="153">
        <f t="shared" si="78"/>
        <v>0</v>
      </c>
      <c r="BJ271" s="13" t="s">
        <v>91</v>
      </c>
      <c r="BK271" s="153">
        <f t="shared" si="79"/>
        <v>0</v>
      </c>
      <c r="BL271" s="13" t="s">
        <v>199</v>
      </c>
      <c r="BM271" s="152" t="s">
        <v>3628</v>
      </c>
    </row>
    <row r="272" spans="2:65" s="1" customFormat="1" ht="16.5" customHeight="1" x14ac:dyDescent="0.2">
      <c r="B272" s="139"/>
      <c r="C272" s="140" t="s">
        <v>2002</v>
      </c>
      <c r="D272" s="140" t="s">
        <v>195</v>
      </c>
      <c r="E272" s="141" t="s">
        <v>2161</v>
      </c>
      <c r="F272" s="142" t="s">
        <v>3600</v>
      </c>
      <c r="G272" s="143" t="s">
        <v>3449</v>
      </c>
      <c r="H272" s="144">
        <v>1</v>
      </c>
      <c r="I272" s="145"/>
      <c r="J272" s="146">
        <f t="shared" si="70"/>
        <v>0</v>
      </c>
      <c r="K272" s="147"/>
      <c r="L272" s="28"/>
      <c r="M272" s="148" t="s">
        <v>1</v>
      </c>
      <c r="N272" s="149" t="s">
        <v>45</v>
      </c>
      <c r="P272" s="150">
        <f t="shared" si="71"/>
        <v>0</v>
      </c>
      <c r="Q272" s="150">
        <v>0</v>
      </c>
      <c r="R272" s="150">
        <f t="shared" si="72"/>
        <v>0</v>
      </c>
      <c r="S272" s="150">
        <v>0</v>
      </c>
      <c r="T272" s="151">
        <f t="shared" si="73"/>
        <v>0</v>
      </c>
      <c r="AR272" s="152" t="s">
        <v>199</v>
      </c>
      <c r="AT272" s="152" t="s">
        <v>195</v>
      </c>
      <c r="AU272" s="152" t="s">
        <v>86</v>
      </c>
      <c r="AY272" s="13" t="s">
        <v>193</v>
      </c>
      <c r="BE272" s="153">
        <f t="shared" si="74"/>
        <v>0</v>
      </c>
      <c r="BF272" s="153">
        <f t="shared" si="75"/>
        <v>0</v>
      </c>
      <c r="BG272" s="153">
        <f t="shared" si="76"/>
        <v>0</v>
      </c>
      <c r="BH272" s="153">
        <f t="shared" si="77"/>
        <v>0</v>
      </c>
      <c r="BI272" s="153">
        <f t="shared" si="78"/>
        <v>0</v>
      </c>
      <c r="BJ272" s="13" t="s">
        <v>91</v>
      </c>
      <c r="BK272" s="153">
        <f t="shared" si="79"/>
        <v>0</v>
      </c>
      <c r="BL272" s="13" t="s">
        <v>199</v>
      </c>
      <c r="BM272" s="152" t="s">
        <v>3629</v>
      </c>
    </row>
    <row r="273" spans="2:65" s="1" customFormat="1" ht="16.5" customHeight="1" x14ac:dyDescent="0.2">
      <c r="B273" s="139"/>
      <c r="C273" s="159" t="s">
        <v>1888</v>
      </c>
      <c r="D273" s="159" t="s">
        <v>473</v>
      </c>
      <c r="E273" s="160" t="s">
        <v>3630</v>
      </c>
      <c r="F273" s="161" t="s">
        <v>3631</v>
      </c>
      <c r="G273" s="162" t="s">
        <v>3449</v>
      </c>
      <c r="H273" s="163">
        <v>1</v>
      </c>
      <c r="I273" s="164"/>
      <c r="J273" s="165">
        <f t="shared" si="70"/>
        <v>0</v>
      </c>
      <c r="K273" s="166"/>
      <c r="L273" s="167"/>
      <c r="M273" s="168" t="s">
        <v>1</v>
      </c>
      <c r="N273" s="169" t="s">
        <v>45</v>
      </c>
      <c r="P273" s="150">
        <f t="shared" si="71"/>
        <v>0</v>
      </c>
      <c r="Q273" s="150">
        <v>0</v>
      </c>
      <c r="R273" s="150">
        <f t="shared" si="72"/>
        <v>0</v>
      </c>
      <c r="S273" s="150">
        <v>0</v>
      </c>
      <c r="T273" s="151">
        <f t="shared" si="73"/>
        <v>0</v>
      </c>
      <c r="AR273" s="152" t="s">
        <v>226</v>
      </c>
      <c r="AT273" s="152" t="s">
        <v>473</v>
      </c>
      <c r="AU273" s="152" t="s">
        <v>86</v>
      </c>
      <c r="AY273" s="13" t="s">
        <v>193</v>
      </c>
      <c r="BE273" s="153">
        <f t="shared" si="74"/>
        <v>0</v>
      </c>
      <c r="BF273" s="153">
        <f t="shared" si="75"/>
        <v>0</v>
      </c>
      <c r="BG273" s="153">
        <f t="shared" si="76"/>
        <v>0</v>
      </c>
      <c r="BH273" s="153">
        <f t="shared" si="77"/>
        <v>0</v>
      </c>
      <c r="BI273" s="153">
        <f t="shared" si="78"/>
        <v>0</v>
      </c>
      <c r="BJ273" s="13" t="s">
        <v>91</v>
      </c>
      <c r="BK273" s="153">
        <f t="shared" si="79"/>
        <v>0</v>
      </c>
      <c r="BL273" s="13" t="s">
        <v>199</v>
      </c>
      <c r="BM273" s="152" t="s">
        <v>3632</v>
      </c>
    </row>
    <row r="274" spans="2:65" s="1" customFormat="1" ht="16.5" customHeight="1" x14ac:dyDescent="0.2">
      <c r="B274" s="139"/>
      <c r="C274" s="140" t="s">
        <v>222</v>
      </c>
      <c r="D274" s="140" t="s">
        <v>195</v>
      </c>
      <c r="E274" s="141" t="s">
        <v>2048</v>
      </c>
      <c r="F274" s="142" t="s">
        <v>3600</v>
      </c>
      <c r="G274" s="143" t="s">
        <v>3449</v>
      </c>
      <c r="H274" s="144">
        <v>1</v>
      </c>
      <c r="I274" s="145"/>
      <c r="J274" s="146">
        <f t="shared" si="70"/>
        <v>0</v>
      </c>
      <c r="K274" s="147"/>
      <c r="L274" s="28"/>
      <c r="M274" s="148" t="s">
        <v>1</v>
      </c>
      <c r="N274" s="149" t="s">
        <v>45</v>
      </c>
      <c r="P274" s="150">
        <f t="shared" si="71"/>
        <v>0</v>
      </c>
      <c r="Q274" s="150">
        <v>0</v>
      </c>
      <c r="R274" s="150">
        <f t="shared" si="72"/>
        <v>0</v>
      </c>
      <c r="S274" s="150">
        <v>0</v>
      </c>
      <c r="T274" s="151">
        <f t="shared" si="73"/>
        <v>0</v>
      </c>
      <c r="AR274" s="152" t="s">
        <v>199</v>
      </c>
      <c r="AT274" s="152" t="s">
        <v>195</v>
      </c>
      <c r="AU274" s="152" t="s">
        <v>86</v>
      </c>
      <c r="AY274" s="13" t="s">
        <v>193</v>
      </c>
      <c r="BE274" s="153">
        <f t="shared" si="74"/>
        <v>0</v>
      </c>
      <c r="BF274" s="153">
        <f t="shared" si="75"/>
        <v>0</v>
      </c>
      <c r="BG274" s="153">
        <f t="shared" si="76"/>
        <v>0</v>
      </c>
      <c r="BH274" s="153">
        <f t="shared" si="77"/>
        <v>0</v>
      </c>
      <c r="BI274" s="153">
        <f t="shared" si="78"/>
        <v>0</v>
      </c>
      <c r="BJ274" s="13" t="s">
        <v>91</v>
      </c>
      <c r="BK274" s="153">
        <f t="shared" si="79"/>
        <v>0</v>
      </c>
      <c r="BL274" s="13" t="s">
        <v>199</v>
      </c>
      <c r="BM274" s="152" t="s">
        <v>3633</v>
      </c>
    </row>
    <row r="275" spans="2:65" s="1" customFormat="1" ht="16.5" customHeight="1" x14ac:dyDescent="0.2">
      <c r="B275" s="139"/>
      <c r="C275" s="159" t="s">
        <v>226</v>
      </c>
      <c r="D275" s="159" t="s">
        <v>473</v>
      </c>
      <c r="E275" s="160" t="s">
        <v>3634</v>
      </c>
      <c r="F275" s="161" t="s">
        <v>3635</v>
      </c>
      <c r="G275" s="162" t="s">
        <v>3449</v>
      </c>
      <c r="H275" s="163">
        <v>1</v>
      </c>
      <c r="I275" s="164"/>
      <c r="J275" s="165">
        <f t="shared" si="70"/>
        <v>0</v>
      </c>
      <c r="K275" s="166"/>
      <c r="L275" s="167"/>
      <c r="M275" s="168" t="s">
        <v>1</v>
      </c>
      <c r="N275" s="169" t="s">
        <v>45</v>
      </c>
      <c r="P275" s="150">
        <f t="shared" si="71"/>
        <v>0</v>
      </c>
      <c r="Q275" s="150">
        <v>0</v>
      </c>
      <c r="R275" s="150">
        <f t="shared" si="72"/>
        <v>0</v>
      </c>
      <c r="S275" s="150">
        <v>0</v>
      </c>
      <c r="T275" s="151">
        <f t="shared" si="73"/>
        <v>0</v>
      </c>
      <c r="AR275" s="152" t="s">
        <v>226</v>
      </c>
      <c r="AT275" s="152" t="s">
        <v>473</v>
      </c>
      <c r="AU275" s="152" t="s">
        <v>86</v>
      </c>
      <c r="AY275" s="13" t="s">
        <v>193</v>
      </c>
      <c r="BE275" s="153">
        <f t="shared" si="74"/>
        <v>0</v>
      </c>
      <c r="BF275" s="153">
        <f t="shared" si="75"/>
        <v>0</v>
      </c>
      <c r="BG275" s="153">
        <f t="shared" si="76"/>
        <v>0</v>
      </c>
      <c r="BH275" s="153">
        <f t="shared" si="77"/>
        <v>0</v>
      </c>
      <c r="BI275" s="153">
        <f t="shared" si="78"/>
        <v>0</v>
      </c>
      <c r="BJ275" s="13" t="s">
        <v>91</v>
      </c>
      <c r="BK275" s="153">
        <f t="shared" si="79"/>
        <v>0</v>
      </c>
      <c r="BL275" s="13" t="s">
        <v>199</v>
      </c>
      <c r="BM275" s="152" t="s">
        <v>3636</v>
      </c>
    </row>
    <row r="276" spans="2:65" s="11" customFormat="1" ht="25.9" customHeight="1" x14ac:dyDescent="0.2">
      <c r="B276" s="127"/>
      <c r="D276" s="128" t="s">
        <v>78</v>
      </c>
      <c r="E276" s="129" t="s">
        <v>2443</v>
      </c>
      <c r="F276" s="129" t="s">
        <v>3637</v>
      </c>
      <c r="I276" s="130"/>
      <c r="J276" s="131">
        <f>BK276</f>
        <v>0</v>
      </c>
      <c r="L276" s="127"/>
      <c r="M276" s="132"/>
      <c r="P276" s="133">
        <f>SUM(P277:P294)</f>
        <v>0</v>
      </c>
      <c r="R276" s="133">
        <f>SUM(R277:R294)</f>
        <v>0</v>
      </c>
      <c r="T276" s="134">
        <f>SUM(T277:T294)</f>
        <v>0</v>
      </c>
      <c r="AR276" s="128" t="s">
        <v>86</v>
      </c>
      <c r="AT276" s="135" t="s">
        <v>78</v>
      </c>
      <c r="AU276" s="135" t="s">
        <v>79</v>
      </c>
      <c r="AY276" s="128" t="s">
        <v>193</v>
      </c>
      <c r="BK276" s="136">
        <f>SUM(BK277:BK294)</f>
        <v>0</v>
      </c>
    </row>
    <row r="277" spans="2:65" s="1" customFormat="1" ht="16.5" customHeight="1" x14ac:dyDescent="0.2">
      <c r="B277" s="139"/>
      <c r="C277" s="140" t="s">
        <v>1033</v>
      </c>
      <c r="D277" s="140" t="s">
        <v>195</v>
      </c>
      <c r="E277" s="141" t="s">
        <v>2164</v>
      </c>
      <c r="F277" s="142" t="s">
        <v>3638</v>
      </c>
      <c r="G277" s="143" t="s">
        <v>2095</v>
      </c>
      <c r="H277" s="144">
        <v>98</v>
      </c>
      <c r="I277" s="145"/>
      <c r="J277" s="146">
        <f t="shared" ref="J277:J294" si="80">ROUND(I277*H277,2)</f>
        <v>0</v>
      </c>
      <c r="K277" s="147"/>
      <c r="L277" s="28"/>
      <c r="M277" s="148" t="s">
        <v>1</v>
      </c>
      <c r="N277" s="149" t="s">
        <v>45</v>
      </c>
      <c r="P277" s="150">
        <f t="shared" ref="P277:P294" si="81">O277*H277</f>
        <v>0</v>
      </c>
      <c r="Q277" s="150">
        <v>0</v>
      </c>
      <c r="R277" s="150">
        <f t="shared" ref="R277:R294" si="82">Q277*H277</f>
        <v>0</v>
      </c>
      <c r="S277" s="150">
        <v>0</v>
      </c>
      <c r="T277" s="151">
        <f t="shared" ref="T277:T294" si="83">S277*H277</f>
        <v>0</v>
      </c>
      <c r="AR277" s="152" t="s">
        <v>199</v>
      </c>
      <c r="AT277" s="152" t="s">
        <v>195</v>
      </c>
      <c r="AU277" s="152" t="s">
        <v>86</v>
      </c>
      <c r="AY277" s="13" t="s">
        <v>193</v>
      </c>
      <c r="BE277" s="153">
        <f t="shared" ref="BE277:BE294" si="84">IF(N277="základná",J277,0)</f>
        <v>0</v>
      </c>
      <c r="BF277" s="153">
        <f t="shared" ref="BF277:BF294" si="85">IF(N277="znížená",J277,0)</f>
        <v>0</v>
      </c>
      <c r="BG277" s="153">
        <f t="shared" ref="BG277:BG294" si="86">IF(N277="zákl. prenesená",J277,0)</f>
        <v>0</v>
      </c>
      <c r="BH277" s="153">
        <f t="shared" ref="BH277:BH294" si="87">IF(N277="zníž. prenesená",J277,0)</f>
        <v>0</v>
      </c>
      <c r="BI277" s="153">
        <f t="shared" ref="BI277:BI294" si="88">IF(N277="nulová",J277,0)</f>
        <v>0</v>
      </c>
      <c r="BJ277" s="13" t="s">
        <v>91</v>
      </c>
      <c r="BK277" s="153">
        <f t="shared" ref="BK277:BK294" si="89">ROUND(I277*H277,2)</f>
        <v>0</v>
      </c>
      <c r="BL277" s="13" t="s">
        <v>199</v>
      </c>
      <c r="BM277" s="152" t="s">
        <v>3639</v>
      </c>
    </row>
    <row r="278" spans="2:65" s="1" customFormat="1" ht="16.5" customHeight="1" x14ac:dyDescent="0.2">
      <c r="B278" s="139"/>
      <c r="C278" s="159" t="s">
        <v>1037</v>
      </c>
      <c r="D278" s="159" t="s">
        <v>473</v>
      </c>
      <c r="E278" s="160" t="s">
        <v>3640</v>
      </c>
      <c r="F278" s="161" t="s">
        <v>3641</v>
      </c>
      <c r="G278" s="162" t="s">
        <v>2095</v>
      </c>
      <c r="H278" s="163">
        <v>98</v>
      </c>
      <c r="I278" s="164"/>
      <c r="J278" s="165">
        <f t="shared" si="80"/>
        <v>0</v>
      </c>
      <c r="K278" s="166"/>
      <c r="L278" s="167"/>
      <c r="M278" s="168" t="s">
        <v>1</v>
      </c>
      <c r="N278" s="169" t="s">
        <v>45</v>
      </c>
      <c r="P278" s="150">
        <f t="shared" si="81"/>
        <v>0</v>
      </c>
      <c r="Q278" s="150">
        <v>0</v>
      </c>
      <c r="R278" s="150">
        <f t="shared" si="82"/>
        <v>0</v>
      </c>
      <c r="S278" s="150">
        <v>0</v>
      </c>
      <c r="T278" s="151">
        <f t="shared" si="83"/>
        <v>0</v>
      </c>
      <c r="AR278" s="152" t="s">
        <v>226</v>
      </c>
      <c r="AT278" s="152" t="s">
        <v>473</v>
      </c>
      <c r="AU278" s="152" t="s">
        <v>86</v>
      </c>
      <c r="AY278" s="13" t="s">
        <v>193</v>
      </c>
      <c r="BE278" s="153">
        <f t="shared" si="84"/>
        <v>0</v>
      </c>
      <c r="BF278" s="153">
        <f t="shared" si="85"/>
        <v>0</v>
      </c>
      <c r="BG278" s="153">
        <f t="shared" si="86"/>
        <v>0</v>
      </c>
      <c r="BH278" s="153">
        <f t="shared" si="87"/>
        <v>0</v>
      </c>
      <c r="BI278" s="153">
        <f t="shared" si="88"/>
        <v>0</v>
      </c>
      <c r="BJ278" s="13" t="s">
        <v>91</v>
      </c>
      <c r="BK278" s="153">
        <f t="shared" si="89"/>
        <v>0</v>
      </c>
      <c r="BL278" s="13" t="s">
        <v>199</v>
      </c>
      <c r="BM278" s="152" t="s">
        <v>3642</v>
      </c>
    </row>
    <row r="279" spans="2:65" s="1" customFormat="1" ht="16.5" customHeight="1" x14ac:dyDescent="0.2">
      <c r="B279" s="139"/>
      <c r="C279" s="140" t="s">
        <v>1039</v>
      </c>
      <c r="D279" s="140" t="s">
        <v>195</v>
      </c>
      <c r="E279" s="141" t="s">
        <v>2167</v>
      </c>
      <c r="F279" s="142" t="s">
        <v>3638</v>
      </c>
      <c r="G279" s="143" t="s">
        <v>2095</v>
      </c>
      <c r="H279" s="144">
        <v>98</v>
      </c>
      <c r="I279" s="145"/>
      <c r="J279" s="146">
        <f t="shared" si="80"/>
        <v>0</v>
      </c>
      <c r="K279" s="147"/>
      <c r="L279" s="28"/>
      <c r="M279" s="148" t="s">
        <v>1</v>
      </c>
      <c r="N279" s="149" t="s">
        <v>45</v>
      </c>
      <c r="P279" s="150">
        <f t="shared" si="81"/>
        <v>0</v>
      </c>
      <c r="Q279" s="150">
        <v>0</v>
      </c>
      <c r="R279" s="150">
        <f t="shared" si="82"/>
        <v>0</v>
      </c>
      <c r="S279" s="150">
        <v>0</v>
      </c>
      <c r="T279" s="151">
        <f t="shared" si="83"/>
        <v>0</v>
      </c>
      <c r="AR279" s="152" t="s">
        <v>199</v>
      </c>
      <c r="AT279" s="152" t="s">
        <v>195</v>
      </c>
      <c r="AU279" s="152" t="s">
        <v>86</v>
      </c>
      <c r="AY279" s="13" t="s">
        <v>193</v>
      </c>
      <c r="BE279" s="153">
        <f t="shared" si="84"/>
        <v>0</v>
      </c>
      <c r="BF279" s="153">
        <f t="shared" si="85"/>
        <v>0</v>
      </c>
      <c r="BG279" s="153">
        <f t="shared" si="86"/>
        <v>0</v>
      </c>
      <c r="BH279" s="153">
        <f t="shared" si="87"/>
        <v>0</v>
      </c>
      <c r="BI279" s="153">
        <f t="shared" si="88"/>
        <v>0</v>
      </c>
      <c r="BJ279" s="13" t="s">
        <v>91</v>
      </c>
      <c r="BK279" s="153">
        <f t="shared" si="89"/>
        <v>0</v>
      </c>
      <c r="BL279" s="13" t="s">
        <v>199</v>
      </c>
      <c r="BM279" s="152" t="s">
        <v>3643</v>
      </c>
    </row>
    <row r="280" spans="2:65" s="1" customFormat="1" ht="16.5" customHeight="1" x14ac:dyDescent="0.2">
      <c r="B280" s="139"/>
      <c r="C280" s="159" t="s">
        <v>1025</v>
      </c>
      <c r="D280" s="159" t="s">
        <v>473</v>
      </c>
      <c r="E280" s="160" t="s">
        <v>3644</v>
      </c>
      <c r="F280" s="161" t="s">
        <v>3645</v>
      </c>
      <c r="G280" s="162" t="s">
        <v>2095</v>
      </c>
      <c r="H280" s="163">
        <v>98</v>
      </c>
      <c r="I280" s="164"/>
      <c r="J280" s="165">
        <f t="shared" si="80"/>
        <v>0</v>
      </c>
      <c r="K280" s="166"/>
      <c r="L280" s="167"/>
      <c r="M280" s="168" t="s">
        <v>1</v>
      </c>
      <c r="N280" s="169" t="s">
        <v>45</v>
      </c>
      <c r="P280" s="150">
        <f t="shared" si="81"/>
        <v>0</v>
      </c>
      <c r="Q280" s="150">
        <v>0</v>
      </c>
      <c r="R280" s="150">
        <f t="shared" si="82"/>
        <v>0</v>
      </c>
      <c r="S280" s="150">
        <v>0</v>
      </c>
      <c r="T280" s="151">
        <f t="shared" si="83"/>
        <v>0</v>
      </c>
      <c r="AR280" s="152" t="s">
        <v>226</v>
      </c>
      <c r="AT280" s="152" t="s">
        <v>473</v>
      </c>
      <c r="AU280" s="152" t="s">
        <v>86</v>
      </c>
      <c r="AY280" s="13" t="s">
        <v>193</v>
      </c>
      <c r="BE280" s="153">
        <f t="shared" si="84"/>
        <v>0</v>
      </c>
      <c r="BF280" s="153">
        <f t="shared" si="85"/>
        <v>0</v>
      </c>
      <c r="BG280" s="153">
        <f t="shared" si="86"/>
        <v>0</v>
      </c>
      <c r="BH280" s="153">
        <f t="shared" si="87"/>
        <v>0</v>
      </c>
      <c r="BI280" s="153">
        <f t="shared" si="88"/>
        <v>0</v>
      </c>
      <c r="BJ280" s="13" t="s">
        <v>91</v>
      </c>
      <c r="BK280" s="153">
        <f t="shared" si="89"/>
        <v>0</v>
      </c>
      <c r="BL280" s="13" t="s">
        <v>199</v>
      </c>
      <c r="BM280" s="152" t="s">
        <v>3646</v>
      </c>
    </row>
    <row r="281" spans="2:65" s="1" customFormat="1" ht="16.5" customHeight="1" x14ac:dyDescent="0.2">
      <c r="B281" s="139"/>
      <c r="C281" s="140" t="s">
        <v>1029</v>
      </c>
      <c r="D281" s="140" t="s">
        <v>195</v>
      </c>
      <c r="E281" s="141" t="s">
        <v>2170</v>
      </c>
      <c r="F281" s="142" t="s">
        <v>3647</v>
      </c>
      <c r="G281" s="143" t="s">
        <v>329</v>
      </c>
      <c r="H281" s="144">
        <v>6</v>
      </c>
      <c r="I281" s="145"/>
      <c r="J281" s="146">
        <f t="shared" si="80"/>
        <v>0</v>
      </c>
      <c r="K281" s="147"/>
      <c r="L281" s="28"/>
      <c r="M281" s="148" t="s">
        <v>1</v>
      </c>
      <c r="N281" s="149" t="s">
        <v>45</v>
      </c>
      <c r="P281" s="150">
        <f t="shared" si="81"/>
        <v>0</v>
      </c>
      <c r="Q281" s="150">
        <v>0</v>
      </c>
      <c r="R281" s="150">
        <f t="shared" si="82"/>
        <v>0</v>
      </c>
      <c r="S281" s="150">
        <v>0</v>
      </c>
      <c r="T281" s="151">
        <f t="shared" si="83"/>
        <v>0</v>
      </c>
      <c r="AR281" s="152" t="s">
        <v>199</v>
      </c>
      <c r="AT281" s="152" t="s">
        <v>195</v>
      </c>
      <c r="AU281" s="152" t="s">
        <v>86</v>
      </c>
      <c r="AY281" s="13" t="s">
        <v>193</v>
      </c>
      <c r="BE281" s="153">
        <f t="shared" si="84"/>
        <v>0</v>
      </c>
      <c r="BF281" s="153">
        <f t="shared" si="85"/>
        <v>0</v>
      </c>
      <c r="BG281" s="153">
        <f t="shared" si="86"/>
        <v>0</v>
      </c>
      <c r="BH281" s="153">
        <f t="shared" si="87"/>
        <v>0</v>
      </c>
      <c r="BI281" s="153">
        <f t="shared" si="88"/>
        <v>0</v>
      </c>
      <c r="BJ281" s="13" t="s">
        <v>91</v>
      </c>
      <c r="BK281" s="153">
        <f t="shared" si="89"/>
        <v>0</v>
      </c>
      <c r="BL281" s="13" t="s">
        <v>199</v>
      </c>
      <c r="BM281" s="152" t="s">
        <v>3648</v>
      </c>
    </row>
    <row r="282" spans="2:65" s="1" customFormat="1" ht="16.5" customHeight="1" x14ac:dyDescent="0.2">
      <c r="B282" s="139"/>
      <c r="C282" s="159" t="s">
        <v>876</v>
      </c>
      <c r="D282" s="159" t="s">
        <v>473</v>
      </c>
      <c r="E282" s="160" t="s">
        <v>3649</v>
      </c>
      <c r="F282" s="161" t="s">
        <v>3650</v>
      </c>
      <c r="G282" s="162" t="s">
        <v>329</v>
      </c>
      <c r="H282" s="163">
        <v>6</v>
      </c>
      <c r="I282" s="164"/>
      <c r="J282" s="165">
        <f t="shared" si="80"/>
        <v>0</v>
      </c>
      <c r="K282" s="166"/>
      <c r="L282" s="167"/>
      <c r="M282" s="168" t="s">
        <v>1</v>
      </c>
      <c r="N282" s="169" t="s">
        <v>45</v>
      </c>
      <c r="P282" s="150">
        <f t="shared" si="81"/>
        <v>0</v>
      </c>
      <c r="Q282" s="150">
        <v>0</v>
      </c>
      <c r="R282" s="150">
        <f t="shared" si="82"/>
        <v>0</v>
      </c>
      <c r="S282" s="150">
        <v>0</v>
      </c>
      <c r="T282" s="151">
        <f t="shared" si="83"/>
        <v>0</v>
      </c>
      <c r="AR282" s="152" t="s">
        <v>226</v>
      </c>
      <c r="AT282" s="152" t="s">
        <v>473</v>
      </c>
      <c r="AU282" s="152" t="s">
        <v>86</v>
      </c>
      <c r="AY282" s="13" t="s">
        <v>193</v>
      </c>
      <c r="BE282" s="153">
        <f t="shared" si="84"/>
        <v>0</v>
      </c>
      <c r="BF282" s="153">
        <f t="shared" si="85"/>
        <v>0</v>
      </c>
      <c r="BG282" s="153">
        <f t="shared" si="86"/>
        <v>0</v>
      </c>
      <c r="BH282" s="153">
        <f t="shared" si="87"/>
        <v>0</v>
      </c>
      <c r="BI282" s="153">
        <f t="shared" si="88"/>
        <v>0</v>
      </c>
      <c r="BJ282" s="13" t="s">
        <v>91</v>
      </c>
      <c r="BK282" s="153">
        <f t="shared" si="89"/>
        <v>0</v>
      </c>
      <c r="BL282" s="13" t="s">
        <v>199</v>
      </c>
      <c r="BM282" s="152" t="s">
        <v>3651</v>
      </c>
    </row>
    <row r="283" spans="2:65" s="1" customFormat="1" ht="16.5" customHeight="1" x14ac:dyDescent="0.2">
      <c r="B283" s="139"/>
      <c r="C283" s="140" t="s">
        <v>206</v>
      </c>
      <c r="D283" s="140" t="s">
        <v>195</v>
      </c>
      <c r="E283" s="141" t="s">
        <v>1867</v>
      </c>
      <c r="F283" s="142" t="s">
        <v>3638</v>
      </c>
      <c r="G283" s="143" t="s">
        <v>2095</v>
      </c>
      <c r="H283" s="144">
        <v>40</v>
      </c>
      <c r="I283" s="145"/>
      <c r="J283" s="146">
        <f t="shared" si="80"/>
        <v>0</v>
      </c>
      <c r="K283" s="147"/>
      <c r="L283" s="28"/>
      <c r="M283" s="148" t="s">
        <v>1</v>
      </c>
      <c r="N283" s="149" t="s">
        <v>45</v>
      </c>
      <c r="P283" s="150">
        <f t="shared" si="81"/>
        <v>0</v>
      </c>
      <c r="Q283" s="150">
        <v>0</v>
      </c>
      <c r="R283" s="150">
        <f t="shared" si="82"/>
        <v>0</v>
      </c>
      <c r="S283" s="150">
        <v>0</v>
      </c>
      <c r="T283" s="151">
        <f t="shared" si="83"/>
        <v>0</v>
      </c>
      <c r="AR283" s="152" t="s">
        <v>199</v>
      </c>
      <c r="AT283" s="152" t="s">
        <v>195</v>
      </c>
      <c r="AU283" s="152" t="s">
        <v>86</v>
      </c>
      <c r="AY283" s="13" t="s">
        <v>193</v>
      </c>
      <c r="BE283" s="153">
        <f t="shared" si="84"/>
        <v>0</v>
      </c>
      <c r="BF283" s="153">
        <f t="shared" si="85"/>
        <v>0</v>
      </c>
      <c r="BG283" s="153">
        <f t="shared" si="86"/>
        <v>0</v>
      </c>
      <c r="BH283" s="153">
        <f t="shared" si="87"/>
        <v>0</v>
      </c>
      <c r="BI283" s="153">
        <f t="shared" si="88"/>
        <v>0</v>
      </c>
      <c r="BJ283" s="13" t="s">
        <v>91</v>
      </c>
      <c r="BK283" s="153">
        <f t="shared" si="89"/>
        <v>0</v>
      </c>
      <c r="BL283" s="13" t="s">
        <v>199</v>
      </c>
      <c r="BM283" s="152" t="s">
        <v>3652</v>
      </c>
    </row>
    <row r="284" spans="2:65" s="1" customFormat="1" ht="16.5" customHeight="1" x14ac:dyDescent="0.2">
      <c r="B284" s="139"/>
      <c r="C284" s="159" t="s">
        <v>233</v>
      </c>
      <c r="D284" s="159" t="s">
        <v>473</v>
      </c>
      <c r="E284" s="160" t="s">
        <v>3653</v>
      </c>
      <c r="F284" s="161" t="s">
        <v>3654</v>
      </c>
      <c r="G284" s="162" t="s">
        <v>2095</v>
      </c>
      <c r="H284" s="163">
        <v>40</v>
      </c>
      <c r="I284" s="164"/>
      <c r="J284" s="165">
        <f t="shared" si="80"/>
        <v>0</v>
      </c>
      <c r="K284" s="166"/>
      <c r="L284" s="167"/>
      <c r="M284" s="168" t="s">
        <v>1</v>
      </c>
      <c r="N284" s="169" t="s">
        <v>45</v>
      </c>
      <c r="P284" s="150">
        <f t="shared" si="81"/>
        <v>0</v>
      </c>
      <c r="Q284" s="150">
        <v>0</v>
      </c>
      <c r="R284" s="150">
        <f t="shared" si="82"/>
        <v>0</v>
      </c>
      <c r="S284" s="150">
        <v>0</v>
      </c>
      <c r="T284" s="151">
        <f t="shared" si="83"/>
        <v>0</v>
      </c>
      <c r="AR284" s="152" t="s">
        <v>226</v>
      </c>
      <c r="AT284" s="152" t="s">
        <v>473</v>
      </c>
      <c r="AU284" s="152" t="s">
        <v>86</v>
      </c>
      <c r="AY284" s="13" t="s">
        <v>193</v>
      </c>
      <c r="BE284" s="153">
        <f t="shared" si="84"/>
        <v>0</v>
      </c>
      <c r="BF284" s="153">
        <f t="shared" si="85"/>
        <v>0</v>
      </c>
      <c r="BG284" s="153">
        <f t="shared" si="86"/>
        <v>0</v>
      </c>
      <c r="BH284" s="153">
        <f t="shared" si="87"/>
        <v>0</v>
      </c>
      <c r="BI284" s="153">
        <f t="shared" si="88"/>
        <v>0</v>
      </c>
      <c r="BJ284" s="13" t="s">
        <v>91</v>
      </c>
      <c r="BK284" s="153">
        <f t="shared" si="89"/>
        <v>0</v>
      </c>
      <c r="BL284" s="13" t="s">
        <v>199</v>
      </c>
      <c r="BM284" s="152" t="s">
        <v>3655</v>
      </c>
    </row>
    <row r="285" spans="2:65" s="1" customFormat="1" ht="16.5" customHeight="1" x14ac:dyDescent="0.2">
      <c r="B285" s="139"/>
      <c r="C285" s="140" t="s">
        <v>731</v>
      </c>
      <c r="D285" s="140" t="s">
        <v>195</v>
      </c>
      <c r="E285" s="141" t="s">
        <v>2431</v>
      </c>
      <c r="F285" s="142" t="s">
        <v>3638</v>
      </c>
      <c r="G285" s="143" t="s">
        <v>2095</v>
      </c>
      <c r="H285" s="144">
        <v>65</v>
      </c>
      <c r="I285" s="145"/>
      <c r="J285" s="146">
        <f t="shared" si="80"/>
        <v>0</v>
      </c>
      <c r="K285" s="147"/>
      <c r="L285" s="28"/>
      <c r="M285" s="148" t="s">
        <v>1</v>
      </c>
      <c r="N285" s="149" t="s">
        <v>45</v>
      </c>
      <c r="P285" s="150">
        <f t="shared" si="81"/>
        <v>0</v>
      </c>
      <c r="Q285" s="150">
        <v>0</v>
      </c>
      <c r="R285" s="150">
        <f t="shared" si="82"/>
        <v>0</v>
      </c>
      <c r="S285" s="150">
        <v>0</v>
      </c>
      <c r="T285" s="151">
        <f t="shared" si="83"/>
        <v>0</v>
      </c>
      <c r="AR285" s="152" t="s">
        <v>199</v>
      </c>
      <c r="AT285" s="152" t="s">
        <v>195</v>
      </c>
      <c r="AU285" s="152" t="s">
        <v>86</v>
      </c>
      <c r="AY285" s="13" t="s">
        <v>193</v>
      </c>
      <c r="BE285" s="153">
        <f t="shared" si="84"/>
        <v>0</v>
      </c>
      <c r="BF285" s="153">
        <f t="shared" si="85"/>
        <v>0</v>
      </c>
      <c r="BG285" s="153">
        <f t="shared" si="86"/>
        <v>0</v>
      </c>
      <c r="BH285" s="153">
        <f t="shared" si="87"/>
        <v>0</v>
      </c>
      <c r="BI285" s="153">
        <f t="shared" si="88"/>
        <v>0</v>
      </c>
      <c r="BJ285" s="13" t="s">
        <v>91</v>
      </c>
      <c r="BK285" s="153">
        <f t="shared" si="89"/>
        <v>0</v>
      </c>
      <c r="BL285" s="13" t="s">
        <v>199</v>
      </c>
      <c r="BM285" s="152" t="s">
        <v>3656</v>
      </c>
    </row>
    <row r="286" spans="2:65" s="1" customFormat="1" ht="16.5" customHeight="1" x14ac:dyDescent="0.2">
      <c r="B286" s="139"/>
      <c r="C286" s="159" t="s">
        <v>735</v>
      </c>
      <c r="D286" s="159" t="s">
        <v>473</v>
      </c>
      <c r="E286" s="160" t="s">
        <v>3657</v>
      </c>
      <c r="F286" s="161" t="s">
        <v>3654</v>
      </c>
      <c r="G286" s="162" t="s">
        <v>2095</v>
      </c>
      <c r="H286" s="163">
        <v>65</v>
      </c>
      <c r="I286" s="164"/>
      <c r="J286" s="165">
        <f t="shared" si="80"/>
        <v>0</v>
      </c>
      <c r="K286" s="166"/>
      <c r="L286" s="167"/>
      <c r="M286" s="168" t="s">
        <v>1</v>
      </c>
      <c r="N286" s="169" t="s">
        <v>45</v>
      </c>
      <c r="P286" s="150">
        <f t="shared" si="81"/>
        <v>0</v>
      </c>
      <c r="Q286" s="150">
        <v>0</v>
      </c>
      <c r="R286" s="150">
        <f t="shared" si="82"/>
        <v>0</v>
      </c>
      <c r="S286" s="150">
        <v>0</v>
      </c>
      <c r="T286" s="151">
        <f t="shared" si="83"/>
        <v>0</v>
      </c>
      <c r="AR286" s="152" t="s">
        <v>226</v>
      </c>
      <c r="AT286" s="152" t="s">
        <v>473</v>
      </c>
      <c r="AU286" s="152" t="s">
        <v>86</v>
      </c>
      <c r="AY286" s="13" t="s">
        <v>193</v>
      </c>
      <c r="BE286" s="153">
        <f t="shared" si="84"/>
        <v>0</v>
      </c>
      <c r="BF286" s="153">
        <f t="shared" si="85"/>
        <v>0</v>
      </c>
      <c r="BG286" s="153">
        <f t="shared" si="86"/>
        <v>0</v>
      </c>
      <c r="BH286" s="153">
        <f t="shared" si="87"/>
        <v>0</v>
      </c>
      <c r="BI286" s="153">
        <f t="shared" si="88"/>
        <v>0</v>
      </c>
      <c r="BJ286" s="13" t="s">
        <v>91</v>
      </c>
      <c r="BK286" s="153">
        <f t="shared" si="89"/>
        <v>0</v>
      </c>
      <c r="BL286" s="13" t="s">
        <v>199</v>
      </c>
      <c r="BM286" s="152" t="s">
        <v>3658</v>
      </c>
    </row>
    <row r="287" spans="2:65" s="1" customFormat="1" ht="16.5" customHeight="1" x14ac:dyDescent="0.2">
      <c r="B287" s="139"/>
      <c r="C287" s="140" t="s">
        <v>739</v>
      </c>
      <c r="D287" s="140" t="s">
        <v>195</v>
      </c>
      <c r="E287" s="141" t="s">
        <v>2434</v>
      </c>
      <c r="F287" s="142" t="s">
        <v>3638</v>
      </c>
      <c r="G287" s="143" t="s">
        <v>2095</v>
      </c>
      <c r="H287" s="144">
        <v>65</v>
      </c>
      <c r="I287" s="145"/>
      <c r="J287" s="146">
        <f t="shared" si="80"/>
        <v>0</v>
      </c>
      <c r="K287" s="147"/>
      <c r="L287" s="28"/>
      <c r="M287" s="148" t="s">
        <v>1</v>
      </c>
      <c r="N287" s="149" t="s">
        <v>45</v>
      </c>
      <c r="P287" s="150">
        <f t="shared" si="81"/>
        <v>0</v>
      </c>
      <c r="Q287" s="150">
        <v>0</v>
      </c>
      <c r="R287" s="150">
        <f t="shared" si="82"/>
        <v>0</v>
      </c>
      <c r="S287" s="150">
        <v>0</v>
      </c>
      <c r="T287" s="151">
        <f t="shared" si="83"/>
        <v>0</v>
      </c>
      <c r="AR287" s="152" t="s">
        <v>199</v>
      </c>
      <c r="AT287" s="152" t="s">
        <v>195</v>
      </c>
      <c r="AU287" s="152" t="s">
        <v>86</v>
      </c>
      <c r="AY287" s="13" t="s">
        <v>193</v>
      </c>
      <c r="BE287" s="153">
        <f t="shared" si="84"/>
        <v>0</v>
      </c>
      <c r="BF287" s="153">
        <f t="shared" si="85"/>
        <v>0</v>
      </c>
      <c r="BG287" s="153">
        <f t="shared" si="86"/>
        <v>0</v>
      </c>
      <c r="BH287" s="153">
        <f t="shared" si="87"/>
        <v>0</v>
      </c>
      <c r="BI287" s="153">
        <f t="shared" si="88"/>
        <v>0</v>
      </c>
      <c r="BJ287" s="13" t="s">
        <v>91</v>
      </c>
      <c r="BK287" s="153">
        <f t="shared" si="89"/>
        <v>0</v>
      </c>
      <c r="BL287" s="13" t="s">
        <v>199</v>
      </c>
      <c r="BM287" s="152" t="s">
        <v>3659</v>
      </c>
    </row>
    <row r="288" spans="2:65" s="1" customFormat="1" ht="16.5" customHeight="1" x14ac:dyDescent="0.2">
      <c r="B288" s="139"/>
      <c r="C288" s="159" t="s">
        <v>824</v>
      </c>
      <c r="D288" s="159" t="s">
        <v>473</v>
      </c>
      <c r="E288" s="160" t="s">
        <v>3660</v>
      </c>
      <c r="F288" s="161" t="s">
        <v>3661</v>
      </c>
      <c r="G288" s="162" t="s">
        <v>2095</v>
      </c>
      <c r="H288" s="163">
        <v>65</v>
      </c>
      <c r="I288" s="164"/>
      <c r="J288" s="165">
        <f t="shared" si="80"/>
        <v>0</v>
      </c>
      <c r="K288" s="166"/>
      <c r="L288" s="167"/>
      <c r="M288" s="168" t="s">
        <v>1</v>
      </c>
      <c r="N288" s="169" t="s">
        <v>45</v>
      </c>
      <c r="P288" s="150">
        <f t="shared" si="81"/>
        <v>0</v>
      </c>
      <c r="Q288" s="150">
        <v>0</v>
      </c>
      <c r="R288" s="150">
        <f t="shared" si="82"/>
        <v>0</v>
      </c>
      <c r="S288" s="150">
        <v>0</v>
      </c>
      <c r="T288" s="151">
        <f t="shared" si="83"/>
        <v>0</v>
      </c>
      <c r="AR288" s="152" t="s">
        <v>226</v>
      </c>
      <c r="AT288" s="152" t="s">
        <v>473</v>
      </c>
      <c r="AU288" s="152" t="s">
        <v>86</v>
      </c>
      <c r="AY288" s="13" t="s">
        <v>193</v>
      </c>
      <c r="BE288" s="153">
        <f t="shared" si="84"/>
        <v>0</v>
      </c>
      <c r="BF288" s="153">
        <f t="shared" si="85"/>
        <v>0</v>
      </c>
      <c r="BG288" s="153">
        <f t="shared" si="86"/>
        <v>0</v>
      </c>
      <c r="BH288" s="153">
        <f t="shared" si="87"/>
        <v>0</v>
      </c>
      <c r="BI288" s="153">
        <f t="shared" si="88"/>
        <v>0</v>
      </c>
      <c r="BJ288" s="13" t="s">
        <v>91</v>
      </c>
      <c r="BK288" s="153">
        <f t="shared" si="89"/>
        <v>0</v>
      </c>
      <c r="BL288" s="13" t="s">
        <v>199</v>
      </c>
      <c r="BM288" s="152" t="s">
        <v>3662</v>
      </c>
    </row>
    <row r="289" spans="2:65" s="1" customFormat="1" ht="16.5" customHeight="1" x14ac:dyDescent="0.2">
      <c r="B289" s="139"/>
      <c r="C289" s="140" t="s">
        <v>860</v>
      </c>
      <c r="D289" s="140" t="s">
        <v>195</v>
      </c>
      <c r="E289" s="141" t="s">
        <v>2503</v>
      </c>
      <c r="F289" s="142" t="s">
        <v>3663</v>
      </c>
      <c r="G289" s="143" t="s">
        <v>329</v>
      </c>
      <c r="H289" s="144">
        <v>3</v>
      </c>
      <c r="I289" s="145"/>
      <c r="J289" s="146">
        <f t="shared" si="80"/>
        <v>0</v>
      </c>
      <c r="K289" s="147"/>
      <c r="L289" s="28"/>
      <c r="M289" s="148" t="s">
        <v>1</v>
      </c>
      <c r="N289" s="149" t="s">
        <v>45</v>
      </c>
      <c r="P289" s="150">
        <f t="shared" si="81"/>
        <v>0</v>
      </c>
      <c r="Q289" s="150">
        <v>0</v>
      </c>
      <c r="R289" s="150">
        <f t="shared" si="82"/>
        <v>0</v>
      </c>
      <c r="S289" s="150">
        <v>0</v>
      </c>
      <c r="T289" s="151">
        <f t="shared" si="83"/>
        <v>0</v>
      </c>
      <c r="AR289" s="152" t="s">
        <v>199</v>
      </c>
      <c r="AT289" s="152" t="s">
        <v>195</v>
      </c>
      <c r="AU289" s="152" t="s">
        <v>86</v>
      </c>
      <c r="AY289" s="13" t="s">
        <v>193</v>
      </c>
      <c r="BE289" s="153">
        <f t="shared" si="84"/>
        <v>0</v>
      </c>
      <c r="BF289" s="153">
        <f t="shared" si="85"/>
        <v>0</v>
      </c>
      <c r="BG289" s="153">
        <f t="shared" si="86"/>
        <v>0</v>
      </c>
      <c r="BH289" s="153">
        <f t="shared" si="87"/>
        <v>0</v>
      </c>
      <c r="BI289" s="153">
        <f t="shared" si="88"/>
        <v>0</v>
      </c>
      <c r="BJ289" s="13" t="s">
        <v>91</v>
      </c>
      <c r="BK289" s="153">
        <f t="shared" si="89"/>
        <v>0</v>
      </c>
      <c r="BL289" s="13" t="s">
        <v>199</v>
      </c>
      <c r="BM289" s="152" t="s">
        <v>3664</v>
      </c>
    </row>
    <row r="290" spans="2:65" s="1" customFormat="1" ht="16.5" customHeight="1" x14ac:dyDescent="0.2">
      <c r="B290" s="139"/>
      <c r="C290" s="159" t="s">
        <v>864</v>
      </c>
      <c r="D290" s="159" t="s">
        <v>473</v>
      </c>
      <c r="E290" s="160" t="s">
        <v>3665</v>
      </c>
      <c r="F290" s="161" t="s">
        <v>3666</v>
      </c>
      <c r="G290" s="162" t="s">
        <v>329</v>
      </c>
      <c r="H290" s="163">
        <v>3</v>
      </c>
      <c r="I290" s="164"/>
      <c r="J290" s="165">
        <f t="shared" si="80"/>
        <v>0</v>
      </c>
      <c r="K290" s="166"/>
      <c r="L290" s="167"/>
      <c r="M290" s="168" t="s">
        <v>1</v>
      </c>
      <c r="N290" s="169" t="s">
        <v>45</v>
      </c>
      <c r="P290" s="150">
        <f t="shared" si="81"/>
        <v>0</v>
      </c>
      <c r="Q290" s="150">
        <v>0</v>
      </c>
      <c r="R290" s="150">
        <f t="shared" si="82"/>
        <v>0</v>
      </c>
      <c r="S290" s="150">
        <v>0</v>
      </c>
      <c r="T290" s="151">
        <f t="shared" si="83"/>
        <v>0</v>
      </c>
      <c r="AR290" s="152" t="s">
        <v>226</v>
      </c>
      <c r="AT290" s="152" t="s">
        <v>473</v>
      </c>
      <c r="AU290" s="152" t="s">
        <v>86</v>
      </c>
      <c r="AY290" s="13" t="s">
        <v>193</v>
      </c>
      <c r="BE290" s="153">
        <f t="shared" si="84"/>
        <v>0</v>
      </c>
      <c r="BF290" s="153">
        <f t="shared" si="85"/>
        <v>0</v>
      </c>
      <c r="BG290" s="153">
        <f t="shared" si="86"/>
        <v>0</v>
      </c>
      <c r="BH290" s="153">
        <f t="shared" si="87"/>
        <v>0</v>
      </c>
      <c r="BI290" s="153">
        <f t="shared" si="88"/>
        <v>0</v>
      </c>
      <c r="BJ290" s="13" t="s">
        <v>91</v>
      </c>
      <c r="BK290" s="153">
        <f t="shared" si="89"/>
        <v>0</v>
      </c>
      <c r="BL290" s="13" t="s">
        <v>199</v>
      </c>
      <c r="BM290" s="152" t="s">
        <v>3667</v>
      </c>
    </row>
    <row r="291" spans="2:65" s="1" customFormat="1" ht="16.5" customHeight="1" x14ac:dyDescent="0.2">
      <c r="B291" s="139"/>
      <c r="C291" s="140" t="s">
        <v>237</v>
      </c>
      <c r="D291" s="140" t="s">
        <v>195</v>
      </c>
      <c r="E291" s="141" t="s">
        <v>1870</v>
      </c>
      <c r="F291" s="142" t="s">
        <v>3638</v>
      </c>
      <c r="G291" s="143" t="s">
        <v>1</v>
      </c>
      <c r="H291" s="144">
        <v>40</v>
      </c>
      <c r="I291" s="145"/>
      <c r="J291" s="146">
        <f t="shared" si="80"/>
        <v>0</v>
      </c>
      <c r="K291" s="147"/>
      <c r="L291" s="28"/>
      <c r="M291" s="148" t="s">
        <v>1</v>
      </c>
      <c r="N291" s="149" t="s">
        <v>45</v>
      </c>
      <c r="P291" s="150">
        <f t="shared" si="81"/>
        <v>0</v>
      </c>
      <c r="Q291" s="150">
        <v>0</v>
      </c>
      <c r="R291" s="150">
        <f t="shared" si="82"/>
        <v>0</v>
      </c>
      <c r="S291" s="150">
        <v>0</v>
      </c>
      <c r="T291" s="151">
        <f t="shared" si="83"/>
        <v>0</v>
      </c>
      <c r="AR291" s="152" t="s">
        <v>199</v>
      </c>
      <c r="AT291" s="152" t="s">
        <v>195</v>
      </c>
      <c r="AU291" s="152" t="s">
        <v>86</v>
      </c>
      <c r="AY291" s="13" t="s">
        <v>193</v>
      </c>
      <c r="BE291" s="153">
        <f t="shared" si="84"/>
        <v>0</v>
      </c>
      <c r="BF291" s="153">
        <f t="shared" si="85"/>
        <v>0</v>
      </c>
      <c r="BG291" s="153">
        <f t="shared" si="86"/>
        <v>0</v>
      </c>
      <c r="BH291" s="153">
        <f t="shared" si="87"/>
        <v>0</v>
      </c>
      <c r="BI291" s="153">
        <f t="shared" si="88"/>
        <v>0</v>
      </c>
      <c r="BJ291" s="13" t="s">
        <v>91</v>
      </c>
      <c r="BK291" s="153">
        <f t="shared" si="89"/>
        <v>0</v>
      </c>
      <c r="BL291" s="13" t="s">
        <v>199</v>
      </c>
      <c r="BM291" s="152" t="s">
        <v>3668</v>
      </c>
    </row>
    <row r="292" spans="2:65" s="1" customFormat="1" ht="16.5" customHeight="1" x14ac:dyDescent="0.2">
      <c r="B292" s="139"/>
      <c r="C292" s="159" t="s">
        <v>242</v>
      </c>
      <c r="D292" s="159" t="s">
        <v>473</v>
      </c>
      <c r="E292" s="160" t="s">
        <v>3669</v>
      </c>
      <c r="F292" s="161" t="s">
        <v>3661</v>
      </c>
      <c r="G292" s="162" t="s">
        <v>2095</v>
      </c>
      <c r="H292" s="163">
        <v>40</v>
      </c>
      <c r="I292" s="164"/>
      <c r="J292" s="165">
        <f t="shared" si="80"/>
        <v>0</v>
      </c>
      <c r="K292" s="166"/>
      <c r="L292" s="167"/>
      <c r="M292" s="168" t="s">
        <v>1</v>
      </c>
      <c r="N292" s="169" t="s">
        <v>45</v>
      </c>
      <c r="P292" s="150">
        <f t="shared" si="81"/>
        <v>0</v>
      </c>
      <c r="Q292" s="150">
        <v>0</v>
      </c>
      <c r="R292" s="150">
        <f t="shared" si="82"/>
        <v>0</v>
      </c>
      <c r="S292" s="150">
        <v>0</v>
      </c>
      <c r="T292" s="151">
        <f t="shared" si="83"/>
        <v>0</v>
      </c>
      <c r="AR292" s="152" t="s">
        <v>226</v>
      </c>
      <c r="AT292" s="152" t="s">
        <v>473</v>
      </c>
      <c r="AU292" s="152" t="s">
        <v>86</v>
      </c>
      <c r="AY292" s="13" t="s">
        <v>193</v>
      </c>
      <c r="BE292" s="153">
        <f t="shared" si="84"/>
        <v>0</v>
      </c>
      <c r="BF292" s="153">
        <f t="shared" si="85"/>
        <v>0</v>
      </c>
      <c r="BG292" s="153">
        <f t="shared" si="86"/>
        <v>0</v>
      </c>
      <c r="BH292" s="153">
        <f t="shared" si="87"/>
        <v>0</v>
      </c>
      <c r="BI292" s="153">
        <f t="shared" si="88"/>
        <v>0</v>
      </c>
      <c r="BJ292" s="13" t="s">
        <v>91</v>
      </c>
      <c r="BK292" s="153">
        <f t="shared" si="89"/>
        <v>0</v>
      </c>
      <c r="BL292" s="13" t="s">
        <v>199</v>
      </c>
      <c r="BM292" s="152" t="s">
        <v>3670</v>
      </c>
    </row>
    <row r="293" spans="2:65" s="1" customFormat="1" ht="16.5" customHeight="1" x14ac:dyDescent="0.2">
      <c r="B293" s="139"/>
      <c r="C293" s="140" t="s">
        <v>246</v>
      </c>
      <c r="D293" s="140" t="s">
        <v>195</v>
      </c>
      <c r="E293" s="141" t="s">
        <v>1873</v>
      </c>
      <c r="F293" s="142" t="s">
        <v>3647</v>
      </c>
      <c r="G293" s="143" t="s">
        <v>329</v>
      </c>
      <c r="H293" s="144">
        <v>2</v>
      </c>
      <c r="I293" s="145"/>
      <c r="J293" s="146">
        <f t="shared" si="80"/>
        <v>0</v>
      </c>
      <c r="K293" s="147"/>
      <c r="L293" s="28"/>
      <c r="M293" s="148" t="s">
        <v>1</v>
      </c>
      <c r="N293" s="149" t="s">
        <v>45</v>
      </c>
      <c r="P293" s="150">
        <f t="shared" si="81"/>
        <v>0</v>
      </c>
      <c r="Q293" s="150">
        <v>0</v>
      </c>
      <c r="R293" s="150">
        <f t="shared" si="82"/>
        <v>0</v>
      </c>
      <c r="S293" s="150">
        <v>0</v>
      </c>
      <c r="T293" s="151">
        <f t="shared" si="83"/>
        <v>0</v>
      </c>
      <c r="AR293" s="152" t="s">
        <v>199</v>
      </c>
      <c r="AT293" s="152" t="s">
        <v>195</v>
      </c>
      <c r="AU293" s="152" t="s">
        <v>86</v>
      </c>
      <c r="AY293" s="13" t="s">
        <v>193</v>
      </c>
      <c r="BE293" s="153">
        <f t="shared" si="84"/>
        <v>0</v>
      </c>
      <c r="BF293" s="153">
        <f t="shared" si="85"/>
        <v>0</v>
      </c>
      <c r="BG293" s="153">
        <f t="shared" si="86"/>
        <v>0</v>
      </c>
      <c r="BH293" s="153">
        <f t="shared" si="87"/>
        <v>0</v>
      </c>
      <c r="BI293" s="153">
        <f t="shared" si="88"/>
        <v>0</v>
      </c>
      <c r="BJ293" s="13" t="s">
        <v>91</v>
      </c>
      <c r="BK293" s="153">
        <f t="shared" si="89"/>
        <v>0</v>
      </c>
      <c r="BL293" s="13" t="s">
        <v>199</v>
      </c>
      <c r="BM293" s="152" t="s">
        <v>3671</v>
      </c>
    </row>
    <row r="294" spans="2:65" s="1" customFormat="1" ht="16.5" customHeight="1" x14ac:dyDescent="0.2">
      <c r="B294" s="139"/>
      <c r="C294" s="159" t="s">
        <v>250</v>
      </c>
      <c r="D294" s="159" t="s">
        <v>473</v>
      </c>
      <c r="E294" s="160" t="s">
        <v>3672</v>
      </c>
      <c r="F294" s="161" t="s">
        <v>3666</v>
      </c>
      <c r="G294" s="162" t="s">
        <v>329</v>
      </c>
      <c r="H294" s="163">
        <v>2</v>
      </c>
      <c r="I294" s="164"/>
      <c r="J294" s="165">
        <f t="shared" si="80"/>
        <v>0</v>
      </c>
      <c r="K294" s="166"/>
      <c r="L294" s="167"/>
      <c r="M294" s="168" t="s">
        <v>1</v>
      </c>
      <c r="N294" s="169" t="s">
        <v>45</v>
      </c>
      <c r="P294" s="150">
        <f t="shared" si="81"/>
        <v>0</v>
      </c>
      <c r="Q294" s="150">
        <v>0</v>
      </c>
      <c r="R294" s="150">
        <f t="shared" si="82"/>
        <v>0</v>
      </c>
      <c r="S294" s="150">
        <v>0</v>
      </c>
      <c r="T294" s="151">
        <f t="shared" si="83"/>
        <v>0</v>
      </c>
      <c r="AR294" s="152" t="s">
        <v>226</v>
      </c>
      <c r="AT294" s="152" t="s">
        <v>473</v>
      </c>
      <c r="AU294" s="152" t="s">
        <v>86</v>
      </c>
      <c r="AY294" s="13" t="s">
        <v>193</v>
      </c>
      <c r="BE294" s="153">
        <f t="shared" si="84"/>
        <v>0</v>
      </c>
      <c r="BF294" s="153">
        <f t="shared" si="85"/>
        <v>0</v>
      </c>
      <c r="BG294" s="153">
        <f t="shared" si="86"/>
        <v>0</v>
      </c>
      <c r="BH294" s="153">
        <f t="shared" si="87"/>
        <v>0</v>
      </c>
      <c r="BI294" s="153">
        <f t="shared" si="88"/>
        <v>0</v>
      </c>
      <c r="BJ294" s="13" t="s">
        <v>91</v>
      </c>
      <c r="BK294" s="153">
        <f t="shared" si="89"/>
        <v>0</v>
      </c>
      <c r="BL294" s="13" t="s">
        <v>199</v>
      </c>
      <c r="BM294" s="152" t="s">
        <v>3673</v>
      </c>
    </row>
    <row r="295" spans="2:65" s="11" customFormat="1" ht="25.9" customHeight="1" x14ac:dyDescent="0.2">
      <c r="B295" s="127"/>
      <c r="D295" s="128" t="s">
        <v>78</v>
      </c>
      <c r="E295" s="129" t="s">
        <v>2471</v>
      </c>
      <c r="F295" s="129" t="s">
        <v>3674</v>
      </c>
      <c r="I295" s="130"/>
      <c r="J295" s="131">
        <f>BK295</f>
        <v>0</v>
      </c>
      <c r="L295" s="127"/>
      <c r="M295" s="132"/>
      <c r="P295" s="133">
        <f>SUM(P296:P299)</f>
        <v>0</v>
      </c>
      <c r="R295" s="133">
        <f>SUM(R296:R299)</f>
        <v>0</v>
      </c>
      <c r="T295" s="134">
        <f>SUM(T296:T299)</f>
        <v>0</v>
      </c>
      <c r="AR295" s="128" t="s">
        <v>86</v>
      </c>
      <c r="AT295" s="135" t="s">
        <v>78</v>
      </c>
      <c r="AU295" s="135" t="s">
        <v>79</v>
      </c>
      <c r="AY295" s="128" t="s">
        <v>193</v>
      </c>
      <c r="BK295" s="136">
        <f>SUM(BK296:BK299)</f>
        <v>0</v>
      </c>
    </row>
    <row r="296" spans="2:65" s="1" customFormat="1" ht="16.5" customHeight="1" x14ac:dyDescent="0.2">
      <c r="B296" s="139"/>
      <c r="C296" s="140" t="s">
        <v>880</v>
      </c>
      <c r="D296" s="140" t="s">
        <v>195</v>
      </c>
      <c r="E296" s="141" t="s">
        <v>2173</v>
      </c>
      <c r="F296" s="142" t="s">
        <v>3675</v>
      </c>
      <c r="G296" s="143" t="s">
        <v>3449</v>
      </c>
      <c r="H296" s="144">
        <v>5</v>
      </c>
      <c r="I296" s="145"/>
      <c r="J296" s="146">
        <f>ROUND(I296*H296,2)</f>
        <v>0</v>
      </c>
      <c r="K296" s="147"/>
      <c r="L296" s="28"/>
      <c r="M296" s="148" t="s">
        <v>1</v>
      </c>
      <c r="N296" s="149" t="s">
        <v>45</v>
      </c>
      <c r="P296" s="150">
        <f>O296*H296</f>
        <v>0</v>
      </c>
      <c r="Q296" s="150">
        <v>0</v>
      </c>
      <c r="R296" s="150">
        <f>Q296*H296</f>
        <v>0</v>
      </c>
      <c r="S296" s="150">
        <v>0</v>
      </c>
      <c r="T296" s="151">
        <f>S296*H296</f>
        <v>0</v>
      </c>
      <c r="AR296" s="152" t="s">
        <v>199</v>
      </c>
      <c r="AT296" s="152" t="s">
        <v>195</v>
      </c>
      <c r="AU296" s="152" t="s">
        <v>86</v>
      </c>
      <c r="AY296" s="13" t="s">
        <v>193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3" t="s">
        <v>91</v>
      </c>
      <c r="BK296" s="153">
        <f>ROUND(I296*H296,2)</f>
        <v>0</v>
      </c>
      <c r="BL296" s="13" t="s">
        <v>199</v>
      </c>
      <c r="BM296" s="152" t="s">
        <v>3676</v>
      </c>
    </row>
    <row r="297" spans="2:65" s="1" customFormat="1" ht="16.5" customHeight="1" x14ac:dyDescent="0.2">
      <c r="B297" s="139"/>
      <c r="C297" s="159" t="s">
        <v>848</v>
      </c>
      <c r="D297" s="159" t="s">
        <v>473</v>
      </c>
      <c r="E297" s="160" t="s">
        <v>3677</v>
      </c>
      <c r="F297" s="161" t="s">
        <v>3678</v>
      </c>
      <c r="G297" s="162" t="s">
        <v>3449</v>
      </c>
      <c r="H297" s="163">
        <v>5</v>
      </c>
      <c r="I297" s="164"/>
      <c r="J297" s="165">
        <f>ROUND(I297*H297,2)</f>
        <v>0</v>
      </c>
      <c r="K297" s="166"/>
      <c r="L297" s="167"/>
      <c r="M297" s="168" t="s">
        <v>1</v>
      </c>
      <c r="N297" s="169" t="s">
        <v>45</v>
      </c>
      <c r="P297" s="150">
        <f>O297*H297</f>
        <v>0</v>
      </c>
      <c r="Q297" s="150">
        <v>0</v>
      </c>
      <c r="R297" s="150">
        <f>Q297*H297</f>
        <v>0</v>
      </c>
      <c r="S297" s="150">
        <v>0</v>
      </c>
      <c r="T297" s="151">
        <f>S297*H297</f>
        <v>0</v>
      </c>
      <c r="AR297" s="152" t="s">
        <v>226</v>
      </c>
      <c r="AT297" s="152" t="s">
        <v>473</v>
      </c>
      <c r="AU297" s="152" t="s">
        <v>86</v>
      </c>
      <c r="AY297" s="13" t="s">
        <v>193</v>
      </c>
      <c r="BE297" s="153">
        <f>IF(N297="základná",J297,0)</f>
        <v>0</v>
      </c>
      <c r="BF297" s="153">
        <f>IF(N297="znížená",J297,0)</f>
        <v>0</v>
      </c>
      <c r="BG297" s="153">
        <f>IF(N297="zákl. prenesená",J297,0)</f>
        <v>0</v>
      </c>
      <c r="BH297" s="153">
        <f>IF(N297="zníž. prenesená",J297,0)</f>
        <v>0</v>
      </c>
      <c r="BI297" s="153">
        <f>IF(N297="nulová",J297,0)</f>
        <v>0</v>
      </c>
      <c r="BJ297" s="13" t="s">
        <v>91</v>
      </c>
      <c r="BK297" s="153">
        <f>ROUND(I297*H297,2)</f>
        <v>0</v>
      </c>
      <c r="BL297" s="13" t="s">
        <v>199</v>
      </c>
      <c r="BM297" s="152" t="s">
        <v>3679</v>
      </c>
    </row>
    <row r="298" spans="2:65" s="1" customFormat="1" ht="16.5" customHeight="1" x14ac:dyDescent="0.2">
      <c r="B298" s="139"/>
      <c r="C298" s="140" t="s">
        <v>254</v>
      </c>
      <c r="D298" s="140" t="s">
        <v>195</v>
      </c>
      <c r="E298" s="141" t="s">
        <v>1876</v>
      </c>
      <c r="F298" s="142" t="s">
        <v>3675</v>
      </c>
      <c r="G298" s="143" t="s">
        <v>3449</v>
      </c>
      <c r="H298" s="144">
        <v>5</v>
      </c>
      <c r="I298" s="145"/>
      <c r="J298" s="146">
        <f>ROUND(I298*H298,2)</f>
        <v>0</v>
      </c>
      <c r="K298" s="147"/>
      <c r="L298" s="28"/>
      <c r="M298" s="148" t="s">
        <v>1</v>
      </c>
      <c r="N298" s="149" t="s">
        <v>45</v>
      </c>
      <c r="P298" s="150">
        <f>O298*H298</f>
        <v>0</v>
      </c>
      <c r="Q298" s="150">
        <v>0</v>
      </c>
      <c r="R298" s="150">
        <f>Q298*H298</f>
        <v>0</v>
      </c>
      <c r="S298" s="150">
        <v>0</v>
      </c>
      <c r="T298" s="151">
        <f>S298*H298</f>
        <v>0</v>
      </c>
      <c r="AR298" s="152" t="s">
        <v>199</v>
      </c>
      <c r="AT298" s="152" t="s">
        <v>195</v>
      </c>
      <c r="AU298" s="152" t="s">
        <v>86</v>
      </c>
      <c r="AY298" s="13" t="s">
        <v>193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3" t="s">
        <v>91</v>
      </c>
      <c r="BK298" s="153">
        <f>ROUND(I298*H298,2)</f>
        <v>0</v>
      </c>
      <c r="BL298" s="13" t="s">
        <v>199</v>
      </c>
      <c r="BM298" s="152" t="s">
        <v>3680</v>
      </c>
    </row>
    <row r="299" spans="2:65" s="1" customFormat="1" ht="16.5" customHeight="1" x14ac:dyDescent="0.2">
      <c r="B299" s="139"/>
      <c r="C299" s="159" t="s">
        <v>258</v>
      </c>
      <c r="D299" s="159" t="s">
        <v>473</v>
      </c>
      <c r="E299" s="160" t="s">
        <v>3681</v>
      </c>
      <c r="F299" s="161" t="s">
        <v>3682</v>
      </c>
      <c r="G299" s="162" t="s">
        <v>3449</v>
      </c>
      <c r="H299" s="163">
        <v>5</v>
      </c>
      <c r="I299" s="164"/>
      <c r="J299" s="165">
        <f>ROUND(I299*H299,2)</f>
        <v>0</v>
      </c>
      <c r="K299" s="166"/>
      <c r="L299" s="167"/>
      <c r="M299" s="168" t="s">
        <v>1</v>
      </c>
      <c r="N299" s="169" t="s">
        <v>45</v>
      </c>
      <c r="P299" s="150">
        <f>O299*H299</f>
        <v>0</v>
      </c>
      <c r="Q299" s="150">
        <v>0</v>
      </c>
      <c r="R299" s="150">
        <f>Q299*H299</f>
        <v>0</v>
      </c>
      <c r="S299" s="150">
        <v>0</v>
      </c>
      <c r="T299" s="151">
        <f>S299*H299</f>
        <v>0</v>
      </c>
      <c r="AR299" s="152" t="s">
        <v>226</v>
      </c>
      <c r="AT299" s="152" t="s">
        <v>473</v>
      </c>
      <c r="AU299" s="152" t="s">
        <v>86</v>
      </c>
      <c r="AY299" s="13" t="s">
        <v>193</v>
      </c>
      <c r="BE299" s="153">
        <f>IF(N299="základná",J299,0)</f>
        <v>0</v>
      </c>
      <c r="BF299" s="153">
        <f>IF(N299="znížená",J299,0)</f>
        <v>0</v>
      </c>
      <c r="BG299" s="153">
        <f>IF(N299="zákl. prenesená",J299,0)</f>
        <v>0</v>
      </c>
      <c r="BH299" s="153">
        <f>IF(N299="zníž. prenesená",J299,0)</f>
        <v>0</v>
      </c>
      <c r="BI299" s="153">
        <f>IF(N299="nulová",J299,0)</f>
        <v>0</v>
      </c>
      <c r="BJ299" s="13" t="s">
        <v>91</v>
      </c>
      <c r="BK299" s="153">
        <f>ROUND(I299*H299,2)</f>
        <v>0</v>
      </c>
      <c r="BL299" s="13" t="s">
        <v>199</v>
      </c>
      <c r="BM299" s="152" t="s">
        <v>3683</v>
      </c>
    </row>
    <row r="300" spans="2:65" s="11" customFormat="1" ht="25.9" customHeight="1" x14ac:dyDescent="0.2">
      <c r="B300" s="127"/>
      <c r="D300" s="128" t="s">
        <v>78</v>
      </c>
      <c r="E300" s="129" t="s">
        <v>2487</v>
      </c>
      <c r="F300" s="129" t="s">
        <v>3684</v>
      </c>
      <c r="I300" s="130"/>
      <c r="J300" s="131">
        <f>BK300</f>
        <v>0</v>
      </c>
      <c r="L300" s="127"/>
      <c r="M300" s="132"/>
      <c r="P300" s="133">
        <f>SUM(P301:P306)</f>
        <v>0</v>
      </c>
      <c r="R300" s="133">
        <f>SUM(R301:R306)</f>
        <v>0</v>
      </c>
      <c r="T300" s="134">
        <f>SUM(T301:T306)</f>
        <v>0</v>
      </c>
      <c r="AR300" s="128" t="s">
        <v>86</v>
      </c>
      <c r="AT300" s="135" t="s">
        <v>78</v>
      </c>
      <c r="AU300" s="135" t="s">
        <v>79</v>
      </c>
      <c r="AY300" s="128" t="s">
        <v>193</v>
      </c>
      <c r="BK300" s="136">
        <f>SUM(BK301:BK306)</f>
        <v>0</v>
      </c>
    </row>
    <row r="301" spans="2:65" s="1" customFormat="1" ht="16.5" customHeight="1" x14ac:dyDescent="0.2">
      <c r="B301" s="139"/>
      <c r="C301" s="140" t="s">
        <v>276</v>
      </c>
      <c r="D301" s="140" t="s">
        <v>195</v>
      </c>
      <c r="E301" s="141" t="s">
        <v>2036</v>
      </c>
      <c r="F301" s="142" t="s">
        <v>3685</v>
      </c>
      <c r="G301" s="143" t="s">
        <v>3449</v>
      </c>
      <c r="H301" s="144">
        <v>6</v>
      </c>
      <c r="I301" s="145"/>
      <c r="J301" s="146">
        <f t="shared" ref="J301:J306" si="90">ROUND(I301*H301,2)</f>
        <v>0</v>
      </c>
      <c r="K301" s="147"/>
      <c r="L301" s="28"/>
      <c r="M301" s="148" t="s">
        <v>1</v>
      </c>
      <c r="N301" s="149" t="s">
        <v>45</v>
      </c>
      <c r="P301" s="150">
        <f t="shared" ref="P301:P306" si="91">O301*H301</f>
        <v>0</v>
      </c>
      <c r="Q301" s="150">
        <v>0</v>
      </c>
      <c r="R301" s="150">
        <f t="shared" ref="R301:R306" si="92">Q301*H301</f>
        <v>0</v>
      </c>
      <c r="S301" s="150">
        <v>0</v>
      </c>
      <c r="T301" s="151">
        <f t="shared" ref="T301:T306" si="93">S301*H301</f>
        <v>0</v>
      </c>
      <c r="AR301" s="152" t="s">
        <v>199</v>
      </c>
      <c r="AT301" s="152" t="s">
        <v>195</v>
      </c>
      <c r="AU301" s="152" t="s">
        <v>86</v>
      </c>
      <c r="AY301" s="13" t="s">
        <v>193</v>
      </c>
      <c r="BE301" s="153">
        <f t="shared" ref="BE301:BE306" si="94">IF(N301="základná",J301,0)</f>
        <v>0</v>
      </c>
      <c r="BF301" s="153">
        <f t="shared" ref="BF301:BF306" si="95">IF(N301="znížená",J301,0)</f>
        <v>0</v>
      </c>
      <c r="BG301" s="153">
        <f t="shared" ref="BG301:BG306" si="96">IF(N301="zákl. prenesená",J301,0)</f>
        <v>0</v>
      </c>
      <c r="BH301" s="153">
        <f t="shared" ref="BH301:BH306" si="97">IF(N301="zníž. prenesená",J301,0)</f>
        <v>0</v>
      </c>
      <c r="BI301" s="153">
        <f t="shared" ref="BI301:BI306" si="98">IF(N301="nulová",J301,0)</f>
        <v>0</v>
      </c>
      <c r="BJ301" s="13" t="s">
        <v>91</v>
      </c>
      <c r="BK301" s="153">
        <f t="shared" ref="BK301:BK306" si="99">ROUND(I301*H301,2)</f>
        <v>0</v>
      </c>
      <c r="BL301" s="13" t="s">
        <v>199</v>
      </c>
      <c r="BM301" s="152" t="s">
        <v>3686</v>
      </c>
    </row>
    <row r="302" spans="2:65" s="1" customFormat="1" ht="16.5" customHeight="1" x14ac:dyDescent="0.2">
      <c r="B302" s="139"/>
      <c r="C302" s="159" t="s">
        <v>7</v>
      </c>
      <c r="D302" s="159" t="s">
        <v>473</v>
      </c>
      <c r="E302" s="160" t="s">
        <v>3687</v>
      </c>
      <c r="F302" s="161" t="s">
        <v>3688</v>
      </c>
      <c r="G302" s="162" t="s">
        <v>3449</v>
      </c>
      <c r="H302" s="163">
        <v>6</v>
      </c>
      <c r="I302" s="164"/>
      <c r="J302" s="165">
        <f t="shared" si="90"/>
        <v>0</v>
      </c>
      <c r="K302" s="166"/>
      <c r="L302" s="167"/>
      <c r="M302" s="168" t="s">
        <v>1</v>
      </c>
      <c r="N302" s="169" t="s">
        <v>45</v>
      </c>
      <c r="P302" s="150">
        <f t="shared" si="91"/>
        <v>0</v>
      </c>
      <c r="Q302" s="150">
        <v>0</v>
      </c>
      <c r="R302" s="150">
        <f t="shared" si="92"/>
        <v>0</v>
      </c>
      <c r="S302" s="150">
        <v>0</v>
      </c>
      <c r="T302" s="151">
        <f t="shared" si="93"/>
        <v>0</v>
      </c>
      <c r="AR302" s="152" t="s">
        <v>226</v>
      </c>
      <c r="AT302" s="152" t="s">
        <v>473</v>
      </c>
      <c r="AU302" s="152" t="s">
        <v>86</v>
      </c>
      <c r="AY302" s="13" t="s">
        <v>193</v>
      </c>
      <c r="BE302" s="153">
        <f t="shared" si="94"/>
        <v>0</v>
      </c>
      <c r="BF302" s="153">
        <f t="shared" si="95"/>
        <v>0</v>
      </c>
      <c r="BG302" s="153">
        <f t="shared" si="96"/>
        <v>0</v>
      </c>
      <c r="BH302" s="153">
        <f t="shared" si="97"/>
        <v>0</v>
      </c>
      <c r="BI302" s="153">
        <f t="shared" si="98"/>
        <v>0</v>
      </c>
      <c r="BJ302" s="13" t="s">
        <v>91</v>
      </c>
      <c r="BK302" s="153">
        <f t="shared" si="99"/>
        <v>0</v>
      </c>
      <c r="BL302" s="13" t="s">
        <v>199</v>
      </c>
      <c r="BM302" s="152" t="s">
        <v>3689</v>
      </c>
    </row>
    <row r="303" spans="2:65" s="1" customFormat="1" ht="16.5" customHeight="1" x14ac:dyDescent="0.2">
      <c r="B303" s="139"/>
      <c r="C303" s="140" t="s">
        <v>285</v>
      </c>
      <c r="D303" s="140" t="s">
        <v>195</v>
      </c>
      <c r="E303" s="141" t="s">
        <v>2039</v>
      </c>
      <c r="F303" s="142" t="s">
        <v>3690</v>
      </c>
      <c r="G303" s="143" t="s">
        <v>3449</v>
      </c>
      <c r="H303" s="144">
        <v>6</v>
      </c>
      <c r="I303" s="145"/>
      <c r="J303" s="146">
        <f t="shared" si="90"/>
        <v>0</v>
      </c>
      <c r="K303" s="147"/>
      <c r="L303" s="28"/>
      <c r="M303" s="148" t="s">
        <v>1</v>
      </c>
      <c r="N303" s="149" t="s">
        <v>45</v>
      </c>
      <c r="P303" s="150">
        <f t="shared" si="91"/>
        <v>0</v>
      </c>
      <c r="Q303" s="150">
        <v>0</v>
      </c>
      <c r="R303" s="150">
        <f t="shared" si="92"/>
        <v>0</v>
      </c>
      <c r="S303" s="150">
        <v>0</v>
      </c>
      <c r="T303" s="151">
        <f t="shared" si="93"/>
        <v>0</v>
      </c>
      <c r="AR303" s="152" t="s">
        <v>199</v>
      </c>
      <c r="AT303" s="152" t="s">
        <v>195</v>
      </c>
      <c r="AU303" s="152" t="s">
        <v>86</v>
      </c>
      <c r="AY303" s="13" t="s">
        <v>193</v>
      </c>
      <c r="BE303" s="153">
        <f t="shared" si="94"/>
        <v>0</v>
      </c>
      <c r="BF303" s="153">
        <f t="shared" si="95"/>
        <v>0</v>
      </c>
      <c r="BG303" s="153">
        <f t="shared" si="96"/>
        <v>0</v>
      </c>
      <c r="BH303" s="153">
        <f t="shared" si="97"/>
        <v>0</v>
      </c>
      <c r="BI303" s="153">
        <f t="shared" si="98"/>
        <v>0</v>
      </c>
      <c r="BJ303" s="13" t="s">
        <v>91</v>
      </c>
      <c r="BK303" s="153">
        <f t="shared" si="99"/>
        <v>0</v>
      </c>
      <c r="BL303" s="13" t="s">
        <v>199</v>
      </c>
      <c r="BM303" s="152" t="s">
        <v>3691</v>
      </c>
    </row>
    <row r="304" spans="2:65" s="1" customFormat="1" ht="16.5" customHeight="1" x14ac:dyDescent="0.2">
      <c r="B304" s="139"/>
      <c r="C304" s="159" t="s">
        <v>291</v>
      </c>
      <c r="D304" s="159" t="s">
        <v>473</v>
      </c>
      <c r="E304" s="160" t="s">
        <v>3692</v>
      </c>
      <c r="F304" s="161" t="s">
        <v>3693</v>
      </c>
      <c r="G304" s="162" t="s">
        <v>3449</v>
      </c>
      <c r="H304" s="163">
        <v>6</v>
      </c>
      <c r="I304" s="164"/>
      <c r="J304" s="165">
        <f t="shared" si="90"/>
        <v>0</v>
      </c>
      <c r="K304" s="166"/>
      <c r="L304" s="167"/>
      <c r="M304" s="168" t="s">
        <v>1</v>
      </c>
      <c r="N304" s="169" t="s">
        <v>45</v>
      </c>
      <c r="P304" s="150">
        <f t="shared" si="91"/>
        <v>0</v>
      </c>
      <c r="Q304" s="150">
        <v>0</v>
      </c>
      <c r="R304" s="150">
        <f t="shared" si="92"/>
        <v>0</v>
      </c>
      <c r="S304" s="150">
        <v>0</v>
      </c>
      <c r="T304" s="151">
        <f t="shared" si="93"/>
        <v>0</v>
      </c>
      <c r="AR304" s="152" t="s">
        <v>226</v>
      </c>
      <c r="AT304" s="152" t="s">
        <v>473</v>
      </c>
      <c r="AU304" s="152" t="s">
        <v>86</v>
      </c>
      <c r="AY304" s="13" t="s">
        <v>193</v>
      </c>
      <c r="BE304" s="153">
        <f t="shared" si="94"/>
        <v>0</v>
      </c>
      <c r="BF304" s="153">
        <f t="shared" si="95"/>
        <v>0</v>
      </c>
      <c r="BG304" s="153">
        <f t="shared" si="96"/>
        <v>0</v>
      </c>
      <c r="BH304" s="153">
        <f t="shared" si="97"/>
        <v>0</v>
      </c>
      <c r="BI304" s="153">
        <f t="shared" si="98"/>
        <v>0</v>
      </c>
      <c r="BJ304" s="13" t="s">
        <v>91</v>
      </c>
      <c r="BK304" s="153">
        <f t="shared" si="99"/>
        <v>0</v>
      </c>
      <c r="BL304" s="13" t="s">
        <v>199</v>
      </c>
      <c r="BM304" s="152" t="s">
        <v>3694</v>
      </c>
    </row>
    <row r="305" spans="2:65" s="1" customFormat="1" ht="16.5" customHeight="1" x14ac:dyDescent="0.2">
      <c r="B305" s="139"/>
      <c r="C305" s="140" t="s">
        <v>262</v>
      </c>
      <c r="D305" s="140" t="s">
        <v>195</v>
      </c>
      <c r="E305" s="141" t="s">
        <v>1879</v>
      </c>
      <c r="F305" s="142" t="s">
        <v>3695</v>
      </c>
      <c r="G305" s="143" t="s">
        <v>3449</v>
      </c>
      <c r="H305" s="144">
        <v>12</v>
      </c>
      <c r="I305" s="145"/>
      <c r="J305" s="146">
        <f t="shared" si="90"/>
        <v>0</v>
      </c>
      <c r="K305" s="147"/>
      <c r="L305" s="28"/>
      <c r="M305" s="148" t="s">
        <v>1</v>
      </c>
      <c r="N305" s="149" t="s">
        <v>45</v>
      </c>
      <c r="P305" s="150">
        <f t="shared" si="91"/>
        <v>0</v>
      </c>
      <c r="Q305" s="150">
        <v>0</v>
      </c>
      <c r="R305" s="150">
        <f t="shared" si="92"/>
        <v>0</v>
      </c>
      <c r="S305" s="150">
        <v>0</v>
      </c>
      <c r="T305" s="151">
        <f t="shared" si="93"/>
        <v>0</v>
      </c>
      <c r="AR305" s="152" t="s">
        <v>199</v>
      </c>
      <c r="AT305" s="152" t="s">
        <v>195</v>
      </c>
      <c r="AU305" s="152" t="s">
        <v>86</v>
      </c>
      <c r="AY305" s="13" t="s">
        <v>193</v>
      </c>
      <c r="BE305" s="153">
        <f t="shared" si="94"/>
        <v>0</v>
      </c>
      <c r="BF305" s="153">
        <f t="shared" si="95"/>
        <v>0</v>
      </c>
      <c r="BG305" s="153">
        <f t="shared" si="96"/>
        <v>0</v>
      </c>
      <c r="BH305" s="153">
        <f t="shared" si="97"/>
        <v>0</v>
      </c>
      <c r="BI305" s="153">
        <f t="shared" si="98"/>
        <v>0</v>
      </c>
      <c r="BJ305" s="13" t="s">
        <v>91</v>
      </c>
      <c r="BK305" s="153">
        <f t="shared" si="99"/>
        <v>0</v>
      </c>
      <c r="BL305" s="13" t="s">
        <v>199</v>
      </c>
      <c r="BM305" s="152" t="s">
        <v>3696</v>
      </c>
    </row>
    <row r="306" spans="2:65" s="1" customFormat="1" ht="16.5" customHeight="1" x14ac:dyDescent="0.2">
      <c r="B306" s="139"/>
      <c r="C306" s="159" t="s">
        <v>270</v>
      </c>
      <c r="D306" s="159" t="s">
        <v>473</v>
      </c>
      <c r="E306" s="160" t="s">
        <v>3697</v>
      </c>
      <c r="F306" s="161" t="s">
        <v>3698</v>
      </c>
      <c r="G306" s="162" t="s">
        <v>3449</v>
      </c>
      <c r="H306" s="163">
        <v>12</v>
      </c>
      <c r="I306" s="164"/>
      <c r="J306" s="165">
        <f t="shared" si="90"/>
        <v>0</v>
      </c>
      <c r="K306" s="166"/>
      <c r="L306" s="167"/>
      <c r="M306" s="170" t="s">
        <v>1</v>
      </c>
      <c r="N306" s="171" t="s">
        <v>45</v>
      </c>
      <c r="O306" s="156"/>
      <c r="P306" s="157">
        <f t="shared" si="91"/>
        <v>0</v>
      </c>
      <c r="Q306" s="157">
        <v>0</v>
      </c>
      <c r="R306" s="157">
        <f t="shared" si="92"/>
        <v>0</v>
      </c>
      <c r="S306" s="157">
        <v>0</v>
      </c>
      <c r="T306" s="158">
        <f t="shared" si="93"/>
        <v>0</v>
      </c>
      <c r="AR306" s="152" t="s">
        <v>226</v>
      </c>
      <c r="AT306" s="152" t="s">
        <v>473</v>
      </c>
      <c r="AU306" s="152" t="s">
        <v>86</v>
      </c>
      <c r="AY306" s="13" t="s">
        <v>193</v>
      </c>
      <c r="BE306" s="153">
        <f t="shared" si="94"/>
        <v>0</v>
      </c>
      <c r="BF306" s="153">
        <f t="shared" si="95"/>
        <v>0</v>
      </c>
      <c r="BG306" s="153">
        <f t="shared" si="96"/>
        <v>0</v>
      </c>
      <c r="BH306" s="153">
        <f t="shared" si="97"/>
        <v>0</v>
      </c>
      <c r="BI306" s="153">
        <f t="shared" si="98"/>
        <v>0</v>
      </c>
      <c r="BJ306" s="13" t="s">
        <v>91</v>
      </c>
      <c r="BK306" s="153">
        <f t="shared" si="99"/>
        <v>0</v>
      </c>
      <c r="BL306" s="13" t="s">
        <v>199</v>
      </c>
      <c r="BM306" s="152" t="s">
        <v>3699</v>
      </c>
    </row>
    <row r="307" spans="2:65" s="1" customFormat="1" ht="6.95" customHeight="1" x14ac:dyDescent="0.2">
      <c r="B307" s="43"/>
      <c r="C307" s="44"/>
      <c r="D307" s="44"/>
      <c r="E307" s="44"/>
      <c r="F307" s="44"/>
      <c r="G307" s="44"/>
      <c r="H307" s="44"/>
      <c r="I307" s="44"/>
      <c r="J307" s="44"/>
      <c r="K307" s="44"/>
      <c r="L307" s="28"/>
    </row>
  </sheetData>
  <autoFilter ref="C137:K306" xr:uid="{00000000-0009-0000-0000-00000A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6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136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3700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3701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ROUND(J127,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ROUND((SUM(BE127:BE164)),  2)</f>
        <v>0</v>
      </c>
      <c r="G35" s="96"/>
      <c r="H35" s="96"/>
      <c r="I35" s="97">
        <v>0.2</v>
      </c>
      <c r="J35" s="95">
        <f>ROUND(((SUM(BE127:BE164))*I35),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ROUND((SUM(BF127:BF164)),  2)</f>
        <v>0</v>
      </c>
      <c r="G36" s="96"/>
      <c r="H36" s="96"/>
      <c r="I36" s="97">
        <v>0.2</v>
      </c>
      <c r="J36" s="95">
        <f>ROUND(((SUM(BF127:BF164))*I36),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ROUND((SUM(BG127:BG164)),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ROUND((SUM(BH127:BH164)),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ROUND((SUM(BI127:BI164)),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3700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102.1 - Vodovodná prípojka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J127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3702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 x14ac:dyDescent="0.2">
      <c r="B100" s="114"/>
      <c r="D100" s="115" t="s">
        <v>3703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 x14ac:dyDescent="0.2">
      <c r="B101" s="114"/>
      <c r="D101" s="115" t="s">
        <v>3704</v>
      </c>
      <c r="E101" s="116"/>
      <c r="F101" s="116"/>
      <c r="G101" s="116"/>
      <c r="H101" s="116"/>
      <c r="I101" s="116"/>
      <c r="J101" s="117">
        <f>J144</f>
        <v>0</v>
      </c>
      <c r="L101" s="114"/>
    </row>
    <row r="102" spans="2:47" s="9" customFormat="1" ht="19.899999999999999" customHeight="1" x14ac:dyDescent="0.2">
      <c r="B102" s="114"/>
      <c r="D102" s="115" t="s">
        <v>3705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47" s="9" customFormat="1" ht="19.899999999999999" customHeight="1" x14ac:dyDescent="0.2">
      <c r="B103" s="114"/>
      <c r="D103" s="115" t="s">
        <v>3706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8" customFormat="1" ht="24.95" customHeight="1" x14ac:dyDescent="0.2">
      <c r="B104" s="110"/>
      <c r="D104" s="111" t="s">
        <v>167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47" s="9" customFormat="1" ht="19.899999999999999" customHeight="1" x14ac:dyDescent="0.2">
      <c r="B105" s="114"/>
      <c r="D105" s="115" t="s">
        <v>3707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47" s="1" customFormat="1" ht="21.75" customHeight="1" x14ac:dyDescent="0.2">
      <c r="B106" s="28"/>
      <c r="L106" s="28"/>
    </row>
    <row r="107" spans="2:47" s="1" customFormat="1" ht="6.9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 x14ac:dyDescent="0.2">
      <c r="B112" s="28"/>
      <c r="C112" s="17" t="s">
        <v>179</v>
      </c>
      <c r="L112" s="28"/>
    </row>
    <row r="113" spans="2:63" s="1" customFormat="1" ht="6.95" customHeight="1" x14ac:dyDescent="0.2">
      <c r="B113" s="28"/>
      <c r="L113" s="28"/>
    </row>
    <row r="114" spans="2:63" s="1" customFormat="1" ht="12" customHeight="1" x14ac:dyDescent="0.2">
      <c r="B114" s="28"/>
      <c r="C114" s="23" t="s">
        <v>15</v>
      </c>
      <c r="L114" s="28"/>
    </row>
    <row r="115" spans="2:63" s="1" customFormat="1" ht="26.25" customHeight="1" x14ac:dyDescent="0.2">
      <c r="B115" s="28"/>
      <c r="E115" s="219" t="str">
        <f>E7</f>
        <v>Zníženie energetickej náročnosti a zvýšenie efektívnosti vo výrobe ovocných produktov</v>
      </c>
      <c r="F115" s="220"/>
      <c r="G115" s="220"/>
      <c r="H115" s="220"/>
      <c r="L115" s="28"/>
    </row>
    <row r="116" spans="2:63" ht="12" customHeight="1" x14ac:dyDescent="0.2">
      <c r="B116" s="16"/>
      <c r="C116" s="23" t="s">
        <v>156</v>
      </c>
      <c r="L116" s="16"/>
    </row>
    <row r="117" spans="2:63" s="1" customFormat="1" ht="16.5" customHeight="1" x14ac:dyDescent="0.2">
      <c r="B117" s="28"/>
      <c r="E117" s="219" t="s">
        <v>3700</v>
      </c>
      <c r="F117" s="221"/>
      <c r="G117" s="221"/>
      <c r="H117" s="221"/>
      <c r="L117" s="28"/>
    </row>
    <row r="118" spans="2:63" s="1" customFormat="1" ht="12" customHeight="1" x14ac:dyDescent="0.2">
      <c r="B118" s="28"/>
      <c r="C118" s="23" t="s">
        <v>158</v>
      </c>
      <c r="L118" s="28"/>
    </row>
    <row r="119" spans="2:63" s="1" customFormat="1" ht="16.5" customHeight="1" x14ac:dyDescent="0.2">
      <c r="B119" s="28"/>
      <c r="E119" s="177" t="str">
        <f>E11</f>
        <v>SO 102.1 - Vodovodná prípojka</v>
      </c>
      <c r="F119" s="221"/>
      <c r="G119" s="221"/>
      <c r="H119" s="221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F14</f>
        <v>Stará Ľubovňa</v>
      </c>
      <c r="I121" s="23" t="s">
        <v>21</v>
      </c>
      <c r="J121" s="51" t="str">
        <f>IF(J14="","",J14)</f>
        <v>3. 5. 2023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3" t="s">
        <v>23</v>
      </c>
      <c r="F123" s="21" t="str">
        <f>E17</f>
        <v>GAS Familia, s.r.o.</v>
      </c>
      <c r="I123" s="23" t="s">
        <v>31</v>
      </c>
      <c r="J123" s="26" t="str">
        <f>E23</f>
        <v>Ing. Tibor Mitura</v>
      </c>
      <c r="L123" s="28"/>
    </row>
    <row r="124" spans="2:63" s="1" customFormat="1" ht="15.2" customHeight="1" x14ac:dyDescent="0.2">
      <c r="B124" s="28"/>
      <c r="C124" s="23" t="s">
        <v>29</v>
      </c>
      <c r="F124" s="21" t="str">
        <f>IF(E20="","",E20)</f>
        <v>Vyplň údaj</v>
      </c>
      <c r="I124" s="23" t="s">
        <v>34</v>
      </c>
      <c r="J124" s="26" t="str">
        <f>E26</f>
        <v>Structures, s.r.o.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8"/>
      <c r="C126" s="119" t="s">
        <v>180</v>
      </c>
      <c r="D126" s="120" t="s">
        <v>64</v>
      </c>
      <c r="E126" s="120" t="s">
        <v>60</v>
      </c>
      <c r="F126" s="120" t="s">
        <v>61</v>
      </c>
      <c r="G126" s="120" t="s">
        <v>181</v>
      </c>
      <c r="H126" s="120" t="s">
        <v>182</v>
      </c>
      <c r="I126" s="120" t="s">
        <v>183</v>
      </c>
      <c r="J126" s="121" t="s">
        <v>164</v>
      </c>
      <c r="K126" s="122" t="s">
        <v>184</v>
      </c>
      <c r="L126" s="118"/>
      <c r="M126" s="58" t="s">
        <v>1</v>
      </c>
      <c r="N126" s="59" t="s">
        <v>43</v>
      </c>
      <c r="O126" s="59" t="s">
        <v>185</v>
      </c>
      <c r="P126" s="59" t="s">
        <v>186</v>
      </c>
      <c r="Q126" s="59" t="s">
        <v>187</v>
      </c>
      <c r="R126" s="59" t="s">
        <v>188</v>
      </c>
      <c r="S126" s="59" t="s">
        <v>189</v>
      </c>
      <c r="T126" s="60" t="s">
        <v>190</v>
      </c>
    </row>
    <row r="127" spans="2:63" s="1" customFormat="1" ht="22.9" customHeight="1" x14ac:dyDescent="0.25">
      <c r="B127" s="28"/>
      <c r="C127" s="63" t="s">
        <v>165</v>
      </c>
      <c r="J127" s="123">
        <f>BK127</f>
        <v>0</v>
      </c>
      <c r="L127" s="28"/>
      <c r="M127" s="61"/>
      <c r="N127" s="52"/>
      <c r="O127" s="52"/>
      <c r="P127" s="124">
        <f>P128+P150</f>
        <v>0</v>
      </c>
      <c r="Q127" s="52"/>
      <c r="R127" s="124">
        <f>R128+R150</f>
        <v>1.7340768</v>
      </c>
      <c r="S127" s="52"/>
      <c r="T127" s="125">
        <f>T128+T150</f>
        <v>0</v>
      </c>
      <c r="AT127" s="13" t="s">
        <v>78</v>
      </c>
      <c r="AU127" s="13" t="s">
        <v>166</v>
      </c>
      <c r="BK127" s="126">
        <f>BK128+BK150</f>
        <v>0</v>
      </c>
    </row>
    <row r="128" spans="2:63" s="11" customFormat="1" ht="25.9" customHeight="1" x14ac:dyDescent="0.2">
      <c r="B128" s="127"/>
      <c r="D128" s="128" t="s">
        <v>78</v>
      </c>
      <c r="E128" s="129" t="s">
        <v>1835</v>
      </c>
      <c r="F128" s="129" t="s">
        <v>3708</v>
      </c>
      <c r="I128" s="130"/>
      <c r="J128" s="131">
        <f>BK128</f>
        <v>0</v>
      </c>
      <c r="L128" s="127"/>
      <c r="M128" s="132"/>
      <c r="P128" s="133">
        <f>P129+P144+P146+P148</f>
        <v>0</v>
      </c>
      <c r="R128" s="133">
        <f>R129+R144+R146+R148</f>
        <v>1.5819567999999999</v>
      </c>
      <c r="T128" s="134">
        <f>T129+T144+T146+T148</f>
        <v>0</v>
      </c>
      <c r="AR128" s="128" t="s">
        <v>86</v>
      </c>
      <c r="AT128" s="135" t="s">
        <v>78</v>
      </c>
      <c r="AU128" s="135" t="s">
        <v>79</v>
      </c>
      <c r="AY128" s="128" t="s">
        <v>193</v>
      </c>
      <c r="BK128" s="136">
        <f>BK129+BK144+BK146+BK148</f>
        <v>0</v>
      </c>
    </row>
    <row r="129" spans="2:65" s="11" customFormat="1" ht="22.9" customHeight="1" x14ac:dyDescent="0.2">
      <c r="B129" s="127"/>
      <c r="D129" s="128" t="s">
        <v>78</v>
      </c>
      <c r="E129" s="137" t="s">
        <v>86</v>
      </c>
      <c r="F129" s="137" t="s">
        <v>3709</v>
      </c>
      <c r="I129" s="130"/>
      <c r="J129" s="138">
        <f>BK129</f>
        <v>0</v>
      </c>
      <c r="L129" s="127"/>
      <c r="M129" s="132"/>
      <c r="P129" s="133">
        <f>SUM(P130:P143)</f>
        <v>0</v>
      </c>
      <c r="R129" s="133">
        <f>SUM(R130:R143)</f>
        <v>1.4028000000000001E-3</v>
      </c>
      <c r="T129" s="134">
        <f>SUM(T130:T143)</f>
        <v>0</v>
      </c>
      <c r="AR129" s="128" t="s">
        <v>86</v>
      </c>
      <c r="AT129" s="135" t="s">
        <v>78</v>
      </c>
      <c r="AU129" s="135" t="s">
        <v>86</v>
      </c>
      <c r="AY129" s="128" t="s">
        <v>193</v>
      </c>
      <c r="BK129" s="136">
        <f>SUM(BK130:BK143)</f>
        <v>0</v>
      </c>
    </row>
    <row r="130" spans="2:65" s="1" customFormat="1" ht="24.2" customHeight="1" x14ac:dyDescent="0.2">
      <c r="B130" s="139"/>
      <c r="C130" s="140" t="s">
        <v>86</v>
      </c>
      <c r="D130" s="140" t="s">
        <v>195</v>
      </c>
      <c r="E130" s="141" t="s">
        <v>3710</v>
      </c>
      <c r="F130" s="142" t="s">
        <v>3711</v>
      </c>
      <c r="G130" s="143" t="s">
        <v>210</v>
      </c>
      <c r="H130" s="144">
        <v>0.16700000000000001</v>
      </c>
      <c r="I130" s="145"/>
      <c r="J130" s="146">
        <f t="shared" ref="J130:J143" si="0">ROUND(I130*H130,2)</f>
        <v>0</v>
      </c>
      <c r="K130" s="147"/>
      <c r="L130" s="28"/>
      <c r="M130" s="148" t="s">
        <v>1</v>
      </c>
      <c r="N130" s="149" t="s">
        <v>45</v>
      </c>
      <c r="P130" s="150">
        <f t="shared" ref="P130:P143" si="1">O130*H130</f>
        <v>0</v>
      </c>
      <c r="Q130" s="150">
        <v>0</v>
      </c>
      <c r="R130" s="150">
        <f t="shared" ref="R130:R143" si="2">Q130*H130</f>
        <v>0</v>
      </c>
      <c r="S130" s="150">
        <v>0</v>
      </c>
      <c r="T130" s="151">
        <f t="shared" ref="T130:T143" si="3">S130*H130</f>
        <v>0</v>
      </c>
      <c r="AR130" s="152" t="s">
        <v>199</v>
      </c>
      <c r="AT130" s="152" t="s">
        <v>195</v>
      </c>
      <c r="AU130" s="152" t="s">
        <v>91</v>
      </c>
      <c r="AY130" s="13" t="s">
        <v>193</v>
      </c>
      <c r="BE130" s="153">
        <f t="shared" ref="BE130:BE143" si="4">IF(N130="základná",J130,0)</f>
        <v>0</v>
      </c>
      <c r="BF130" s="153">
        <f t="shared" ref="BF130:BF143" si="5">IF(N130="znížená",J130,0)</f>
        <v>0</v>
      </c>
      <c r="BG130" s="153">
        <f t="shared" ref="BG130:BG143" si="6">IF(N130="zákl. prenesená",J130,0)</f>
        <v>0</v>
      </c>
      <c r="BH130" s="153">
        <f t="shared" ref="BH130:BH143" si="7">IF(N130="zníž. prenesená",J130,0)</f>
        <v>0</v>
      </c>
      <c r="BI130" s="153">
        <f t="shared" ref="BI130:BI143" si="8">IF(N130="nulová",J130,0)</f>
        <v>0</v>
      </c>
      <c r="BJ130" s="13" t="s">
        <v>91</v>
      </c>
      <c r="BK130" s="153">
        <f t="shared" ref="BK130:BK143" si="9">ROUND(I130*H130,2)</f>
        <v>0</v>
      </c>
      <c r="BL130" s="13" t="s">
        <v>199</v>
      </c>
      <c r="BM130" s="152" t="s">
        <v>3712</v>
      </c>
    </row>
    <row r="131" spans="2:65" s="1" customFormat="1" ht="21.75" customHeight="1" x14ac:dyDescent="0.2">
      <c r="B131" s="139"/>
      <c r="C131" s="140" t="s">
        <v>91</v>
      </c>
      <c r="D131" s="140" t="s">
        <v>195</v>
      </c>
      <c r="E131" s="141" t="s">
        <v>3713</v>
      </c>
      <c r="F131" s="142" t="s">
        <v>3714</v>
      </c>
      <c r="G131" s="143" t="s">
        <v>210</v>
      </c>
      <c r="H131" s="144">
        <v>1.67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195</v>
      </c>
      <c r="AU131" s="152" t="s">
        <v>91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3715</v>
      </c>
    </row>
    <row r="132" spans="2:65" s="1" customFormat="1" ht="21.75" customHeight="1" x14ac:dyDescent="0.2">
      <c r="B132" s="139"/>
      <c r="C132" s="140" t="s">
        <v>96</v>
      </c>
      <c r="D132" s="140" t="s">
        <v>195</v>
      </c>
      <c r="E132" s="141" t="s">
        <v>3716</v>
      </c>
      <c r="F132" s="142" t="s">
        <v>3717</v>
      </c>
      <c r="G132" s="143" t="s">
        <v>210</v>
      </c>
      <c r="H132" s="144">
        <v>1.67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3718</v>
      </c>
    </row>
    <row r="133" spans="2:65" s="1" customFormat="1" ht="21.75" customHeight="1" x14ac:dyDescent="0.2">
      <c r="B133" s="139"/>
      <c r="C133" s="140" t="s">
        <v>199</v>
      </c>
      <c r="D133" s="140" t="s">
        <v>195</v>
      </c>
      <c r="E133" s="141" t="s">
        <v>3719</v>
      </c>
      <c r="F133" s="142" t="s">
        <v>3720</v>
      </c>
      <c r="G133" s="143" t="s">
        <v>210</v>
      </c>
      <c r="H133" s="144">
        <v>1.67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3721</v>
      </c>
    </row>
    <row r="134" spans="2:65" s="1" customFormat="1" ht="21.75" customHeight="1" x14ac:dyDescent="0.2">
      <c r="B134" s="139"/>
      <c r="C134" s="140" t="s">
        <v>215</v>
      </c>
      <c r="D134" s="140" t="s">
        <v>195</v>
      </c>
      <c r="E134" s="141" t="s">
        <v>3722</v>
      </c>
      <c r="F134" s="142" t="s">
        <v>3723</v>
      </c>
      <c r="G134" s="143" t="s">
        <v>210</v>
      </c>
      <c r="H134" s="144">
        <v>1.67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3724</v>
      </c>
    </row>
    <row r="135" spans="2:65" s="1" customFormat="1" ht="24.2" customHeight="1" x14ac:dyDescent="0.2">
      <c r="B135" s="139"/>
      <c r="C135" s="140" t="s">
        <v>201</v>
      </c>
      <c r="D135" s="140" t="s">
        <v>195</v>
      </c>
      <c r="E135" s="141" t="s">
        <v>3725</v>
      </c>
      <c r="F135" s="142" t="s">
        <v>3726</v>
      </c>
      <c r="G135" s="143" t="s">
        <v>198</v>
      </c>
      <c r="H135" s="144">
        <v>6.68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2.1000000000000001E-4</v>
      </c>
      <c r="R135" s="150">
        <f t="shared" si="2"/>
        <v>1.4028000000000001E-3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3727</v>
      </c>
    </row>
    <row r="136" spans="2:65" s="1" customFormat="1" ht="24.2" customHeight="1" x14ac:dyDescent="0.2">
      <c r="B136" s="139"/>
      <c r="C136" s="140" t="s">
        <v>222</v>
      </c>
      <c r="D136" s="140" t="s">
        <v>195</v>
      </c>
      <c r="E136" s="141" t="s">
        <v>3728</v>
      </c>
      <c r="F136" s="142" t="s">
        <v>3729</v>
      </c>
      <c r="G136" s="143" t="s">
        <v>198</v>
      </c>
      <c r="H136" s="144">
        <v>6.68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3730</v>
      </c>
    </row>
    <row r="137" spans="2:65" s="1" customFormat="1" ht="21.75" customHeight="1" x14ac:dyDescent="0.2">
      <c r="B137" s="139"/>
      <c r="C137" s="140" t="s">
        <v>226</v>
      </c>
      <c r="D137" s="140" t="s">
        <v>195</v>
      </c>
      <c r="E137" s="141" t="s">
        <v>3731</v>
      </c>
      <c r="F137" s="142" t="s">
        <v>3732</v>
      </c>
      <c r="G137" s="143" t="s">
        <v>210</v>
      </c>
      <c r="H137" s="144">
        <v>3.34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3733</v>
      </c>
    </row>
    <row r="138" spans="2:65" s="1" customFormat="1" ht="24.2" customHeight="1" x14ac:dyDescent="0.2">
      <c r="B138" s="139"/>
      <c r="C138" s="140" t="s">
        <v>206</v>
      </c>
      <c r="D138" s="140" t="s">
        <v>195</v>
      </c>
      <c r="E138" s="141" t="s">
        <v>3734</v>
      </c>
      <c r="F138" s="142" t="s">
        <v>3735</v>
      </c>
      <c r="G138" s="143" t="s">
        <v>210</v>
      </c>
      <c r="H138" s="144">
        <v>0.93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91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3736</v>
      </c>
    </row>
    <row r="139" spans="2:65" s="1" customFormat="1" ht="16.5" customHeight="1" x14ac:dyDescent="0.2">
      <c r="B139" s="139"/>
      <c r="C139" s="140" t="s">
        <v>233</v>
      </c>
      <c r="D139" s="140" t="s">
        <v>195</v>
      </c>
      <c r="E139" s="141" t="s">
        <v>3737</v>
      </c>
      <c r="F139" s="142" t="s">
        <v>3738</v>
      </c>
      <c r="G139" s="143" t="s">
        <v>210</v>
      </c>
      <c r="H139" s="144">
        <v>0.93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3739</v>
      </c>
    </row>
    <row r="140" spans="2:65" s="1" customFormat="1" ht="16.5" customHeight="1" x14ac:dyDescent="0.2">
      <c r="B140" s="139"/>
      <c r="C140" s="140" t="s">
        <v>237</v>
      </c>
      <c r="D140" s="140" t="s">
        <v>195</v>
      </c>
      <c r="E140" s="141" t="s">
        <v>3740</v>
      </c>
      <c r="F140" s="142" t="s">
        <v>3741</v>
      </c>
      <c r="G140" s="143" t="s">
        <v>210</v>
      </c>
      <c r="H140" s="144">
        <v>0.93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3742</v>
      </c>
    </row>
    <row r="141" spans="2:65" s="1" customFormat="1" ht="16.5" customHeight="1" x14ac:dyDescent="0.2">
      <c r="B141" s="139"/>
      <c r="C141" s="140" t="s">
        <v>242</v>
      </c>
      <c r="D141" s="140" t="s">
        <v>195</v>
      </c>
      <c r="E141" s="141" t="s">
        <v>3743</v>
      </c>
      <c r="F141" s="142" t="s">
        <v>3744</v>
      </c>
      <c r="G141" s="143" t="s">
        <v>210</v>
      </c>
      <c r="H141" s="144">
        <v>0.93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3745</v>
      </c>
    </row>
    <row r="142" spans="2:65" s="1" customFormat="1" ht="21.75" customHeight="1" x14ac:dyDescent="0.2">
      <c r="B142" s="139"/>
      <c r="C142" s="140" t="s">
        <v>246</v>
      </c>
      <c r="D142" s="140" t="s">
        <v>195</v>
      </c>
      <c r="E142" s="141" t="s">
        <v>3746</v>
      </c>
      <c r="F142" s="142" t="s">
        <v>3747</v>
      </c>
      <c r="G142" s="143" t="s">
        <v>210</v>
      </c>
      <c r="H142" s="144">
        <v>2.41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3748</v>
      </c>
    </row>
    <row r="143" spans="2:65" s="1" customFormat="1" ht="16.5" customHeight="1" x14ac:dyDescent="0.2">
      <c r="B143" s="139"/>
      <c r="C143" s="140" t="s">
        <v>250</v>
      </c>
      <c r="D143" s="140" t="s">
        <v>195</v>
      </c>
      <c r="E143" s="141" t="s">
        <v>3749</v>
      </c>
      <c r="F143" s="142" t="s">
        <v>3750</v>
      </c>
      <c r="G143" s="143" t="s">
        <v>210</v>
      </c>
      <c r="H143" s="144">
        <v>0.72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3751</v>
      </c>
    </row>
    <row r="144" spans="2:65" s="11" customFormat="1" ht="22.9" customHeight="1" x14ac:dyDescent="0.2">
      <c r="B144" s="127"/>
      <c r="D144" s="128" t="s">
        <v>78</v>
      </c>
      <c r="E144" s="137" t="s">
        <v>199</v>
      </c>
      <c r="F144" s="137" t="s">
        <v>3752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0.37815400000000005</v>
      </c>
      <c r="T144" s="134">
        <f>T145</f>
        <v>0</v>
      </c>
      <c r="AR144" s="128" t="s">
        <v>86</v>
      </c>
      <c r="AT144" s="135" t="s">
        <v>78</v>
      </c>
      <c r="AU144" s="135" t="s">
        <v>86</v>
      </c>
      <c r="AY144" s="128" t="s">
        <v>193</v>
      </c>
      <c r="BK144" s="136">
        <f>BK145</f>
        <v>0</v>
      </c>
    </row>
    <row r="145" spans="2:65" s="1" customFormat="1" ht="24.2" customHeight="1" x14ac:dyDescent="0.2">
      <c r="B145" s="139"/>
      <c r="C145" s="140" t="s">
        <v>254</v>
      </c>
      <c r="D145" s="140" t="s">
        <v>195</v>
      </c>
      <c r="E145" s="141" t="s">
        <v>3753</v>
      </c>
      <c r="F145" s="142" t="s">
        <v>3754</v>
      </c>
      <c r="G145" s="143" t="s">
        <v>210</v>
      </c>
      <c r="H145" s="144">
        <v>0.2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45</v>
      </c>
      <c r="P145" s="150">
        <f>O145*H145</f>
        <v>0</v>
      </c>
      <c r="Q145" s="150">
        <v>1.8907700000000001</v>
      </c>
      <c r="R145" s="150">
        <f>Q145*H145</f>
        <v>0.37815400000000005</v>
      </c>
      <c r="S145" s="150">
        <v>0</v>
      </c>
      <c r="T145" s="151">
        <f>S145*H145</f>
        <v>0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91</v>
      </c>
      <c r="BK145" s="153">
        <f>ROUND(I145*H145,2)</f>
        <v>0</v>
      </c>
      <c r="BL145" s="13" t="s">
        <v>199</v>
      </c>
      <c r="BM145" s="152" t="s">
        <v>3755</v>
      </c>
    </row>
    <row r="146" spans="2:65" s="11" customFormat="1" ht="22.9" customHeight="1" x14ac:dyDescent="0.2">
      <c r="B146" s="127"/>
      <c r="D146" s="128" t="s">
        <v>78</v>
      </c>
      <c r="E146" s="137" t="s">
        <v>215</v>
      </c>
      <c r="F146" s="137" t="s">
        <v>3756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1.2023999999999999</v>
      </c>
      <c r="T146" s="134">
        <f>T147</f>
        <v>0</v>
      </c>
      <c r="AR146" s="128" t="s">
        <v>86</v>
      </c>
      <c r="AT146" s="135" t="s">
        <v>78</v>
      </c>
      <c r="AU146" s="135" t="s">
        <v>86</v>
      </c>
      <c r="AY146" s="128" t="s">
        <v>193</v>
      </c>
      <c r="BK146" s="136">
        <f>BK147</f>
        <v>0</v>
      </c>
    </row>
    <row r="147" spans="2:65" s="1" customFormat="1" ht="16.5" customHeight="1" x14ac:dyDescent="0.2">
      <c r="B147" s="139"/>
      <c r="C147" s="159" t="s">
        <v>258</v>
      </c>
      <c r="D147" s="159" t="s">
        <v>473</v>
      </c>
      <c r="E147" s="160" t="s">
        <v>3757</v>
      </c>
      <c r="F147" s="161" t="s">
        <v>3758</v>
      </c>
      <c r="G147" s="162" t="s">
        <v>210</v>
      </c>
      <c r="H147" s="163">
        <v>0.72</v>
      </c>
      <c r="I147" s="164"/>
      <c r="J147" s="165">
        <f>ROUND(I147*H147,2)</f>
        <v>0</v>
      </c>
      <c r="K147" s="166"/>
      <c r="L147" s="167"/>
      <c r="M147" s="168" t="s">
        <v>1</v>
      </c>
      <c r="N147" s="169" t="s">
        <v>45</v>
      </c>
      <c r="P147" s="150">
        <f>O147*H147</f>
        <v>0</v>
      </c>
      <c r="Q147" s="150">
        <v>1.67</v>
      </c>
      <c r="R147" s="150">
        <f>Q147*H147</f>
        <v>1.2023999999999999</v>
      </c>
      <c r="S147" s="150">
        <v>0</v>
      </c>
      <c r="T147" s="151">
        <f>S147*H147</f>
        <v>0</v>
      </c>
      <c r="AR147" s="152" t="s">
        <v>226</v>
      </c>
      <c r="AT147" s="152" t="s">
        <v>473</v>
      </c>
      <c r="AU147" s="152" t="s">
        <v>91</v>
      </c>
      <c r="AY147" s="13" t="s">
        <v>193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91</v>
      </c>
      <c r="BK147" s="153">
        <f>ROUND(I147*H147,2)</f>
        <v>0</v>
      </c>
      <c r="BL147" s="13" t="s">
        <v>199</v>
      </c>
      <c r="BM147" s="152" t="s">
        <v>3759</v>
      </c>
    </row>
    <row r="148" spans="2:65" s="11" customFormat="1" ht="22.9" customHeight="1" x14ac:dyDescent="0.2">
      <c r="B148" s="127"/>
      <c r="D148" s="128" t="s">
        <v>78</v>
      </c>
      <c r="E148" s="137" t="s">
        <v>206</v>
      </c>
      <c r="F148" s="137" t="s">
        <v>3760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86</v>
      </c>
      <c r="AT148" s="135" t="s">
        <v>78</v>
      </c>
      <c r="AU148" s="135" t="s">
        <v>86</v>
      </c>
      <c r="AY148" s="128" t="s">
        <v>193</v>
      </c>
      <c r="BK148" s="136">
        <f>BK149</f>
        <v>0</v>
      </c>
    </row>
    <row r="149" spans="2:65" s="1" customFormat="1" ht="24.2" customHeight="1" x14ac:dyDescent="0.2">
      <c r="B149" s="139"/>
      <c r="C149" s="140" t="s">
        <v>578</v>
      </c>
      <c r="D149" s="140" t="s">
        <v>195</v>
      </c>
      <c r="E149" s="141" t="s">
        <v>3761</v>
      </c>
      <c r="F149" s="142" t="s">
        <v>3762</v>
      </c>
      <c r="G149" s="143" t="s">
        <v>240</v>
      </c>
      <c r="H149" s="144">
        <v>1.734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45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199</v>
      </c>
      <c r="AT149" s="152" t="s">
        <v>195</v>
      </c>
      <c r="AU149" s="152" t="s">
        <v>91</v>
      </c>
      <c r="AY149" s="13" t="s">
        <v>193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91</v>
      </c>
      <c r="BK149" s="153">
        <f>ROUND(I149*H149,2)</f>
        <v>0</v>
      </c>
      <c r="BL149" s="13" t="s">
        <v>199</v>
      </c>
      <c r="BM149" s="152" t="s">
        <v>3763</v>
      </c>
    </row>
    <row r="150" spans="2:65" s="11" customFormat="1" ht="25.9" customHeight="1" x14ac:dyDescent="0.2">
      <c r="B150" s="127"/>
      <c r="D150" s="128" t="s">
        <v>78</v>
      </c>
      <c r="E150" s="129" t="s">
        <v>191</v>
      </c>
      <c r="F150" s="129" t="s">
        <v>192</v>
      </c>
      <c r="I150" s="130"/>
      <c r="J150" s="131">
        <f>BK150</f>
        <v>0</v>
      </c>
      <c r="L150" s="127"/>
      <c r="M150" s="132"/>
      <c r="P150" s="133">
        <f>P151</f>
        <v>0</v>
      </c>
      <c r="R150" s="133">
        <f>R151</f>
        <v>0.15212000000000001</v>
      </c>
      <c r="T150" s="134">
        <f>T151</f>
        <v>0</v>
      </c>
      <c r="AR150" s="128" t="s">
        <v>86</v>
      </c>
      <c r="AT150" s="135" t="s">
        <v>78</v>
      </c>
      <c r="AU150" s="135" t="s">
        <v>79</v>
      </c>
      <c r="AY150" s="128" t="s">
        <v>193</v>
      </c>
      <c r="BK150" s="136">
        <f>BK151</f>
        <v>0</v>
      </c>
    </row>
    <row r="151" spans="2:65" s="11" customFormat="1" ht="22.9" customHeight="1" x14ac:dyDescent="0.2">
      <c r="B151" s="127"/>
      <c r="D151" s="128" t="s">
        <v>78</v>
      </c>
      <c r="E151" s="137" t="s">
        <v>226</v>
      </c>
      <c r="F151" s="137" t="s">
        <v>3764</v>
      </c>
      <c r="I151" s="130"/>
      <c r="J151" s="138">
        <f>BK151</f>
        <v>0</v>
      </c>
      <c r="L151" s="127"/>
      <c r="M151" s="132"/>
      <c r="P151" s="133">
        <f>SUM(P152:P164)</f>
        <v>0</v>
      </c>
      <c r="R151" s="133">
        <f>SUM(R152:R164)</f>
        <v>0.15212000000000001</v>
      </c>
      <c r="T151" s="134">
        <f>SUM(T152:T164)</f>
        <v>0</v>
      </c>
      <c r="AR151" s="128" t="s">
        <v>86</v>
      </c>
      <c r="AT151" s="135" t="s">
        <v>78</v>
      </c>
      <c r="AU151" s="135" t="s">
        <v>86</v>
      </c>
      <c r="AY151" s="128" t="s">
        <v>193</v>
      </c>
      <c r="BK151" s="136">
        <f>SUM(BK152:BK164)</f>
        <v>0</v>
      </c>
    </row>
    <row r="152" spans="2:65" s="1" customFormat="1" ht="21.75" customHeight="1" x14ac:dyDescent="0.2">
      <c r="B152" s="139"/>
      <c r="C152" s="140" t="s">
        <v>262</v>
      </c>
      <c r="D152" s="140" t="s">
        <v>195</v>
      </c>
      <c r="E152" s="141" t="s">
        <v>3765</v>
      </c>
      <c r="F152" s="142" t="s">
        <v>3766</v>
      </c>
      <c r="G152" s="143" t="s">
        <v>318</v>
      </c>
      <c r="H152" s="144">
        <v>2</v>
      </c>
      <c r="I152" s="145"/>
      <c r="J152" s="146">
        <f t="shared" ref="J152:J164" si="10">ROUND(I152*H152,2)</f>
        <v>0</v>
      </c>
      <c r="K152" s="147"/>
      <c r="L152" s="28"/>
      <c r="M152" s="148" t="s">
        <v>1</v>
      </c>
      <c r="N152" s="149" t="s">
        <v>45</v>
      </c>
      <c r="P152" s="150">
        <f t="shared" ref="P152:P164" si="11">O152*H152</f>
        <v>0</v>
      </c>
      <c r="Q152" s="150">
        <v>0</v>
      </c>
      <c r="R152" s="150">
        <f t="shared" ref="R152:R164" si="12">Q152*H152</f>
        <v>0</v>
      </c>
      <c r="S152" s="150">
        <v>0</v>
      </c>
      <c r="T152" s="151">
        <f t="shared" ref="T152:T164" si="13">S152*H152</f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ref="BE152:BE164" si="14">IF(N152="základná",J152,0)</f>
        <v>0</v>
      </c>
      <c r="BF152" s="153">
        <f t="shared" ref="BF152:BF164" si="15">IF(N152="znížená",J152,0)</f>
        <v>0</v>
      </c>
      <c r="BG152" s="153">
        <f t="shared" ref="BG152:BG164" si="16">IF(N152="zákl. prenesená",J152,0)</f>
        <v>0</v>
      </c>
      <c r="BH152" s="153">
        <f t="shared" ref="BH152:BH164" si="17">IF(N152="zníž. prenesená",J152,0)</f>
        <v>0</v>
      </c>
      <c r="BI152" s="153">
        <f t="shared" ref="BI152:BI164" si="18">IF(N152="nulová",J152,0)</f>
        <v>0</v>
      </c>
      <c r="BJ152" s="13" t="s">
        <v>91</v>
      </c>
      <c r="BK152" s="153">
        <f t="shared" ref="BK152:BK164" si="19">ROUND(I152*H152,2)</f>
        <v>0</v>
      </c>
      <c r="BL152" s="13" t="s">
        <v>199</v>
      </c>
      <c r="BM152" s="152" t="s">
        <v>3767</v>
      </c>
    </row>
    <row r="153" spans="2:65" s="1" customFormat="1" ht="16.5" customHeight="1" x14ac:dyDescent="0.2">
      <c r="B153" s="139"/>
      <c r="C153" s="159" t="s">
        <v>270</v>
      </c>
      <c r="D153" s="159" t="s">
        <v>473</v>
      </c>
      <c r="E153" s="160" t="s">
        <v>3768</v>
      </c>
      <c r="F153" s="161" t="s">
        <v>3769</v>
      </c>
      <c r="G153" s="162" t="s">
        <v>318</v>
      </c>
      <c r="H153" s="163">
        <v>2</v>
      </c>
      <c r="I153" s="164"/>
      <c r="J153" s="165">
        <f t="shared" si="10"/>
        <v>0</v>
      </c>
      <c r="K153" s="166"/>
      <c r="L153" s="167"/>
      <c r="M153" s="168" t="s">
        <v>1</v>
      </c>
      <c r="N153" s="169" t="s">
        <v>45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226</v>
      </c>
      <c r="AT153" s="152" t="s">
        <v>473</v>
      </c>
      <c r="AU153" s="152" t="s">
        <v>91</v>
      </c>
      <c r="AY153" s="13" t="s">
        <v>193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91</v>
      </c>
      <c r="BK153" s="153">
        <f t="shared" si="19"/>
        <v>0</v>
      </c>
      <c r="BL153" s="13" t="s">
        <v>199</v>
      </c>
      <c r="BM153" s="152" t="s">
        <v>3770</v>
      </c>
    </row>
    <row r="154" spans="2:65" s="1" customFormat="1" ht="16.5" customHeight="1" x14ac:dyDescent="0.2">
      <c r="B154" s="139"/>
      <c r="C154" s="159" t="s">
        <v>276</v>
      </c>
      <c r="D154" s="159" t="s">
        <v>473</v>
      </c>
      <c r="E154" s="160" t="s">
        <v>3771</v>
      </c>
      <c r="F154" s="161" t="s">
        <v>3772</v>
      </c>
      <c r="G154" s="162" t="s">
        <v>3773</v>
      </c>
      <c r="H154" s="163">
        <v>2</v>
      </c>
      <c r="I154" s="164"/>
      <c r="J154" s="165">
        <f t="shared" si="10"/>
        <v>0</v>
      </c>
      <c r="K154" s="166"/>
      <c r="L154" s="167"/>
      <c r="M154" s="168" t="s">
        <v>1</v>
      </c>
      <c r="N154" s="169" t="s">
        <v>45</v>
      </c>
      <c r="P154" s="150">
        <f t="shared" si="11"/>
        <v>0</v>
      </c>
      <c r="Q154" s="150">
        <v>7.5000000000000002E-4</v>
      </c>
      <c r="R154" s="150">
        <f t="shared" si="12"/>
        <v>1.5E-3</v>
      </c>
      <c r="S154" s="150">
        <v>0</v>
      </c>
      <c r="T154" s="151">
        <f t="shared" si="13"/>
        <v>0</v>
      </c>
      <c r="AR154" s="152" t="s">
        <v>226</v>
      </c>
      <c r="AT154" s="152" t="s">
        <v>473</v>
      </c>
      <c r="AU154" s="152" t="s">
        <v>91</v>
      </c>
      <c r="AY154" s="13" t="s">
        <v>193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91</v>
      </c>
      <c r="BK154" s="153">
        <f t="shared" si="19"/>
        <v>0</v>
      </c>
      <c r="BL154" s="13" t="s">
        <v>199</v>
      </c>
      <c r="BM154" s="152" t="s">
        <v>3774</v>
      </c>
    </row>
    <row r="155" spans="2:65" s="1" customFormat="1" ht="16.5" customHeight="1" x14ac:dyDescent="0.2">
      <c r="B155" s="139"/>
      <c r="C155" s="159" t="s">
        <v>7</v>
      </c>
      <c r="D155" s="159" t="s">
        <v>473</v>
      </c>
      <c r="E155" s="160" t="s">
        <v>3775</v>
      </c>
      <c r="F155" s="161" t="s">
        <v>3776</v>
      </c>
      <c r="G155" s="162" t="s">
        <v>3777</v>
      </c>
      <c r="H155" s="163">
        <v>1</v>
      </c>
      <c r="I155" s="164"/>
      <c r="J155" s="165">
        <f t="shared" si="10"/>
        <v>0</v>
      </c>
      <c r="K155" s="166"/>
      <c r="L155" s="167"/>
      <c r="M155" s="168" t="s">
        <v>1</v>
      </c>
      <c r="N155" s="169" t="s">
        <v>45</v>
      </c>
      <c r="P155" s="150">
        <f t="shared" si="11"/>
        <v>0</v>
      </c>
      <c r="Q155" s="150">
        <v>4.15E-3</v>
      </c>
      <c r="R155" s="150">
        <f t="shared" si="12"/>
        <v>4.15E-3</v>
      </c>
      <c r="S155" s="150">
        <v>0</v>
      </c>
      <c r="T155" s="151">
        <f t="shared" si="13"/>
        <v>0</v>
      </c>
      <c r="AR155" s="152" t="s">
        <v>226</v>
      </c>
      <c r="AT155" s="152" t="s">
        <v>473</v>
      </c>
      <c r="AU155" s="152" t="s">
        <v>91</v>
      </c>
      <c r="AY155" s="13" t="s">
        <v>193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91</v>
      </c>
      <c r="BK155" s="153">
        <f t="shared" si="19"/>
        <v>0</v>
      </c>
      <c r="BL155" s="13" t="s">
        <v>199</v>
      </c>
      <c r="BM155" s="152" t="s">
        <v>3778</v>
      </c>
    </row>
    <row r="156" spans="2:65" s="1" customFormat="1" ht="16.5" customHeight="1" x14ac:dyDescent="0.2">
      <c r="B156" s="139"/>
      <c r="C156" s="159" t="s">
        <v>285</v>
      </c>
      <c r="D156" s="159" t="s">
        <v>473</v>
      </c>
      <c r="E156" s="160" t="s">
        <v>3779</v>
      </c>
      <c r="F156" s="161" t="s">
        <v>3780</v>
      </c>
      <c r="G156" s="162" t="s">
        <v>3777</v>
      </c>
      <c r="H156" s="163">
        <v>1</v>
      </c>
      <c r="I156" s="164"/>
      <c r="J156" s="165">
        <f t="shared" si="10"/>
        <v>0</v>
      </c>
      <c r="K156" s="166"/>
      <c r="L156" s="167"/>
      <c r="M156" s="168" t="s">
        <v>1</v>
      </c>
      <c r="N156" s="169" t="s">
        <v>45</v>
      </c>
      <c r="P156" s="150">
        <f t="shared" si="11"/>
        <v>0</v>
      </c>
      <c r="Q156" s="150">
        <v>2.3999999999999998E-3</v>
      </c>
      <c r="R156" s="150">
        <f t="shared" si="12"/>
        <v>2.3999999999999998E-3</v>
      </c>
      <c r="S156" s="150">
        <v>0</v>
      </c>
      <c r="T156" s="151">
        <f t="shared" si="13"/>
        <v>0</v>
      </c>
      <c r="AR156" s="152" t="s">
        <v>226</v>
      </c>
      <c r="AT156" s="152" t="s">
        <v>473</v>
      </c>
      <c r="AU156" s="152" t="s">
        <v>91</v>
      </c>
      <c r="AY156" s="13" t="s">
        <v>193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91</v>
      </c>
      <c r="BK156" s="153">
        <f t="shared" si="19"/>
        <v>0</v>
      </c>
      <c r="BL156" s="13" t="s">
        <v>199</v>
      </c>
      <c r="BM156" s="152" t="s">
        <v>3781</v>
      </c>
    </row>
    <row r="157" spans="2:65" s="1" customFormat="1" ht="16.5" customHeight="1" x14ac:dyDescent="0.2">
      <c r="B157" s="139"/>
      <c r="C157" s="159" t="s">
        <v>291</v>
      </c>
      <c r="D157" s="159" t="s">
        <v>473</v>
      </c>
      <c r="E157" s="160" t="s">
        <v>3782</v>
      </c>
      <c r="F157" s="161" t="s">
        <v>3783</v>
      </c>
      <c r="G157" s="162" t="s">
        <v>3777</v>
      </c>
      <c r="H157" s="163">
        <v>1</v>
      </c>
      <c r="I157" s="164"/>
      <c r="J157" s="165">
        <f t="shared" si="10"/>
        <v>0</v>
      </c>
      <c r="K157" s="166"/>
      <c r="L157" s="167"/>
      <c r="M157" s="168" t="s">
        <v>1</v>
      </c>
      <c r="N157" s="169" t="s">
        <v>45</v>
      </c>
      <c r="P157" s="150">
        <f t="shared" si="11"/>
        <v>0</v>
      </c>
      <c r="Q157" s="150">
        <v>1.1999999999999999E-3</v>
      </c>
      <c r="R157" s="150">
        <f t="shared" si="12"/>
        <v>1.1999999999999999E-3</v>
      </c>
      <c r="S157" s="150">
        <v>0</v>
      </c>
      <c r="T157" s="151">
        <f t="shared" si="13"/>
        <v>0</v>
      </c>
      <c r="AR157" s="152" t="s">
        <v>226</v>
      </c>
      <c r="AT157" s="152" t="s">
        <v>473</v>
      </c>
      <c r="AU157" s="152" t="s">
        <v>91</v>
      </c>
      <c r="AY157" s="13" t="s">
        <v>193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91</v>
      </c>
      <c r="BK157" s="153">
        <f t="shared" si="19"/>
        <v>0</v>
      </c>
      <c r="BL157" s="13" t="s">
        <v>199</v>
      </c>
      <c r="BM157" s="152" t="s">
        <v>3784</v>
      </c>
    </row>
    <row r="158" spans="2:65" s="1" customFormat="1" ht="16.5" customHeight="1" x14ac:dyDescent="0.2">
      <c r="B158" s="139"/>
      <c r="C158" s="159" t="s">
        <v>295</v>
      </c>
      <c r="D158" s="159" t="s">
        <v>473</v>
      </c>
      <c r="E158" s="160" t="s">
        <v>3785</v>
      </c>
      <c r="F158" s="161" t="s">
        <v>3786</v>
      </c>
      <c r="G158" s="162" t="s">
        <v>3777</v>
      </c>
      <c r="H158" s="163">
        <v>1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45</v>
      </c>
      <c r="P158" s="150">
        <f t="shared" si="11"/>
        <v>0</v>
      </c>
      <c r="Q158" s="150">
        <v>1.1999999999999999E-3</v>
      </c>
      <c r="R158" s="150">
        <f t="shared" si="12"/>
        <v>1.1999999999999999E-3</v>
      </c>
      <c r="S158" s="150">
        <v>0</v>
      </c>
      <c r="T158" s="151">
        <f t="shared" si="13"/>
        <v>0</v>
      </c>
      <c r="AR158" s="152" t="s">
        <v>226</v>
      </c>
      <c r="AT158" s="152" t="s">
        <v>473</v>
      </c>
      <c r="AU158" s="152" t="s">
        <v>91</v>
      </c>
      <c r="AY158" s="13" t="s">
        <v>193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91</v>
      </c>
      <c r="BK158" s="153">
        <f t="shared" si="19"/>
        <v>0</v>
      </c>
      <c r="BL158" s="13" t="s">
        <v>199</v>
      </c>
      <c r="BM158" s="152" t="s">
        <v>3787</v>
      </c>
    </row>
    <row r="159" spans="2:65" s="1" customFormat="1" ht="24.2" customHeight="1" x14ac:dyDescent="0.2">
      <c r="B159" s="139"/>
      <c r="C159" s="140" t="s">
        <v>301</v>
      </c>
      <c r="D159" s="140" t="s">
        <v>195</v>
      </c>
      <c r="E159" s="141" t="s">
        <v>3788</v>
      </c>
      <c r="F159" s="142" t="s">
        <v>3789</v>
      </c>
      <c r="G159" s="143" t="s">
        <v>318</v>
      </c>
      <c r="H159" s="144">
        <v>2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45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199</v>
      </c>
      <c r="AT159" s="152" t="s">
        <v>195</v>
      </c>
      <c r="AU159" s="152" t="s">
        <v>91</v>
      </c>
      <c r="AY159" s="13" t="s">
        <v>193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91</v>
      </c>
      <c r="BK159" s="153">
        <f t="shared" si="19"/>
        <v>0</v>
      </c>
      <c r="BL159" s="13" t="s">
        <v>199</v>
      </c>
      <c r="BM159" s="152" t="s">
        <v>3790</v>
      </c>
    </row>
    <row r="160" spans="2:65" s="1" customFormat="1" ht="16.5" customHeight="1" x14ac:dyDescent="0.2">
      <c r="B160" s="139"/>
      <c r="C160" s="140" t="s">
        <v>307</v>
      </c>
      <c r="D160" s="140" t="s">
        <v>195</v>
      </c>
      <c r="E160" s="141" t="s">
        <v>3791</v>
      </c>
      <c r="F160" s="142" t="s">
        <v>3792</v>
      </c>
      <c r="G160" s="143" t="s">
        <v>318</v>
      </c>
      <c r="H160" s="144">
        <v>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45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199</v>
      </c>
      <c r="AT160" s="152" t="s">
        <v>195</v>
      </c>
      <c r="AU160" s="152" t="s">
        <v>91</v>
      </c>
      <c r="AY160" s="13" t="s">
        <v>193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91</v>
      </c>
      <c r="BK160" s="153">
        <f t="shared" si="19"/>
        <v>0</v>
      </c>
      <c r="BL160" s="13" t="s">
        <v>199</v>
      </c>
      <c r="BM160" s="152" t="s">
        <v>3793</v>
      </c>
    </row>
    <row r="161" spans="2:65" s="1" customFormat="1" ht="24.2" customHeight="1" x14ac:dyDescent="0.2">
      <c r="B161" s="139"/>
      <c r="C161" s="140" t="s">
        <v>311</v>
      </c>
      <c r="D161" s="140" t="s">
        <v>195</v>
      </c>
      <c r="E161" s="141" t="s">
        <v>3794</v>
      </c>
      <c r="F161" s="142" t="s">
        <v>3795</v>
      </c>
      <c r="G161" s="143" t="s">
        <v>3773</v>
      </c>
      <c r="H161" s="144">
        <v>1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45</v>
      </c>
      <c r="P161" s="150">
        <f t="shared" si="11"/>
        <v>0</v>
      </c>
      <c r="Q161" s="150">
        <v>4.8099999999999997E-2</v>
      </c>
      <c r="R161" s="150">
        <f t="shared" si="12"/>
        <v>4.8099999999999997E-2</v>
      </c>
      <c r="S161" s="150">
        <v>0</v>
      </c>
      <c r="T161" s="151">
        <f t="shared" si="13"/>
        <v>0</v>
      </c>
      <c r="AR161" s="152" t="s">
        <v>199</v>
      </c>
      <c r="AT161" s="152" t="s">
        <v>195</v>
      </c>
      <c r="AU161" s="152" t="s">
        <v>91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3796</v>
      </c>
    </row>
    <row r="162" spans="2:65" s="1" customFormat="1" ht="16.5" customHeight="1" x14ac:dyDescent="0.2">
      <c r="B162" s="139"/>
      <c r="C162" s="140" t="s">
        <v>315</v>
      </c>
      <c r="D162" s="140" t="s">
        <v>195</v>
      </c>
      <c r="E162" s="141" t="s">
        <v>3797</v>
      </c>
      <c r="F162" s="142" t="s">
        <v>3798</v>
      </c>
      <c r="G162" s="143" t="s">
        <v>3773</v>
      </c>
      <c r="H162" s="144">
        <v>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45</v>
      </c>
      <c r="P162" s="150">
        <f t="shared" si="11"/>
        <v>0</v>
      </c>
      <c r="Q162" s="150">
        <v>5.339E-2</v>
      </c>
      <c r="R162" s="150">
        <f t="shared" si="12"/>
        <v>5.339E-2</v>
      </c>
      <c r="S162" s="150">
        <v>0</v>
      </c>
      <c r="T162" s="151">
        <f t="shared" si="13"/>
        <v>0</v>
      </c>
      <c r="AR162" s="152" t="s">
        <v>199</v>
      </c>
      <c r="AT162" s="152" t="s">
        <v>195</v>
      </c>
      <c r="AU162" s="152" t="s">
        <v>91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3799</v>
      </c>
    </row>
    <row r="163" spans="2:65" s="1" customFormat="1" ht="16.5" customHeight="1" x14ac:dyDescent="0.2">
      <c r="B163" s="139"/>
      <c r="C163" s="159" t="s">
        <v>320</v>
      </c>
      <c r="D163" s="159" t="s">
        <v>473</v>
      </c>
      <c r="E163" s="160" t="s">
        <v>3800</v>
      </c>
      <c r="F163" s="161" t="s">
        <v>3801</v>
      </c>
      <c r="G163" s="162" t="s">
        <v>318</v>
      </c>
      <c r="H163" s="163">
        <v>2</v>
      </c>
      <c r="I163" s="164"/>
      <c r="J163" s="165">
        <f t="shared" si="10"/>
        <v>0</v>
      </c>
      <c r="K163" s="166"/>
      <c r="L163" s="167"/>
      <c r="M163" s="168" t="s">
        <v>1</v>
      </c>
      <c r="N163" s="169" t="s">
        <v>45</v>
      </c>
      <c r="P163" s="150">
        <f t="shared" si="11"/>
        <v>0</v>
      </c>
      <c r="Q163" s="150">
        <v>0.02</v>
      </c>
      <c r="R163" s="150">
        <f t="shared" si="12"/>
        <v>0.04</v>
      </c>
      <c r="S163" s="150">
        <v>0</v>
      </c>
      <c r="T163" s="151">
        <f t="shared" si="13"/>
        <v>0</v>
      </c>
      <c r="AR163" s="152" t="s">
        <v>226</v>
      </c>
      <c r="AT163" s="152" t="s">
        <v>473</v>
      </c>
      <c r="AU163" s="152" t="s">
        <v>91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3802</v>
      </c>
    </row>
    <row r="164" spans="2:65" s="1" customFormat="1" ht="24.2" customHeight="1" x14ac:dyDescent="0.2">
      <c r="B164" s="139"/>
      <c r="C164" s="140" t="s">
        <v>326</v>
      </c>
      <c r="D164" s="140" t="s">
        <v>195</v>
      </c>
      <c r="E164" s="141" t="s">
        <v>3803</v>
      </c>
      <c r="F164" s="142" t="s">
        <v>3804</v>
      </c>
      <c r="G164" s="143" t="s">
        <v>318</v>
      </c>
      <c r="H164" s="144">
        <v>2</v>
      </c>
      <c r="I164" s="145"/>
      <c r="J164" s="146">
        <f t="shared" si="10"/>
        <v>0</v>
      </c>
      <c r="K164" s="147"/>
      <c r="L164" s="28"/>
      <c r="M164" s="154" t="s">
        <v>1</v>
      </c>
      <c r="N164" s="155" t="s">
        <v>45</v>
      </c>
      <c r="O164" s="156"/>
      <c r="P164" s="157">
        <f t="shared" si="11"/>
        <v>0</v>
      </c>
      <c r="Q164" s="157">
        <v>9.0000000000000006E-5</v>
      </c>
      <c r="R164" s="157">
        <f t="shared" si="12"/>
        <v>1.8000000000000001E-4</v>
      </c>
      <c r="S164" s="157">
        <v>0</v>
      </c>
      <c r="T164" s="158">
        <f t="shared" si="13"/>
        <v>0</v>
      </c>
      <c r="AR164" s="152" t="s">
        <v>199</v>
      </c>
      <c r="AT164" s="152" t="s">
        <v>195</v>
      </c>
      <c r="AU164" s="152" t="s">
        <v>91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3805</v>
      </c>
    </row>
    <row r="165" spans="2:65" s="1" customFormat="1" ht="6.95" customHeight="1" x14ac:dyDescent="0.2">
      <c r="B165" s="43"/>
      <c r="C165" s="44"/>
      <c r="D165" s="44"/>
      <c r="E165" s="44"/>
      <c r="F165" s="44"/>
      <c r="G165" s="44"/>
      <c r="H165" s="44"/>
      <c r="I165" s="44"/>
      <c r="J165" s="44"/>
      <c r="K165" s="44"/>
      <c r="L165" s="28"/>
    </row>
  </sheetData>
  <autoFilter ref="C126:K164" xr:uid="{00000000-0009-0000-0000-00000B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69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139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3700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3806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ROUND(J127,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ROUND((SUM(BE127:BE168)),  2)</f>
        <v>0</v>
      </c>
      <c r="G35" s="96"/>
      <c r="H35" s="96"/>
      <c r="I35" s="97">
        <v>0.2</v>
      </c>
      <c r="J35" s="95">
        <f>ROUND(((SUM(BE127:BE168))*I35),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ROUND((SUM(BF127:BF168)),  2)</f>
        <v>0</v>
      </c>
      <c r="G36" s="96"/>
      <c r="H36" s="96"/>
      <c r="I36" s="97">
        <v>0.2</v>
      </c>
      <c r="J36" s="95">
        <f>ROUND(((SUM(BF127:BF168))*I36),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ROUND((SUM(BG127:BG168)),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ROUND((SUM(BH127:BH168)),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ROUND((SUM(BI127:BI168)),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3700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102.2 - Preložka vodovodného potrubia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J127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3702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 x14ac:dyDescent="0.2">
      <c r="B100" s="114"/>
      <c r="D100" s="115" t="s">
        <v>3703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 x14ac:dyDescent="0.2">
      <c r="B101" s="114"/>
      <c r="D101" s="115" t="s">
        <v>3704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47" s="9" customFormat="1" ht="19.899999999999999" customHeight="1" x14ac:dyDescent="0.2">
      <c r="B102" s="114"/>
      <c r="D102" s="115" t="s">
        <v>3705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 x14ac:dyDescent="0.2">
      <c r="B103" s="114"/>
      <c r="D103" s="115" t="s">
        <v>3706</v>
      </c>
      <c r="E103" s="116"/>
      <c r="F103" s="116"/>
      <c r="G103" s="116"/>
      <c r="H103" s="116"/>
      <c r="I103" s="116"/>
      <c r="J103" s="117">
        <f>J152</f>
        <v>0</v>
      </c>
      <c r="L103" s="114"/>
    </row>
    <row r="104" spans="2:47" s="8" customFormat="1" ht="24.95" customHeight="1" x14ac:dyDescent="0.2">
      <c r="B104" s="110"/>
      <c r="D104" s="111" t="s">
        <v>167</v>
      </c>
      <c r="E104" s="112"/>
      <c r="F104" s="112"/>
      <c r="G104" s="112"/>
      <c r="H104" s="112"/>
      <c r="I104" s="112"/>
      <c r="J104" s="113">
        <f>J154</f>
        <v>0</v>
      </c>
      <c r="L104" s="110"/>
    </row>
    <row r="105" spans="2:47" s="9" customFormat="1" ht="19.899999999999999" customHeight="1" x14ac:dyDescent="0.2">
      <c r="B105" s="114"/>
      <c r="D105" s="115" t="s">
        <v>3707</v>
      </c>
      <c r="E105" s="116"/>
      <c r="F105" s="116"/>
      <c r="G105" s="116"/>
      <c r="H105" s="116"/>
      <c r="I105" s="116"/>
      <c r="J105" s="117">
        <f>J155</f>
        <v>0</v>
      </c>
      <c r="L105" s="114"/>
    </row>
    <row r="106" spans="2:47" s="1" customFormat="1" ht="21.75" customHeight="1" x14ac:dyDescent="0.2">
      <c r="B106" s="28"/>
      <c r="L106" s="28"/>
    </row>
    <row r="107" spans="2:47" s="1" customFormat="1" ht="6.9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 x14ac:dyDescent="0.2">
      <c r="B112" s="28"/>
      <c r="C112" s="17" t="s">
        <v>179</v>
      </c>
      <c r="L112" s="28"/>
    </row>
    <row r="113" spans="2:63" s="1" customFormat="1" ht="6.95" customHeight="1" x14ac:dyDescent="0.2">
      <c r="B113" s="28"/>
      <c r="L113" s="28"/>
    </row>
    <row r="114" spans="2:63" s="1" customFormat="1" ht="12" customHeight="1" x14ac:dyDescent="0.2">
      <c r="B114" s="28"/>
      <c r="C114" s="23" t="s">
        <v>15</v>
      </c>
      <c r="L114" s="28"/>
    </row>
    <row r="115" spans="2:63" s="1" customFormat="1" ht="26.25" customHeight="1" x14ac:dyDescent="0.2">
      <c r="B115" s="28"/>
      <c r="E115" s="219" t="str">
        <f>E7</f>
        <v>Zníženie energetickej náročnosti a zvýšenie efektívnosti vo výrobe ovocných produktov</v>
      </c>
      <c r="F115" s="220"/>
      <c r="G115" s="220"/>
      <c r="H115" s="220"/>
      <c r="L115" s="28"/>
    </row>
    <row r="116" spans="2:63" ht="12" customHeight="1" x14ac:dyDescent="0.2">
      <c r="B116" s="16"/>
      <c r="C116" s="23" t="s">
        <v>156</v>
      </c>
      <c r="L116" s="16"/>
    </row>
    <row r="117" spans="2:63" s="1" customFormat="1" ht="16.5" customHeight="1" x14ac:dyDescent="0.2">
      <c r="B117" s="28"/>
      <c r="E117" s="219" t="s">
        <v>3700</v>
      </c>
      <c r="F117" s="221"/>
      <c r="G117" s="221"/>
      <c r="H117" s="221"/>
      <c r="L117" s="28"/>
    </row>
    <row r="118" spans="2:63" s="1" customFormat="1" ht="12" customHeight="1" x14ac:dyDescent="0.2">
      <c r="B118" s="28"/>
      <c r="C118" s="23" t="s">
        <v>158</v>
      </c>
      <c r="L118" s="28"/>
    </row>
    <row r="119" spans="2:63" s="1" customFormat="1" ht="16.5" customHeight="1" x14ac:dyDescent="0.2">
      <c r="B119" s="28"/>
      <c r="E119" s="177" t="str">
        <f>E11</f>
        <v>SO 102.2 - Preložka vodovodného potrubia</v>
      </c>
      <c r="F119" s="221"/>
      <c r="G119" s="221"/>
      <c r="H119" s="221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F14</f>
        <v>Stará Ľubovňa</v>
      </c>
      <c r="I121" s="23" t="s">
        <v>21</v>
      </c>
      <c r="J121" s="51" t="str">
        <f>IF(J14="","",J14)</f>
        <v>3. 5. 2023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3" t="s">
        <v>23</v>
      </c>
      <c r="F123" s="21" t="str">
        <f>E17</f>
        <v>GAS Familia, s.r.o.</v>
      </c>
      <c r="I123" s="23" t="s">
        <v>31</v>
      </c>
      <c r="J123" s="26" t="str">
        <f>E23</f>
        <v>Ing. Tibor Mitura</v>
      </c>
      <c r="L123" s="28"/>
    </row>
    <row r="124" spans="2:63" s="1" customFormat="1" ht="15.2" customHeight="1" x14ac:dyDescent="0.2">
      <c r="B124" s="28"/>
      <c r="C124" s="23" t="s">
        <v>29</v>
      </c>
      <c r="F124" s="21" t="str">
        <f>IF(E20="","",E20)</f>
        <v>Vyplň údaj</v>
      </c>
      <c r="I124" s="23" t="s">
        <v>34</v>
      </c>
      <c r="J124" s="26" t="str">
        <f>E26</f>
        <v>Structures, s.r.o.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8"/>
      <c r="C126" s="119" t="s">
        <v>180</v>
      </c>
      <c r="D126" s="120" t="s">
        <v>64</v>
      </c>
      <c r="E126" s="120" t="s">
        <v>60</v>
      </c>
      <c r="F126" s="120" t="s">
        <v>61</v>
      </c>
      <c r="G126" s="120" t="s">
        <v>181</v>
      </c>
      <c r="H126" s="120" t="s">
        <v>182</v>
      </c>
      <c r="I126" s="120" t="s">
        <v>183</v>
      </c>
      <c r="J126" s="121" t="s">
        <v>164</v>
      </c>
      <c r="K126" s="122" t="s">
        <v>184</v>
      </c>
      <c r="L126" s="118"/>
      <c r="M126" s="58" t="s">
        <v>1</v>
      </c>
      <c r="N126" s="59" t="s">
        <v>43</v>
      </c>
      <c r="O126" s="59" t="s">
        <v>185</v>
      </c>
      <c r="P126" s="59" t="s">
        <v>186</v>
      </c>
      <c r="Q126" s="59" t="s">
        <v>187</v>
      </c>
      <c r="R126" s="59" t="s">
        <v>188</v>
      </c>
      <c r="S126" s="59" t="s">
        <v>189</v>
      </c>
      <c r="T126" s="60" t="s">
        <v>190</v>
      </c>
    </row>
    <row r="127" spans="2:63" s="1" customFormat="1" ht="22.9" customHeight="1" x14ac:dyDescent="0.25">
      <c r="B127" s="28"/>
      <c r="C127" s="63" t="s">
        <v>165</v>
      </c>
      <c r="J127" s="123">
        <f>BK127</f>
        <v>0</v>
      </c>
      <c r="L127" s="28"/>
      <c r="M127" s="61"/>
      <c r="N127" s="52"/>
      <c r="O127" s="52"/>
      <c r="P127" s="124">
        <f>P128+P154</f>
        <v>0</v>
      </c>
      <c r="Q127" s="52"/>
      <c r="R127" s="124">
        <f>R128+R154</f>
        <v>48.303037599999996</v>
      </c>
      <c r="S127" s="52"/>
      <c r="T127" s="125">
        <f>T128+T154</f>
        <v>0</v>
      </c>
      <c r="AT127" s="13" t="s">
        <v>78</v>
      </c>
      <c r="AU127" s="13" t="s">
        <v>166</v>
      </c>
      <c r="BK127" s="126">
        <f>BK128+BK154</f>
        <v>0</v>
      </c>
    </row>
    <row r="128" spans="2:63" s="11" customFormat="1" ht="25.9" customHeight="1" x14ac:dyDescent="0.2">
      <c r="B128" s="127"/>
      <c r="D128" s="128" t="s">
        <v>78</v>
      </c>
      <c r="E128" s="129" t="s">
        <v>1835</v>
      </c>
      <c r="F128" s="129" t="s">
        <v>3708</v>
      </c>
      <c r="I128" s="130"/>
      <c r="J128" s="131">
        <f>BK128</f>
        <v>0</v>
      </c>
      <c r="L128" s="127"/>
      <c r="M128" s="132"/>
      <c r="P128" s="133">
        <f>P129+P146+P150+P152</f>
        <v>0</v>
      </c>
      <c r="R128" s="133">
        <f>R129+R146+R150+R152</f>
        <v>47.223037599999998</v>
      </c>
      <c r="T128" s="134">
        <f>T129+T146+T150+T152</f>
        <v>0</v>
      </c>
      <c r="AR128" s="128" t="s">
        <v>86</v>
      </c>
      <c r="AT128" s="135" t="s">
        <v>78</v>
      </c>
      <c r="AU128" s="135" t="s">
        <v>79</v>
      </c>
      <c r="AY128" s="128" t="s">
        <v>193</v>
      </c>
      <c r="BK128" s="136">
        <f>BK129+BK146+BK150+BK152</f>
        <v>0</v>
      </c>
    </row>
    <row r="129" spans="2:65" s="11" customFormat="1" ht="22.9" customHeight="1" x14ac:dyDescent="0.2">
      <c r="B129" s="127"/>
      <c r="D129" s="128" t="s">
        <v>78</v>
      </c>
      <c r="E129" s="137" t="s">
        <v>86</v>
      </c>
      <c r="F129" s="137" t="s">
        <v>3709</v>
      </c>
      <c r="I129" s="130"/>
      <c r="J129" s="138">
        <f>BK129</f>
        <v>0</v>
      </c>
      <c r="L129" s="127"/>
      <c r="M129" s="132"/>
      <c r="P129" s="133">
        <f>SUM(P130:P145)</f>
        <v>0</v>
      </c>
      <c r="R129" s="133">
        <f>SUM(R130:R145)</f>
        <v>3.8088000000000004E-2</v>
      </c>
      <c r="T129" s="134">
        <f>SUM(T130:T145)</f>
        <v>0</v>
      </c>
      <c r="AR129" s="128" t="s">
        <v>86</v>
      </c>
      <c r="AT129" s="135" t="s">
        <v>78</v>
      </c>
      <c r="AU129" s="135" t="s">
        <v>86</v>
      </c>
      <c r="AY129" s="128" t="s">
        <v>193</v>
      </c>
      <c r="BK129" s="136">
        <f>SUM(BK130:BK145)</f>
        <v>0</v>
      </c>
    </row>
    <row r="130" spans="2:65" s="1" customFormat="1" ht="16.5" customHeight="1" x14ac:dyDescent="0.2">
      <c r="B130" s="139"/>
      <c r="C130" s="140" t="s">
        <v>86</v>
      </c>
      <c r="D130" s="140" t="s">
        <v>195</v>
      </c>
      <c r="E130" s="141" t="s">
        <v>3807</v>
      </c>
      <c r="F130" s="142" t="s">
        <v>3808</v>
      </c>
      <c r="G130" s="143" t="s">
        <v>2077</v>
      </c>
      <c r="H130" s="144">
        <v>24</v>
      </c>
      <c r="I130" s="145"/>
      <c r="J130" s="146">
        <f t="shared" ref="J130:J145" si="0">ROUND(I130*H130,2)</f>
        <v>0</v>
      </c>
      <c r="K130" s="147"/>
      <c r="L130" s="28"/>
      <c r="M130" s="148" t="s">
        <v>1</v>
      </c>
      <c r="N130" s="149" t="s">
        <v>45</v>
      </c>
      <c r="P130" s="150">
        <f t="shared" ref="P130:P145" si="1">O130*H130</f>
        <v>0</v>
      </c>
      <c r="Q130" s="150">
        <v>4.0000000000000003E-5</v>
      </c>
      <c r="R130" s="150">
        <f t="shared" ref="R130:R145" si="2">Q130*H130</f>
        <v>9.6000000000000013E-4</v>
      </c>
      <c r="S130" s="150">
        <v>0</v>
      </c>
      <c r="T130" s="151">
        <f t="shared" ref="T130:T145" si="3">S130*H130</f>
        <v>0</v>
      </c>
      <c r="AR130" s="152" t="s">
        <v>199</v>
      </c>
      <c r="AT130" s="152" t="s">
        <v>195</v>
      </c>
      <c r="AU130" s="152" t="s">
        <v>91</v>
      </c>
      <c r="AY130" s="13" t="s">
        <v>193</v>
      </c>
      <c r="BE130" s="153">
        <f t="shared" ref="BE130:BE145" si="4">IF(N130="základná",J130,0)</f>
        <v>0</v>
      </c>
      <c r="BF130" s="153">
        <f t="shared" ref="BF130:BF145" si="5">IF(N130="znížená",J130,0)</f>
        <v>0</v>
      </c>
      <c r="BG130" s="153">
        <f t="shared" ref="BG130:BG145" si="6">IF(N130="zákl. prenesená",J130,0)</f>
        <v>0</v>
      </c>
      <c r="BH130" s="153">
        <f t="shared" ref="BH130:BH145" si="7">IF(N130="zníž. prenesená",J130,0)</f>
        <v>0</v>
      </c>
      <c r="BI130" s="153">
        <f t="shared" ref="BI130:BI145" si="8">IF(N130="nulová",J130,0)</f>
        <v>0</v>
      </c>
      <c r="BJ130" s="13" t="s">
        <v>91</v>
      </c>
      <c r="BK130" s="153">
        <f t="shared" ref="BK130:BK145" si="9">ROUND(I130*H130,2)</f>
        <v>0</v>
      </c>
      <c r="BL130" s="13" t="s">
        <v>199</v>
      </c>
      <c r="BM130" s="152" t="s">
        <v>3809</v>
      </c>
    </row>
    <row r="131" spans="2:65" s="1" customFormat="1" ht="21.75" customHeight="1" x14ac:dyDescent="0.2">
      <c r="B131" s="139"/>
      <c r="C131" s="140" t="s">
        <v>91</v>
      </c>
      <c r="D131" s="140" t="s">
        <v>195</v>
      </c>
      <c r="E131" s="141" t="s">
        <v>3810</v>
      </c>
      <c r="F131" s="142" t="s">
        <v>3811</v>
      </c>
      <c r="G131" s="143" t="s">
        <v>3812</v>
      </c>
      <c r="H131" s="144">
        <v>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195</v>
      </c>
      <c r="AU131" s="152" t="s">
        <v>91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3813</v>
      </c>
    </row>
    <row r="132" spans="2:65" s="1" customFormat="1" ht="24.2" customHeight="1" x14ac:dyDescent="0.2">
      <c r="B132" s="139"/>
      <c r="C132" s="140" t="s">
        <v>96</v>
      </c>
      <c r="D132" s="140" t="s">
        <v>195</v>
      </c>
      <c r="E132" s="141" t="s">
        <v>3710</v>
      </c>
      <c r="F132" s="142" t="s">
        <v>3711</v>
      </c>
      <c r="G132" s="143" t="s">
        <v>210</v>
      </c>
      <c r="H132" s="144">
        <v>4.42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3814</v>
      </c>
    </row>
    <row r="133" spans="2:65" s="1" customFormat="1" ht="21.75" customHeight="1" x14ac:dyDescent="0.2">
      <c r="B133" s="139"/>
      <c r="C133" s="140" t="s">
        <v>199</v>
      </c>
      <c r="D133" s="140" t="s">
        <v>195</v>
      </c>
      <c r="E133" s="141" t="s">
        <v>3713</v>
      </c>
      <c r="F133" s="142" t="s">
        <v>3714</v>
      </c>
      <c r="G133" s="143" t="s">
        <v>210</v>
      </c>
      <c r="H133" s="144">
        <v>44.2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3815</v>
      </c>
    </row>
    <row r="134" spans="2:65" s="1" customFormat="1" ht="21.75" customHeight="1" x14ac:dyDescent="0.2">
      <c r="B134" s="139"/>
      <c r="C134" s="140" t="s">
        <v>215</v>
      </c>
      <c r="D134" s="140" t="s">
        <v>195</v>
      </c>
      <c r="E134" s="141" t="s">
        <v>3716</v>
      </c>
      <c r="F134" s="142" t="s">
        <v>3717</v>
      </c>
      <c r="G134" s="143" t="s">
        <v>210</v>
      </c>
      <c r="H134" s="144">
        <v>44.2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3816</v>
      </c>
    </row>
    <row r="135" spans="2:65" s="1" customFormat="1" ht="21.75" customHeight="1" x14ac:dyDescent="0.2">
      <c r="B135" s="139"/>
      <c r="C135" s="140" t="s">
        <v>201</v>
      </c>
      <c r="D135" s="140" t="s">
        <v>195</v>
      </c>
      <c r="E135" s="141" t="s">
        <v>3719</v>
      </c>
      <c r="F135" s="142" t="s">
        <v>3817</v>
      </c>
      <c r="G135" s="143" t="s">
        <v>210</v>
      </c>
      <c r="H135" s="144">
        <v>44.2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3818</v>
      </c>
    </row>
    <row r="136" spans="2:65" s="1" customFormat="1" ht="21.75" customHeight="1" x14ac:dyDescent="0.2">
      <c r="B136" s="139"/>
      <c r="C136" s="140" t="s">
        <v>222</v>
      </c>
      <c r="D136" s="140" t="s">
        <v>195</v>
      </c>
      <c r="E136" s="141" t="s">
        <v>3722</v>
      </c>
      <c r="F136" s="142" t="s">
        <v>3723</v>
      </c>
      <c r="G136" s="143" t="s">
        <v>210</v>
      </c>
      <c r="H136" s="144">
        <v>44.2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3819</v>
      </c>
    </row>
    <row r="137" spans="2:65" s="1" customFormat="1" ht="24.2" customHeight="1" x14ac:dyDescent="0.2">
      <c r="B137" s="139"/>
      <c r="C137" s="140" t="s">
        <v>226</v>
      </c>
      <c r="D137" s="140" t="s">
        <v>195</v>
      </c>
      <c r="E137" s="141" t="s">
        <v>3725</v>
      </c>
      <c r="F137" s="142" t="s">
        <v>3726</v>
      </c>
      <c r="G137" s="143" t="s">
        <v>198</v>
      </c>
      <c r="H137" s="144">
        <v>176.8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2.1000000000000001E-4</v>
      </c>
      <c r="R137" s="150">
        <f t="shared" si="2"/>
        <v>3.7128000000000001E-2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3820</v>
      </c>
    </row>
    <row r="138" spans="2:65" s="1" customFormat="1" ht="24.2" customHeight="1" x14ac:dyDescent="0.2">
      <c r="B138" s="139"/>
      <c r="C138" s="140" t="s">
        <v>206</v>
      </c>
      <c r="D138" s="140" t="s">
        <v>195</v>
      </c>
      <c r="E138" s="141" t="s">
        <v>3728</v>
      </c>
      <c r="F138" s="142" t="s">
        <v>3729</v>
      </c>
      <c r="G138" s="143" t="s">
        <v>198</v>
      </c>
      <c r="H138" s="144">
        <v>176.8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91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3821</v>
      </c>
    </row>
    <row r="139" spans="2:65" s="1" customFormat="1" ht="21.75" customHeight="1" x14ac:dyDescent="0.2">
      <c r="B139" s="139"/>
      <c r="C139" s="140" t="s">
        <v>233</v>
      </c>
      <c r="D139" s="140" t="s">
        <v>195</v>
      </c>
      <c r="E139" s="141" t="s">
        <v>3731</v>
      </c>
      <c r="F139" s="142" t="s">
        <v>3732</v>
      </c>
      <c r="G139" s="143" t="s">
        <v>210</v>
      </c>
      <c r="H139" s="144">
        <v>88.4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3822</v>
      </c>
    </row>
    <row r="140" spans="2:65" s="1" customFormat="1" ht="24.2" customHeight="1" x14ac:dyDescent="0.2">
      <c r="B140" s="139"/>
      <c r="C140" s="140" t="s">
        <v>237</v>
      </c>
      <c r="D140" s="140" t="s">
        <v>195</v>
      </c>
      <c r="E140" s="141" t="s">
        <v>3734</v>
      </c>
      <c r="F140" s="142" t="s">
        <v>3735</v>
      </c>
      <c r="G140" s="143" t="s">
        <v>210</v>
      </c>
      <c r="H140" s="144">
        <v>28.39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3823</v>
      </c>
    </row>
    <row r="141" spans="2:65" s="1" customFormat="1" ht="16.5" customHeight="1" x14ac:dyDescent="0.2">
      <c r="B141" s="139"/>
      <c r="C141" s="140" t="s">
        <v>242</v>
      </c>
      <c r="D141" s="140" t="s">
        <v>195</v>
      </c>
      <c r="E141" s="141" t="s">
        <v>3737</v>
      </c>
      <c r="F141" s="142" t="s">
        <v>3738</v>
      </c>
      <c r="G141" s="143" t="s">
        <v>210</v>
      </c>
      <c r="H141" s="144">
        <v>28.39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3824</v>
      </c>
    </row>
    <row r="142" spans="2:65" s="1" customFormat="1" ht="16.5" customHeight="1" x14ac:dyDescent="0.2">
      <c r="B142" s="139"/>
      <c r="C142" s="140" t="s">
        <v>246</v>
      </c>
      <c r="D142" s="140" t="s">
        <v>195</v>
      </c>
      <c r="E142" s="141" t="s">
        <v>3740</v>
      </c>
      <c r="F142" s="142" t="s">
        <v>3741</v>
      </c>
      <c r="G142" s="143" t="s">
        <v>210</v>
      </c>
      <c r="H142" s="144">
        <v>28.39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3825</v>
      </c>
    </row>
    <row r="143" spans="2:65" s="1" customFormat="1" ht="16.5" customHeight="1" x14ac:dyDescent="0.2">
      <c r="B143" s="139"/>
      <c r="C143" s="140" t="s">
        <v>250</v>
      </c>
      <c r="D143" s="140" t="s">
        <v>195</v>
      </c>
      <c r="E143" s="141" t="s">
        <v>3743</v>
      </c>
      <c r="F143" s="142" t="s">
        <v>3744</v>
      </c>
      <c r="G143" s="143" t="s">
        <v>210</v>
      </c>
      <c r="H143" s="144">
        <v>28.39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3826</v>
      </c>
    </row>
    <row r="144" spans="2:65" s="1" customFormat="1" ht="21.75" customHeight="1" x14ac:dyDescent="0.2">
      <c r="B144" s="139"/>
      <c r="C144" s="140" t="s">
        <v>254</v>
      </c>
      <c r="D144" s="140" t="s">
        <v>195</v>
      </c>
      <c r="E144" s="141" t="s">
        <v>3746</v>
      </c>
      <c r="F144" s="142" t="s">
        <v>3747</v>
      </c>
      <c r="G144" s="143" t="s">
        <v>210</v>
      </c>
      <c r="H144" s="144">
        <v>60.51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3827</v>
      </c>
    </row>
    <row r="145" spans="2:65" s="1" customFormat="1" ht="16.5" customHeight="1" x14ac:dyDescent="0.2">
      <c r="B145" s="139"/>
      <c r="C145" s="140" t="s">
        <v>258</v>
      </c>
      <c r="D145" s="140" t="s">
        <v>195</v>
      </c>
      <c r="E145" s="141" t="s">
        <v>3749</v>
      </c>
      <c r="F145" s="142" t="s">
        <v>3750</v>
      </c>
      <c r="G145" s="143" t="s">
        <v>210</v>
      </c>
      <c r="H145" s="144">
        <v>21.91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3828</v>
      </c>
    </row>
    <row r="146" spans="2:65" s="11" customFormat="1" ht="22.9" customHeight="1" x14ac:dyDescent="0.2">
      <c r="B146" s="127"/>
      <c r="D146" s="128" t="s">
        <v>78</v>
      </c>
      <c r="E146" s="137" t="s">
        <v>199</v>
      </c>
      <c r="F146" s="137" t="s">
        <v>3752</v>
      </c>
      <c r="I146" s="130"/>
      <c r="J146" s="138">
        <f>BK146</f>
        <v>0</v>
      </c>
      <c r="L146" s="127"/>
      <c r="M146" s="132"/>
      <c r="P146" s="133">
        <f>SUM(P147:P149)</f>
        <v>0</v>
      </c>
      <c r="R146" s="133">
        <f>SUM(R147:R149)</f>
        <v>10.595249600000001</v>
      </c>
      <c r="T146" s="134">
        <f>SUM(T147:T149)</f>
        <v>0</v>
      </c>
      <c r="AR146" s="128" t="s">
        <v>86</v>
      </c>
      <c r="AT146" s="135" t="s">
        <v>78</v>
      </c>
      <c r="AU146" s="135" t="s">
        <v>86</v>
      </c>
      <c r="AY146" s="128" t="s">
        <v>193</v>
      </c>
      <c r="BK146" s="136">
        <f>SUM(BK147:BK149)</f>
        <v>0</v>
      </c>
    </row>
    <row r="147" spans="2:65" s="1" customFormat="1" ht="24.2" customHeight="1" x14ac:dyDescent="0.2">
      <c r="B147" s="139"/>
      <c r="C147" s="140" t="s">
        <v>262</v>
      </c>
      <c r="D147" s="140" t="s">
        <v>195</v>
      </c>
      <c r="E147" s="141" t="s">
        <v>3753</v>
      </c>
      <c r="F147" s="142" t="s">
        <v>3754</v>
      </c>
      <c r="G147" s="143" t="s">
        <v>210</v>
      </c>
      <c r="H147" s="144">
        <v>4.9800000000000004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45</v>
      </c>
      <c r="P147" s="150">
        <f>O147*H147</f>
        <v>0</v>
      </c>
      <c r="Q147" s="150">
        <v>1.8907700000000001</v>
      </c>
      <c r="R147" s="150">
        <f>Q147*H147</f>
        <v>9.4160346000000015</v>
      </c>
      <c r="S147" s="150">
        <v>0</v>
      </c>
      <c r="T147" s="151">
        <f>S147*H147</f>
        <v>0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91</v>
      </c>
      <c r="BK147" s="153">
        <f>ROUND(I147*H147,2)</f>
        <v>0</v>
      </c>
      <c r="BL147" s="13" t="s">
        <v>199</v>
      </c>
      <c r="BM147" s="152" t="s">
        <v>3829</v>
      </c>
    </row>
    <row r="148" spans="2:65" s="1" customFormat="1" ht="24.2" customHeight="1" x14ac:dyDescent="0.2">
      <c r="B148" s="139"/>
      <c r="C148" s="140" t="s">
        <v>270</v>
      </c>
      <c r="D148" s="140" t="s">
        <v>195</v>
      </c>
      <c r="E148" s="141" t="s">
        <v>3830</v>
      </c>
      <c r="F148" s="142" t="s">
        <v>3831</v>
      </c>
      <c r="G148" s="143" t="s">
        <v>210</v>
      </c>
      <c r="H148" s="144">
        <v>0.5</v>
      </c>
      <c r="I148" s="145"/>
      <c r="J148" s="146">
        <f>ROUND(I148*H148,2)</f>
        <v>0</v>
      </c>
      <c r="K148" s="147"/>
      <c r="L148" s="28"/>
      <c r="M148" s="148" t="s">
        <v>1</v>
      </c>
      <c r="N148" s="149" t="s">
        <v>45</v>
      </c>
      <c r="P148" s="150">
        <f>O148*H148</f>
        <v>0</v>
      </c>
      <c r="Q148" s="150">
        <v>2.3543500000000002</v>
      </c>
      <c r="R148" s="150">
        <f>Q148*H148</f>
        <v>1.1771750000000001</v>
      </c>
      <c r="S148" s="150">
        <v>0</v>
      </c>
      <c r="T148" s="151">
        <f>S148*H148</f>
        <v>0</v>
      </c>
      <c r="AR148" s="152" t="s">
        <v>199</v>
      </c>
      <c r="AT148" s="152" t="s">
        <v>195</v>
      </c>
      <c r="AU148" s="152" t="s">
        <v>91</v>
      </c>
      <c r="AY148" s="13" t="s">
        <v>193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91</v>
      </c>
      <c r="BK148" s="153">
        <f>ROUND(I148*H148,2)</f>
        <v>0</v>
      </c>
      <c r="BL148" s="13" t="s">
        <v>199</v>
      </c>
      <c r="BM148" s="152" t="s">
        <v>3832</v>
      </c>
    </row>
    <row r="149" spans="2:65" s="1" customFormat="1" ht="24.2" customHeight="1" x14ac:dyDescent="0.2">
      <c r="B149" s="139"/>
      <c r="C149" s="140" t="s">
        <v>276</v>
      </c>
      <c r="D149" s="140" t="s">
        <v>195</v>
      </c>
      <c r="E149" s="141" t="s">
        <v>3833</v>
      </c>
      <c r="F149" s="142" t="s">
        <v>3834</v>
      </c>
      <c r="G149" s="143" t="s">
        <v>198</v>
      </c>
      <c r="H149" s="144">
        <v>4</v>
      </c>
      <c r="I149" s="145"/>
      <c r="J149" s="146">
        <f>ROUND(I149*H149,2)</f>
        <v>0</v>
      </c>
      <c r="K149" s="147"/>
      <c r="L149" s="28"/>
      <c r="M149" s="148" t="s">
        <v>1</v>
      </c>
      <c r="N149" s="149" t="s">
        <v>45</v>
      </c>
      <c r="P149" s="150">
        <f>O149*H149</f>
        <v>0</v>
      </c>
      <c r="Q149" s="150">
        <v>5.1000000000000004E-4</v>
      </c>
      <c r="R149" s="150">
        <f>Q149*H149</f>
        <v>2.0400000000000001E-3</v>
      </c>
      <c r="S149" s="150">
        <v>0</v>
      </c>
      <c r="T149" s="151">
        <f>S149*H149</f>
        <v>0</v>
      </c>
      <c r="AR149" s="152" t="s">
        <v>199</v>
      </c>
      <c r="AT149" s="152" t="s">
        <v>195</v>
      </c>
      <c r="AU149" s="152" t="s">
        <v>91</v>
      </c>
      <c r="AY149" s="13" t="s">
        <v>193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91</v>
      </c>
      <c r="BK149" s="153">
        <f>ROUND(I149*H149,2)</f>
        <v>0</v>
      </c>
      <c r="BL149" s="13" t="s">
        <v>199</v>
      </c>
      <c r="BM149" s="152" t="s">
        <v>3835</v>
      </c>
    </row>
    <row r="150" spans="2:65" s="11" customFormat="1" ht="22.9" customHeight="1" x14ac:dyDescent="0.2">
      <c r="B150" s="127"/>
      <c r="D150" s="128" t="s">
        <v>78</v>
      </c>
      <c r="E150" s="137" t="s">
        <v>215</v>
      </c>
      <c r="F150" s="137" t="s">
        <v>3756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36.589700000000001</v>
      </c>
      <c r="T150" s="134">
        <f>T151</f>
        <v>0</v>
      </c>
      <c r="AR150" s="128" t="s">
        <v>86</v>
      </c>
      <c r="AT150" s="135" t="s">
        <v>78</v>
      </c>
      <c r="AU150" s="135" t="s">
        <v>86</v>
      </c>
      <c r="AY150" s="128" t="s">
        <v>193</v>
      </c>
      <c r="BK150" s="136">
        <f>BK151</f>
        <v>0</v>
      </c>
    </row>
    <row r="151" spans="2:65" s="1" customFormat="1" ht="16.5" customHeight="1" x14ac:dyDescent="0.2">
      <c r="B151" s="139"/>
      <c r="C151" s="159" t="s">
        <v>7</v>
      </c>
      <c r="D151" s="159" t="s">
        <v>473</v>
      </c>
      <c r="E151" s="160" t="s">
        <v>3757</v>
      </c>
      <c r="F151" s="161" t="s">
        <v>3758</v>
      </c>
      <c r="G151" s="162" t="s">
        <v>210</v>
      </c>
      <c r="H151" s="163">
        <v>21.91</v>
      </c>
      <c r="I151" s="164"/>
      <c r="J151" s="165">
        <f>ROUND(I151*H151,2)</f>
        <v>0</v>
      </c>
      <c r="K151" s="166"/>
      <c r="L151" s="167"/>
      <c r="M151" s="168" t="s">
        <v>1</v>
      </c>
      <c r="N151" s="169" t="s">
        <v>45</v>
      </c>
      <c r="P151" s="150">
        <f>O151*H151</f>
        <v>0</v>
      </c>
      <c r="Q151" s="150">
        <v>1.67</v>
      </c>
      <c r="R151" s="150">
        <f>Q151*H151</f>
        <v>36.589700000000001</v>
      </c>
      <c r="S151" s="150">
        <v>0</v>
      </c>
      <c r="T151" s="151">
        <f>S151*H151</f>
        <v>0</v>
      </c>
      <c r="AR151" s="152" t="s">
        <v>226</v>
      </c>
      <c r="AT151" s="152" t="s">
        <v>473</v>
      </c>
      <c r="AU151" s="152" t="s">
        <v>91</v>
      </c>
      <c r="AY151" s="13" t="s">
        <v>193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91</v>
      </c>
      <c r="BK151" s="153">
        <f>ROUND(I151*H151,2)</f>
        <v>0</v>
      </c>
      <c r="BL151" s="13" t="s">
        <v>199</v>
      </c>
      <c r="BM151" s="152" t="s">
        <v>3836</v>
      </c>
    </row>
    <row r="152" spans="2:65" s="11" customFormat="1" ht="22.9" customHeight="1" x14ac:dyDescent="0.2">
      <c r="B152" s="127"/>
      <c r="D152" s="128" t="s">
        <v>78</v>
      </c>
      <c r="E152" s="137" t="s">
        <v>206</v>
      </c>
      <c r="F152" s="137" t="s">
        <v>3760</v>
      </c>
      <c r="I152" s="130"/>
      <c r="J152" s="138">
        <f>BK152</f>
        <v>0</v>
      </c>
      <c r="L152" s="127"/>
      <c r="M152" s="132"/>
      <c r="P152" s="133">
        <f>P153</f>
        <v>0</v>
      </c>
      <c r="R152" s="133">
        <f>R153</f>
        <v>0</v>
      </c>
      <c r="T152" s="134">
        <f>T153</f>
        <v>0</v>
      </c>
      <c r="AR152" s="128" t="s">
        <v>86</v>
      </c>
      <c r="AT152" s="135" t="s">
        <v>78</v>
      </c>
      <c r="AU152" s="135" t="s">
        <v>86</v>
      </c>
      <c r="AY152" s="128" t="s">
        <v>193</v>
      </c>
      <c r="BK152" s="136">
        <f>BK153</f>
        <v>0</v>
      </c>
    </row>
    <row r="153" spans="2:65" s="1" customFormat="1" ht="24.2" customHeight="1" x14ac:dyDescent="0.2">
      <c r="B153" s="139"/>
      <c r="C153" s="140" t="s">
        <v>574</v>
      </c>
      <c r="D153" s="140" t="s">
        <v>195</v>
      </c>
      <c r="E153" s="141" t="s">
        <v>3761</v>
      </c>
      <c r="F153" s="142" t="s">
        <v>3762</v>
      </c>
      <c r="G153" s="143" t="s">
        <v>240</v>
      </c>
      <c r="H153" s="144">
        <v>48.402999999999999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45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199</v>
      </c>
      <c r="AT153" s="152" t="s">
        <v>195</v>
      </c>
      <c r="AU153" s="152" t="s">
        <v>91</v>
      </c>
      <c r="AY153" s="13" t="s">
        <v>193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91</v>
      </c>
      <c r="BK153" s="153">
        <f>ROUND(I153*H153,2)</f>
        <v>0</v>
      </c>
      <c r="BL153" s="13" t="s">
        <v>199</v>
      </c>
      <c r="BM153" s="152" t="s">
        <v>3837</v>
      </c>
    </row>
    <row r="154" spans="2:65" s="11" customFormat="1" ht="25.9" customHeight="1" x14ac:dyDescent="0.2">
      <c r="B154" s="127"/>
      <c r="D154" s="128" t="s">
        <v>78</v>
      </c>
      <c r="E154" s="129" t="s">
        <v>191</v>
      </c>
      <c r="F154" s="129" t="s">
        <v>192</v>
      </c>
      <c r="I154" s="130"/>
      <c r="J154" s="131">
        <f>BK154</f>
        <v>0</v>
      </c>
      <c r="L154" s="127"/>
      <c r="M154" s="132"/>
      <c r="P154" s="133">
        <f>P155</f>
        <v>0</v>
      </c>
      <c r="R154" s="133">
        <f>R155</f>
        <v>1.0799999999999998</v>
      </c>
      <c r="T154" s="134">
        <f>T155</f>
        <v>0</v>
      </c>
      <c r="AR154" s="128" t="s">
        <v>86</v>
      </c>
      <c r="AT154" s="135" t="s">
        <v>78</v>
      </c>
      <c r="AU154" s="135" t="s">
        <v>79</v>
      </c>
      <c r="AY154" s="128" t="s">
        <v>193</v>
      </c>
      <c r="BK154" s="136">
        <f>BK155</f>
        <v>0</v>
      </c>
    </row>
    <row r="155" spans="2:65" s="11" customFormat="1" ht="22.9" customHeight="1" x14ac:dyDescent="0.2">
      <c r="B155" s="127"/>
      <c r="D155" s="128" t="s">
        <v>78</v>
      </c>
      <c r="E155" s="137" t="s">
        <v>226</v>
      </c>
      <c r="F155" s="137" t="s">
        <v>3764</v>
      </c>
      <c r="I155" s="130"/>
      <c r="J155" s="138">
        <f>BK155</f>
        <v>0</v>
      </c>
      <c r="L155" s="127"/>
      <c r="M155" s="132"/>
      <c r="P155" s="133">
        <f>SUM(P156:P168)</f>
        <v>0</v>
      </c>
      <c r="R155" s="133">
        <f>SUM(R156:R168)</f>
        <v>1.0799999999999998</v>
      </c>
      <c r="T155" s="134">
        <f>SUM(T156:T168)</f>
        <v>0</v>
      </c>
      <c r="AR155" s="128" t="s">
        <v>86</v>
      </c>
      <c r="AT155" s="135" t="s">
        <v>78</v>
      </c>
      <c r="AU155" s="135" t="s">
        <v>86</v>
      </c>
      <c r="AY155" s="128" t="s">
        <v>193</v>
      </c>
      <c r="BK155" s="136">
        <f>SUM(BK156:BK168)</f>
        <v>0</v>
      </c>
    </row>
    <row r="156" spans="2:65" s="1" customFormat="1" ht="24.2" customHeight="1" x14ac:dyDescent="0.2">
      <c r="B156" s="139"/>
      <c r="C156" s="140" t="s">
        <v>285</v>
      </c>
      <c r="D156" s="140" t="s">
        <v>195</v>
      </c>
      <c r="E156" s="141" t="s">
        <v>3838</v>
      </c>
      <c r="F156" s="142" t="s">
        <v>3839</v>
      </c>
      <c r="G156" s="143" t="s">
        <v>3773</v>
      </c>
      <c r="H156" s="144">
        <v>1</v>
      </c>
      <c r="I156" s="145"/>
      <c r="J156" s="146">
        <f t="shared" ref="J156:J168" si="10">ROUND(I156*H156,2)</f>
        <v>0</v>
      </c>
      <c r="K156" s="147"/>
      <c r="L156" s="28"/>
      <c r="M156" s="148" t="s">
        <v>1</v>
      </c>
      <c r="N156" s="149" t="s">
        <v>45</v>
      </c>
      <c r="P156" s="150">
        <f t="shared" ref="P156:P168" si="11">O156*H156</f>
        <v>0</v>
      </c>
      <c r="Q156" s="150">
        <v>0</v>
      </c>
      <c r="R156" s="150">
        <f t="shared" ref="R156:R168" si="12">Q156*H156</f>
        <v>0</v>
      </c>
      <c r="S156" s="150">
        <v>0</v>
      </c>
      <c r="T156" s="151">
        <f t="shared" ref="T156:T168" si="13">S156*H156</f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 t="shared" ref="BE156:BE168" si="14">IF(N156="základná",J156,0)</f>
        <v>0</v>
      </c>
      <c r="BF156" s="153">
        <f t="shared" ref="BF156:BF168" si="15">IF(N156="znížená",J156,0)</f>
        <v>0</v>
      </c>
      <c r="BG156" s="153">
        <f t="shared" ref="BG156:BG168" si="16">IF(N156="zákl. prenesená",J156,0)</f>
        <v>0</v>
      </c>
      <c r="BH156" s="153">
        <f t="shared" ref="BH156:BH168" si="17">IF(N156="zníž. prenesená",J156,0)</f>
        <v>0</v>
      </c>
      <c r="BI156" s="153">
        <f t="shared" ref="BI156:BI168" si="18">IF(N156="nulová",J156,0)</f>
        <v>0</v>
      </c>
      <c r="BJ156" s="13" t="s">
        <v>91</v>
      </c>
      <c r="BK156" s="153">
        <f t="shared" ref="BK156:BK168" si="19">ROUND(I156*H156,2)</f>
        <v>0</v>
      </c>
      <c r="BL156" s="13" t="s">
        <v>199</v>
      </c>
      <c r="BM156" s="152" t="s">
        <v>3840</v>
      </c>
    </row>
    <row r="157" spans="2:65" s="1" customFormat="1" ht="21.75" customHeight="1" x14ac:dyDescent="0.2">
      <c r="B157" s="139"/>
      <c r="C157" s="159" t="s">
        <v>291</v>
      </c>
      <c r="D157" s="159" t="s">
        <v>473</v>
      </c>
      <c r="E157" s="160" t="s">
        <v>3841</v>
      </c>
      <c r="F157" s="161" t="s">
        <v>3842</v>
      </c>
      <c r="G157" s="162" t="s">
        <v>3777</v>
      </c>
      <c r="H157" s="163">
        <v>4</v>
      </c>
      <c r="I157" s="164"/>
      <c r="J157" s="165">
        <f t="shared" si="10"/>
        <v>0</v>
      </c>
      <c r="K157" s="166"/>
      <c r="L157" s="167"/>
      <c r="M157" s="168" t="s">
        <v>1</v>
      </c>
      <c r="N157" s="169" t="s">
        <v>45</v>
      </c>
      <c r="P157" s="150">
        <f t="shared" si="11"/>
        <v>0</v>
      </c>
      <c r="Q157" s="150">
        <v>2.5999999999999999E-3</v>
      </c>
      <c r="R157" s="150">
        <f t="shared" si="12"/>
        <v>1.04E-2</v>
      </c>
      <c r="S157" s="150">
        <v>0</v>
      </c>
      <c r="T157" s="151">
        <f t="shared" si="13"/>
        <v>0</v>
      </c>
      <c r="AR157" s="152" t="s">
        <v>226</v>
      </c>
      <c r="AT157" s="152" t="s">
        <v>473</v>
      </c>
      <c r="AU157" s="152" t="s">
        <v>91</v>
      </c>
      <c r="AY157" s="13" t="s">
        <v>193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91</v>
      </c>
      <c r="BK157" s="153">
        <f t="shared" si="19"/>
        <v>0</v>
      </c>
      <c r="BL157" s="13" t="s">
        <v>199</v>
      </c>
      <c r="BM157" s="152" t="s">
        <v>3843</v>
      </c>
    </row>
    <row r="158" spans="2:65" s="1" customFormat="1" ht="24.2" customHeight="1" x14ac:dyDescent="0.2">
      <c r="B158" s="139"/>
      <c r="C158" s="159" t="s">
        <v>295</v>
      </c>
      <c r="D158" s="159" t="s">
        <v>473</v>
      </c>
      <c r="E158" s="160" t="s">
        <v>3844</v>
      </c>
      <c r="F158" s="161" t="s">
        <v>3845</v>
      </c>
      <c r="G158" s="162" t="s">
        <v>318</v>
      </c>
      <c r="H158" s="163">
        <v>50.546999999999997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45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226</v>
      </c>
      <c r="AT158" s="152" t="s">
        <v>473</v>
      </c>
      <c r="AU158" s="152" t="s">
        <v>91</v>
      </c>
      <c r="AY158" s="13" t="s">
        <v>193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91</v>
      </c>
      <c r="BK158" s="153">
        <f t="shared" si="19"/>
        <v>0</v>
      </c>
      <c r="BL158" s="13" t="s">
        <v>199</v>
      </c>
      <c r="BM158" s="152" t="s">
        <v>3846</v>
      </c>
    </row>
    <row r="159" spans="2:65" s="1" customFormat="1" ht="21.75" customHeight="1" x14ac:dyDescent="0.2">
      <c r="B159" s="139"/>
      <c r="C159" s="159" t="s">
        <v>301</v>
      </c>
      <c r="D159" s="159" t="s">
        <v>473</v>
      </c>
      <c r="E159" s="160" t="s">
        <v>3847</v>
      </c>
      <c r="F159" s="161" t="s">
        <v>3848</v>
      </c>
      <c r="G159" s="162" t="s">
        <v>3777</v>
      </c>
      <c r="H159" s="163">
        <v>2</v>
      </c>
      <c r="I159" s="164"/>
      <c r="J159" s="165">
        <f t="shared" si="10"/>
        <v>0</v>
      </c>
      <c r="K159" s="166"/>
      <c r="L159" s="167"/>
      <c r="M159" s="168" t="s">
        <v>1</v>
      </c>
      <c r="N159" s="169" t="s">
        <v>45</v>
      </c>
      <c r="P159" s="150">
        <f t="shared" si="11"/>
        <v>0</v>
      </c>
      <c r="Q159" s="150">
        <v>1.0500000000000001E-2</v>
      </c>
      <c r="R159" s="150">
        <f t="shared" si="12"/>
        <v>2.1000000000000001E-2</v>
      </c>
      <c r="S159" s="150">
        <v>0</v>
      </c>
      <c r="T159" s="151">
        <f t="shared" si="13"/>
        <v>0</v>
      </c>
      <c r="AR159" s="152" t="s">
        <v>226</v>
      </c>
      <c r="AT159" s="152" t="s">
        <v>473</v>
      </c>
      <c r="AU159" s="152" t="s">
        <v>91</v>
      </c>
      <c r="AY159" s="13" t="s">
        <v>193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91</v>
      </c>
      <c r="BK159" s="153">
        <f t="shared" si="19"/>
        <v>0</v>
      </c>
      <c r="BL159" s="13" t="s">
        <v>199</v>
      </c>
      <c r="BM159" s="152" t="s">
        <v>3849</v>
      </c>
    </row>
    <row r="160" spans="2:65" s="1" customFormat="1" ht="21.75" customHeight="1" x14ac:dyDescent="0.2">
      <c r="B160" s="139"/>
      <c r="C160" s="140" t="s">
        <v>307</v>
      </c>
      <c r="D160" s="140" t="s">
        <v>195</v>
      </c>
      <c r="E160" s="141" t="s">
        <v>3850</v>
      </c>
      <c r="F160" s="142" t="s">
        <v>3851</v>
      </c>
      <c r="G160" s="143" t="s">
        <v>318</v>
      </c>
      <c r="H160" s="144">
        <v>49.8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45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199</v>
      </c>
      <c r="AT160" s="152" t="s">
        <v>195</v>
      </c>
      <c r="AU160" s="152" t="s">
        <v>91</v>
      </c>
      <c r="AY160" s="13" t="s">
        <v>193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91</v>
      </c>
      <c r="BK160" s="153">
        <f t="shared" si="19"/>
        <v>0</v>
      </c>
      <c r="BL160" s="13" t="s">
        <v>199</v>
      </c>
      <c r="BM160" s="152" t="s">
        <v>3852</v>
      </c>
    </row>
    <row r="161" spans="2:65" s="1" customFormat="1" ht="24.2" customHeight="1" x14ac:dyDescent="0.2">
      <c r="B161" s="139"/>
      <c r="C161" s="140" t="s">
        <v>311</v>
      </c>
      <c r="D161" s="140" t="s">
        <v>195</v>
      </c>
      <c r="E161" s="141" t="s">
        <v>3853</v>
      </c>
      <c r="F161" s="142" t="s">
        <v>3854</v>
      </c>
      <c r="G161" s="143" t="s">
        <v>318</v>
      </c>
      <c r="H161" s="144">
        <v>49.8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45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199</v>
      </c>
      <c r="AT161" s="152" t="s">
        <v>195</v>
      </c>
      <c r="AU161" s="152" t="s">
        <v>91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3855</v>
      </c>
    </row>
    <row r="162" spans="2:65" s="1" customFormat="1" ht="24.2" customHeight="1" x14ac:dyDescent="0.2">
      <c r="B162" s="139"/>
      <c r="C162" s="140" t="s">
        <v>315</v>
      </c>
      <c r="D162" s="140" t="s">
        <v>195</v>
      </c>
      <c r="E162" s="141" t="s">
        <v>3856</v>
      </c>
      <c r="F162" s="142" t="s">
        <v>3857</v>
      </c>
      <c r="G162" s="143" t="s">
        <v>318</v>
      </c>
      <c r="H162" s="144">
        <v>49.8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45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199</v>
      </c>
      <c r="AT162" s="152" t="s">
        <v>195</v>
      </c>
      <c r="AU162" s="152" t="s">
        <v>91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3858</v>
      </c>
    </row>
    <row r="163" spans="2:65" s="1" customFormat="1" ht="24.2" customHeight="1" x14ac:dyDescent="0.2">
      <c r="B163" s="139"/>
      <c r="C163" s="140" t="s">
        <v>320</v>
      </c>
      <c r="D163" s="140" t="s">
        <v>195</v>
      </c>
      <c r="E163" s="141" t="s">
        <v>3794</v>
      </c>
      <c r="F163" s="142" t="s">
        <v>3795</v>
      </c>
      <c r="G163" s="143" t="s">
        <v>3773</v>
      </c>
      <c r="H163" s="144">
        <v>1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45</v>
      </c>
      <c r="P163" s="150">
        <f t="shared" si="11"/>
        <v>0</v>
      </c>
      <c r="Q163" s="150">
        <v>4.8099999999999997E-2</v>
      </c>
      <c r="R163" s="150">
        <f t="shared" si="12"/>
        <v>4.8099999999999997E-2</v>
      </c>
      <c r="S163" s="150">
        <v>0</v>
      </c>
      <c r="T163" s="151">
        <f t="shared" si="13"/>
        <v>0</v>
      </c>
      <c r="AR163" s="152" t="s">
        <v>199</v>
      </c>
      <c r="AT163" s="152" t="s">
        <v>195</v>
      </c>
      <c r="AU163" s="152" t="s">
        <v>91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3859</v>
      </c>
    </row>
    <row r="164" spans="2:65" s="1" customFormat="1" ht="16.5" customHeight="1" x14ac:dyDescent="0.2">
      <c r="B164" s="139"/>
      <c r="C164" s="159" t="s">
        <v>326</v>
      </c>
      <c r="D164" s="159" t="s">
        <v>473</v>
      </c>
      <c r="E164" s="160" t="s">
        <v>3800</v>
      </c>
      <c r="F164" s="161" t="s">
        <v>3801</v>
      </c>
      <c r="G164" s="162" t="s">
        <v>318</v>
      </c>
      <c r="H164" s="163">
        <v>49.8</v>
      </c>
      <c r="I164" s="164"/>
      <c r="J164" s="165">
        <f t="shared" si="10"/>
        <v>0</v>
      </c>
      <c r="K164" s="166"/>
      <c r="L164" s="167"/>
      <c r="M164" s="168" t="s">
        <v>1</v>
      </c>
      <c r="N164" s="169" t="s">
        <v>45</v>
      </c>
      <c r="P164" s="150">
        <f t="shared" si="11"/>
        <v>0</v>
      </c>
      <c r="Q164" s="150">
        <v>0.02</v>
      </c>
      <c r="R164" s="150">
        <f t="shared" si="12"/>
        <v>0.996</v>
      </c>
      <c r="S164" s="150">
        <v>0</v>
      </c>
      <c r="T164" s="151">
        <f t="shared" si="13"/>
        <v>0</v>
      </c>
      <c r="AR164" s="152" t="s">
        <v>226</v>
      </c>
      <c r="AT164" s="152" t="s">
        <v>473</v>
      </c>
      <c r="AU164" s="152" t="s">
        <v>91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3860</v>
      </c>
    </row>
    <row r="165" spans="2:65" s="1" customFormat="1" ht="16.5" customHeight="1" x14ac:dyDescent="0.2">
      <c r="B165" s="139"/>
      <c r="C165" s="159" t="s">
        <v>578</v>
      </c>
      <c r="D165" s="159" t="s">
        <v>473</v>
      </c>
      <c r="E165" s="160" t="s">
        <v>3861</v>
      </c>
      <c r="F165" s="161" t="s">
        <v>3862</v>
      </c>
      <c r="G165" s="162" t="s">
        <v>1695</v>
      </c>
      <c r="H165" s="164"/>
      <c r="I165" s="164"/>
      <c r="J165" s="165">
        <f t="shared" si="10"/>
        <v>0</v>
      </c>
      <c r="K165" s="166"/>
      <c r="L165" s="167"/>
      <c r="M165" s="168" t="s">
        <v>1</v>
      </c>
      <c r="N165" s="169" t="s">
        <v>45</v>
      </c>
      <c r="P165" s="150">
        <f t="shared" si="11"/>
        <v>0</v>
      </c>
      <c r="Q165" s="150">
        <v>0.02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226</v>
      </c>
      <c r="AT165" s="152" t="s">
        <v>473</v>
      </c>
      <c r="AU165" s="152" t="s">
        <v>91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3863</v>
      </c>
    </row>
    <row r="166" spans="2:65" s="1" customFormat="1" ht="24.2" customHeight="1" x14ac:dyDescent="0.2">
      <c r="B166" s="139"/>
      <c r="C166" s="140" t="s">
        <v>1978</v>
      </c>
      <c r="D166" s="140" t="s">
        <v>195</v>
      </c>
      <c r="E166" s="141" t="s">
        <v>3803</v>
      </c>
      <c r="F166" s="142" t="s">
        <v>3804</v>
      </c>
      <c r="G166" s="143" t="s">
        <v>318</v>
      </c>
      <c r="H166" s="144">
        <v>50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45</v>
      </c>
      <c r="P166" s="150">
        <f t="shared" si="11"/>
        <v>0</v>
      </c>
      <c r="Q166" s="150">
        <v>9.0000000000000006E-5</v>
      </c>
      <c r="R166" s="150">
        <f t="shared" si="12"/>
        <v>4.5000000000000005E-3</v>
      </c>
      <c r="S166" s="150">
        <v>0</v>
      </c>
      <c r="T166" s="151">
        <f t="shared" si="13"/>
        <v>0</v>
      </c>
      <c r="AR166" s="152" t="s">
        <v>199</v>
      </c>
      <c r="AT166" s="152" t="s">
        <v>195</v>
      </c>
      <c r="AU166" s="152" t="s">
        <v>91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3864</v>
      </c>
    </row>
    <row r="167" spans="2:65" s="1" customFormat="1" ht="16.5" customHeight="1" x14ac:dyDescent="0.2">
      <c r="B167" s="139"/>
      <c r="C167" s="159" t="s">
        <v>582</v>
      </c>
      <c r="D167" s="159" t="s">
        <v>473</v>
      </c>
      <c r="E167" s="160" t="s">
        <v>3865</v>
      </c>
      <c r="F167" s="161" t="s">
        <v>3866</v>
      </c>
      <c r="G167" s="162" t="s">
        <v>3773</v>
      </c>
      <c r="H167" s="163">
        <v>5</v>
      </c>
      <c r="I167" s="164"/>
      <c r="J167" s="165">
        <f t="shared" si="10"/>
        <v>0</v>
      </c>
      <c r="K167" s="166"/>
      <c r="L167" s="167"/>
      <c r="M167" s="168" t="s">
        <v>1</v>
      </c>
      <c r="N167" s="16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226</v>
      </c>
      <c r="AT167" s="152" t="s">
        <v>473</v>
      </c>
      <c r="AU167" s="152" t="s">
        <v>91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3867</v>
      </c>
    </row>
    <row r="168" spans="2:65" s="1" customFormat="1" ht="16.5" customHeight="1" x14ac:dyDescent="0.2">
      <c r="B168" s="139"/>
      <c r="C168" s="159" t="s">
        <v>586</v>
      </c>
      <c r="D168" s="159" t="s">
        <v>473</v>
      </c>
      <c r="E168" s="160" t="s">
        <v>3868</v>
      </c>
      <c r="F168" s="161" t="s">
        <v>3869</v>
      </c>
      <c r="G168" s="162" t="s">
        <v>318</v>
      </c>
      <c r="H168" s="163">
        <v>55</v>
      </c>
      <c r="I168" s="164"/>
      <c r="J168" s="165">
        <f t="shared" si="10"/>
        <v>0</v>
      </c>
      <c r="K168" s="166"/>
      <c r="L168" s="167"/>
      <c r="M168" s="170" t="s">
        <v>1</v>
      </c>
      <c r="N168" s="171" t="s">
        <v>45</v>
      </c>
      <c r="O168" s="156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8">
        <f t="shared" si="13"/>
        <v>0</v>
      </c>
      <c r="AR168" s="152" t="s">
        <v>226</v>
      </c>
      <c r="AT168" s="152" t="s">
        <v>473</v>
      </c>
      <c r="AU168" s="152" t="s">
        <v>91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3870</v>
      </c>
    </row>
    <row r="169" spans="2:65" s="1" customFormat="1" ht="6.95" customHeight="1" x14ac:dyDescent="0.2">
      <c r="B169" s="43"/>
      <c r="C169" s="44"/>
      <c r="D169" s="44"/>
      <c r="E169" s="44"/>
      <c r="F169" s="44"/>
      <c r="G169" s="44"/>
      <c r="H169" s="44"/>
      <c r="I169" s="44"/>
      <c r="J169" s="44"/>
      <c r="K169" s="44"/>
      <c r="L169" s="28"/>
    </row>
  </sheetData>
  <autoFilter ref="C126:K168" xr:uid="{00000000-0009-0000-0000-00000C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7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142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s="1" customFormat="1" ht="12" customHeight="1" x14ac:dyDescent="0.2">
      <c r="B8" s="28"/>
      <c r="D8" s="23" t="s">
        <v>156</v>
      </c>
      <c r="L8" s="28"/>
    </row>
    <row r="9" spans="2:46" s="1" customFormat="1" ht="16.5" customHeight="1" x14ac:dyDescent="0.2">
      <c r="B9" s="28"/>
      <c r="E9" s="177" t="s">
        <v>3871</v>
      </c>
      <c r="F9" s="221"/>
      <c r="G9" s="221"/>
      <c r="H9" s="221"/>
      <c r="L9" s="28"/>
    </row>
    <row r="10" spans="2:46" s="1" customFormat="1" ht="11.25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3. 5. 2023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2" t="str">
        <f>'Rekapitulácia stavby'!E14</f>
        <v>Vyplň údaj</v>
      </c>
      <c r="F18" s="182"/>
      <c r="G18" s="182"/>
      <c r="H18" s="182"/>
      <c r="I18" s="23" t="s">
        <v>27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">
        <v>35</v>
      </c>
      <c r="L23" s="28"/>
    </row>
    <row r="24" spans="2:12" s="1" customFormat="1" ht="18" customHeight="1" x14ac:dyDescent="0.2">
      <c r="B24" s="28"/>
      <c r="E24" s="21" t="s">
        <v>36</v>
      </c>
      <c r="I24" s="23" t="s">
        <v>27</v>
      </c>
      <c r="J24" s="21" t="s">
        <v>37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38</v>
      </c>
      <c r="L26" s="28"/>
    </row>
    <row r="27" spans="2:12" s="7" customFormat="1" ht="16.5" customHeight="1" x14ac:dyDescent="0.2">
      <c r="B27" s="93"/>
      <c r="E27" s="187" t="s">
        <v>1</v>
      </c>
      <c r="F27" s="187"/>
      <c r="G27" s="187"/>
      <c r="H27" s="187"/>
      <c r="L27" s="9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39</v>
      </c>
      <c r="J30" s="65">
        <f>ROUND(J123,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41</v>
      </c>
      <c r="I32" s="31" t="s">
        <v>40</v>
      </c>
      <c r="J32" s="31" t="s">
        <v>42</v>
      </c>
      <c r="L32" s="28"/>
    </row>
    <row r="33" spans="2:12" s="1" customFormat="1" ht="14.45" customHeight="1" x14ac:dyDescent="0.2">
      <c r="B33" s="28"/>
      <c r="D33" s="54" t="s">
        <v>43</v>
      </c>
      <c r="E33" s="33" t="s">
        <v>44</v>
      </c>
      <c r="F33" s="95">
        <f>ROUND((SUM(BE123:BE169)),  2)</f>
        <v>0</v>
      </c>
      <c r="G33" s="96"/>
      <c r="H33" s="96"/>
      <c r="I33" s="97">
        <v>0.2</v>
      </c>
      <c r="J33" s="95">
        <f>ROUND(((SUM(BE123:BE169))*I33),  2)</f>
        <v>0</v>
      </c>
      <c r="L33" s="28"/>
    </row>
    <row r="34" spans="2:12" s="1" customFormat="1" ht="14.45" customHeight="1" x14ac:dyDescent="0.2">
      <c r="B34" s="28"/>
      <c r="E34" s="33" t="s">
        <v>45</v>
      </c>
      <c r="F34" s="95">
        <f>ROUND((SUM(BF123:BF169)),  2)</f>
        <v>0</v>
      </c>
      <c r="G34" s="96"/>
      <c r="H34" s="96"/>
      <c r="I34" s="97">
        <v>0.2</v>
      </c>
      <c r="J34" s="95">
        <f>ROUND(((SUM(BF123:BF169))*I34),  2)</f>
        <v>0</v>
      </c>
      <c r="L34" s="28"/>
    </row>
    <row r="35" spans="2:12" s="1" customFormat="1" ht="14.45" hidden="1" customHeight="1" x14ac:dyDescent="0.2">
      <c r="B35" s="28"/>
      <c r="E35" s="23" t="s">
        <v>46</v>
      </c>
      <c r="F35" s="84">
        <f>ROUND((SUM(BG123:BG169)),  2)</f>
        <v>0</v>
      </c>
      <c r="I35" s="98">
        <v>0.2</v>
      </c>
      <c r="J35" s="84">
        <f>0</f>
        <v>0</v>
      </c>
      <c r="L35" s="28"/>
    </row>
    <row r="36" spans="2:12" s="1" customFormat="1" ht="14.45" hidden="1" customHeight="1" x14ac:dyDescent="0.2">
      <c r="B36" s="28"/>
      <c r="E36" s="23" t="s">
        <v>47</v>
      </c>
      <c r="F36" s="84">
        <f>ROUND((SUM(BH123:BH169)),  2)</f>
        <v>0</v>
      </c>
      <c r="I36" s="98">
        <v>0.2</v>
      </c>
      <c r="J36" s="84">
        <f>0</f>
        <v>0</v>
      </c>
      <c r="L36" s="28"/>
    </row>
    <row r="37" spans="2:12" s="1" customFormat="1" ht="14.45" hidden="1" customHeight="1" x14ac:dyDescent="0.2">
      <c r="B37" s="28"/>
      <c r="E37" s="33" t="s">
        <v>48</v>
      </c>
      <c r="F37" s="95">
        <f>ROUND((SUM(BI123:BI169)),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49</v>
      </c>
      <c r="E39" s="56"/>
      <c r="F39" s="56"/>
      <c r="G39" s="101" t="s">
        <v>50</v>
      </c>
      <c r="H39" s="102" t="s">
        <v>51</v>
      </c>
      <c r="I39" s="56"/>
      <c r="J39" s="103">
        <f>SUM(J30:J37)</f>
        <v>0</v>
      </c>
      <c r="K39" s="10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162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47" s="1" customFormat="1" ht="12" customHeight="1" x14ac:dyDescent="0.2">
      <c r="B86" s="28"/>
      <c r="C86" s="23" t="s">
        <v>156</v>
      </c>
      <c r="L86" s="28"/>
    </row>
    <row r="87" spans="2:47" s="1" customFormat="1" ht="16.5" customHeight="1" x14ac:dyDescent="0.2">
      <c r="B87" s="28"/>
      <c r="E87" s="177" t="str">
        <f>E9</f>
        <v>SO 103 - Spevnené plochy a terénne úpravy</v>
      </c>
      <c r="F87" s="221"/>
      <c r="G87" s="221"/>
      <c r="H87" s="22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Stará Ľubovňa</v>
      </c>
      <c r="I89" s="23" t="s">
        <v>21</v>
      </c>
      <c r="J89" s="51" t="str">
        <f>IF(J12="","",J12)</f>
        <v>3. 5. 2023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23</v>
      </c>
      <c r="F91" s="21" t="str">
        <f>E15</f>
        <v>GAS Familia, s.r.o.</v>
      </c>
      <c r="I91" s="23" t="s">
        <v>31</v>
      </c>
      <c r="J91" s="26" t="str">
        <f>E21</f>
        <v>Ing. Tibor Mitura</v>
      </c>
      <c r="L91" s="28"/>
    </row>
    <row r="92" spans="2:47" s="1" customFormat="1" ht="15.2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Structures, s.r.o.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163</v>
      </c>
      <c r="D94" s="99"/>
      <c r="E94" s="99"/>
      <c r="F94" s="99"/>
      <c r="G94" s="99"/>
      <c r="H94" s="99"/>
      <c r="I94" s="99"/>
      <c r="J94" s="108" t="s">
        <v>164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9" t="s">
        <v>165</v>
      </c>
      <c r="J96" s="65">
        <f>J123</f>
        <v>0</v>
      </c>
      <c r="L96" s="28"/>
      <c r="AU96" s="13" t="s">
        <v>166</v>
      </c>
    </row>
    <row r="97" spans="2:12" s="8" customFormat="1" ht="24.95" customHeight="1" x14ac:dyDescent="0.2">
      <c r="B97" s="110"/>
      <c r="D97" s="111" t="s">
        <v>167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 x14ac:dyDescent="0.2">
      <c r="B98" s="114"/>
      <c r="D98" s="115" t="s">
        <v>168</v>
      </c>
      <c r="E98" s="116"/>
      <c r="F98" s="116"/>
      <c r="G98" s="116"/>
      <c r="H98" s="116"/>
      <c r="I98" s="116"/>
      <c r="J98" s="117">
        <f>J125</f>
        <v>0</v>
      </c>
      <c r="L98" s="114"/>
    </row>
    <row r="99" spans="2:12" s="9" customFormat="1" ht="19.899999999999999" customHeight="1" x14ac:dyDescent="0.2">
      <c r="B99" s="114"/>
      <c r="D99" s="115" t="s">
        <v>418</v>
      </c>
      <c r="E99" s="116"/>
      <c r="F99" s="116"/>
      <c r="G99" s="116"/>
      <c r="H99" s="116"/>
      <c r="I99" s="116"/>
      <c r="J99" s="117">
        <f>J140</f>
        <v>0</v>
      </c>
      <c r="L99" s="114"/>
    </row>
    <row r="100" spans="2:12" s="9" customFormat="1" ht="19.899999999999999" customHeight="1" x14ac:dyDescent="0.2">
      <c r="B100" s="114"/>
      <c r="D100" s="115" t="s">
        <v>419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12" s="9" customFormat="1" ht="19.899999999999999" customHeight="1" x14ac:dyDescent="0.2">
      <c r="B101" s="114"/>
      <c r="D101" s="115" t="s">
        <v>421</v>
      </c>
      <c r="E101" s="116"/>
      <c r="F101" s="116"/>
      <c r="G101" s="116"/>
      <c r="H101" s="116"/>
      <c r="I101" s="116"/>
      <c r="J101" s="117">
        <f>J149</f>
        <v>0</v>
      </c>
      <c r="L101" s="114"/>
    </row>
    <row r="102" spans="2:12" s="9" customFormat="1" ht="19.899999999999999" customHeight="1" x14ac:dyDescent="0.2">
      <c r="B102" s="114"/>
      <c r="D102" s="115" t="s">
        <v>170</v>
      </c>
      <c r="E102" s="116"/>
      <c r="F102" s="116"/>
      <c r="G102" s="116"/>
      <c r="H102" s="116"/>
      <c r="I102" s="116"/>
      <c r="J102" s="117">
        <f>J156</f>
        <v>0</v>
      </c>
      <c r="L102" s="114"/>
    </row>
    <row r="103" spans="2:12" s="9" customFormat="1" ht="19.899999999999999" customHeight="1" x14ac:dyDescent="0.2">
      <c r="B103" s="114"/>
      <c r="D103" s="115" t="s">
        <v>422</v>
      </c>
      <c r="E103" s="116"/>
      <c r="F103" s="116"/>
      <c r="G103" s="116"/>
      <c r="H103" s="116"/>
      <c r="I103" s="116"/>
      <c r="J103" s="117">
        <f>J168</f>
        <v>0</v>
      </c>
      <c r="L103" s="114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 x14ac:dyDescent="0.2">
      <c r="B110" s="28"/>
      <c r="C110" s="17" t="s">
        <v>179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19" t="str">
        <f>E7</f>
        <v>Zníženie energetickej náročnosti a zvýšenie efektívnosti vo výrobe ovocných produktov</v>
      </c>
      <c r="F113" s="220"/>
      <c r="G113" s="220"/>
      <c r="H113" s="220"/>
      <c r="L113" s="28"/>
    </row>
    <row r="114" spans="2:65" s="1" customFormat="1" ht="12" customHeight="1" x14ac:dyDescent="0.2">
      <c r="B114" s="28"/>
      <c r="C114" s="23" t="s">
        <v>156</v>
      </c>
      <c r="L114" s="28"/>
    </row>
    <row r="115" spans="2:65" s="1" customFormat="1" ht="16.5" customHeight="1" x14ac:dyDescent="0.2">
      <c r="B115" s="28"/>
      <c r="E115" s="177" t="str">
        <f>E9</f>
        <v>SO 103 - Spevnené plochy a terénne úpravy</v>
      </c>
      <c r="F115" s="221"/>
      <c r="G115" s="221"/>
      <c r="H115" s="221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Stará Ľubovňa</v>
      </c>
      <c r="I117" s="23" t="s">
        <v>21</v>
      </c>
      <c r="J117" s="51" t="str">
        <f>IF(J12="","",J12)</f>
        <v>3. 5. 2023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23</v>
      </c>
      <c r="F119" s="21" t="str">
        <f>E15</f>
        <v>GAS Familia, s.r.o.</v>
      </c>
      <c r="I119" s="23" t="s">
        <v>31</v>
      </c>
      <c r="J119" s="26" t="str">
        <f>E21</f>
        <v>Ing. Tibor Mitura</v>
      </c>
      <c r="L119" s="28"/>
    </row>
    <row r="120" spans="2:65" s="1" customFormat="1" ht="15.2" customHeight="1" x14ac:dyDescent="0.2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>Structures, s.r.o.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180</v>
      </c>
      <c r="D122" s="120" t="s">
        <v>64</v>
      </c>
      <c r="E122" s="120" t="s">
        <v>60</v>
      </c>
      <c r="F122" s="120" t="s">
        <v>61</v>
      </c>
      <c r="G122" s="120" t="s">
        <v>181</v>
      </c>
      <c r="H122" s="120" t="s">
        <v>182</v>
      </c>
      <c r="I122" s="120" t="s">
        <v>183</v>
      </c>
      <c r="J122" s="121" t="s">
        <v>164</v>
      </c>
      <c r="K122" s="122" t="s">
        <v>184</v>
      </c>
      <c r="L122" s="118"/>
      <c r="M122" s="58" t="s">
        <v>1</v>
      </c>
      <c r="N122" s="59" t="s">
        <v>43</v>
      </c>
      <c r="O122" s="59" t="s">
        <v>185</v>
      </c>
      <c r="P122" s="59" t="s">
        <v>186</v>
      </c>
      <c r="Q122" s="59" t="s">
        <v>187</v>
      </c>
      <c r="R122" s="59" t="s">
        <v>188</v>
      </c>
      <c r="S122" s="59" t="s">
        <v>189</v>
      </c>
      <c r="T122" s="60" t="s">
        <v>190</v>
      </c>
    </row>
    <row r="123" spans="2:65" s="1" customFormat="1" ht="22.9" customHeight="1" x14ac:dyDescent="0.25">
      <c r="B123" s="28"/>
      <c r="C123" s="63" t="s">
        <v>165</v>
      </c>
      <c r="J123" s="123">
        <f>BK123</f>
        <v>0</v>
      </c>
      <c r="L123" s="28"/>
      <c r="M123" s="61"/>
      <c r="N123" s="52"/>
      <c r="O123" s="52"/>
      <c r="P123" s="124">
        <f>P124</f>
        <v>0</v>
      </c>
      <c r="Q123" s="52"/>
      <c r="R123" s="124">
        <f>R124</f>
        <v>3255.3377798199999</v>
      </c>
      <c r="S123" s="52"/>
      <c r="T123" s="125">
        <f>T124</f>
        <v>21.477427200000001</v>
      </c>
      <c r="AT123" s="13" t="s">
        <v>78</v>
      </c>
      <c r="AU123" s="13" t="s">
        <v>166</v>
      </c>
      <c r="BK123" s="126">
        <f>BK124</f>
        <v>0</v>
      </c>
    </row>
    <row r="124" spans="2:65" s="11" customFormat="1" ht="25.9" customHeight="1" x14ac:dyDescent="0.2">
      <c r="B124" s="127"/>
      <c r="D124" s="128" t="s">
        <v>78</v>
      </c>
      <c r="E124" s="129" t="s">
        <v>191</v>
      </c>
      <c r="F124" s="129" t="s">
        <v>192</v>
      </c>
      <c r="I124" s="130"/>
      <c r="J124" s="131">
        <f>BK124</f>
        <v>0</v>
      </c>
      <c r="L124" s="127"/>
      <c r="M124" s="132"/>
      <c r="P124" s="133">
        <f>P125+P140+P146+P149+P156+P168</f>
        <v>0</v>
      </c>
      <c r="R124" s="133">
        <f>R125+R140+R146+R149+R156+R168</f>
        <v>3255.3377798199999</v>
      </c>
      <c r="T124" s="134">
        <f>T125+T140+T146+T149+T156+T168</f>
        <v>21.477427200000001</v>
      </c>
      <c r="AR124" s="128" t="s">
        <v>86</v>
      </c>
      <c r="AT124" s="135" t="s">
        <v>78</v>
      </c>
      <c r="AU124" s="135" t="s">
        <v>79</v>
      </c>
      <c r="AY124" s="128" t="s">
        <v>193</v>
      </c>
      <c r="BK124" s="136">
        <f>BK125+BK140+BK146+BK149+BK156+BK168</f>
        <v>0</v>
      </c>
    </row>
    <row r="125" spans="2:65" s="11" customFormat="1" ht="22.9" customHeight="1" x14ac:dyDescent="0.2">
      <c r="B125" s="127"/>
      <c r="D125" s="128" t="s">
        <v>78</v>
      </c>
      <c r="E125" s="137" t="s">
        <v>86</v>
      </c>
      <c r="F125" s="137" t="s">
        <v>194</v>
      </c>
      <c r="I125" s="130"/>
      <c r="J125" s="138">
        <f>BK125</f>
        <v>0</v>
      </c>
      <c r="L125" s="127"/>
      <c r="M125" s="132"/>
      <c r="P125" s="133">
        <f>SUM(P126:P139)</f>
        <v>0</v>
      </c>
      <c r="R125" s="133">
        <f>SUM(R126:R139)</f>
        <v>337.34613875999992</v>
      </c>
      <c r="T125" s="134">
        <f>SUM(T126:T139)</f>
        <v>21.477427200000001</v>
      </c>
      <c r="AR125" s="128" t="s">
        <v>86</v>
      </c>
      <c r="AT125" s="135" t="s">
        <v>78</v>
      </c>
      <c r="AU125" s="135" t="s">
        <v>86</v>
      </c>
      <c r="AY125" s="128" t="s">
        <v>193</v>
      </c>
      <c r="BK125" s="136">
        <f>SUM(BK126:BK139)</f>
        <v>0</v>
      </c>
    </row>
    <row r="126" spans="2:65" s="1" customFormat="1" ht="33" customHeight="1" x14ac:dyDescent="0.2">
      <c r="B126" s="139"/>
      <c r="C126" s="140" t="s">
        <v>86</v>
      </c>
      <c r="D126" s="140" t="s">
        <v>195</v>
      </c>
      <c r="E126" s="141" t="s">
        <v>3872</v>
      </c>
      <c r="F126" s="142" t="s">
        <v>3873</v>
      </c>
      <c r="G126" s="143" t="s">
        <v>198</v>
      </c>
      <c r="H126" s="144">
        <v>140.928</v>
      </c>
      <c r="I126" s="145"/>
      <c r="J126" s="146">
        <f t="shared" ref="J126:J139" si="0">ROUND(I126*H126,2)</f>
        <v>0</v>
      </c>
      <c r="K126" s="147"/>
      <c r="L126" s="28"/>
      <c r="M126" s="148" t="s">
        <v>1</v>
      </c>
      <c r="N126" s="149" t="s">
        <v>45</v>
      </c>
      <c r="P126" s="150">
        <f t="shared" ref="P126:P139" si="1">O126*H126</f>
        <v>0</v>
      </c>
      <c r="Q126" s="150">
        <v>1.7000000000000001E-4</v>
      </c>
      <c r="R126" s="150">
        <f t="shared" ref="R126:R139" si="2">Q126*H126</f>
        <v>2.3957760000000002E-2</v>
      </c>
      <c r="S126" s="150">
        <v>0.15240000000000001</v>
      </c>
      <c r="T126" s="151">
        <f t="shared" ref="T126:T139" si="3">S126*H126</f>
        <v>21.477427200000001</v>
      </c>
      <c r="AR126" s="152" t="s">
        <v>199</v>
      </c>
      <c r="AT126" s="152" t="s">
        <v>195</v>
      </c>
      <c r="AU126" s="152" t="s">
        <v>91</v>
      </c>
      <c r="AY126" s="13" t="s">
        <v>193</v>
      </c>
      <c r="BE126" s="153">
        <f t="shared" ref="BE126:BE139" si="4">IF(N126="základná",J126,0)</f>
        <v>0</v>
      </c>
      <c r="BF126" s="153">
        <f t="shared" ref="BF126:BF139" si="5">IF(N126="znížená",J126,0)</f>
        <v>0</v>
      </c>
      <c r="BG126" s="153">
        <f t="shared" ref="BG126:BG139" si="6">IF(N126="zákl. prenesená",J126,0)</f>
        <v>0</v>
      </c>
      <c r="BH126" s="153">
        <f t="shared" ref="BH126:BH139" si="7">IF(N126="zníž. prenesená",J126,0)</f>
        <v>0</v>
      </c>
      <c r="BI126" s="153">
        <f t="shared" ref="BI126:BI139" si="8">IF(N126="nulová",J126,0)</f>
        <v>0</v>
      </c>
      <c r="BJ126" s="13" t="s">
        <v>91</v>
      </c>
      <c r="BK126" s="153">
        <f t="shared" ref="BK126:BK139" si="9">ROUND(I126*H126,2)</f>
        <v>0</v>
      </c>
      <c r="BL126" s="13" t="s">
        <v>199</v>
      </c>
      <c r="BM126" s="152" t="s">
        <v>3874</v>
      </c>
    </row>
    <row r="127" spans="2:65" s="1" customFormat="1" ht="21.75" customHeight="1" x14ac:dyDescent="0.2">
      <c r="B127" s="139"/>
      <c r="C127" s="140" t="s">
        <v>91</v>
      </c>
      <c r="D127" s="140" t="s">
        <v>195</v>
      </c>
      <c r="E127" s="141" t="s">
        <v>434</v>
      </c>
      <c r="F127" s="142" t="s">
        <v>435</v>
      </c>
      <c r="G127" s="143" t="s">
        <v>210</v>
      </c>
      <c r="H127" s="144">
        <v>16.399999999999999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45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199</v>
      </c>
      <c r="AT127" s="152" t="s">
        <v>195</v>
      </c>
      <c r="AU127" s="152" t="s">
        <v>91</v>
      </c>
      <c r="AY127" s="13" t="s">
        <v>193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91</v>
      </c>
      <c r="BK127" s="153">
        <f t="shared" si="9"/>
        <v>0</v>
      </c>
      <c r="BL127" s="13" t="s">
        <v>199</v>
      </c>
      <c r="BM127" s="152" t="s">
        <v>3875</v>
      </c>
    </row>
    <row r="128" spans="2:65" s="1" customFormat="1" ht="24.2" customHeight="1" x14ac:dyDescent="0.2">
      <c r="B128" s="139"/>
      <c r="C128" s="140" t="s">
        <v>96</v>
      </c>
      <c r="D128" s="140" t="s">
        <v>195</v>
      </c>
      <c r="E128" s="141" t="s">
        <v>3876</v>
      </c>
      <c r="F128" s="142" t="s">
        <v>3877</v>
      </c>
      <c r="G128" s="143" t="s">
        <v>210</v>
      </c>
      <c r="H128" s="144">
        <v>90.3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45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199</v>
      </c>
      <c r="AT128" s="152" t="s">
        <v>195</v>
      </c>
      <c r="AU128" s="152" t="s">
        <v>91</v>
      </c>
      <c r="AY128" s="13" t="s">
        <v>193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91</v>
      </c>
      <c r="BK128" s="153">
        <f t="shared" si="9"/>
        <v>0</v>
      </c>
      <c r="BL128" s="13" t="s">
        <v>199</v>
      </c>
      <c r="BM128" s="152" t="s">
        <v>3878</v>
      </c>
    </row>
    <row r="129" spans="2:65" s="1" customFormat="1" ht="16.5" customHeight="1" x14ac:dyDescent="0.2">
      <c r="B129" s="139"/>
      <c r="C129" s="159" t="s">
        <v>199</v>
      </c>
      <c r="D129" s="159" t="s">
        <v>473</v>
      </c>
      <c r="E129" s="160" t="s">
        <v>474</v>
      </c>
      <c r="F129" s="161" t="s">
        <v>475</v>
      </c>
      <c r="G129" s="162" t="s">
        <v>240</v>
      </c>
      <c r="H129" s="163">
        <v>144.47999999999999</v>
      </c>
      <c r="I129" s="164"/>
      <c r="J129" s="165">
        <f t="shared" si="0"/>
        <v>0</v>
      </c>
      <c r="K129" s="166"/>
      <c r="L129" s="167"/>
      <c r="M129" s="168" t="s">
        <v>1</v>
      </c>
      <c r="N129" s="169" t="s">
        <v>45</v>
      </c>
      <c r="P129" s="150">
        <f t="shared" si="1"/>
        <v>0</v>
      </c>
      <c r="Q129" s="150">
        <v>1</v>
      </c>
      <c r="R129" s="150">
        <f t="shared" si="2"/>
        <v>144.47999999999999</v>
      </c>
      <c r="S129" s="150">
        <v>0</v>
      </c>
      <c r="T129" s="151">
        <f t="shared" si="3"/>
        <v>0</v>
      </c>
      <c r="AR129" s="152" t="s">
        <v>226</v>
      </c>
      <c r="AT129" s="152" t="s">
        <v>473</v>
      </c>
      <c r="AU129" s="152" t="s">
        <v>91</v>
      </c>
      <c r="AY129" s="13" t="s">
        <v>193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91</v>
      </c>
      <c r="BK129" s="153">
        <f t="shared" si="9"/>
        <v>0</v>
      </c>
      <c r="BL129" s="13" t="s">
        <v>199</v>
      </c>
      <c r="BM129" s="152" t="s">
        <v>3879</v>
      </c>
    </row>
    <row r="130" spans="2:65" s="1" customFormat="1" ht="24.2" customHeight="1" x14ac:dyDescent="0.2">
      <c r="B130" s="139"/>
      <c r="C130" s="140" t="s">
        <v>215</v>
      </c>
      <c r="D130" s="140" t="s">
        <v>195</v>
      </c>
      <c r="E130" s="141" t="s">
        <v>3880</v>
      </c>
      <c r="F130" s="142" t="s">
        <v>3881</v>
      </c>
      <c r="G130" s="143" t="s">
        <v>198</v>
      </c>
      <c r="H130" s="144">
        <v>301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45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199</v>
      </c>
      <c r="AT130" s="152" t="s">
        <v>195</v>
      </c>
      <c r="AU130" s="152" t="s">
        <v>91</v>
      </c>
      <c r="AY130" s="13" t="s">
        <v>193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91</v>
      </c>
      <c r="BK130" s="153">
        <f t="shared" si="9"/>
        <v>0</v>
      </c>
      <c r="BL130" s="13" t="s">
        <v>199</v>
      </c>
      <c r="BM130" s="152" t="s">
        <v>3882</v>
      </c>
    </row>
    <row r="131" spans="2:65" s="1" customFormat="1" ht="16.5" customHeight="1" x14ac:dyDescent="0.2">
      <c r="B131" s="139"/>
      <c r="C131" s="159" t="s">
        <v>201</v>
      </c>
      <c r="D131" s="159" t="s">
        <v>473</v>
      </c>
      <c r="E131" s="160" t="s">
        <v>3883</v>
      </c>
      <c r="F131" s="161" t="s">
        <v>3884</v>
      </c>
      <c r="G131" s="162" t="s">
        <v>240</v>
      </c>
      <c r="H131" s="163">
        <v>48.16</v>
      </c>
      <c r="I131" s="164"/>
      <c r="J131" s="165">
        <f t="shared" si="0"/>
        <v>0</v>
      </c>
      <c r="K131" s="166"/>
      <c r="L131" s="167"/>
      <c r="M131" s="168" t="s">
        <v>1</v>
      </c>
      <c r="N131" s="169" t="s">
        <v>45</v>
      </c>
      <c r="P131" s="150">
        <f t="shared" si="1"/>
        <v>0</v>
      </c>
      <c r="Q131" s="150">
        <v>1</v>
      </c>
      <c r="R131" s="150">
        <f t="shared" si="2"/>
        <v>48.16</v>
      </c>
      <c r="S131" s="150">
        <v>0</v>
      </c>
      <c r="T131" s="151">
        <f t="shared" si="3"/>
        <v>0</v>
      </c>
      <c r="AR131" s="152" t="s">
        <v>226</v>
      </c>
      <c r="AT131" s="152" t="s">
        <v>473</v>
      </c>
      <c r="AU131" s="152" t="s">
        <v>91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3885</v>
      </c>
    </row>
    <row r="132" spans="2:65" s="1" customFormat="1" ht="24.2" customHeight="1" x14ac:dyDescent="0.2">
      <c r="B132" s="139"/>
      <c r="C132" s="140" t="s">
        <v>222</v>
      </c>
      <c r="D132" s="140" t="s">
        <v>195</v>
      </c>
      <c r="E132" s="141" t="s">
        <v>3886</v>
      </c>
      <c r="F132" s="142" t="s">
        <v>3887</v>
      </c>
      <c r="G132" s="143" t="s">
        <v>198</v>
      </c>
      <c r="H132" s="144">
        <v>301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3888</v>
      </c>
    </row>
    <row r="133" spans="2:65" s="1" customFormat="1" ht="16.5" customHeight="1" x14ac:dyDescent="0.2">
      <c r="B133" s="139"/>
      <c r="C133" s="159" t="s">
        <v>226</v>
      </c>
      <c r="D133" s="159" t="s">
        <v>473</v>
      </c>
      <c r="E133" s="160" t="s">
        <v>3889</v>
      </c>
      <c r="F133" s="161" t="s">
        <v>3890</v>
      </c>
      <c r="G133" s="162" t="s">
        <v>240</v>
      </c>
      <c r="H133" s="163">
        <v>144.47999999999999</v>
      </c>
      <c r="I133" s="164"/>
      <c r="J133" s="165">
        <f t="shared" si="0"/>
        <v>0</v>
      </c>
      <c r="K133" s="166"/>
      <c r="L133" s="167"/>
      <c r="M133" s="168" t="s">
        <v>1</v>
      </c>
      <c r="N133" s="169" t="s">
        <v>45</v>
      </c>
      <c r="P133" s="150">
        <f t="shared" si="1"/>
        <v>0</v>
      </c>
      <c r="Q133" s="150">
        <v>1</v>
      </c>
      <c r="R133" s="150">
        <f t="shared" si="2"/>
        <v>144.47999999999999</v>
      </c>
      <c r="S133" s="150">
        <v>0</v>
      </c>
      <c r="T133" s="151">
        <f t="shared" si="3"/>
        <v>0</v>
      </c>
      <c r="AR133" s="152" t="s">
        <v>226</v>
      </c>
      <c r="AT133" s="152" t="s">
        <v>473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3891</v>
      </c>
    </row>
    <row r="134" spans="2:65" s="1" customFormat="1" ht="16.5" customHeight="1" x14ac:dyDescent="0.2">
      <c r="B134" s="139"/>
      <c r="C134" s="140" t="s">
        <v>206</v>
      </c>
      <c r="D134" s="140" t="s">
        <v>195</v>
      </c>
      <c r="E134" s="141" t="s">
        <v>3892</v>
      </c>
      <c r="F134" s="142" t="s">
        <v>3893</v>
      </c>
      <c r="G134" s="143" t="s">
        <v>198</v>
      </c>
      <c r="H134" s="144">
        <v>301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6.4000000000000005E-4</v>
      </c>
      <c r="R134" s="150">
        <f t="shared" si="2"/>
        <v>0.19264000000000001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3894</v>
      </c>
    </row>
    <row r="135" spans="2:65" s="1" customFormat="1" ht="16.5" customHeight="1" x14ac:dyDescent="0.2">
      <c r="B135" s="139"/>
      <c r="C135" s="159" t="s">
        <v>233</v>
      </c>
      <c r="D135" s="159" t="s">
        <v>473</v>
      </c>
      <c r="E135" s="160" t="s">
        <v>3895</v>
      </c>
      <c r="F135" s="161" t="s">
        <v>3896</v>
      </c>
      <c r="G135" s="162" t="s">
        <v>329</v>
      </c>
      <c r="H135" s="163">
        <v>9.3010000000000002</v>
      </c>
      <c r="I135" s="164"/>
      <c r="J135" s="165">
        <f t="shared" si="0"/>
        <v>0</v>
      </c>
      <c r="K135" s="166"/>
      <c r="L135" s="167"/>
      <c r="M135" s="168" t="s">
        <v>1</v>
      </c>
      <c r="N135" s="169" t="s">
        <v>45</v>
      </c>
      <c r="P135" s="150">
        <f t="shared" si="1"/>
        <v>0</v>
      </c>
      <c r="Q135" s="150">
        <v>1E-3</v>
      </c>
      <c r="R135" s="150">
        <f t="shared" si="2"/>
        <v>9.3010000000000002E-3</v>
      </c>
      <c r="S135" s="150">
        <v>0</v>
      </c>
      <c r="T135" s="151">
        <f t="shared" si="3"/>
        <v>0</v>
      </c>
      <c r="AR135" s="152" t="s">
        <v>226</v>
      </c>
      <c r="AT135" s="152" t="s">
        <v>473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3897</v>
      </c>
    </row>
    <row r="136" spans="2:65" s="1" customFormat="1" ht="24.2" customHeight="1" x14ac:dyDescent="0.2">
      <c r="B136" s="139"/>
      <c r="C136" s="140" t="s">
        <v>237</v>
      </c>
      <c r="D136" s="140" t="s">
        <v>195</v>
      </c>
      <c r="E136" s="141" t="s">
        <v>3898</v>
      </c>
      <c r="F136" s="142" t="s">
        <v>3899</v>
      </c>
      <c r="G136" s="143" t="s">
        <v>198</v>
      </c>
      <c r="H136" s="144">
        <v>301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3900</v>
      </c>
    </row>
    <row r="137" spans="2:65" s="1" customFormat="1" ht="16.5" customHeight="1" x14ac:dyDescent="0.2">
      <c r="B137" s="139"/>
      <c r="C137" s="159" t="s">
        <v>242</v>
      </c>
      <c r="D137" s="159" t="s">
        <v>473</v>
      </c>
      <c r="E137" s="160" t="s">
        <v>3901</v>
      </c>
      <c r="F137" s="161" t="s">
        <v>3902</v>
      </c>
      <c r="G137" s="162" t="s">
        <v>3903</v>
      </c>
      <c r="H137" s="163">
        <v>0.12</v>
      </c>
      <c r="I137" s="164"/>
      <c r="J137" s="165">
        <f t="shared" si="0"/>
        <v>0</v>
      </c>
      <c r="K137" s="166"/>
      <c r="L137" s="167"/>
      <c r="M137" s="168" t="s">
        <v>1</v>
      </c>
      <c r="N137" s="169" t="s">
        <v>45</v>
      </c>
      <c r="P137" s="150">
        <f t="shared" si="1"/>
        <v>0</v>
      </c>
      <c r="Q137" s="150">
        <v>1E-3</v>
      </c>
      <c r="R137" s="150">
        <f t="shared" si="2"/>
        <v>1.2E-4</v>
      </c>
      <c r="S137" s="150">
        <v>0</v>
      </c>
      <c r="T137" s="151">
        <f t="shared" si="3"/>
        <v>0</v>
      </c>
      <c r="AR137" s="152" t="s">
        <v>226</v>
      </c>
      <c r="AT137" s="152" t="s">
        <v>473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3904</v>
      </c>
    </row>
    <row r="138" spans="2:65" s="1" customFormat="1" ht="33" customHeight="1" x14ac:dyDescent="0.2">
      <c r="B138" s="139"/>
      <c r="C138" s="140" t="s">
        <v>246</v>
      </c>
      <c r="D138" s="140" t="s">
        <v>195</v>
      </c>
      <c r="E138" s="141" t="s">
        <v>3905</v>
      </c>
      <c r="F138" s="142" t="s">
        <v>3906</v>
      </c>
      <c r="G138" s="143" t="s">
        <v>198</v>
      </c>
      <c r="H138" s="144">
        <v>301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91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3907</v>
      </c>
    </row>
    <row r="139" spans="2:65" s="1" customFormat="1" ht="16.5" customHeight="1" x14ac:dyDescent="0.2">
      <c r="B139" s="139"/>
      <c r="C139" s="159" t="s">
        <v>250</v>
      </c>
      <c r="D139" s="159" t="s">
        <v>473</v>
      </c>
      <c r="E139" s="160" t="s">
        <v>3901</v>
      </c>
      <c r="F139" s="161" t="s">
        <v>3902</v>
      </c>
      <c r="G139" s="162" t="s">
        <v>3903</v>
      </c>
      <c r="H139" s="163">
        <v>0.12</v>
      </c>
      <c r="I139" s="164"/>
      <c r="J139" s="165">
        <f t="shared" si="0"/>
        <v>0</v>
      </c>
      <c r="K139" s="166"/>
      <c r="L139" s="167"/>
      <c r="M139" s="168" t="s">
        <v>1</v>
      </c>
      <c r="N139" s="169" t="s">
        <v>45</v>
      </c>
      <c r="P139" s="150">
        <f t="shared" si="1"/>
        <v>0</v>
      </c>
      <c r="Q139" s="150">
        <v>1E-3</v>
      </c>
      <c r="R139" s="150">
        <f t="shared" si="2"/>
        <v>1.2E-4</v>
      </c>
      <c r="S139" s="150">
        <v>0</v>
      </c>
      <c r="T139" s="151">
        <f t="shared" si="3"/>
        <v>0</v>
      </c>
      <c r="AR139" s="152" t="s">
        <v>226</v>
      </c>
      <c r="AT139" s="152" t="s">
        <v>473</v>
      </c>
      <c r="AU139" s="152" t="s">
        <v>91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3908</v>
      </c>
    </row>
    <row r="140" spans="2:65" s="11" customFormat="1" ht="22.9" customHeight="1" x14ac:dyDescent="0.2">
      <c r="B140" s="127"/>
      <c r="D140" s="128" t="s">
        <v>78</v>
      </c>
      <c r="E140" s="137" t="s">
        <v>91</v>
      </c>
      <c r="F140" s="137" t="s">
        <v>477</v>
      </c>
      <c r="I140" s="130"/>
      <c r="J140" s="138">
        <f>BK140</f>
        <v>0</v>
      </c>
      <c r="L140" s="127"/>
      <c r="M140" s="132"/>
      <c r="P140" s="133">
        <f>SUM(P141:P145)</f>
        <v>0</v>
      </c>
      <c r="R140" s="133">
        <f>SUM(R141:R145)</f>
        <v>71.114659000000003</v>
      </c>
      <c r="T140" s="134">
        <f>SUM(T141:T145)</f>
        <v>0</v>
      </c>
      <c r="AR140" s="128" t="s">
        <v>86</v>
      </c>
      <c r="AT140" s="135" t="s">
        <v>78</v>
      </c>
      <c r="AU140" s="135" t="s">
        <v>86</v>
      </c>
      <c r="AY140" s="128" t="s">
        <v>193</v>
      </c>
      <c r="BK140" s="136">
        <f>SUM(BK141:BK145)</f>
        <v>0</v>
      </c>
    </row>
    <row r="141" spans="2:65" s="1" customFormat="1" ht="33" customHeight="1" x14ac:dyDescent="0.2">
      <c r="B141" s="139"/>
      <c r="C141" s="140" t="s">
        <v>254</v>
      </c>
      <c r="D141" s="140" t="s">
        <v>195</v>
      </c>
      <c r="E141" s="141" t="s">
        <v>3909</v>
      </c>
      <c r="F141" s="142" t="s">
        <v>3910</v>
      </c>
      <c r="G141" s="143" t="s">
        <v>210</v>
      </c>
      <c r="H141" s="144">
        <v>16.399999999999999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45</v>
      </c>
      <c r="P141" s="150">
        <f>O141*H141</f>
        <v>0</v>
      </c>
      <c r="Q141" s="150">
        <v>1.665</v>
      </c>
      <c r="R141" s="150">
        <f>Q141*H141</f>
        <v>27.305999999999997</v>
      </c>
      <c r="S141" s="150">
        <v>0</v>
      </c>
      <c r="T141" s="151">
        <f>S141*H141</f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91</v>
      </c>
      <c r="BK141" s="153">
        <f>ROUND(I141*H141,2)</f>
        <v>0</v>
      </c>
      <c r="BL141" s="13" t="s">
        <v>199</v>
      </c>
      <c r="BM141" s="152" t="s">
        <v>3911</v>
      </c>
    </row>
    <row r="142" spans="2:65" s="1" customFormat="1" ht="16.5" customHeight="1" x14ac:dyDescent="0.2">
      <c r="B142" s="139"/>
      <c r="C142" s="140" t="s">
        <v>258</v>
      </c>
      <c r="D142" s="140" t="s">
        <v>195</v>
      </c>
      <c r="E142" s="141" t="s">
        <v>3912</v>
      </c>
      <c r="F142" s="142" t="s">
        <v>3913</v>
      </c>
      <c r="G142" s="143" t="s">
        <v>318</v>
      </c>
      <c r="H142" s="144">
        <v>82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45</v>
      </c>
      <c r="P142" s="150">
        <f>O142*H142</f>
        <v>0</v>
      </c>
      <c r="Q142" s="150">
        <v>1.0300000000000001E-3</v>
      </c>
      <c r="R142" s="150">
        <f>Q142*H142</f>
        <v>8.4460000000000007E-2</v>
      </c>
      <c r="S142" s="150">
        <v>0</v>
      </c>
      <c r="T142" s="151">
        <f>S142*H142</f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91</v>
      </c>
      <c r="BK142" s="153">
        <f>ROUND(I142*H142,2)</f>
        <v>0</v>
      </c>
      <c r="BL142" s="13" t="s">
        <v>199</v>
      </c>
      <c r="BM142" s="152" t="s">
        <v>3914</v>
      </c>
    </row>
    <row r="143" spans="2:65" s="1" customFormat="1" ht="33" customHeight="1" x14ac:dyDescent="0.2">
      <c r="B143" s="139"/>
      <c r="C143" s="140" t="s">
        <v>262</v>
      </c>
      <c r="D143" s="140" t="s">
        <v>195</v>
      </c>
      <c r="E143" s="141" t="s">
        <v>479</v>
      </c>
      <c r="F143" s="142" t="s">
        <v>480</v>
      </c>
      <c r="G143" s="143" t="s">
        <v>198</v>
      </c>
      <c r="H143" s="144">
        <v>2067</v>
      </c>
      <c r="I143" s="145"/>
      <c r="J143" s="146">
        <f>ROUND(I143*H143,2)</f>
        <v>0</v>
      </c>
      <c r="K143" s="147"/>
      <c r="L143" s="28"/>
      <c r="M143" s="148" t="s">
        <v>1</v>
      </c>
      <c r="N143" s="149" t="s">
        <v>45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3" t="s">
        <v>91</v>
      </c>
      <c r="BK143" s="153">
        <f>ROUND(I143*H143,2)</f>
        <v>0</v>
      </c>
      <c r="BL143" s="13" t="s">
        <v>199</v>
      </c>
      <c r="BM143" s="152" t="s">
        <v>3915</v>
      </c>
    </row>
    <row r="144" spans="2:65" s="1" customFormat="1" ht="33" customHeight="1" x14ac:dyDescent="0.2">
      <c r="B144" s="139"/>
      <c r="C144" s="140" t="s">
        <v>270</v>
      </c>
      <c r="D144" s="140" t="s">
        <v>195</v>
      </c>
      <c r="E144" s="141" t="s">
        <v>3916</v>
      </c>
      <c r="F144" s="142" t="s">
        <v>3917</v>
      </c>
      <c r="G144" s="143" t="s">
        <v>210</v>
      </c>
      <c r="H144" s="144">
        <v>19.54</v>
      </c>
      <c r="I144" s="145"/>
      <c r="J144" s="146">
        <f>ROUND(I144*H144,2)</f>
        <v>0</v>
      </c>
      <c r="K144" s="147"/>
      <c r="L144" s="28"/>
      <c r="M144" s="148" t="s">
        <v>1</v>
      </c>
      <c r="N144" s="149" t="s">
        <v>45</v>
      </c>
      <c r="P144" s="150">
        <f>O144*H144</f>
        <v>0</v>
      </c>
      <c r="Q144" s="150">
        <v>2.1544500000000002</v>
      </c>
      <c r="R144" s="150">
        <f>Q144*H144</f>
        <v>42.097953000000004</v>
      </c>
      <c r="S144" s="150">
        <v>0</v>
      </c>
      <c r="T144" s="151">
        <f>S144*H144</f>
        <v>0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3" t="s">
        <v>91</v>
      </c>
      <c r="BK144" s="153">
        <f>ROUND(I144*H144,2)</f>
        <v>0</v>
      </c>
      <c r="BL144" s="13" t="s">
        <v>199</v>
      </c>
      <c r="BM144" s="152" t="s">
        <v>3918</v>
      </c>
    </row>
    <row r="145" spans="2:65" s="1" customFormat="1" ht="37.9" customHeight="1" x14ac:dyDescent="0.2">
      <c r="B145" s="139"/>
      <c r="C145" s="140" t="s">
        <v>276</v>
      </c>
      <c r="D145" s="140" t="s">
        <v>195</v>
      </c>
      <c r="E145" s="141" t="s">
        <v>3919</v>
      </c>
      <c r="F145" s="142" t="s">
        <v>3920</v>
      </c>
      <c r="G145" s="143" t="s">
        <v>240</v>
      </c>
      <c r="H145" s="144">
        <v>1.623</v>
      </c>
      <c r="I145" s="145"/>
      <c r="J145" s="146">
        <f>ROUND(I145*H145,2)</f>
        <v>0</v>
      </c>
      <c r="K145" s="147"/>
      <c r="L145" s="28"/>
      <c r="M145" s="148" t="s">
        <v>1</v>
      </c>
      <c r="N145" s="149" t="s">
        <v>45</v>
      </c>
      <c r="P145" s="150">
        <f>O145*H145</f>
        <v>0</v>
      </c>
      <c r="Q145" s="150">
        <v>1.002</v>
      </c>
      <c r="R145" s="150">
        <f>Q145*H145</f>
        <v>1.6262460000000001</v>
      </c>
      <c r="S145" s="150">
        <v>0</v>
      </c>
      <c r="T145" s="151">
        <f>S145*H145</f>
        <v>0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3" t="s">
        <v>91</v>
      </c>
      <c r="BK145" s="153">
        <f>ROUND(I145*H145,2)</f>
        <v>0</v>
      </c>
      <c r="BL145" s="13" t="s">
        <v>199</v>
      </c>
      <c r="BM145" s="152" t="s">
        <v>3921</v>
      </c>
    </row>
    <row r="146" spans="2:65" s="11" customFormat="1" ht="22.9" customHeight="1" x14ac:dyDescent="0.2">
      <c r="B146" s="127"/>
      <c r="D146" s="128" t="s">
        <v>78</v>
      </c>
      <c r="E146" s="137" t="s">
        <v>96</v>
      </c>
      <c r="F146" s="137" t="s">
        <v>563</v>
      </c>
      <c r="I146" s="130"/>
      <c r="J146" s="138">
        <f>BK146</f>
        <v>0</v>
      </c>
      <c r="L146" s="127"/>
      <c r="M146" s="132"/>
      <c r="P146" s="133">
        <f>SUM(P147:P148)</f>
        <v>0</v>
      </c>
      <c r="R146" s="133">
        <f>SUM(R147:R148)</f>
        <v>1.1331500000000001</v>
      </c>
      <c r="T146" s="134">
        <f>SUM(T147:T148)</f>
        <v>0</v>
      </c>
      <c r="AR146" s="128" t="s">
        <v>86</v>
      </c>
      <c r="AT146" s="135" t="s">
        <v>78</v>
      </c>
      <c r="AU146" s="135" t="s">
        <v>86</v>
      </c>
      <c r="AY146" s="128" t="s">
        <v>193</v>
      </c>
      <c r="BK146" s="136">
        <f>SUM(BK147:BK148)</f>
        <v>0</v>
      </c>
    </row>
    <row r="147" spans="2:65" s="1" customFormat="1" ht="16.5" customHeight="1" x14ac:dyDescent="0.2">
      <c r="B147" s="139"/>
      <c r="C147" s="140" t="s">
        <v>7</v>
      </c>
      <c r="D147" s="140" t="s">
        <v>195</v>
      </c>
      <c r="E147" s="141" t="s">
        <v>3922</v>
      </c>
      <c r="F147" s="142" t="s">
        <v>3923</v>
      </c>
      <c r="G147" s="143" t="s">
        <v>318</v>
      </c>
      <c r="H147" s="144">
        <v>26.2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45</v>
      </c>
      <c r="P147" s="150">
        <f>O147*H147</f>
        <v>0</v>
      </c>
      <c r="Q147" s="150">
        <v>1.25E-3</v>
      </c>
      <c r="R147" s="150">
        <f>Q147*H147</f>
        <v>3.2750000000000001E-2</v>
      </c>
      <c r="S147" s="150">
        <v>0</v>
      </c>
      <c r="T147" s="151">
        <f>S147*H147</f>
        <v>0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91</v>
      </c>
      <c r="BK147" s="153">
        <f>ROUND(I147*H147,2)</f>
        <v>0</v>
      </c>
      <c r="BL147" s="13" t="s">
        <v>199</v>
      </c>
      <c r="BM147" s="152" t="s">
        <v>3924</v>
      </c>
    </row>
    <row r="148" spans="2:65" s="1" customFormat="1" ht="16.5" customHeight="1" x14ac:dyDescent="0.2">
      <c r="B148" s="139"/>
      <c r="C148" s="159" t="s">
        <v>285</v>
      </c>
      <c r="D148" s="159" t="s">
        <v>473</v>
      </c>
      <c r="E148" s="160" t="s">
        <v>3925</v>
      </c>
      <c r="F148" s="161" t="s">
        <v>3926</v>
      </c>
      <c r="G148" s="162" t="s">
        <v>489</v>
      </c>
      <c r="H148" s="163">
        <v>55.02</v>
      </c>
      <c r="I148" s="164"/>
      <c r="J148" s="165">
        <f>ROUND(I148*H148,2)</f>
        <v>0</v>
      </c>
      <c r="K148" s="166"/>
      <c r="L148" s="167"/>
      <c r="M148" s="168" t="s">
        <v>1</v>
      </c>
      <c r="N148" s="169" t="s">
        <v>45</v>
      </c>
      <c r="P148" s="150">
        <f>O148*H148</f>
        <v>0</v>
      </c>
      <c r="Q148" s="150">
        <v>0.02</v>
      </c>
      <c r="R148" s="150">
        <f>Q148*H148</f>
        <v>1.1004</v>
      </c>
      <c r="S148" s="150">
        <v>0</v>
      </c>
      <c r="T148" s="151">
        <f>S148*H148</f>
        <v>0</v>
      </c>
      <c r="AR148" s="152" t="s">
        <v>226</v>
      </c>
      <c r="AT148" s="152" t="s">
        <v>473</v>
      </c>
      <c r="AU148" s="152" t="s">
        <v>91</v>
      </c>
      <c r="AY148" s="13" t="s">
        <v>193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3" t="s">
        <v>91</v>
      </c>
      <c r="BK148" s="153">
        <f>ROUND(I148*H148,2)</f>
        <v>0</v>
      </c>
      <c r="BL148" s="13" t="s">
        <v>199</v>
      </c>
      <c r="BM148" s="152" t="s">
        <v>3927</v>
      </c>
    </row>
    <row r="149" spans="2:65" s="11" customFormat="1" ht="22.9" customHeight="1" x14ac:dyDescent="0.2">
      <c r="B149" s="127"/>
      <c r="D149" s="128" t="s">
        <v>78</v>
      </c>
      <c r="E149" s="137" t="s">
        <v>215</v>
      </c>
      <c r="F149" s="137" t="s">
        <v>747</v>
      </c>
      <c r="I149" s="130"/>
      <c r="J149" s="138">
        <f>BK149</f>
        <v>0</v>
      </c>
      <c r="L149" s="127"/>
      <c r="M149" s="132"/>
      <c r="P149" s="133">
        <f>SUM(P150:P155)</f>
        <v>0</v>
      </c>
      <c r="R149" s="133">
        <f>SUM(R150:R155)</f>
        <v>2761.5894285599998</v>
      </c>
      <c r="T149" s="134">
        <f>SUM(T150:T155)</f>
        <v>0</v>
      </c>
      <c r="AR149" s="128" t="s">
        <v>86</v>
      </c>
      <c r="AT149" s="135" t="s">
        <v>78</v>
      </c>
      <c r="AU149" s="135" t="s">
        <v>86</v>
      </c>
      <c r="AY149" s="128" t="s">
        <v>193</v>
      </c>
      <c r="BK149" s="136">
        <f>SUM(BK150:BK155)</f>
        <v>0</v>
      </c>
    </row>
    <row r="150" spans="2:65" s="1" customFormat="1" ht="24.2" customHeight="1" x14ac:dyDescent="0.2">
      <c r="B150" s="139"/>
      <c r="C150" s="140" t="s">
        <v>291</v>
      </c>
      <c r="D150" s="140" t="s">
        <v>195</v>
      </c>
      <c r="E150" s="141" t="s">
        <v>3928</v>
      </c>
      <c r="F150" s="142" t="s">
        <v>3929</v>
      </c>
      <c r="G150" s="143" t="s">
        <v>198</v>
      </c>
      <c r="H150" s="144">
        <v>2067</v>
      </c>
      <c r="I150" s="145"/>
      <c r="J150" s="146">
        <f t="shared" ref="J150:J155" si="10">ROUND(I150*H150,2)</f>
        <v>0</v>
      </c>
      <c r="K150" s="147"/>
      <c r="L150" s="28"/>
      <c r="M150" s="148" t="s">
        <v>1</v>
      </c>
      <c r="N150" s="149" t="s">
        <v>45</v>
      </c>
      <c r="P150" s="150">
        <f t="shared" ref="P150:P155" si="11">O150*H150</f>
        <v>0</v>
      </c>
      <c r="Q150" s="150">
        <v>0.35263</v>
      </c>
      <c r="R150" s="150">
        <f t="shared" ref="R150:R155" si="12">Q150*H150</f>
        <v>728.88621000000001</v>
      </c>
      <c r="S150" s="150">
        <v>0</v>
      </c>
      <c r="T150" s="151">
        <f t="shared" ref="T150:T155" si="13">S150*H150</f>
        <v>0</v>
      </c>
      <c r="AR150" s="152" t="s">
        <v>199</v>
      </c>
      <c r="AT150" s="152" t="s">
        <v>195</v>
      </c>
      <c r="AU150" s="152" t="s">
        <v>91</v>
      </c>
      <c r="AY150" s="13" t="s">
        <v>193</v>
      </c>
      <c r="BE150" s="153">
        <f t="shared" ref="BE150:BE155" si="14">IF(N150="základná",J150,0)</f>
        <v>0</v>
      </c>
      <c r="BF150" s="153">
        <f t="shared" ref="BF150:BF155" si="15">IF(N150="znížená",J150,0)</f>
        <v>0</v>
      </c>
      <c r="BG150" s="153">
        <f t="shared" ref="BG150:BG155" si="16">IF(N150="zákl. prenesená",J150,0)</f>
        <v>0</v>
      </c>
      <c r="BH150" s="153">
        <f t="shared" ref="BH150:BH155" si="17">IF(N150="zníž. prenesená",J150,0)</f>
        <v>0</v>
      </c>
      <c r="BI150" s="153">
        <f t="shared" ref="BI150:BI155" si="18">IF(N150="nulová",J150,0)</f>
        <v>0</v>
      </c>
      <c r="BJ150" s="13" t="s">
        <v>91</v>
      </c>
      <c r="BK150" s="153">
        <f t="shared" ref="BK150:BK155" si="19">ROUND(I150*H150,2)</f>
        <v>0</v>
      </c>
      <c r="BL150" s="13" t="s">
        <v>199</v>
      </c>
      <c r="BM150" s="152" t="s">
        <v>3930</v>
      </c>
    </row>
    <row r="151" spans="2:65" s="1" customFormat="1" ht="33" customHeight="1" x14ac:dyDescent="0.2">
      <c r="B151" s="139"/>
      <c r="C151" s="140" t="s">
        <v>295</v>
      </c>
      <c r="D151" s="140" t="s">
        <v>195</v>
      </c>
      <c r="E151" s="141" t="s">
        <v>3931</v>
      </c>
      <c r="F151" s="142" t="s">
        <v>3932</v>
      </c>
      <c r="G151" s="143" t="s">
        <v>198</v>
      </c>
      <c r="H151" s="144">
        <v>2067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45</v>
      </c>
      <c r="P151" s="150">
        <f t="shared" si="11"/>
        <v>0</v>
      </c>
      <c r="Q151" s="150">
        <v>0.26375999999999999</v>
      </c>
      <c r="R151" s="150">
        <f t="shared" si="12"/>
        <v>545.19191999999998</v>
      </c>
      <c r="S151" s="150">
        <v>0</v>
      </c>
      <c r="T151" s="151">
        <f t="shared" si="13"/>
        <v>0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91</v>
      </c>
      <c r="BK151" s="153">
        <f t="shared" si="19"/>
        <v>0</v>
      </c>
      <c r="BL151" s="13" t="s">
        <v>199</v>
      </c>
      <c r="BM151" s="152" t="s">
        <v>3933</v>
      </c>
    </row>
    <row r="152" spans="2:65" s="1" customFormat="1" ht="37.9" customHeight="1" x14ac:dyDescent="0.2">
      <c r="B152" s="139"/>
      <c r="C152" s="140" t="s">
        <v>301</v>
      </c>
      <c r="D152" s="140" t="s">
        <v>195</v>
      </c>
      <c r="E152" s="141" t="s">
        <v>3934</v>
      </c>
      <c r="F152" s="142" t="s">
        <v>3935</v>
      </c>
      <c r="G152" s="143" t="s">
        <v>198</v>
      </c>
      <c r="H152" s="144">
        <v>2067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45</v>
      </c>
      <c r="P152" s="150">
        <f t="shared" si="11"/>
        <v>0</v>
      </c>
      <c r="Q152" s="150">
        <v>0.40701999999999999</v>
      </c>
      <c r="R152" s="150">
        <f t="shared" si="12"/>
        <v>841.31034</v>
      </c>
      <c r="S152" s="150">
        <v>0</v>
      </c>
      <c r="T152" s="151">
        <f t="shared" si="13"/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91</v>
      </c>
      <c r="BK152" s="153">
        <f t="shared" si="19"/>
        <v>0</v>
      </c>
      <c r="BL152" s="13" t="s">
        <v>199</v>
      </c>
      <c r="BM152" s="152" t="s">
        <v>3936</v>
      </c>
    </row>
    <row r="153" spans="2:65" s="1" customFormat="1" ht="33" customHeight="1" x14ac:dyDescent="0.2">
      <c r="B153" s="139"/>
      <c r="C153" s="140" t="s">
        <v>307</v>
      </c>
      <c r="D153" s="140" t="s">
        <v>195</v>
      </c>
      <c r="E153" s="141" t="s">
        <v>3937</v>
      </c>
      <c r="F153" s="142" t="s">
        <v>3938</v>
      </c>
      <c r="G153" s="143" t="s">
        <v>198</v>
      </c>
      <c r="H153" s="144">
        <v>6201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45</v>
      </c>
      <c r="P153" s="150">
        <f t="shared" si="11"/>
        <v>0</v>
      </c>
      <c r="Q153" s="150">
        <v>7.1000000000000002E-4</v>
      </c>
      <c r="R153" s="150">
        <f t="shared" si="12"/>
        <v>4.4027099999999999</v>
      </c>
      <c r="S153" s="150">
        <v>0</v>
      </c>
      <c r="T153" s="151">
        <f t="shared" si="13"/>
        <v>0</v>
      </c>
      <c r="AR153" s="152" t="s">
        <v>199</v>
      </c>
      <c r="AT153" s="152" t="s">
        <v>195</v>
      </c>
      <c r="AU153" s="152" t="s">
        <v>91</v>
      </c>
      <c r="AY153" s="13" t="s">
        <v>193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91</v>
      </c>
      <c r="BK153" s="153">
        <f t="shared" si="19"/>
        <v>0</v>
      </c>
      <c r="BL153" s="13" t="s">
        <v>199</v>
      </c>
      <c r="BM153" s="152" t="s">
        <v>3939</v>
      </c>
    </row>
    <row r="154" spans="2:65" s="1" customFormat="1" ht="33" customHeight="1" x14ac:dyDescent="0.2">
      <c r="B154" s="139"/>
      <c r="C154" s="140" t="s">
        <v>311</v>
      </c>
      <c r="D154" s="140" t="s">
        <v>195</v>
      </c>
      <c r="E154" s="141" t="s">
        <v>3940</v>
      </c>
      <c r="F154" s="142" t="s">
        <v>3941</v>
      </c>
      <c r="G154" s="143" t="s">
        <v>198</v>
      </c>
      <c r="H154" s="144">
        <v>2207.9279999999999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45</v>
      </c>
      <c r="P154" s="150">
        <f t="shared" si="11"/>
        <v>0</v>
      </c>
      <c r="Q154" s="150">
        <v>0.14502000000000001</v>
      </c>
      <c r="R154" s="150">
        <f t="shared" si="12"/>
        <v>320.19371855999998</v>
      </c>
      <c r="S154" s="150">
        <v>0</v>
      </c>
      <c r="T154" s="151">
        <f t="shared" si="13"/>
        <v>0</v>
      </c>
      <c r="AR154" s="152" t="s">
        <v>199</v>
      </c>
      <c r="AT154" s="152" t="s">
        <v>195</v>
      </c>
      <c r="AU154" s="152" t="s">
        <v>91</v>
      </c>
      <c r="AY154" s="13" t="s">
        <v>193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91</v>
      </c>
      <c r="BK154" s="153">
        <f t="shared" si="19"/>
        <v>0</v>
      </c>
      <c r="BL154" s="13" t="s">
        <v>199</v>
      </c>
      <c r="BM154" s="152" t="s">
        <v>3942</v>
      </c>
    </row>
    <row r="155" spans="2:65" s="1" customFormat="1" ht="33" customHeight="1" x14ac:dyDescent="0.2">
      <c r="B155" s="139"/>
      <c r="C155" s="140" t="s">
        <v>315</v>
      </c>
      <c r="D155" s="140" t="s">
        <v>195</v>
      </c>
      <c r="E155" s="141" t="s">
        <v>3943</v>
      </c>
      <c r="F155" s="142" t="s">
        <v>3944</v>
      </c>
      <c r="G155" s="143" t="s">
        <v>198</v>
      </c>
      <c r="H155" s="144">
        <v>2067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45</v>
      </c>
      <c r="P155" s="150">
        <f t="shared" si="11"/>
        <v>0</v>
      </c>
      <c r="Q155" s="150">
        <v>0.15559000000000001</v>
      </c>
      <c r="R155" s="150">
        <f t="shared" si="12"/>
        <v>321.60453000000001</v>
      </c>
      <c r="S155" s="150">
        <v>0</v>
      </c>
      <c r="T155" s="151">
        <f t="shared" si="13"/>
        <v>0</v>
      </c>
      <c r="AR155" s="152" t="s">
        <v>199</v>
      </c>
      <c r="AT155" s="152" t="s">
        <v>195</v>
      </c>
      <c r="AU155" s="152" t="s">
        <v>91</v>
      </c>
      <c r="AY155" s="13" t="s">
        <v>193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91</v>
      </c>
      <c r="BK155" s="153">
        <f t="shared" si="19"/>
        <v>0</v>
      </c>
      <c r="BL155" s="13" t="s">
        <v>199</v>
      </c>
      <c r="BM155" s="152" t="s">
        <v>3945</v>
      </c>
    </row>
    <row r="156" spans="2:65" s="11" customFormat="1" ht="22.9" customHeight="1" x14ac:dyDescent="0.2">
      <c r="B156" s="127"/>
      <c r="D156" s="128" t="s">
        <v>78</v>
      </c>
      <c r="E156" s="137" t="s">
        <v>206</v>
      </c>
      <c r="F156" s="137" t="s">
        <v>207</v>
      </c>
      <c r="I156" s="130"/>
      <c r="J156" s="138">
        <f>BK156</f>
        <v>0</v>
      </c>
      <c r="L156" s="127"/>
      <c r="M156" s="132"/>
      <c r="P156" s="133">
        <f>SUM(P157:P167)</f>
        <v>0</v>
      </c>
      <c r="R156" s="133">
        <f>SUM(R157:R167)</f>
        <v>84.154403500000001</v>
      </c>
      <c r="T156" s="134">
        <f>SUM(T157:T167)</f>
        <v>0</v>
      </c>
      <c r="AR156" s="128" t="s">
        <v>86</v>
      </c>
      <c r="AT156" s="135" t="s">
        <v>78</v>
      </c>
      <c r="AU156" s="135" t="s">
        <v>86</v>
      </c>
      <c r="AY156" s="128" t="s">
        <v>193</v>
      </c>
      <c r="BK156" s="136">
        <f>SUM(BK157:BK167)</f>
        <v>0</v>
      </c>
    </row>
    <row r="157" spans="2:65" s="1" customFormat="1" ht="33" customHeight="1" x14ac:dyDescent="0.2">
      <c r="B157" s="139"/>
      <c r="C157" s="140" t="s">
        <v>320</v>
      </c>
      <c r="D157" s="140" t="s">
        <v>195</v>
      </c>
      <c r="E157" s="141" t="s">
        <v>3946</v>
      </c>
      <c r="F157" s="142" t="s">
        <v>3947</v>
      </c>
      <c r="G157" s="143" t="s">
        <v>318</v>
      </c>
      <c r="H157" s="144">
        <v>82</v>
      </c>
      <c r="I157" s="145"/>
      <c r="J157" s="146">
        <f t="shared" ref="J157:J167" si="20">ROUND(I157*H157,2)</f>
        <v>0</v>
      </c>
      <c r="K157" s="147"/>
      <c r="L157" s="28"/>
      <c r="M157" s="148" t="s">
        <v>1</v>
      </c>
      <c r="N157" s="149" t="s">
        <v>45</v>
      </c>
      <c r="P157" s="150">
        <f t="shared" ref="P157:P167" si="21">O157*H157</f>
        <v>0</v>
      </c>
      <c r="Q157" s="150">
        <v>0.15223</v>
      </c>
      <c r="R157" s="150">
        <f t="shared" ref="R157:R167" si="22">Q157*H157</f>
        <v>12.482860000000001</v>
      </c>
      <c r="S157" s="150">
        <v>0</v>
      </c>
      <c r="T157" s="151">
        <f t="shared" ref="T157:T167" si="23">S157*H157</f>
        <v>0</v>
      </c>
      <c r="AR157" s="152" t="s">
        <v>199</v>
      </c>
      <c r="AT157" s="152" t="s">
        <v>195</v>
      </c>
      <c r="AU157" s="152" t="s">
        <v>91</v>
      </c>
      <c r="AY157" s="13" t="s">
        <v>193</v>
      </c>
      <c r="BE157" s="153">
        <f t="shared" ref="BE157:BE167" si="24">IF(N157="základná",J157,0)</f>
        <v>0</v>
      </c>
      <c r="BF157" s="153">
        <f t="shared" ref="BF157:BF167" si="25">IF(N157="znížená",J157,0)</f>
        <v>0</v>
      </c>
      <c r="BG157" s="153">
        <f t="shared" ref="BG157:BG167" si="26">IF(N157="zákl. prenesená",J157,0)</f>
        <v>0</v>
      </c>
      <c r="BH157" s="153">
        <f t="shared" ref="BH157:BH167" si="27">IF(N157="zníž. prenesená",J157,0)</f>
        <v>0</v>
      </c>
      <c r="BI157" s="153">
        <f t="shared" ref="BI157:BI167" si="28">IF(N157="nulová",J157,0)</f>
        <v>0</v>
      </c>
      <c r="BJ157" s="13" t="s">
        <v>91</v>
      </c>
      <c r="BK157" s="153">
        <f t="shared" ref="BK157:BK167" si="29">ROUND(I157*H157,2)</f>
        <v>0</v>
      </c>
      <c r="BL157" s="13" t="s">
        <v>199</v>
      </c>
      <c r="BM157" s="152" t="s">
        <v>3948</v>
      </c>
    </row>
    <row r="158" spans="2:65" s="1" customFormat="1" ht="16.5" customHeight="1" x14ac:dyDescent="0.2">
      <c r="B158" s="139"/>
      <c r="C158" s="159" t="s">
        <v>326</v>
      </c>
      <c r="D158" s="159" t="s">
        <v>473</v>
      </c>
      <c r="E158" s="160" t="s">
        <v>3949</v>
      </c>
      <c r="F158" s="161" t="s">
        <v>3950</v>
      </c>
      <c r="G158" s="162" t="s">
        <v>489</v>
      </c>
      <c r="H158" s="163">
        <v>82.82</v>
      </c>
      <c r="I158" s="164"/>
      <c r="J158" s="165">
        <f t="shared" si="20"/>
        <v>0</v>
      </c>
      <c r="K158" s="166"/>
      <c r="L158" s="167"/>
      <c r="M158" s="168" t="s">
        <v>1</v>
      </c>
      <c r="N158" s="169" t="s">
        <v>45</v>
      </c>
      <c r="P158" s="150">
        <f t="shared" si="21"/>
        <v>0</v>
      </c>
      <c r="Q158" s="150">
        <v>8.5000000000000006E-2</v>
      </c>
      <c r="R158" s="150">
        <f t="shared" si="22"/>
        <v>7.0396999999999998</v>
      </c>
      <c r="S158" s="150">
        <v>0</v>
      </c>
      <c r="T158" s="151">
        <f t="shared" si="23"/>
        <v>0</v>
      </c>
      <c r="AR158" s="152" t="s">
        <v>226</v>
      </c>
      <c r="AT158" s="152" t="s">
        <v>473</v>
      </c>
      <c r="AU158" s="152" t="s">
        <v>91</v>
      </c>
      <c r="AY158" s="13" t="s">
        <v>193</v>
      </c>
      <c r="BE158" s="153">
        <f t="shared" si="24"/>
        <v>0</v>
      </c>
      <c r="BF158" s="153">
        <f t="shared" si="25"/>
        <v>0</v>
      </c>
      <c r="BG158" s="153">
        <f t="shared" si="26"/>
        <v>0</v>
      </c>
      <c r="BH158" s="153">
        <f t="shared" si="27"/>
        <v>0</v>
      </c>
      <c r="BI158" s="153">
        <f t="shared" si="28"/>
        <v>0</v>
      </c>
      <c r="BJ158" s="13" t="s">
        <v>91</v>
      </c>
      <c r="BK158" s="153">
        <f t="shared" si="29"/>
        <v>0</v>
      </c>
      <c r="BL158" s="13" t="s">
        <v>199</v>
      </c>
      <c r="BM158" s="152" t="s">
        <v>3951</v>
      </c>
    </row>
    <row r="159" spans="2:65" s="1" customFormat="1" ht="33" customHeight="1" x14ac:dyDescent="0.2">
      <c r="B159" s="139"/>
      <c r="C159" s="140" t="s">
        <v>578</v>
      </c>
      <c r="D159" s="140" t="s">
        <v>195</v>
      </c>
      <c r="E159" s="141" t="s">
        <v>3952</v>
      </c>
      <c r="F159" s="142" t="s">
        <v>3953</v>
      </c>
      <c r="G159" s="143" t="s">
        <v>210</v>
      </c>
      <c r="H159" s="144">
        <v>12.15</v>
      </c>
      <c r="I159" s="145"/>
      <c r="J159" s="146">
        <f t="shared" si="20"/>
        <v>0</v>
      </c>
      <c r="K159" s="147"/>
      <c r="L159" s="28"/>
      <c r="M159" s="148" t="s">
        <v>1</v>
      </c>
      <c r="N159" s="149" t="s">
        <v>45</v>
      </c>
      <c r="P159" s="150">
        <f t="shared" si="21"/>
        <v>0</v>
      </c>
      <c r="Q159" s="150">
        <v>2.2010900000000002</v>
      </c>
      <c r="R159" s="150">
        <f t="shared" si="22"/>
        <v>26.743243500000002</v>
      </c>
      <c r="S159" s="150">
        <v>0</v>
      </c>
      <c r="T159" s="151">
        <f t="shared" si="23"/>
        <v>0</v>
      </c>
      <c r="AR159" s="152" t="s">
        <v>199</v>
      </c>
      <c r="AT159" s="152" t="s">
        <v>195</v>
      </c>
      <c r="AU159" s="152" t="s">
        <v>91</v>
      </c>
      <c r="AY159" s="13" t="s">
        <v>193</v>
      </c>
      <c r="BE159" s="153">
        <f t="shared" si="24"/>
        <v>0</v>
      </c>
      <c r="BF159" s="153">
        <f t="shared" si="25"/>
        <v>0</v>
      </c>
      <c r="BG159" s="153">
        <f t="shared" si="26"/>
        <v>0</v>
      </c>
      <c r="BH159" s="153">
        <f t="shared" si="27"/>
        <v>0</v>
      </c>
      <c r="BI159" s="153">
        <f t="shared" si="28"/>
        <v>0</v>
      </c>
      <c r="BJ159" s="13" t="s">
        <v>91</v>
      </c>
      <c r="BK159" s="153">
        <f t="shared" si="29"/>
        <v>0</v>
      </c>
      <c r="BL159" s="13" t="s">
        <v>199</v>
      </c>
      <c r="BM159" s="152" t="s">
        <v>3954</v>
      </c>
    </row>
    <row r="160" spans="2:65" s="1" customFormat="1" ht="37.9" customHeight="1" x14ac:dyDescent="0.2">
      <c r="B160" s="139"/>
      <c r="C160" s="140" t="s">
        <v>1978</v>
      </c>
      <c r="D160" s="140" t="s">
        <v>195</v>
      </c>
      <c r="E160" s="141" t="s">
        <v>3955</v>
      </c>
      <c r="F160" s="142" t="s">
        <v>3956</v>
      </c>
      <c r="G160" s="143" t="s">
        <v>318</v>
      </c>
      <c r="H160" s="144">
        <v>80</v>
      </c>
      <c r="I160" s="145"/>
      <c r="J160" s="146">
        <f t="shared" si="20"/>
        <v>0</v>
      </c>
      <c r="K160" s="147"/>
      <c r="L160" s="28"/>
      <c r="M160" s="148" t="s">
        <v>1</v>
      </c>
      <c r="N160" s="149" t="s">
        <v>45</v>
      </c>
      <c r="P160" s="150">
        <f t="shared" si="21"/>
        <v>0</v>
      </c>
      <c r="Q160" s="150">
        <v>0.35721999999999998</v>
      </c>
      <c r="R160" s="150">
        <f t="shared" si="22"/>
        <v>28.577599999999997</v>
      </c>
      <c r="S160" s="150">
        <v>0</v>
      </c>
      <c r="T160" s="151">
        <f t="shared" si="23"/>
        <v>0</v>
      </c>
      <c r="AR160" s="152" t="s">
        <v>199</v>
      </c>
      <c r="AT160" s="152" t="s">
        <v>195</v>
      </c>
      <c r="AU160" s="152" t="s">
        <v>91</v>
      </c>
      <c r="AY160" s="13" t="s">
        <v>193</v>
      </c>
      <c r="BE160" s="153">
        <f t="shared" si="24"/>
        <v>0</v>
      </c>
      <c r="BF160" s="153">
        <f t="shared" si="25"/>
        <v>0</v>
      </c>
      <c r="BG160" s="153">
        <f t="shared" si="26"/>
        <v>0</v>
      </c>
      <c r="BH160" s="153">
        <f t="shared" si="27"/>
        <v>0</v>
      </c>
      <c r="BI160" s="153">
        <f t="shared" si="28"/>
        <v>0</v>
      </c>
      <c r="BJ160" s="13" t="s">
        <v>91</v>
      </c>
      <c r="BK160" s="153">
        <f t="shared" si="29"/>
        <v>0</v>
      </c>
      <c r="BL160" s="13" t="s">
        <v>199</v>
      </c>
      <c r="BM160" s="152" t="s">
        <v>3957</v>
      </c>
    </row>
    <row r="161" spans="2:65" s="1" customFormat="1" ht="24.2" customHeight="1" x14ac:dyDescent="0.2">
      <c r="B161" s="139"/>
      <c r="C161" s="159" t="s">
        <v>582</v>
      </c>
      <c r="D161" s="159" t="s">
        <v>473</v>
      </c>
      <c r="E161" s="160" t="s">
        <v>3958</v>
      </c>
      <c r="F161" s="161" t="s">
        <v>3959</v>
      </c>
      <c r="G161" s="162" t="s">
        <v>489</v>
      </c>
      <c r="H161" s="163">
        <v>10</v>
      </c>
      <c r="I161" s="164"/>
      <c r="J161" s="165">
        <f t="shared" si="20"/>
        <v>0</v>
      </c>
      <c r="K161" s="166"/>
      <c r="L161" s="167"/>
      <c r="M161" s="168" t="s">
        <v>1</v>
      </c>
      <c r="N161" s="169" t="s">
        <v>45</v>
      </c>
      <c r="P161" s="150">
        <f t="shared" si="21"/>
        <v>0</v>
      </c>
      <c r="Q161" s="150">
        <v>6.9999999999999999E-4</v>
      </c>
      <c r="R161" s="150">
        <f t="shared" si="22"/>
        <v>7.0000000000000001E-3</v>
      </c>
      <c r="S161" s="150">
        <v>0</v>
      </c>
      <c r="T161" s="151">
        <f t="shared" si="23"/>
        <v>0</v>
      </c>
      <c r="AR161" s="152" t="s">
        <v>226</v>
      </c>
      <c r="AT161" s="152" t="s">
        <v>473</v>
      </c>
      <c r="AU161" s="152" t="s">
        <v>91</v>
      </c>
      <c r="AY161" s="13" t="s">
        <v>193</v>
      </c>
      <c r="BE161" s="153">
        <f t="shared" si="24"/>
        <v>0</v>
      </c>
      <c r="BF161" s="153">
        <f t="shared" si="25"/>
        <v>0</v>
      </c>
      <c r="BG161" s="153">
        <f t="shared" si="26"/>
        <v>0</v>
      </c>
      <c r="BH161" s="153">
        <f t="shared" si="27"/>
        <v>0</v>
      </c>
      <c r="BI161" s="153">
        <f t="shared" si="28"/>
        <v>0</v>
      </c>
      <c r="BJ161" s="13" t="s">
        <v>91</v>
      </c>
      <c r="BK161" s="153">
        <f t="shared" si="29"/>
        <v>0</v>
      </c>
      <c r="BL161" s="13" t="s">
        <v>199</v>
      </c>
      <c r="BM161" s="152" t="s">
        <v>3960</v>
      </c>
    </row>
    <row r="162" spans="2:65" s="1" customFormat="1" ht="37.9" customHeight="1" x14ac:dyDescent="0.2">
      <c r="B162" s="139"/>
      <c r="C162" s="159" t="s">
        <v>586</v>
      </c>
      <c r="D162" s="159" t="s">
        <v>473</v>
      </c>
      <c r="E162" s="160" t="s">
        <v>3961</v>
      </c>
      <c r="F162" s="161" t="s">
        <v>3962</v>
      </c>
      <c r="G162" s="162" t="s">
        <v>489</v>
      </c>
      <c r="H162" s="163">
        <v>160</v>
      </c>
      <c r="I162" s="164"/>
      <c r="J162" s="165">
        <f t="shared" si="20"/>
        <v>0</v>
      </c>
      <c r="K162" s="166"/>
      <c r="L162" s="167"/>
      <c r="M162" s="168" t="s">
        <v>1</v>
      </c>
      <c r="N162" s="169" t="s">
        <v>45</v>
      </c>
      <c r="P162" s="150">
        <f t="shared" si="21"/>
        <v>0</v>
      </c>
      <c r="Q162" s="150">
        <v>8.2000000000000007E-3</v>
      </c>
      <c r="R162" s="150">
        <f t="shared" si="22"/>
        <v>1.3120000000000001</v>
      </c>
      <c r="S162" s="150">
        <v>0</v>
      </c>
      <c r="T162" s="151">
        <f t="shared" si="23"/>
        <v>0</v>
      </c>
      <c r="AR162" s="152" t="s">
        <v>226</v>
      </c>
      <c r="AT162" s="152" t="s">
        <v>473</v>
      </c>
      <c r="AU162" s="152" t="s">
        <v>91</v>
      </c>
      <c r="AY162" s="13" t="s">
        <v>193</v>
      </c>
      <c r="BE162" s="153">
        <f t="shared" si="24"/>
        <v>0</v>
      </c>
      <c r="BF162" s="153">
        <f t="shared" si="25"/>
        <v>0</v>
      </c>
      <c r="BG162" s="153">
        <f t="shared" si="26"/>
        <v>0</v>
      </c>
      <c r="BH162" s="153">
        <f t="shared" si="27"/>
        <v>0</v>
      </c>
      <c r="BI162" s="153">
        <f t="shared" si="28"/>
        <v>0</v>
      </c>
      <c r="BJ162" s="13" t="s">
        <v>91</v>
      </c>
      <c r="BK162" s="153">
        <f t="shared" si="29"/>
        <v>0</v>
      </c>
      <c r="BL162" s="13" t="s">
        <v>199</v>
      </c>
      <c r="BM162" s="152" t="s">
        <v>3963</v>
      </c>
    </row>
    <row r="163" spans="2:65" s="1" customFormat="1" ht="33" customHeight="1" x14ac:dyDescent="0.2">
      <c r="B163" s="139"/>
      <c r="C163" s="159" t="s">
        <v>574</v>
      </c>
      <c r="D163" s="159" t="s">
        <v>473</v>
      </c>
      <c r="E163" s="160" t="s">
        <v>3964</v>
      </c>
      <c r="F163" s="161" t="s">
        <v>3965</v>
      </c>
      <c r="G163" s="162" t="s">
        <v>489</v>
      </c>
      <c r="H163" s="163">
        <v>80</v>
      </c>
      <c r="I163" s="164"/>
      <c r="J163" s="165">
        <f t="shared" si="20"/>
        <v>0</v>
      </c>
      <c r="K163" s="166"/>
      <c r="L163" s="167"/>
      <c r="M163" s="168" t="s">
        <v>1</v>
      </c>
      <c r="N163" s="169" t="s">
        <v>45</v>
      </c>
      <c r="P163" s="150">
        <f t="shared" si="21"/>
        <v>0</v>
      </c>
      <c r="Q163" s="150">
        <v>8.7999999999999995E-2</v>
      </c>
      <c r="R163" s="150">
        <f t="shared" si="22"/>
        <v>7.0399999999999991</v>
      </c>
      <c r="S163" s="150">
        <v>0</v>
      </c>
      <c r="T163" s="151">
        <f t="shared" si="23"/>
        <v>0</v>
      </c>
      <c r="AR163" s="152" t="s">
        <v>226</v>
      </c>
      <c r="AT163" s="152" t="s">
        <v>473</v>
      </c>
      <c r="AU163" s="152" t="s">
        <v>91</v>
      </c>
      <c r="AY163" s="13" t="s">
        <v>193</v>
      </c>
      <c r="BE163" s="153">
        <f t="shared" si="24"/>
        <v>0</v>
      </c>
      <c r="BF163" s="153">
        <f t="shared" si="25"/>
        <v>0</v>
      </c>
      <c r="BG163" s="153">
        <f t="shared" si="26"/>
        <v>0</v>
      </c>
      <c r="BH163" s="153">
        <f t="shared" si="27"/>
        <v>0</v>
      </c>
      <c r="BI163" s="153">
        <f t="shared" si="28"/>
        <v>0</v>
      </c>
      <c r="BJ163" s="13" t="s">
        <v>91</v>
      </c>
      <c r="BK163" s="153">
        <f t="shared" si="29"/>
        <v>0</v>
      </c>
      <c r="BL163" s="13" t="s">
        <v>199</v>
      </c>
      <c r="BM163" s="152" t="s">
        <v>3966</v>
      </c>
    </row>
    <row r="164" spans="2:65" s="1" customFormat="1" ht="24.2" customHeight="1" x14ac:dyDescent="0.2">
      <c r="B164" s="139"/>
      <c r="C164" s="159" t="s">
        <v>1917</v>
      </c>
      <c r="D164" s="159" t="s">
        <v>473</v>
      </c>
      <c r="E164" s="160" t="s">
        <v>3967</v>
      </c>
      <c r="F164" s="161" t="s">
        <v>3968</v>
      </c>
      <c r="G164" s="162" t="s">
        <v>489</v>
      </c>
      <c r="H164" s="163">
        <v>8</v>
      </c>
      <c r="I164" s="164"/>
      <c r="J164" s="165">
        <f t="shared" si="20"/>
        <v>0</v>
      </c>
      <c r="K164" s="166"/>
      <c r="L164" s="167"/>
      <c r="M164" s="168" t="s">
        <v>1</v>
      </c>
      <c r="N164" s="169" t="s">
        <v>45</v>
      </c>
      <c r="P164" s="150">
        <f t="shared" si="21"/>
        <v>0</v>
      </c>
      <c r="Q164" s="150">
        <v>0.11899999999999999</v>
      </c>
      <c r="R164" s="150">
        <f t="shared" si="22"/>
        <v>0.95199999999999996</v>
      </c>
      <c r="S164" s="150">
        <v>0</v>
      </c>
      <c r="T164" s="151">
        <f t="shared" si="23"/>
        <v>0</v>
      </c>
      <c r="AR164" s="152" t="s">
        <v>226</v>
      </c>
      <c r="AT164" s="152" t="s">
        <v>473</v>
      </c>
      <c r="AU164" s="152" t="s">
        <v>91</v>
      </c>
      <c r="AY164" s="13" t="s">
        <v>193</v>
      </c>
      <c r="BE164" s="153">
        <f t="shared" si="24"/>
        <v>0</v>
      </c>
      <c r="BF164" s="153">
        <f t="shared" si="25"/>
        <v>0</v>
      </c>
      <c r="BG164" s="153">
        <f t="shared" si="26"/>
        <v>0</v>
      </c>
      <c r="BH164" s="153">
        <f t="shared" si="27"/>
        <v>0</v>
      </c>
      <c r="BI164" s="153">
        <f t="shared" si="28"/>
        <v>0</v>
      </c>
      <c r="BJ164" s="13" t="s">
        <v>91</v>
      </c>
      <c r="BK164" s="153">
        <f t="shared" si="29"/>
        <v>0</v>
      </c>
      <c r="BL164" s="13" t="s">
        <v>199</v>
      </c>
      <c r="BM164" s="152" t="s">
        <v>3969</v>
      </c>
    </row>
    <row r="165" spans="2:65" s="1" customFormat="1" ht="24.2" customHeight="1" x14ac:dyDescent="0.2">
      <c r="B165" s="139"/>
      <c r="C165" s="140" t="s">
        <v>657</v>
      </c>
      <c r="D165" s="140" t="s">
        <v>195</v>
      </c>
      <c r="E165" s="141" t="s">
        <v>3970</v>
      </c>
      <c r="F165" s="142" t="s">
        <v>3971</v>
      </c>
      <c r="G165" s="143" t="s">
        <v>240</v>
      </c>
      <c r="H165" s="144">
        <v>21.477</v>
      </c>
      <c r="I165" s="145"/>
      <c r="J165" s="146">
        <f t="shared" si="20"/>
        <v>0</v>
      </c>
      <c r="K165" s="147"/>
      <c r="L165" s="28"/>
      <c r="M165" s="148" t="s">
        <v>1</v>
      </c>
      <c r="N165" s="149" t="s">
        <v>45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199</v>
      </c>
      <c r="AT165" s="152" t="s">
        <v>195</v>
      </c>
      <c r="AU165" s="152" t="s">
        <v>91</v>
      </c>
      <c r="AY165" s="13" t="s">
        <v>193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3" t="s">
        <v>91</v>
      </c>
      <c r="BK165" s="153">
        <f t="shared" si="29"/>
        <v>0</v>
      </c>
      <c r="BL165" s="13" t="s">
        <v>199</v>
      </c>
      <c r="BM165" s="152" t="s">
        <v>3972</v>
      </c>
    </row>
    <row r="166" spans="2:65" s="1" customFormat="1" ht="24.2" customHeight="1" x14ac:dyDescent="0.2">
      <c r="B166" s="139"/>
      <c r="C166" s="140" t="s">
        <v>570</v>
      </c>
      <c r="D166" s="140" t="s">
        <v>195</v>
      </c>
      <c r="E166" s="141" t="s">
        <v>3973</v>
      </c>
      <c r="F166" s="142" t="s">
        <v>3974</v>
      </c>
      <c r="G166" s="143" t="s">
        <v>240</v>
      </c>
      <c r="H166" s="144">
        <v>408.06299999999999</v>
      </c>
      <c r="I166" s="145"/>
      <c r="J166" s="146">
        <f t="shared" si="20"/>
        <v>0</v>
      </c>
      <c r="K166" s="147"/>
      <c r="L166" s="28"/>
      <c r="M166" s="148" t="s">
        <v>1</v>
      </c>
      <c r="N166" s="149" t="s">
        <v>45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199</v>
      </c>
      <c r="AT166" s="152" t="s">
        <v>195</v>
      </c>
      <c r="AU166" s="152" t="s">
        <v>91</v>
      </c>
      <c r="AY166" s="13" t="s">
        <v>193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3" t="s">
        <v>91</v>
      </c>
      <c r="BK166" s="153">
        <f t="shared" si="29"/>
        <v>0</v>
      </c>
      <c r="BL166" s="13" t="s">
        <v>199</v>
      </c>
      <c r="BM166" s="152" t="s">
        <v>3975</v>
      </c>
    </row>
    <row r="167" spans="2:65" s="1" customFormat="1" ht="24.2" customHeight="1" x14ac:dyDescent="0.2">
      <c r="B167" s="139"/>
      <c r="C167" s="140" t="s">
        <v>594</v>
      </c>
      <c r="D167" s="140" t="s">
        <v>195</v>
      </c>
      <c r="E167" s="141" t="s">
        <v>255</v>
      </c>
      <c r="F167" s="142" t="s">
        <v>256</v>
      </c>
      <c r="G167" s="143" t="s">
        <v>240</v>
      </c>
      <c r="H167" s="144">
        <v>21.477</v>
      </c>
      <c r="I167" s="145"/>
      <c r="J167" s="146">
        <f t="shared" si="20"/>
        <v>0</v>
      </c>
      <c r="K167" s="147"/>
      <c r="L167" s="28"/>
      <c r="M167" s="148" t="s">
        <v>1</v>
      </c>
      <c r="N167" s="149" t="s">
        <v>45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199</v>
      </c>
      <c r="AT167" s="152" t="s">
        <v>195</v>
      </c>
      <c r="AU167" s="152" t="s">
        <v>91</v>
      </c>
      <c r="AY167" s="13" t="s">
        <v>193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3" t="s">
        <v>91</v>
      </c>
      <c r="BK167" s="153">
        <f t="shared" si="29"/>
        <v>0</v>
      </c>
      <c r="BL167" s="13" t="s">
        <v>199</v>
      </c>
      <c r="BM167" s="152" t="s">
        <v>3976</v>
      </c>
    </row>
    <row r="168" spans="2:65" s="11" customFormat="1" ht="22.9" customHeight="1" x14ac:dyDescent="0.2">
      <c r="B168" s="127"/>
      <c r="D168" s="128" t="s">
        <v>78</v>
      </c>
      <c r="E168" s="137" t="s">
        <v>993</v>
      </c>
      <c r="F168" s="137" t="s">
        <v>994</v>
      </c>
      <c r="I168" s="130"/>
      <c r="J168" s="138">
        <f>BK168</f>
        <v>0</v>
      </c>
      <c r="L168" s="127"/>
      <c r="M168" s="132"/>
      <c r="P168" s="133">
        <f>P169</f>
        <v>0</v>
      </c>
      <c r="R168" s="133">
        <f>R169</f>
        <v>0</v>
      </c>
      <c r="T168" s="134">
        <f>T169</f>
        <v>0</v>
      </c>
      <c r="AR168" s="128" t="s">
        <v>86</v>
      </c>
      <c r="AT168" s="135" t="s">
        <v>78</v>
      </c>
      <c r="AU168" s="135" t="s">
        <v>86</v>
      </c>
      <c r="AY168" s="128" t="s">
        <v>193</v>
      </c>
      <c r="BK168" s="136">
        <f>BK169</f>
        <v>0</v>
      </c>
    </row>
    <row r="169" spans="2:65" s="1" customFormat="1" ht="33" customHeight="1" x14ac:dyDescent="0.2">
      <c r="B169" s="139"/>
      <c r="C169" s="140" t="s">
        <v>590</v>
      </c>
      <c r="D169" s="140" t="s">
        <v>195</v>
      </c>
      <c r="E169" s="141" t="s">
        <v>3977</v>
      </c>
      <c r="F169" s="142" t="s">
        <v>3978</v>
      </c>
      <c r="G169" s="143" t="s">
        <v>240</v>
      </c>
      <c r="H169" s="144">
        <v>3255.3380000000002</v>
      </c>
      <c r="I169" s="145"/>
      <c r="J169" s="146">
        <f>ROUND(I169*H169,2)</f>
        <v>0</v>
      </c>
      <c r="K169" s="147"/>
      <c r="L169" s="28"/>
      <c r="M169" s="154" t="s">
        <v>1</v>
      </c>
      <c r="N169" s="155" t="s">
        <v>45</v>
      </c>
      <c r="O169" s="156"/>
      <c r="P169" s="157">
        <f>O169*H169</f>
        <v>0</v>
      </c>
      <c r="Q169" s="157">
        <v>0</v>
      </c>
      <c r="R169" s="157">
        <f>Q169*H169</f>
        <v>0</v>
      </c>
      <c r="S169" s="157">
        <v>0</v>
      </c>
      <c r="T169" s="158">
        <f>S169*H169</f>
        <v>0</v>
      </c>
      <c r="AR169" s="152" t="s">
        <v>199</v>
      </c>
      <c r="AT169" s="152" t="s">
        <v>195</v>
      </c>
      <c r="AU169" s="152" t="s">
        <v>91</v>
      </c>
      <c r="AY169" s="13" t="s">
        <v>193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91</v>
      </c>
      <c r="BK169" s="153">
        <f>ROUND(I169*H169,2)</f>
        <v>0</v>
      </c>
      <c r="BL169" s="13" t="s">
        <v>199</v>
      </c>
      <c r="BM169" s="152" t="s">
        <v>3979</v>
      </c>
    </row>
    <row r="170" spans="2:65" s="1" customFormat="1" ht="6.95" customHeight="1" x14ac:dyDescent="0.2">
      <c r="B170" s="43"/>
      <c r="C170" s="44"/>
      <c r="D170" s="44"/>
      <c r="E170" s="44"/>
      <c r="F170" s="44"/>
      <c r="G170" s="44"/>
      <c r="H170" s="44"/>
      <c r="I170" s="44"/>
      <c r="J170" s="44"/>
      <c r="K170" s="44"/>
      <c r="L170" s="28"/>
    </row>
  </sheetData>
  <autoFilter ref="C122:K169" xr:uid="{00000000-0009-0000-0000-00000D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68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148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3980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3981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ROUND(J127,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ROUND((SUM(BE127:BE167)),  2)</f>
        <v>0</v>
      </c>
      <c r="G35" s="96"/>
      <c r="H35" s="96"/>
      <c r="I35" s="97">
        <v>0.2</v>
      </c>
      <c r="J35" s="95">
        <f>ROUND(((SUM(BE127:BE167))*I35),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ROUND((SUM(BF127:BF167)),  2)</f>
        <v>0</v>
      </c>
      <c r="G36" s="96"/>
      <c r="H36" s="96"/>
      <c r="I36" s="97">
        <v>0.2</v>
      </c>
      <c r="J36" s="95">
        <f>ROUND(((SUM(BF127:BF167))*I36),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ROUND((SUM(BG127:BG167)),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ROUND((SUM(BH127:BH167)),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ROUND((SUM(BI127:BI167)),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3980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104.1 - Areálová kanalizácia splášková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J127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3702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 x14ac:dyDescent="0.2">
      <c r="B100" s="114"/>
      <c r="D100" s="115" t="s">
        <v>3703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 x14ac:dyDescent="0.2">
      <c r="B101" s="114"/>
      <c r="D101" s="115" t="s">
        <v>3704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47" s="9" customFormat="1" ht="19.899999999999999" customHeight="1" x14ac:dyDescent="0.2">
      <c r="B102" s="114"/>
      <c r="D102" s="115" t="s">
        <v>3705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customHeight="1" x14ac:dyDescent="0.2">
      <c r="B103" s="114"/>
      <c r="D103" s="115" t="s">
        <v>3706</v>
      </c>
      <c r="E103" s="116"/>
      <c r="F103" s="116"/>
      <c r="G103" s="116"/>
      <c r="H103" s="116"/>
      <c r="I103" s="116"/>
      <c r="J103" s="117">
        <f>J150</f>
        <v>0</v>
      </c>
      <c r="L103" s="114"/>
    </row>
    <row r="104" spans="2:47" s="8" customFormat="1" ht="24.95" customHeight="1" x14ac:dyDescent="0.2">
      <c r="B104" s="110"/>
      <c r="D104" s="111" t="s">
        <v>167</v>
      </c>
      <c r="E104" s="112"/>
      <c r="F104" s="112"/>
      <c r="G104" s="112"/>
      <c r="H104" s="112"/>
      <c r="I104" s="112"/>
      <c r="J104" s="113">
        <f>J153</f>
        <v>0</v>
      </c>
      <c r="L104" s="110"/>
    </row>
    <row r="105" spans="2:47" s="9" customFormat="1" ht="19.899999999999999" customHeight="1" x14ac:dyDescent="0.2">
      <c r="B105" s="114"/>
      <c r="D105" s="115" t="s">
        <v>3707</v>
      </c>
      <c r="E105" s="116"/>
      <c r="F105" s="116"/>
      <c r="G105" s="116"/>
      <c r="H105" s="116"/>
      <c r="I105" s="116"/>
      <c r="J105" s="117">
        <f>J154</f>
        <v>0</v>
      </c>
      <c r="L105" s="114"/>
    </row>
    <row r="106" spans="2:47" s="1" customFormat="1" ht="21.75" customHeight="1" x14ac:dyDescent="0.2">
      <c r="B106" s="28"/>
      <c r="L106" s="28"/>
    </row>
    <row r="107" spans="2:47" s="1" customFormat="1" ht="6.95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6.95" customHeight="1" x14ac:dyDescent="0.2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4.95" customHeight="1" x14ac:dyDescent="0.2">
      <c r="B112" s="28"/>
      <c r="C112" s="17" t="s">
        <v>179</v>
      </c>
      <c r="L112" s="28"/>
    </row>
    <row r="113" spans="2:63" s="1" customFormat="1" ht="6.95" customHeight="1" x14ac:dyDescent="0.2">
      <c r="B113" s="28"/>
      <c r="L113" s="28"/>
    </row>
    <row r="114" spans="2:63" s="1" customFormat="1" ht="12" customHeight="1" x14ac:dyDescent="0.2">
      <c r="B114" s="28"/>
      <c r="C114" s="23" t="s">
        <v>15</v>
      </c>
      <c r="L114" s="28"/>
    </row>
    <row r="115" spans="2:63" s="1" customFormat="1" ht="26.25" customHeight="1" x14ac:dyDescent="0.2">
      <c r="B115" s="28"/>
      <c r="E115" s="219" t="str">
        <f>E7</f>
        <v>Zníženie energetickej náročnosti a zvýšenie efektívnosti vo výrobe ovocných produktov</v>
      </c>
      <c r="F115" s="220"/>
      <c r="G115" s="220"/>
      <c r="H115" s="220"/>
      <c r="L115" s="28"/>
    </row>
    <row r="116" spans="2:63" ht="12" customHeight="1" x14ac:dyDescent="0.2">
      <c r="B116" s="16"/>
      <c r="C116" s="23" t="s">
        <v>156</v>
      </c>
      <c r="L116" s="16"/>
    </row>
    <row r="117" spans="2:63" s="1" customFormat="1" ht="16.5" customHeight="1" x14ac:dyDescent="0.2">
      <c r="B117" s="28"/>
      <c r="E117" s="219" t="s">
        <v>3980</v>
      </c>
      <c r="F117" s="221"/>
      <c r="G117" s="221"/>
      <c r="H117" s="221"/>
      <c r="L117" s="28"/>
    </row>
    <row r="118" spans="2:63" s="1" customFormat="1" ht="12" customHeight="1" x14ac:dyDescent="0.2">
      <c r="B118" s="28"/>
      <c r="C118" s="23" t="s">
        <v>158</v>
      </c>
      <c r="L118" s="28"/>
    </row>
    <row r="119" spans="2:63" s="1" customFormat="1" ht="16.5" customHeight="1" x14ac:dyDescent="0.2">
      <c r="B119" s="28"/>
      <c r="E119" s="177" t="str">
        <f>E11</f>
        <v>SO 104.1 - Areálová kanalizácia splášková</v>
      </c>
      <c r="F119" s="221"/>
      <c r="G119" s="221"/>
      <c r="H119" s="221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19</v>
      </c>
      <c r="F121" s="21" t="str">
        <f>F14</f>
        <v>Stará Ľubovňa</v>
      </c>
      <c r="I121" s="23" t="s">
        <v>21</v>
      </c>
      <c r="J121" s="51" t="str">
        <f>IF(J14="","",J14)</f>
        <v>3. 5. 2023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3" t="s">
        <v>23</v>
      </c>
      <c r="F123" s="21" t="str">
        <f>E17</f>
        <v>GAS Familia, s.r.o.</v>
      </c>
      <c r="I123" s="23" t="s">
        <v>31</v>
      </c>
      <c r="J123" s="26" t="str">
        <f>E23</f>
        <v>Ing. Tibor Mitura</v>
      </c>
      <c r="L123" s="28"/>
    </row>
    <row r="124" spans="2:63" s="1" customFormat="1" ht="15.2" customHeight="1" x14ac:dyDescent="0.2">
      <c r="B124" s="28"/>
      <c r="C124" s="23" t="s">
        <v>29</v>
      </c>
      <c r="F124" s="21" t="str">
        <f>IF(E20="","",E20)</f>
        <v>Vyplň údaj</v>
      </c>
      <c r="I124" s="23" t="s">
        <v>34</v>
      </c>
      <c r="J124" s="26" t="str">
        <f>E26</f>
        <v>Structures, s.r.o.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8"/>
      <c r="C126" s="119" t="s">
        <v>180</v>
      </c>
      <c r="D126" s="120" t="s">
        <v>64</v>
      </c>
      <c r="E126" s="120" t="s">
        <v>60</v>
      </c>
      <c r="F126" s="120" t="s">
        <v>61</v>
      </c>
      <c r="G126" s="120" t="s">
        <v>181</v>
      </c>
      <c r="H126" s="120" t="s">
        <v>182</v>
      </c>
      <c r="I126" s="120" t="s">
        <v>183</v>
      </c>
      <c r="J126" s="121" t="s">
        <v>164</v>
      </c>
      <c r="K126" s="122" t="s">
        <v>184</v>
      </c>
      <c r="L126" s="118"/>
      <c r="M126" s="58" t="s">
        <v>1</v>
      </c>
      <c r="N126" s="59" t="s">
        <v>43</v>
      </c>
      <c r="O126" s="59" t="s">
        <v>185</v>
      </c>
      <c r="P126" s="59" t="s">
        <v>186</v>
      </c>
      <c r="Q126" s="59" t="s">
        <v>187</v>
      </c>
      <c r="R126" s="59" t="s">
        <v>188</v>
      </c>
      <c r="S126" s="59" t="s">
        <v>189</v>
      </c>
      <c r="T126" s="60" t="s">
        <v>190</v>
      </c>
    </row>
    <row r="127" spans="2:63" s="1" customFormat="1" ht="22.9" customHeight="1" x14ac:dyDescent="0.25">
      <c r="B127" s="28"/>
      <c r="C127" s="63" t="s">
        <v>165</v>
      </c>
      <c r="J127" s="123">
        <f>BK127</f>
        <v>0</v>
      </c>
      <c r="L127" s="28"/>
      <c r="M127" s="61"/>
      <c r="N127" s="52"/>
      <c r="O127" s="52"/>
      <c r="P127" s="124">
        <f>P128+P153</f>
        <v>0</v>
      </c>
      <c r="Q127" s="52"/>
      <c r="R127" s="124">
        <f>R128+R153</f>
        <v>11.909593789999999</v>
      </c>
      <c r="S127" s="52"/>
      <c r="T127" s="125">
        <f>T128+T153</f>
        <v>0.26200000000000001</v>
      </c>
      <c r="AT127" s="13" t="s">
        <v>78</v>
      </c>
      <c r="AU127" s="13" t="s">
        <v>166</v>
      </c>
      <c r="BK127" s="126">
        <f>BK128+BK153</f>
        <v>0</v>
      </c>
    </row>
    <row r="128" spans="2:63" s="11" customFormat="1" ht="25.9" customHeight="1" x14ac:dyDescent="0.2">
      <c r="B128" s="127"/>
      <c r="D128" s="128" t="s">
        <v>78</v>
      </c>
      <c r="E128" s="129" t="s">
        <v>1835</v>
      </c>
      <c r="F128" s="129" t="s">
        <v>3708</v>
      </c>
      <c r="I128" s="130"/>
      <c r="J128" s="131">
        <f>BK128</f>
        <v>0</v>
      </c>
      <c r="L128" s="127"/>
      <c r="M128" s="132"/>
      <c r="P128" s="133">
        <f>P129+P146+P148+P150</f>
        <v>0</v>
      </c>
      <c r="R128" s="133">
        <f>R129+R146+R148+R150</f>
        <v>8.5125145999999994</v>
      </c>
      <c r="T128" s="134">
        <f>T129+T146+T148+T150</f>
        <v>0.26200000000000001</v>
      </c>
      <c r="AR128" s="128" t="s">
        <v>86</v>
      </c>
      <c r="AT128" s="135" t="s">
        <v>78</v>
      </c>
      <c r="AU128" s="135" t="s">
        <v>79</v>
      </c>
      <c r="AY128" s="128" t="s">
        <v>193</v>
      </c>
      <c r="BK128" s="136">
        <f>BK129+BK146+BK148+BK150</f>
        <v>0</v>
      </c>
    </row>
    <row r="129" spans="2:65" s="11" customFormat="1" ht="22.9" customHeight="1" x14ac:dyDescent="0.2">
      <c r="B129" s="127"/>
      <c r="D129" s="128" t="s">
        <v>78</v>
      </c>
      <c r="E129" s="137" t="s">
        <v>86</v>
      </c>
      <c r="F129" s="137" t="s">
        <v>3709</v>
      </c>
      <c r="I129" s="130"/>
      <c r="J129" s="138">
        <f>BK129</f>
        <v>0</v>
      </c>
      <c r="L129" s="127"/>
      <c r="M129" s="132"/>
      <c r="P129" s="133">
        <f>SUM(P130:P145)</f>
        <v>0</v>
      </c>
      <c r="R129" s="133">
        <f>SUM(R130:R145)</f>
        <v>8.146200000000001E-3</v>
      </c>
      <c r="T129" s="134">
        <f>SUM(T130:T145)</f>
        <v>0</v>
      </c>
      <c r="AR129" s="128" t="s">
        <v>86</v>
      </c>
      <c r="AT129" s="135" t="s">
        <v>78</v>
      </c>
      <c r="AU129" s="135" t="s">
        <v>86</v>
      </c>
      <c r="AY129" s="128" t="s">
        <v>193</v>
      </c>
      <c r="BK129" s="136">
        <f>SUM(BK130:BK145)</f>
        <v>0</v>
      </c>
    </row>
    <row r="130" spans="2:65" s="1" customFormat="1" ht="16.5" customHeight="1" x14ac:dyDescent="0.2">
      <c r="B130" s="139"/>
      <c r="C130" s="140" t="s">
        <v>86</v>
      </c>
      <c r="D130" s="140" t="s">
        <v>195</v>
      </c>
      <c r="E130" s="141" t="s">
        <v>3807</v>
      </c>
      <c r="F130" s="142" t="s">
        <v>3808</v>
      </c>
      <c r="G130" s="143" t="s">
        <v>2077</v>
      </c>
      <c r="H130" s="144">
        <v>24</v>
      </c>
      <c r="I130" s="145"/>
      <c r="J130" s="146">
        <f t="shared" ref="J130:J145" si="0">ROUND(I130*H130,2)</f>
        <v>0</v>
      </c>
      <c r="K130" s="147"/>
      <c r="L130" s="28"/>
      <c r="M130" s="148" t="s">
        <v>1</v>
      </c>
      <c r="N130" s="149" t="s">
        <v>45</v>
      </c>
      <c r="P130" s="150">
        <f t="shared" ref="P130:P145" si="1">O130*H130</f>
        <v>0</v>
      </c>
      <c r="Q130" s="150">
        <v>4.0000000000000003E-5</v>
      </c>
      <c r="R130" s="150">
        <f t="shared" ref="R130:R145" si="2">Q130*H130</f>
        <v>9.6000000000000013E-4</v>
      </c>
      <c r="S130" s="150">
        <v>0</v>
      </c>
      <c r="T130" s="151">
        <f t="shared" ref="T130:T145" si="3">S130*H130</f>
        <v>0</v>
      </c>
      <c r="AR130" s="152" t="s">
        <v>199</v>
      </c>
      <c r="AT130" s="152" t="s">
        <v>195</v>
      </c>
      <c r="AU130" s="152" t="s">
        <v>91</v>
      </c>
      <c r="AY130" s="13" t="s">
        <v>193</v>
      </c>
      <c r="BE130" s="153">
        <f t="shared" ref="BE130:BE145" si="4">IF(N130="základná",J130,0)</f>
        <v>0</v>
      </c>
      <c r="BF130" s="153">
        <f t="shared" ref="BF130:BF145" si="5">IF(N130="znížená",J130,0)</f>
        <v>0</v>
      </c>
      <c r="BG130" s="153">
        <f t="shared" ref="BG130:BG145" si="6">IF(N130="zákl. prenesená",J130,0)</f>
        <v>0</v>
      </c>
      <c r="BH130" s="153">
        <f t="shared" ref="BH130:BH145" si="7">IF(N130="zníž. prenesená",J130,0)</f>
        <v>0</v>
      </c>
      <c r="BI130" s="153">
        <f t="shared" ref="BI130:BI145" si="8">IF(N130="nulová",J130,0)</f>
        <v>0</v>
      </c>
      <c r="BJ130" s="13" t="s">
        <v>91</v>
      </c>
      <c r="BK130" s="153">
        <f t="shared" ref="BK130:BK145" si="9">ROUND(I130*H130,2)</f>
        <v>0</v>
      </c>
      <c r="BL130" s="13" t="s">
        <v>199</v>
      </c>
      <c r="BM130" s="152" t="s">
        <v>3982</v>
      </c>
    </row>
    <row r="131" spans="2:65" s="1" customFormat="1" ht="21.75" customHeight="1" x14ac:dyDescent="0.2">
      <c r="B131" s="139"/>
      <c r="C131" s="140" t="s">
        <v>91</v>
      </c>
      <c r="D131" s="140" t="s">
        <v>195</v>
      </c>
      <c r="E131" s="141" t="s">
        <v>3810</v>
      </c>
      <c r="F131" s="142" t="s">
        <v>3811</v>
      </c>
      <c r="G131" s="143" t="s">
        <v>3812</v>
      </c>
      <c r="H131" s="144">
        <v>1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195</v>
      </c>
      <c r="AU131" s="152" t="s">
        <v>91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3983</v>
      </c>
    </row>
    <row r="132" spans="2:65" s="1" customFormat="1" ht="24.2" customHeight="1" x14ac:dyDescent="0.2">
      <c r="B132" s="139"/>
      <c r="C132" s="140" t="s">
        <v>96</v>
      </c>
      <c r="D132" s="140" t="s">
        <v>195</v>
      </c>
      <c r="E132" s="141" t="s">
        <v>3710</v>
      </c>
      <c r="F132" s="142" t="s">
        <v>3711</v>
      </c>
      <c r="G132" s="143" t="s">
        <v>210</v>
      </c>
      <c r="H132" s="144">
        <v>0.93400000000000005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3984</v>
      </c>
    </row>
    <row r="133" spans="2:65" s="1" customFormat="1" ht="21.75" customHeight="1" x14ac:dyDescent="0.2">
      <c r="B133" s="139"/>
      <c r="C133" s="140" t="s">
        <v>199</v>
      </c>
      <c r="D133" s="140" t="s">
        <v>195</v>
      </c>
      <c r="E133" s="141" t="s">
        <v>3713</v>
      </c>
      <c r="F133" s="142" t="s">
        <v>3714</v>
      </c>
      <c r="G133" s="143" t="s">
        <v>210</v>
      </c>
      <c r="H133" s="144">
        <v>9.34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3985</v>
      </c>
    </row>
    <row r="134" spans="2:65" s="1" customFormat="1" ht="21.75" customHeight="1" x14ac:dyDescent="0.2">
      <c r="B134" s="139"/>
      <c r="C134" s="140" t="s">
        <v>215</v>
      </c>
      <c r="D134" s="140" t="s">
        <v>195</v>
      </c>
      <c r="E134" s="141" t="s">
        <v>3716</v>
      </c>
      <c r="F134" s="142" t="s">
        <v>3717</v>
      </c>
      <c r="G134" s="143" t="s">
        <v>210</v>
      </c>
      <c r="H134" s="144">
        <v>9.34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3986</v>
      </c>
    </row>
    <row r="135" spans="2:65" s="1" customFormat="1" ht="21.75" customHeight="1" x14ac:dyDescent="0.2">
      <c r="B135" s="139"/>
      <c r="C135" s="140" t="s">
        <v>201</v>
      </c>
      <c r="D135" s="140" t="s">
        <v>195</v>
      </c>
      <c r="E135" s="141" t="s">
        <v>3719</v>
      </c>
      <c r="F135" s="142" t="s">
        <v>3720</v>
      </c>
      <c r="G135" s="143" t="s">
        <v>210</v>
      </c>
      <c r="H135" s="144">
        <v>9.34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3987</v>
      </c>
    </row>
    <row r="136" spans="2:65" s="1" customFormat="1" ht="21.75" customHeight="1" x14ac:dyDescent="0.2">
      <c r="B136" s="139"/>
      <c r="C136" s="140" t="s">
        <v>222</v>
      </c>
      <c r="D136" s="140" t="s">
        <v>195</v>
      </c>
      <c r="E136" s="141" t="s">
        <v>3722</v>
      </c>
      <c r="F136" s="142" t="s">
        <v>3723</v>
      </c>
      <c r="G136" s="143" t="s">
        <v>210</v>
      </c>
      <c r="H136" s="144">
        <v>9.34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3988</v>
      </c>
    </row>
    <row r="137" spans="2:65" s="1" customFormat="1" ht="24.2" customHeight="1" x14ac:dyDescent="0.2">
      <c r="B137" s="139"/>
      <c r="C137" s="140" t="s">
        <v>226</v>
      </c>
      <c r="D137" s="140" t="s">
        <v>195</v>
      </c>
      <c r="E137" s="141" t="s">
        <v>3725</v>
      </c>
      <c r="F137" s="142" t="s">
        <v>3726</v>
      </c>
      <c r="G137" s="143" t="s">
        <v>198</v>
      </c>
      <c r="H137" s="144">
        <v>34.22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2.1000000000000001E-4</v>
      </c>
      <c r="R137" s="150">
        <f t="shared" si="2"/>
        <v>7.1862000000000002E-3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3989</v>
      </c>
    </row>
    <row r="138" spans="2:65" s="1" customFormat="1" ht="24.2" customHeight="1" x14ac:dyDescent="0.2">
      <c r="B138" s="139"/>
      <c r="C138" s="140" t="s">
        <v>206</v>
      </c>
      <c r="D138" s="140" t="s">
        <v>195</v>
      </c>
      <c r="E138" s="141" t="s">
        <v>3728</v>
      </c>
      <c r="F138" s="142" t="s">
        <v>3729</v>
      </c>
      <c r="G138" s="143" t="s">
        <v>198</v>
      </c>
      <c r="H138" s="144">
        <v>34.22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91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3990</v>
      </c>
    </row>
    <row r="139" spans="2:65" s="1" customFormat="1" ht="21.75" customHeight="1" x14ac:dyDescent="0.2">
      <c r="B139" s="139"/>
      <c r="C139" s="140" t="s">
        <v>233</v>
      </c>
      <c r="D139" s="140" t="s">
        <v>195</v>
      </c>
      <c r="E139" s="141" t="s">
        <v>3731</v>
      </c>
      <c r="F139" s="142" t="s">
        <v>3732</v>
      </c>
      <c r="G139" s="143" t="s">
        <v>210</v>
      </c>
      <c r="H139" s="144">
        <v>18.68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3991</v>
      </c>
    </row>
    <row r="140" spans="2:65" s="1" customFormat="1" ht="24.2" customHeight="1" x14ac:dyDescent="0.2">
      <c r="B140" s="139"/>
      <c r="C140" s="140" t="s">
        <v>237</v>
      </c>
      <c r="D140" s="140" t="s">
        <v>195</v>
      </c>
      <c r="E140" s="141" t="s">
        <v>3734</v>
      </c>
      <c r="F140" s="142" t="s">
        <v>3735</v>
      </c>
      <c r="G140" s="143" t="s">
        <v>210</v>
      </c>
      <c r="H140" s="144">
        <v>7.91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3992</v>
      </c>
    </row>
    <row r="141" spans="2:65" s="1" customFormat="1" ht="16.5" customHeight="1" x14ac:dyDescent="0.2">
      <c r="B141" s="139"/>
      <c r="C141" s="140" t="s">
        <v>242</v>
      </c>
      <c r="D141" s="140" t="s">
        <v>195</v>
      </c>
      <c r="E141" s="141" t="s">
        <v>3737</v>
      </c>
      <c r="F141" s="142" t="s">
        <v>3738</v>
      </c>
      <c r="G141" s="143" t="s">
        <v>210</v>
      </c>
      <c r="H141" s="144">
        <v>7.91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3993</v>
      </c>
    </row>
    <row r="142" spans="2:65" s="1" customFormat="1" ht="16.5" customHeight="1" x14ac:dyDescent="0.2">
      <c r="B142" s="139"/>
      <c r="C142" s="140" t="s">
        <v>246</v>
      </c>
      <c r="D142" s="140" t="s">
        <v>195</v>
      </c>
      <c r="E142" s="141" t="s">
        <v>3740</v>
      </c>
      <c r="F142" s="142" t="s">
        <v>3741</v>
      </c>
      <c r="G142" s="143" t="s">
        <v>210</v>
      </c>
      <c r="H142" s="144">
        <v>7.91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3994</v>
      </c>
    </row>
    <row r="143" spans="2:65" s="1" customFormat="1" ht="16.5" customHeight="1" x14ac:dyDescent="0.2">
      <c r="B143" s="139"/>
      <c r="C143" s="140" t="s">
        <v>250</v>
      </c>
      <c r="D143" s="140" t="s">
        <v>195</v>
      </c>
      <c r="E143" s="141" t="s">
        <v>3743</v>
      </c>
      <c r="F143" s="142" t="s">
        <v>3744</v>
      </c>
      <c r="G143" s="143" t="s">
        <v>210</v>
      </c>
      <c r="H143" s="144">
        <v>7.91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3995</v>
      </c>
    </row>
    <row r="144" spans="2:65" s="1" customFormat="1" ht="21.75" customHeight="1" x14ac:dyDescent="0.2">
      <c r="B144" s="139"/>
      <c r="C144" s="140" t="s">
        <v>254</v>
      </c>
      <c r="D144" s="140" t="s">
        <v>195</v>
      </c>
      <c r="E144" s="141" t="s">
        <v>3746</v>
      </c>
      <c r="F144" s="142" t="s">
        <v>3747</v>
      </c>
      <c r="G144" s="143" t="s">
        <v>210</v>
      </c>
      <c r="H144" s="144">
        <v>10.77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3996</v>
      </c>
    </row>
    <row r="145" spans="2:65" s="1" customFormat="1" ht="16.5" customHeight="1" x14ac:dyDescent="0.2">
      <c r="B145" s="139"/>
      <c r="C145" s="140" t="s">
        <v>258</v>
      </c>
      <c r="D145" s="140" t="s">
        <v>195</v>
      </c>
      <c r="E145" s="141" t="s">
        <v>3749</v>
      </c>
      <c r="F145" s="142" t="s">
        <v>3750</v>
      </c>
      <c r="G145" s="143" t="s">
        <v>210</v>
      </c>
      <c r="H145" s="144">
        <v>4.05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3997</v>
      </c>
    </row>
    <row r="146" spans="2:65" s="11" customFormat="1" ht="22.9" customHeight="1" x14ac:dyDescent="0.2">
      <c r="B146" s="127"/>
      <c r="D146" s="128" t="s">
        <v>78</v>
      </c>
      <c r="E146" s="137" t="s">
        <v>199</v>
      </c>
      <c r="F146" s="137" t="s">
        <v>3752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1.7395084000000001</v>
      </c>
      <c r="T146" s="134">
        <f>T147</f>
        <v>0</v>
      </c>
      <c r="AR146" s="128" t="s">
        <v>86</v>
      </c>
      <c r="AT146" s="135" t="s">
        <v>78</v>
      </c>
      <c r="AU146" s="135" t="s">
        <v>86</v>
      </c>
      <c r="AY146" s="128" t="s">
        <v>193</v>
      </c>
      <c r="BK146" s="136">
        <f>BK147</f>
        <v>0</v>
      </c>
    </row>
    <row r="147" spans="2:65" s="1" customFormat="1" ht="24.2" customHeight="1" x14ac:dyDescent="0.2">
      <c r="B147" s="139"/>
      <c r="C147" s="140" t="s">
        <v>262</v>
      </c>
      <c r="D147" s="140" t="s">
        <v>195</v>
      </c>
      <c r="E147" s="141" t="s">
        <v>3753</v>
      </c>
      <c r="F147" s="142" t="s">
        <v>3754</v>
      </c>
      <c r="G147" s="143" t="s">
        <v>210</v>
      </c>
      <c r="H147" s="144">
        <v>0.92</v>
      </c>
      <c r="I147" s="145"/>
      <c r="J147" s="146">
        <f>ROUND(I147*H147,2)</f>
        <v>0</v>
      </c>
      <c r="K147" s="147"/>
      <c r="L147" s="28"/>
      <c r="M147" s="148" t="s">
        <v>1</v>
      </c>
      <c r="N147" s="149" t="s">
        <v>45</v>
      </c>
      <c r="P147" s="150">
        <f>O147*H147</f>
        <v>0</v>
      </c>
      <c r="Q147" s="150">
        <v>1.8907700000000001</v>
      </c>
      <c r="R147" s="150">
        <f>Q147*H147</f>
        <v>1.7395084000000001</v>
      </c>
      <c r="S147" s="150">
        <v>0</v>
      </c>
      <c r="T147" s="151">
        <f>S147*H147</f>
        <v>0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3" t="s">
        <v>91</v>
      </c>
      <c r="BK147" s="153">
        <f>ROUND(I147*H147,2)</f>
        <v>0</v>
      </c>
      <c r="BL147" s="13" t="s">
        <v>199</v>
      </c>
      <c r="BM147" s="152" t="s">
        <v>3998</v>
      </c>
    </row>
    <row r="148" spans="2:65" s="11" customFormat="1" ht="22.9" customHeight="1" x14ac:dyDescent="0.2">
      <c r="B148" s="127"/>
      <c r="D148" s="128" t="s">
        <v>78</v>
      </c>
      <c r="E148" s="137" t="s">
        <v>215</v>
      </c>
      <c r="F148" s="137" t="s">
        <v>3756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6.7634999999999996</v>
      </c>
      <c r="T148" s="134">
        <f>T149</f>
        <v>0</v>
      </c>
      <c r="AR148" s="128" t="s">
        <v>86</v>
      </c>
      <c r="AT148" s="135" t="s">
        <v>78</v>
      </c>
      <c r="AU148" s="135" t="s">
        <v>86</v>
      </c>
      <c r="AY148" s="128" t="s">
        <v>193</v>
      </c>
      <c r="BK148" s="136">
        <f>BK149</f>
        <v>0</v>
      </c>
    </row>
    <row r="149" spans="2:65" s="1" customFormat="1" ht="16.5" customHeight="1" x14ac:dyDescent="0.2">
      <c r="B149" s="139"/>
      <c r="C149" s="159" t="s">
        <v>270</v>
      </c>
      <c r="D149" s="159" t="s">
        <v>473</v>
      </c>
      <c r="E149" s="160" t="s">
        <v>3757</v>
      </c>
      <c r="F149" s="161" t="s">
        <v>3758</v>
      </c>
      <c r="G149" s="162" t="s">
        <v>210</v>
      </c>
      <c r="H149" s="163">
        <v>4.05</v>
      </c>
      <c r="I149" s="164"/>
      <c r="J149" s="165">
        <f>ROUND(I149*H149,2)</f>
        <v>0</v>
      </c>
      <c r="K149" s="166"/>
      <c r="L149" s="167"/>
      <c r="M149" s="168" t="s">
        <v>1</v>
      </c>
      <c r="N149" s="169" t="s">
        <v>45</v>
      </c>
      <c r="P149" s="150">
        <f>O149*H149</f>
        <v>0</v>
      </c>
      <c r="Q149" s="150">
        <v>1.67</v>
      </c>
      <c r="R149" s="150">
        <f>Q149*H149</f>
        <v>6.7634999999999996</v>
      </c>
      <c r="S149" s="150">
        <v>0</v>
      </c>
      <c r="T149" s="151">
        <f>S149*H149</f>
        <v>0</v>
      </c>
      <c r="AR149" s="152" t="s">
        <v>226</v>
      </c>
      <c r="AT149" s="152" t="s">
        <v>473</v>
      </c>
      <c r="AU149" s="152" t="s">
        <v>91</v>
      </c>
      <c r="AY149" s="13" t="s">
        <v>193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3" t="s">
        <v>91</v>
      </c>
      <c r="BK149" s="153">
        <f>ROUND(I149*H149,2)</f>
        <v>0</v>
      </c>
      <c r="BL149" s="13" t="s">
        <v>199</v>
      </c>
      <c r="BM149" s="152" t="s">
        <v>3999</v>
      </c>
    </row>
    <row r="150" spans="2:65" s="11" customFormat="1" ht="22.9" customHeight="1" x14ac:dyDescent="0.2">
      <c r="B150" s="127"/>
      <c r="D150" s="128" t="s">
        <v>78</v>
      </c>
      <c r="E150" s="137" t="s">
        <v>206</v>
      </c>
      <c r="F150" s="137" t="s">
        <v>3760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1.3600000000000001E-3</v>
      </c>
      <c r="T150" s="134">
        <f>SUM(T151:T152)</f>
        <v>0.26200000000000001</v>
      </c>
      <c r="AR150" s="128" t="s">
        <v>86</v>
      </c>
      <c r="AT150" s="135" t="s">
        <v>78</v>
      </c>
      <c r="AU150" s="135" t="s">
        <v>86</v>
      </c>
      <c r="AY150" s="128" t="s">
        <v>193</v>
      </c>
      <c r="BK150" s="136">
        <f>SUM(BK151:BK152)</f>
        <v>0</v>
      </c>
    </row>
    <row r="151" spans="2:65" s="1" customFormat="1" ht="24.2" customHeight="1" x14ac:dyDescent="0.2">
      <c r="B151" s="139"/>
      <c r="C151" s="140" t="s">
        <v>582</v>
      </c>
      <c r="D151" s="140" t="s">
        <v>195</v>
      </c>
      <c r="E151" s="141" t="s">
        <v>4000</v>
      </c>
      <c r="F151" s="142" t="s">
        <v>4001</v>
      </c>
      <c r="G151" s="143" t="s">
        <v>3773</v>
      </c>
      <c r="H151" s="144">
        <v>1</v>
      </c>
      <c r="I151" s="145"/>
      <c r="J151" s="146">
        <f>ROUND(I151*H151,2)</f>
        <v>0</v>
      </c>
      <c r="K151" s="147"/>
      <c r="L151" s="28"/>
      <c r="M151" s="148" t="s">
        <v>1</v>
      </c>
      <c r="N151" s="149" t="s">
        <v>45</v>
      </c>
      <c r="P151" s="150">
        <f>O151*H151</f>
        <v>0</v>
      </c>
      <c r="Q151" s="150">
        <v>1.3600000000000001E-3</v>
      </c>
      <c r="R151" s="150">
        <f>Q151*H151</f>
        <v>1.3600000000000001E-3</v>
      </c>
      <c r="S151" s="150">
        <v>0.26200000000000001</v>
      </c>
      <c r="T151" s="151">
        <f>S151*H151</f>
        <v>0.26200000000000001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91</v>
      </c>
      <c r="BK151" s="153">
        <f>ROUND(I151*H151,2)</f>
        <v>0</v>
      </c>
      <c r="BL151" s="13" t="s">
        <v>199</v>
      </c>
      <c r="BM151" s="152" t="s">
        <v>4002</v>
      </c>
    </row>
    <row r="152" spans="2:65" s="1" customFormat="1" ht="24.2" customHeight="1" x14ac:dyDescent="0.2">
      <c r="B152" s="139"/>
      <c r="C152" s="140" t="s">
        <v>586</v>
      </c>
      <c r="D152" s="140" t="s">
        <v>195</v>
      </c>
      <c r="E152" s="141" t="s">
        <v>3761</v>
      </c>
      <c r="F152" s="142" t="s">
        <v>4003</v>
      </c>
      <c r="G152" s="143" t="s">
        <v>240</v>
      </c>
      <c r="H152" s="144">
        <v>12.01</v>
      </c>
      <c r="I152" s="145"/>
      <c r="J152" s="146">
        <f>ROUND(I152*H152,2)</f>
        <v>0</v>
      </c>
      <c r="K152" s="147"/>
      <c r="L152" s="28"/>
      <c r="M152" s="148" t="s">
        <v>1</v>
      </c>
      <c r="N152" s="149" t="s">
        <v>45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91</v>
      </c>
      <c r="BK152" s="153">
        <f>ROUND(I152*H152,2)</f>
        <v>0</v>
      </c>
      <c r="BL152" s="13" t="s">
        <v>199</v>
      </c>
      <c r="BM152" s="152" t="s">
        <v>4004</v>
      </c>
    </row>
    <row r="153" spans="2:65" s="11" customFormat="1" ht="25.9" customHeight="1" x14ac:dyDescent="0.2">
      <c r="B153" s="127"/>
      <c r="D153" s="128" t="s">
        <v>78</v>
      </c>
      <c r="E153" s="129" t="s">
        <v>191</v>
      </c>
      <c r="F153" s="129" t="s">
        <v>192</v>
      </c>
      <c r="I153" s="130"/>
      <c r="J153" s="131">
        <f>BK153</f>
        <v>0</v>
      </c>
      <c r="L153" s="127"/>
      <c r="M153" s="132"/>
      <c r="P153" s="133">
        <f>P154</f>
        <v>0</v>
      </c>
      <c r="R153" s="133">
        <f>R154</f>
        <v>3.3970791899999999</v>
      </c>
      <c r="T153" s="134">
        <f>T154</f>
        <v>0</v>
      </c>
      <c r="AR153" s="128" t="s">
        <v>86</v>
      </c>
      <c r="AT153" s="135" t="s">
        <v>78</v>
      </c>
      <c r="AU153" s="135" t="s">
        <v>79</v>
      </c>
      <c r="AY153" s="128" t="s">
        <v>193</v>
      </c>
      <c r="BK153" s="136">
        <f>BK154</f>
        <v>0</v>
      </c>
    </row>
    <row r="154" spans="2:65" s="11" customFormat="1" ht="22.9" customHeight="1" x14ac:dyDescent="0.2">
      <c r="B154" s="127"/>
      <c r="D154" s="128" t="s">
        <v>78</v>
      </c>
      <c r="E154" s="137" t="s">
        <v>226</v>
      </c>
      <c r="F154" s="137" t="s">
        <v>3764</v>
      </c>
      <c r="I154" s="130"/>
      <c r="J154" s="138">
        <f>BK154</f>
        <v>0</v>
      </c>
      <c r="L154" s="127"/>
      <c r="M154" s="132"/>
      <c r="P154" s="133">
        <f>SUM(P155:P167)</f>
        <v>0</v>
      </c>
      <c r="R154" s="133">
        <f>SUM(R155:R167)</f>
        <v>3.3970791899999999</v>
      </c>
      <c r="T154" s="134">
        <f>SUM(T155:T167)</f>
        <v>0</v>
      </c>
      <c r="AR154" s="128" t="s">
        <v>86</v>
      </c>
      <c r="AT154" s="135" t="s">
        <v>78</v>
      </c>
      <c r="AU154" s="135" t="s">
        <v>86</v>
      </c>
      <c r="AY154" s="128" t="s">
        <v>193</v>
      </c>
      <c r="BK154" s="136">
        <f>SUM(BK155:BK167)</f>
        <v>0</v>
      </c>
    </row>
    <row r="155" spans="2:65" s="1" customFormat="1" ht="21.75" customHeight="1" x14ac:dyDescent="0.2">
      <c r="B155" s="139"/>
      <c r="C155" s="140" t="s">
        <v>276</v>
      </c>
      <c r="D155" s="140" t="s">
        <v>195</v>
      </c>
      <c r="E155" s="141" t="s">
        <v>4005</v>
      </c>
      <c r="F155" s="142" t="s">
        <v>4006</v>
      </c>
      <c r="G155" s="143" t="s">
        <v>318</v>
      </c>
      <c r="H155" s="144">
        <v>9.1999999999999993</v>
      </c>
      <c r="I155" s="145"/>
      <c r="J155" s="146">
        <f t="shared" ref="J155:J167" si="10">ROUND(I155*H155,2)</f>
        <v>0</v>
      </c>
      <c r="K155" s="147"/>
      <c r="L155" s="28"/>
      <c r="M155" s="148" t="s">
        <v>1</v>
      </c>
      <c r="N155" s="149" t="s">
        <v>45</v>
      </c>
      <c r="P155" s="150">
        <f t="shared" ref="P155:P167" si="11">O155*H155</f>
        <v>0</v>
      </c>
      <c r="Q155" s="150">
        <v>0</v>
      </c>
      <c r="R155" s="150">
        <f t="shared" ref="R155:R167" si="12">Q155*H155</f>
        <v>0</v>
      </c>
      <c r="S155" s="150">
        <v>0</v>
      </c>
      <c r="T155" s="151">
        <f t="shared" ref="T155:T167" si="13">S155*H155</f>
        <v>0</v>
      </c>
      <c r="AR155" s="152" t="s">
        <v>199</v>
      </c>
      <c r="AT155" s="152" t="s">
        <v>195</v>
      </c>
      <c r="AU155" s="152" t="s">
        <v>91</v>
      </c>
      <c r="AY155" s="13" t="s">
        <v>193</v>
      </c>
      <c r="BE155" s="153">
        <f t="shared" ref="BE155:BE167" si="14">IF(N155="základná",J155,0)</f>
        <v>0</v>
      </c>
      <c r="BF155" s="153">
        <f t="shared" ref="BF155:BF167" si="15">IF(N155="znížená",J155,0)</f>
        <v>0</v>
      </c>
      <c r="BG155" s="153">
        <f t="shared" ref="BG155:BG167" si="16">IF(N155="zákl. prenesená",J155,0)</f>
        <v>0</v>
      </c>
      <c r="BH155" s="153">
        <f t="shared" ref="BH155:BH167" si="17">IF(N155="zníž. prenesená",J155,0)</f>
        <v>0</v>
      </c>
      <c r="BI155" s="153">
        <f t="shared" ref="BI155:BI167" si="18">IF(N155="nulová",J155,0)</f>
        <v>0</v>
      </c>
      <c r="BJ155" s="13" t="s">
        <v>91</v>
      </c>
      <c r="BK155" s="153">
        <f t="shared" ref="BK155:BK167" si="19">ROUND(I155*H155,2)</f>
        <v>0</v>
      </c>
      <c r="BL155" s="13" t="s">
        <v>199</v>
      </c>
      <c r="BM155" s="152" t="s">
        <v>4007</v>
      </c>
    </row>
    <row r="156" spans="2:65" s="1" customFormat="1" ht="24.2" customHeight="1" x14ac:dyDescent="0.2">
      <c r="B156" s="139"/>
      <c r="C156" s="140" t="s">
        <v>7</v>
      </c>
      <c r="D156" s="140" t="s">
        <v>195</v>
      </c>
      <c r="E156" s="141" t="s">
        <v>4008</v>
      </c>
      <c r="F156" s="142" t="s">
        <v>4009</v>
      </c>
      <c r="G156" s="143" t="s">
        <v>318</v>
      </c>
      <c r="H156" s="144">
        <v>9.1999999999999993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45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91</v>
      </c>
      <c r="BK156" s="153">
        <f t="shared" si="19"/>
        <v>0</v>
      </c>
      <c r="BL156" s="13" t="s">
        <v>199</v>
      </c>
      <c r="BM156" s="152" t="s">
        <v>4010</v>
      </c>
    </row>
    <row r="157" spans="2:65" s="1" customFormat="1" ht="16.5" customHeight="1" x14ac:dyDescent="0.2">
      <c r="B157" s="139"/>
      <c r="C157" s="140" t="s">
        <v>285</v>
      </c>
      <c r="D157" s="140" t="s">
        <v>195</v>
      </c>
      <c r="E157" s="141" t="s">
        <v>4011</v>
      </c>
      <c r="F157" s="142" t="s">
        <v>4012</v>
      </c>
      <c r="G157" s="143" t="s">
        <v>3773</v>
      </c>
      <c r="H157" s="144">
        <v>1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45</v>
      </c>
      <c r="P157" s="150">
        <f t="shared" si="11"/>
        <v>0</v>
      </c>
      <c r="Q157" s="150">
        <v>3.3E-3</v>
      </c>
      <c r="R157" s="150">
        <f t="shared" si="12"/>
        <v>3.3E-3</v>
      </c>
      <c r="S157" s="150">
        <v>0</v>
      </c>
      <c r="T157" s="151">
        <f t="shared" si="13"/>
        <v>0</v>
      </c>
      <c r="AR157" s="152" t="s">
        <v>199</v>
      </c>
      <c r="AT157" s="152" t="s">
        <v>195</v>
      </c>
      <c r="AU157" s="152" t="s">
        <v>91</v>
      </c>
      <c r="AY157" s="13" t="s">
        <v>193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91</v>
      </c>
      <c r="BK157" s="153">
        <f t="shared" si="19"/>
        <v>0</v>
      </c>
      <c r="BL157" s="13" t="s">
        <v>199</v>
      </c>
      <c r="BM157" s="152" t="s">
        <v>4013</v>
      </c>
    </row>
    <row r="158" spans="2:65" s="1" customFormat="1" ht="24.2" customHeight="1" x14ac:dyDescent="0.2">
      <c r="B158" s="139"/>
      <c r="C158" s="140" t="s">
        <v>291</v>
      </c>
      <c r="D158" s="140" t="s">
        <v>195</v>
      </c>
      <c r="E158" s="141" t="s">
        <v>4014</v>
      </c>
      <c r="F158" s="142" t="s">
        <v>4015</v>
      </c>
      <c r="G158" s="143" t="s">
        <v>3773</v>
      </c>
      <c r="H158" s="144">
        <v>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45</v>
      </c>
      <c r="P158" s="150">
        <f t="shared" si="11"/>
        <v>0</v>
      </c>
      <c r="Q158" s="150">
        <v>7.0200000000000002E-3</v>
      </c>
      <c r="R158" s="150">
        <f t="shared" si="12"/>
        <v>7.0200000000000002E-3</v>
      </c>
      <c r="S158" s="150">
        <v>0</v>
      </c>
      <c r="T158" s="151">
        <f t="shared" si="13"/>
        <v>0</v>
      </c>
      <c r="AR158" s="152" t="s">
        <v>199</v>
      </c>
      <c r="AT158" s="152" t="s">
        <v>195</v>
      </c>
      <c r="AU158" s="152" t="s">
        <v>91</v>
      </c>
      <c r="AY158" s="13" t="s">
        <v>193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91</v>
      </c>
      <c r="BK158" s="153">
        <f t="shared" si="19"/>
        <v>0</v>
      </c>
      <c r="BL158" s="13" t="s">
        <v>199</v>
      </c>
      <c r="BM158" s="152" t="s">
        <v>4016</v>
      </c>
    </row>
    <row r="159" spans="2:65" s="1" customFormat="1" ht="24.2" customHeight="1" x14ac:dyDescent="0.2">
      <c r="B159" s="139"/>
      <c r="C159" s="159" t="s">
        <v>295</v>
      </c>
      <c r="D159" s="159" t="s">
        <v>473</v>
      </c>
      <c r="E159" s="160" t="s">
        <v>4017</v>
      </c>
      <c r="F159" s="161" t="s">
        <v>4018</v>
      </c>
      <c r="G159" s="162" t="s">
        <v>3773</v>
      </c>
      <c r="H159" s="163">
        <v>2.0110000000000001</v>
      </c>
      <c r="I159" s="164"/>
      <c r="J159" s="165">
        <f t="shared" si="10"/>
        <v>0</v>
      </c>
      <c r="K159" s="166"/>
      <c r="L159" s="167"/>
      <c r="M159" s="168" t="s">
        <v>1</v>
      </c>
      <c r="N159" s="169" t="s">
        <v>45</v>
      </c>
      <c r="P159" s="150">
        <f t="shared" si="11"/>
        <v>0</v>
      </c>
      <c r="Q159" s="150">
        <v>1.6289999999999999E-2</v>
      </c>
      <c r="R159" s="150">
        <f t="shared" si="12"/>
        <v>3.2759190000000001E-2</v>
      </c>
      <c r="S159" s="150">
        <v>0</v>
      </c>
      <c r="T159" s="151">
        <f t="shared" si="13"/>
        <v>0</v>
      </c>
      <c r="AR159" s="152" t="s">
        <v>226</v>
      </c>
      <c r="AT159" s="152" t="s">
        <v>473</v>
      </c>
      <c r="AU159" s="152" t="s">
        <v>91</v>
      </c>
      <c r="AY159" s="13" t="s">
        <v>193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91</v>
      </c>
      <c r="BK159" s="153">
        <f t="shared" si="19"/>
        <v>0</v>
      </c>
      <c r="BL159" s="13" t="s">
        <v>199</v>
      </c>
      <c r="BM159" s="152" t="s">
        <v>4019</v>
      </c>
    </row>
    <row r="160" spans="2:65" s="1" customFormat="1" ht="16.5" customHeight="1" x14ac:dyDescent="0.2">
      <c r="B160" s="139"/>
      <c r="C160" s="159" t="s">
        <v>301</v>
      </c>
      <c r="D160" s="159" t="s">
        <v>473</v>
      </c>
      <c r="E160" s="160" t="s">
        <v>4020</v>
      </c>
      <c r="F160" s="161" t="s">
        <v>4021</v>
      </c>
      <c r="G160" s="162" t="s">
        <v>3773</v>
      </c>
      <c r="H160" s="163">
        <v>1</v>
      </c>
      <c r="I160" s="164"/>
      <c r="J160" s="165">
        <f t="shared" si="10"/>
        <v>0</v>
      </c>
      <c r="K160" s="166"/>
      <c r="L160" s="167"/>
      <c r="M160" s="168" t="s">
        <v>1</v>
      </c>
      <c r="N160" s="169" t="s">
        <v>45</v>
      </c>
      <c r="P160" s="150">
        <f t="shared" si="11"/>
        <v>0</v>
      </c>
      <c r="Q160" s="150">
        <v>0.158</v>
      </c>
      <c r="R160" s="150">
        <f t="shared" si="12"/>
        <v>0.158</v>
      </c>
      <c r="S160" s="150">
        <v>0</v>
      </c>
      <c r="T160" s="151">
        <f t="shared" si="13"/>
        <v>0</v>
      </c>
      <c r="AR160" s="152" t="s">
        <v>226</v>
      </c>
      <c r="AT160" s="152" t="s">
        <v>473</v>
      </c>
      <c r="AU160" s="152" t="s">
        <v>91</v>
      </c>
      <c r="AY160" s="13" t="s">
        <v>193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91</v>
      </c>
      <c r="BK160" s="153">
        <f t="shared" si="19"/>
        <v>0</v>
      </c>
      <c r="BL160" s="13" t="s">
        <v>199</v>
      </c>
      <c r="BM160" s="152" t="s">
        <v>4022</v>
      </c>
    </row>
    <row r="161" spans="2:65" s="1" customFormat="1" ht="16.5" customHeight="1" x14ac:dyDescent="0.2">
      <c r="B161" s="139"/>
      <c r="C161" s="159" t="s">
        <v>307</v>
      </c>
      <c r="D161" s="159" t="s">
        <v>473</v>
      </c>
      <c r="E161" s="160" t="s">
        <v>4023</v>
      </c>
      <c r="F161" s="161" t="s">
        <v>4024</v>
      </c>
      <c r="G161" s="162" t="s">
        <v>3773</v>
      </c>
      <c r="H161" s="163">
        <v>1</v>
      </c>
      <c r="I161" s="164"/>
      <c r="J161" s="165">
        <f t="shared" si="10"/>
        <v>0</v>
      </c>
      <c r="K161" s="166"/>
      <c r="L161" s="167"/>
      <c r="M161" s="168" t="s">
        <v>1</v>
      </c>
      <c r="N161" s="169" t="s">
        <v>45</v>
      </c>
      <c r="P161" s="150">
        <f t="shared" si="11"/>
        <v>0</v>
      </c>
      <c r="Q161" s="150">
        <v>2.2429999999999999</v>
      </c>
      <c r="R161" s="150">
        <f t="shared" si="12"/>
        <v>2.2429999999999999</v>
      </c>
      <c r="S161" s="150">
        <v>0</v>
      </c>
      <c r="T161" s="151">
        <f t="shared" si="13"/>
        <v>0</v>
      </c>
      <c r="AR161" s="152" t="s">
        <v>226</v>
      </c>
      <c r="AT161" s="152" t="s">
        <v>473</v>
      </c>
      <c r="AU161" s="152" t="s">
        <v>91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4025</v>
      </c>
    </row>
    <row r="162" spans="2:65" s="1" customFormat="1" ht="16.5" customHeight="1" x14ac:dyDescent="0.2">
      <c r="B162" s="139"/>
      <c r="C162" s="159" t="s">
        <v>311</v>
      </c>
      <c r="D162" s="159" t="s">
        <v>473</v>
      </c>
      <c r="E162" s="160" t="s">
        <v>4026</v>
      </c>
      <c r="F162" s="161" t="s">
        <v>4027</v>
      </c>
      <c r="G162" s="162" t="s">
        <v>3773</v>
      </c>
      <c r="H162" s="163">
        <v>1</v>
      </c>
      <c r="I162" s="164"/>
      <c r="J162" s="165">
        <f t="shared" si="10"/>
        <v>0</v>
      </c>
      <c r="K162" s="166"/>
      <c r="L162" s="167"/>
      <c r="M162" s="168" t="s">
        <v>1</v>
      </c>
      <c r="N162" s="169" t="s">
        <v>45</v>
      </c>
      <c r="P162" s="150">
        <f t="shared" si="11"/>
        <v>0</v>
      </c>
      <c r="Q162" s="150">
        <v>0.59</v>
      </c>
      <c r="R162" s="150">
        <f t="shared" si="12"/>
        <v>0.59</v>
      </c>
      <c r="S162" s="150">
        <v>0</v>
      </c>
      <c r="T162" s="151">
        <f t="shared" si="13"/>
        <v>0</v>
      </c>
      <c r="AR162" s="152" t="s">
        <v>226</v>
      </c>
      <c r="AT162" s="152" t="s">
        <v>473</v>
      </c>
      <c r="AU162" s="152" t="s">
        <v>91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4028</v>
      </c>
    </row>
    <row r="163" spans="2:65" s="1" customFormat="1" ht="16.5" customHeight="1" x14ac:dyDescent="0.2">
      <c r="B163" s="139"/>
      <c r="C163" s="159" t="s">
        <v>315</v>
      </c>
      <c r="D163" s="159" t="s">
        <v>473</v>
      </c>
      <c r="E163" s="160" t="s">
        <v>4029</v>
      </c>
      <c r="F163" s="161" t="s">
        <v>4030</v>
      </c>
      <c r="G163" s="162" t="s">
        <v>3773</v>
      </c>
      <c r="H163" s="163">
        <v>2</v>
      </c>
      <c r="I163" s="164"/>
      <c r="J163" s="165">
        <f t="shared" si="10"/>
        <v>0</v>
      </c>
      <c r="K163" s="166"/>
      <c r="L163" s="167"/>
      <c r="M163" s="168" t="s">
        <v>1</v>
      </c>
      <c r="N163" s="169" t="s">
        <v>45</v>
      </c>
      <c r="P163" s="150">
        <f t="shared" si="11"/>
        <v>0</v>
      </c>
      <c r="Q163" s="150">
        <v>5.2999999999999999E-2</v>
      </c>
      <c r="R163" s="150">
        <f t="shared" si="12"/>
        <v>0.106</v>
      </c>
      <c r="S163" s="150">
        <v>0</v>
      </c>
      <c r="T163" s="151">
        <f t="shared" si="13"/>
        <v>0</v>
      </c>
      <c r="AR163" s="152" t="s">
        <v>226</v>
      </c>
      <c r="AT163" s="152" t="s">
        <v>473</v>
      </c>
      <c r="AU163" s="152" t="s">
        <v>91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4031</v>
      </c>
    </row>
    <row r="164" spans="2:65" s="1" customFormat="1" ht="16.5" customHeight="1" x14ac:dyDescent="0.2">
      <c r="B164" s="139"/>
      <c r="C164" s="159" t="s">
        <v>320</v>
      </c>
      <c r="D164" s="159" t="s">
        <v>473</v>
      </c>
      <c r="E164" s="160" t="s">
        <v>4032</v>
      </c>
      <c r="F164" s="161" t="s">
        <v>4033</v>
      </c>
      <c r="G164" s="162" t="s">
        <v>3773</v>
      </c>
      <c r="H164" s="163">
        <v>1</v>
      </c>
      <c r="I164" s="164"/>
      <c r="J164" s="165">
        <f t="shared" si="10"/>
        <v>0</v>
      </c>
      <c r="K164" s="166"/>
      <c r="L164" s="167"/>
      <c r="M164" s="168" t="s">
        <v>1</v>
      </c>
      <c r="N164" s="169" t="s">
        <v>45</v>
      </c>
      <c r="P164" s="150">
        <f t="shared" si="11"/>
        <v>0</v>
      </c>
      <c r="Q164" s="150">
        <v>5.2999999999999999E-2</v>
      </c>
      <c r="R164" s="150">
        <f t="shared" si="12"/>
        <v>5.2999999999999999E-2</v>
      </c>
      <c r="S164" s="150">
        <v>0</v>
      </c>
      <c r="T164" s="151">
        <f t="shared" si="13"/>
        <v>0</v>
      </c>
      <c r="AR164" s="152" t="s">
        <v>226</v>
      </c>
      <c r="AT164" s="152" t="s">
        <v>473</v>
      </c>
      <c r="AU164" s="152" t="s">
        <v>91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4034</v>
      </c>
    </row>
    <row r="165" spans="2:65" s="1" customFormat="1" ht="16.5" customHeight="1" x14ac:dyDescent="0.2">
      <c r="B165" s="139"/>
      <c r="C165" s="159" t="s">
        <v>326</v>
      </c>
      <c r="D165" s="159" t="s">
        <v>473</v>
      </c>
      <c r="E165" s="160" t="s">
        <v>4035</v>
      </c>
      <c r="F165" s="161" t="s">
        <v>4036</v>
      </c>
      <c r="G165" s="162" t="s">
        <v>489</v>
      </c>
      <c r="H165" s="163">
        <v>1</v>
      </c>
      <c r="I165" s="164"/>
      <c r="J165" s="165">
        <f t="shared" si="10"/>
        <v>0</v>
      </c>
      <c r="K165" s="166"/>
      <c r="L165" s="167"/>
      <c r="M165" s="168" t="s">
        <v>1</v>
      </c>
      <c r="N165" s="169" t="s">
        <v>45</v>
      </c>
      <c r="P165" s="150">
        <f t="shared" si="11"/>
        <v>0</v>
      </c>
      <c r="Q165" s="150">
        <v>0.02</v>
      </c>
      <c r="R165" s="150">
        <f t="shared" si="12"/>
        <v>0.02</v>
      </c>
      <c r="S165" s="150">
        <v>0</v>
      </c>
      <c r="T165" s="151">
        <f t="shared" si="13"/>
        <v>0</v>
      </c>
      <c r="AR165" s="152" t="s">
        <v>226</v>
      </c>
      <c r="AT165" s="152" t="s">
        <v>473</v>
      </c>
      <c r="AU165" s="152" t="s">
        <v>91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4037</v>
      </c>
    </row>
    <row r="166" spans="2:65" s="1" customFormat="1" ht="16.5" customHeight="1" x14ac:dyDescent="0.2">
      <c r="B166" s="139"/>
      <c r="C166" s="159" t="s">
        <v>578</v>
      </c>
      <c r="D166" s="159" t="s">
        <v>473</v>
      </c>
      <c r="E166" s="160" t="s">
        <v>3800</v>
      </c>
      <c r="F166" s="161" t="s">
        <v>3801</v>
      </c>
      <c r="G166" s="162" t="s">
        <v>318</v>
      </c>
      <c r="H166" s="163">
        <v>9.1999999999999993</v>
      </c>
      <c r="I166" s="164"/>
      <c r="J166" s="165">
        <f t="shared" si="10"/>
        <v>0</v>
      </c>
      <c r="K166" s="166"/>
      <c r="L166" s="167"/>
      <c r="M166" s="168" t="s">
        <v>1</v>
      </c>
      <c r="N166" s="169" t="s">
        <v>45</v>
      </c>
      <c r="P166" s="150">
        <f t="shared" si="11"/>
        <v>0</v>
      </c>
      <c r="Q166" s="150">
        <v>0.02</v>
      </c>
      <c r="R166" s="150">
        <f t="shared" si="12"/>
        <v>0.184</v>
      </c>
      <c r="S166" s="150">
        <v>0</v>
      </c>
      <c r="T166" s="151">
        <f t="shared" si="13"/>
        <v>0</v>
      </c>
      <c r="AR166" s="152" t="s">
        <v>226</v>
      </c>
      <c r="AT166" s="152" t="s">
        <v>473</v>
      </c>
      <c r="AU166" s="152" t="s">
        <v>91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4038</v>
      </c>
    </row>
    <row r="167" spans="2:65" s="1" customFormat="1" ht="16.5" customHeight="1" x14ac:dyDescent="0.2">
      <c r="B167" s="139"/>
      <c r="C167" s="159" t="s">
        <v>1978</v>
      </c>
      <c r="D167" s="159" t="s">
        <v>473</v>
      </c>
      <c r="E167" s="160" t="s">
        <v>3861</v>
      </c>
      <c r="F167" s="161" t="s">
        <v>3862</v>
      </c>
      <c r="G167" s="162" t="s">
        <v>1695</v>
      </c>
      <c r="H167" s="164"/>
      <c r="I167" s="164"/>
      <c r="J167" s="165">
        <f t="shared" si="10"/>
        <v>0</v>
      </c>
      <c r="K167" s="166"/>
      <c r="L167" s="167"/>
      <c r="M167" s="170" t="s">
        <v>1</v>
      </c>
      <c r="N167" s="171" t="s">
        <v>45</v>
      </c>
      <c r="O167" s="156"/>
      <c r="P167" s="157">
        <f t="shared" si="11"/>
        <v>0</v>
      </c>
      <c r="Q167" s="157">
        <v>0.02</v>
      </c>
      <c r="R167" s="157">
        <f t="shared" si="12"/>
        <v>0</v>
      </c>
      <c r="S167" s="157">
        <v>0</v>
      </c>
      <c r="T167" s="158">
        <f t="shared" si="13"/>
        <v>0</v>
      </c>
      <c r="AR167" s="152" t="s">
        <v>226</v>
      </c>
      <c r="AT167" s="152" t="s">
        <v>473</v>
      </c>
      <c r="AU167" s="152" t="s">
        <v>91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4039</v>
      </c>
    </row>
    <row r="168" spans="2:65" s="1" customFormat="1" ht="6.95" customHeight="1" x14ac:dyDescent="0.2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28"/>
    </row>
  </sheetData>
  <autoFilter ref="C126:K167" xr:uid="{00000000-0009-0000-0000-00000E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218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151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3980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4040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ROUND(J128,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ROUND((SUM(BE128:BE217)),  2)</f>
        <v>0</v>
      </c>
      <c r="G35" s="96"/>
      <c r="H35" s="96"/>
      <c r="I35" s="97">
        <v>0.2</v>
      </c>
      <c r="J35" s="95">
        <f>ROUND(((SUM(BE128:BE217))*I35),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ROUND((SUM(BF128:BF217)),  2)</f>
        <v>0</v>
      </c>
      <c r="G36" s="96"/>
      <c r="H36" s="96"/>
      <c r="I36" s="97">
        <v>0.2</v>
      </c>
      <c r="J36" s="95">
        <f>ROUND(((SUM(BF128:BF217))*I36),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ROUND((SUM(BG128:BG217)),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ROUND((SUM(BH128:BH217)),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ROUND((SUM(BI128:BI217)),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3980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104.2 - Areálová kanalizácia dažďová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J128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3702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 x14ac:dyDescent="0.2">
      <c r="B100" s="114"/>
      <c r="D100" s="115" t="s">
        <v>3703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899999999999999" customHeight="1" x14ac:dyDescent="0.2">
      <c r="B101" s="114"/>
      <c r="D101" s="115" t="s">
        <v>4041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47" s="9" customFormat="1" ht="19.899999999999999" customHeight="1" x14ac:dyDescent="0.2">
      <c r="B102" s="114"/>
      <c r="D102" s="115" t="s">
        <v>3704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47" s="9" customFormat="1" ht="19.899999999999999" customHeight="1" x14ac:dyDescent="0.2">
      <c r="B103" s="114"/>
      <c r="D103" s="115" t="s">
        <v>3705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47" s="9" customFormat="1" ht="19.899999999999999" customHeight="1" x14ac:dyDescent="0.2">
      <c r="B104" s="114"/>
      <c r="D104" s="115" t="s">
        <v>3706</v>
      </c>
      <c r="E104" s="116"/>
      <c r="F104" s="116"/>
      <c r="G104" s="116"/>
      <c r="H104" s="116"/>
      <c r="I104" s="116"/>
      <c r="J104" s="117">
        <f>J159</f>
        <v>0</v>
      </c>
      <c r="L104" s="114"/>
    </row>
    <row r="105" spans="2:47" s="8" customFormat="1" ht="24.95" customHeight="1" x14ac:dyDescent="0.2">
      <c r="B105" s="110"/>
      <c r="D105" s="111" t="s">
        <v>167</v>
      </c>
      <c r="E105" s="112"/>
      <c r="F105" s="112"/>
      <c r="G105" s="112"/>
      <c r="H105" s="112"/>
      <c r="I105" s="112"/>
      <c r="J105" s="113">
        <f>J162</f>
        <v>0</v>
      </c>
      <c r="L105" s="110"/>
    </row>
    <row r="106" spans="2:47" s="9" customFormat="1" ht="19.899999999999999" customHeight="1" x14ac:dyDescent="0.2">
      <c r="B106" s="114"/>
      <c r="D106" s="115" t="s">
        <v>3707</v>
      </c>
      <c r="E106" s="116"/>
      <c r="F106" s="116"/>
      <c r="G106" s="116"/>
      <c r="H106" s="116"/>
      <c r="I106" s="116"/>
      <c r="J106" s="117">
        <f>J163</f>
        <v>0</v>
      </c>
      <c r="L106" s="114"/>
    </row>
    <row r="107" spans="2:47" s="1" customFormat="1" ht="21.75" customHeight="1" x14ac:dyDescent="0.2">
      <c r="B107" s="28"/>
      <c r="L107" s="28"/>
    </row>
    <row r="108" spans="2:47" s="1" customFormat="1" ht="6.9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6.9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 x14ac:dyDescent="0.2">
      <c r="B113" s="28"/>
      <c r="C113" s="17" t="s">
        <v>179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15</v>
      </c>
      <c r="L115" s="28"/>
    </row>
    <row r="116" spans="2:63" s="1" customFormat="1" ht="26.25" customHeight="1" x14ac:dyDescent="0.2">
      <c r="B116" s="28"/>
      <c r="E116" s="219" t="str">
        <f>E7</f>
        <v>Zníženie energetickej náročnosti a zvýšenie efektívnosti vo výrobe ovocných produktov</v>
      </c>
      <c r="F116" s="220"/>
      <c r="G116" s="220"/>
      <c r="H116" s="220"/>
      <c r="L116" s="28"/>
    </row>
    <row r="117" spans="2:63" ht="12" customHeight="1" x14ac:dyDescent="0.2">
      <c r="B117" s="16"/>
      <c r="C117" s="23" t="s">
        <v>156</v>
      </c>
      <c r="L117" s="16"/>
    </row>
    <row r="118" spans="2:63" s="1" customFormat="1" ht="16.5" customHeight="1" x14ac:dyDescent="0.2">
      <c r="B118" s="28"/>
      <c r="E118" s="219" t="s">
        <v>3980</v>
      </c>
      <c r="F118" s="221"/>
      <c r="G118" s="221"/>
      <c r="H118" s="221"/>
      <c r="L118" s="28"/>
    </row>
    <row r="119" spans="2:63" s="1" customFormat="1" ht="12" customHeight="1" x14ac:dyDescent="0.2">
      <c r="B119" s="28"/>
      <c r="C119" s="23" t="s">
        <v>158</v>
      </c>
      <c r="L119" s="28"/>
    </row>
    <row r="120" spans="2:63" s="1" customFormat="1" ht="16.5" customHeight="1" x14ac:dyDescent="0.2">
      <c r="B120" s="28"/>
      <c r="E120" s="177" t="str">
        <f>E11</f>
        <v>SO 104.2 - Areálová kanalizácia dažďová</v>
      </c>
      <c r="F120" s="221"/>
      <c r="G120" s="221"/>
      <c r="H120" s="221"/>
      <c r="L120" s="28"/>
    </row>
    <row r="121" spans="2:63" s="1" customFormat="1" ht="6.95" customHeight="1" x14ac:dyDescent="0.2">
      <c r="B121" s="28"/>
      <c r="L121" s="28"/>
    </row>
    <row r="122" spans="2:63" s="1" customFormat="1" ht="12" customHeight="1" x14ac:dyDescent="0.2">
      <c r="B122" s="28"/>
      <c r="C122" s="23" t="s">
        <v>19</v>
      </c>
      <c r="F122" s="21" t="str">
        <f>F14</f>
        <v>Stará Ľubovňa</v>
      </c>
      <c r="I122" s="23" t="s">
        <v>21</v>
      </c>
      <c r="J122" s="51" t="str">
        <f>IF(J14="","",J14)</f>
        <v>3. 5. 2023</v>
      </c>
      <c r="L122" s="28"/>
    </row>
    <row r="123" spans="2:63" s="1" customFormat="1" ht="6.95" customHeight="1" x14ac:dyDescent="0.2">
      <c r="B123" s="28"/>
      <c r="L123" s="28"/>
    </row>
    <row r="124" spans="2:63" s="1" customFormat="1" ht="15.2" customHeight="1" x14ac:dyDescent="0.2">
      <c r="B124" s="28"/>
      <c r="C124" s="23" t="s">
        <v>23</v>
      </c>
      <c r="F124" s="21" t="str">
        <f>E17</f>
        <v>GAS Familia, s.r.o.</v>
      </c>
      <c r="I124" s="23" t="s">
        <v>31</v>
      </c>
      <c r="J124" s="26" t="str">
        <f>E23</f>
        <v>Ing. Tibor Mitura</v>
      </c>
      <c r="L124" s="28"/>
    </row>
    <row r="125" spans="2:63" s="1" customFormat="1" ht="15.2" customHeight="1" x14ac:dyDescent="0.2">
      <c r="B125" s="28"/>
      <c r="C125" s="23" t="s">
        <v>29</v>
      </c>
      <c r="F125" s="21" t="str">
        <f>IF(E20="","",E20)</f>
        <v>Vyplň údaj</v>
      </c>
      <c r="I125" s="23" t="s">
        <v>34</v>
      </c>
      <c r="J125" s="26" t="str">
        <f>E26</f>
        <v>Structures, s.r.o.</v>
      </c>
      <c r="L125" s="28"/>
    </row>
    <row r="126" spans="2:63" s="1" customFormat="1" ht="10.35" customHeight="1" x14ac:dyDescent="0.2">
      <c r="B126" s="28"/>
      <c r="L126" s="28"/>
    </row>
    <row r="127" spans="2:63" s="10" customFormat="1" ht="29.25" customHeight="1" x14ac:dyDescent="0.2">
      <c r="B127" s="118"/>
      <c r="C127" s="119" t="s">
        <v>180</v>
      </c>
      <c r="D127" s="120" t="s">
        <v>64</v>
      </c>
      <c r="E127" s="120" t="s">
        <v>60</v>
      </c>
      <c r="F127" s="120" t="s">
        <v>61</v>
      </c>
      <c r="G127" s="120" t="s">
        <v>181</v>
      </c>
      <c r="H127" s="120" t="s">
        <v>182</v>
      </c>
      <c r="I127" s="120" t="s">
        <v>183</v>
      </c>
      <c r="J127" s="121" t="s">
        <v>164</v>
      </c>
      <c r="K127" s="122" t="s">
        <v>184</v>
      </c>
      <c r="L127" s="118"/>
      <c r="M127" s="58" t="s">
        <v>1</v>
      </c>
      <c r="N127" s="59" t="s">
        <v>43</v>
      </c>
      <c r="O127" s="59" t="s">
        <v>185</v>
      </c>
      <c r="P127" s="59" t="s">
        <v>186</v>
      </c>
      <c r="Q127" s="59" t="s">
        <v>187</v>
      </c>
      <c r="R127" s="59" t="s">
        <v>188</v>
      </c>
      <c r="S127" s="59" t="s">
        <v>189</v>
      </c>
      <c r="T127" s="60" t="s">
        <v>190</v>
      </c>
    </row>
    <row r="128" spans="2:63" s="1" customFormat="1" ht="22.9" customHeight="1" x14ac:dyDescent="0.25">
      <c r="B128" s="28"/>
      <c r="C128" s="63" t="s">
        <v>165</v>
      </c>
      <c r="J128" s="123">
        <f>BK128</f>
        <v>0</v>
      </c>
      <c r="L128" s="28"/>
      <c r="M128" s="61"/>
      <c r="N128" s="52"/>
      <c r="O128" s="52"/>
      <c r="P128" s="124">
        <f>P129+P162</f>
        <v>0</v>
      </c>
      <c r="Q128" s="52"/>
      <c r="R128" s="124">
        <f>R129+R162</f>
        <v>102.33702945999998</v>
      </c>
      <c r="S128" s="52"/>
      <c r="T128" s="125">
        <f>T129+T162</f>
        <v>0.52400000000000002</v>
      </c>
      <c r="AT128" s="13" t="s">
        <v>78</v>
      </c>
      <c r="AU128" s="13" t="s">
        <v>166</v>
      </c>
      <c r="BK128" s="126">
        <f>BK129+BK162</f>
        <v>0</v>
      </c>
    </row>
    <row r="129" spans="2:65" s="11" customFormat="1" ht="25.9" customHeight="1" x14ac:dyDescent="0.2">
      <c r="B129" s="127"/>
      <c r="D129" s="128" t="s">
        <v>78</v>
      </c>
      <c r="E129" s="129" t="s">
        <v>1835</v>
      </c>
      <c r="F129" s="129" t="s">
        <v>3708</v>
      </c>
      <c r="I129" s="130"/>
      <c r="J129" s="131">
        <f>BK129</f>
        <v>0</v>
      </c>
      <c r="L129" s="127"/>
      <c r="M129" s="132"/>
      <c r="P129" s="133">
        <f>P130+P153+P155+P157+P159</f>
        <v>0</v>
      </c>
      <c r="R129" s="133">
        <f>R130+R153+R155+R157+R159</f>
        <v>73.755125499999991</v>
      </c>
      <c r="T129" s="134">
        <f>T130+T153+T155+T157+T159</f>
        <v>0.52400000000000002</v>
      </c>
      <c r="AR129" s="128" t="s">
        <v>86</v>
      </c>
      <c r="AT129" s="135" t="s">
        <v>78</v>
      </c>
      <c r="AU129" s="135" t="s">
        <v>79</v>
      </c>
      <c r="AY129" s="128" t="s">
        <v>193</v>
      </c>
      <c r="BK129" s="136">
        <f>BK130+BK153+BK155+BK157+BK159</f>
        <v>0</v>
      </c>
    </row>
    <row r="130" spans="2:65" s="11" customFormat="1" ht="22.9" customHeight="1" x14ac:dyDescent="0.2">
      <c r="B130" s="127"/>
      <c r="D130" s="128" t="s">
        <v>78</v>
      </c>
      <c r="E130" s="137" t="s">
        <v>86</v>
      </c>
      <c r="F130" s="137" t="s">
        <v>3709</v>
      </c>
      <c r="I130" s="130"/>
      <c r="J130" s="138">
        <f>BK130</f>
        <v>0</v>
      </c>
      <c r="L130" s="127"/>
      <c r="M130" s="132"/>
      <c r="P130" s="133">
        <f>SUM(P131:P152)</f>
        <v>0</v>
      </c>
      <c r="R130" s="133">
        <f>SUM(R131:R152)</f>
        <v>0.45046120000000001</v>
      </c>
      <c r="T130" s="134">
        <f>SUM(T131:T152)</f>
        <v>0</v>
      </c>
      <c r="AR130" s="128" t="s">
        <v>86</v>
      </c>
      <c r="AT130" s="135" t="s">
        <v>78</v>
      </c>
      <c r="AU130" s="135" t="s">
        <v>86</v>
      </c>
      <c r="AY130" s="128" t="s">
        <v>193</v>
      </c>
      <c r="BK130" s="136">
        <f>SUM(BK131:BK152)</f>
        <v>0</v>
      </c>
    </row>
    <row r="131" spans="2:65" s="1" customFormat="1" ht="16.5" customHeight="1" x14ac:dyDescent="0.2">
      <c r="B131" s="139"/>
      <c r="C131" s="140" t="s">
        <v>86</v>
      </c>
      <c r="D131" s="140" t="s">
        <v>195</v>
      </c>
      <c r="E131" s="141" t="s">
        <v>3807</v>
      </c>
      <c r="F131" s="142" t="s">
        <v>3808</v>
      </c>
      <c r="G131" s="143" t="s">
        <v>2077</v>
      </c>
      <c r="H131" s="144">
        <v>96</v>
      </c>
      <c r="I131" s="145"/>
      <c r="J131" s="146">
        <f t="shared" ref="J131:J152" si="0">ROUND(I131*H131,2)</f>
        <v>0</v>
      </c>
      <c r="K131" s="147"/>
      <c r="L131" s="28"/>
      <c r="M131" s="148" t="s">
        <v>1</v>
      </c>
      <c r="N131" s="149" t="s">
        <v>45</v>
      </c>
      <c r="P131" s="150">
        <f t="shared" ref="P131:P152" si="1">O131*H131</f>
        <v>0</v>
      </c>
      <c r="Q131" s="150">
        <v>4.0000000000000003E-5</v>
      </c>
      <c r="R131" s="150">
        <f t="shared" ref="R131:R152" si="2">Q131*H131</f>
        <v>3.8400000000000005E-3</v>
      </c>
      <c r="S131" s="150">
        <v>0</v>
      </c>
      <c r="T131" s="151">
        <f t="shared" ref="T131:T152" si="3">S131*H131</f>
        <v>0</v>
      </c>
      <c r="AR131" s="152" t="s">
        <v>199</v>
      </c>
      <c r="AT131" s="152" t="s">
        <v>195</v>
      </c>
      <c r="AU131" s="152" t="s">
        <v>91</v>
      </c>
      <c r="AY131" s="13" t="s">
        <v>193</v>
      </c>
      <c r="BE131" s="153">
        <f t="shared" ref="BE131:BE152" si="4">IF(N131="základná",J131,0)</f>
        <v>0</v>
      </c>
      <c r="BF131" s="153">
        <f t="shared" ref="BF131:BF152" si="5">IF(N131="znížená",J131,0)</f>
        <v>0</v>
      </c>
      <c r="BG131" s="153">
        <f t="shared" ref="BG131:BG152" si="6">IF(N131="zákl. prenesená",J131,0)</f>
        <v>0</v>
      </c>
      <c r="BH131" s="153">
        <f t="shared" ref="BH131:BH152" si="7">IF(N131="zníž. prenesená",J131,0)</f>
        <v>0</v>
      </c>
      <c r="BI131" s="153">
        <f t="shared" ref="BI131:BI152" si="8">IF(N131="nulová",J131,0)</f>
        <v>0</v>
      </c>
      <c r="BJ131" s="13" t="s">
        <v>91</v>
      </c>
      <c r="BK131" s="153">
        <f t="shared" ref="BK131:BK152" si="9">ROUND(I131*H131,2)</f>
        <v>0</v>
      </c>
      <c r="BL131" s="13" t="s">
        <v>199</v>
      </c>
      <c r="BM131" s="152" t="s">
        <v>4042</v>
      </c>
    </row>
    <row r="132" spans="2:65" s="1" customFormat="1" ht="21.75" customHeight="1" x14ac:dyDescent="0.2">
      <c r="B132" s="139"/>
      <c r="C132" s="140" t="s">
        <v>91</v>
      </c>
      <c r="D132" s="140" t="s">
        <v>195</v>
      </c>
      <c r="E132" s="141" t="s">
        <v>3810</v>
      </c>
      <c r="F132" s="142" t="s">
        <v>3811</v>
      </c>
      <c r="G132" s="143" t="s">
        <v>3812</v>
      </c>
      <c r="H132" s="144">
        <v>4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4043</v>
      </c>
    </row>
    <row r="133" spans="2:65" s="1" customFormat="1" ht="24.2" customHeight="1" x14ac:dyDescent="0.2">
      <c r="B133" s="139"/>
      <c r="C133" s="140" t="s">
        <v>96</v>
      </c>
      <c r="D133" s="140" t="s">
        <v>195</v>
      </c>
      <c r="E133" s="141" t="s">
        <v>3710</v>
      </c>
      <c r="F133" s="142" t="s">
        <v>3711</v>
      </c>
      <c r="G133" s="143" t="s">
        <v>210</v>
      </c>
      <c r="H133" s="144">
        <v>36.195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4044</v>
      </c>
    </row>
    <row r="134" spans="2:65" s="1" customFormat="1" ht="24.2" customHeight="1" x14ac:dyDescent="0.2">
      <c r="B134" s="139"/>
      <c r="C134" s="140" t="s">
        <v>199</v>
      </c>
      <c r="D134" s="140" t="s">
        <v>195</v>
      </c>
      <c r="E134" s="141" t="s">
        <v>4045</v>
      </c>
      <c r="F134" s="142" t="s">
        <v>4046</v>
      </c>
      <c r="G134" s="143" t="s">
        <v>210</v>
      </c>
      <c r="H134" s="144">
        <v>361.95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4047</v>
      </c>
    </row>
    <row r="135" spans="2:65" s="1" customFormat="1" ht="21.75" customHeight="1" x14ac:dyDescent="0.2">
      <c r="B135" s="139"/>
      <c r="C135" s="140" t="s">
        <v>215</v>
      </c>
      <c r="D135" s="140" t="s">
        <v>195</v>
      </c>
      <c r="E135" s="141" t="s">
        <v>3716</v>
      </c>
      <c r="F135" s="142" t="s">
        <v>3717</v>
      </c>
      <c r="G135" s="143" t="s">
        <v>210</v>
      </c>
      <c r="H135" s="144">
        <v>361.95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4048</v>
      </c>
    </row>
    <row r="136" spans="2:65" s="1" customFormat="1" ht="24.2" customHeight="1" x14ac:dyDescent="0.2">
      <c r="B136" s="139"/>
      <c r="C136" s="140" t="s">
        <v>201</v>
      </c>
      <c r="D136" s="140" t="s">
        <v>195</v>
      </c>
      <c r="E136" s="141" t="s">
        <v>4049</v>
      </c>
      <c r="F136" s="142" t="s">
        <v>4050</v>
      </c>
      <c r="G136" s="143" t="s">
        <v>210</v>
      </c>
      <c r="H136" s="144">
        <v>361.95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4051</v>
      </c>
    </row>
    <row r="137" spans="2:65" s="1" customFormat="1" ht="21.75" customHeight="1" x14ac:dyDescent="0.2">
      <c r="B137" s="139"/>
      <c r="C137" s="140" t="s">
        <v>222</v>
      </c>
      <c r="D137" s="140" t="s">
        <v>195</v>
      </c>
      <c r="E137" s="141" t="s">
        <v>3722</v>
      </c>
      <c r="F137" s="142" t="s">
        <v>3723</v>
      </c>
      <c r="G137" s="143" t="s">
        <v>210</v>
      </c>
      <c r="H137" s="144">
        <v>361.95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4052</v>
      </c>
    </row>
    <row r="138" spans="2:65" s="1" customFormat="1" ht="24.2" customHeight="1" x14ac:dyDescent="0.2">
      <c r="B138" s="139"/>
      <c r="C138" s="140" t="s">
        <v>226</v>
      </c>
      <c r="D138" s="140" t="s">
        <v>195</v>
      </c>
      <c r="E138" s="141" t="s">
        <v>3725</v>
      </c>
      <c r="F138" s="142" t="s">
        <v>3726</v>
      </c>
      <c r="G138" s="143" t="s">
        <v>198</v>
      </c>
      <c r="H138" s="144">
        <v>99.68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2.1000000000000001E-4</v>
      </c>
      <c r="R138" s="150">
        <f t="shared" si="2"/>
        <v>2.0932800000000001E-2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91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4053</v>
      </c>
    </row>
    <row r="139" spans="2:65" s="1" customFormat="1" ht="24.2" customHeight="1" x14ac:dyDescent="0.2">
      <c r="B139" s="139"/>
      <c r="C139" s="140" t="s">
        <v>206</v>
      </c>
      <c r="D139" s="140" t="s">
        <v>195</v>
      </c>
      <c r="E139" s="141" t="s">
        <v>4054</v>
      </c>
      <c r="F139" s="142" t="s">
        <v>4055</v>
      </c>
      <c r="G139" s="143" t="s">
        <v>198</v>
      </c>
      <c r="H139" s="144">
        <v>404.54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6.2E-4</v>
      </c>
      <c r="R139" s="150">
        <f t="shared" si="2"/>
        <v>0.2508148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4056</v>
      </c>
    </row>
    <row r="140" spans="2:65" s="1" customFormat="1" ht="24.2" customHeight="1" x14ac:dyDescent="0.2">
      <c r="B140" s="139"/>
      <c r="C140" s="140" t="s">
        <v>233</v>
      </c>
      <c r="D140" s="140" t="s">
        <v>195</v>
      </c>
      <c r="E140" s="141" t="s">
        <v>4057</v>
      </c>
      <c r="F140" s="142" t="s">
        <v>4058</v>
      </c>
      <c r="G140" s="143" t="s">
        <v>198</v>
      </c>
      <c r="H140" s="144">
        <v>198.72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8.8000000000000003E-4</v>
      </c>
      <c r="R140" s="150">
        <f t="shared" si="2"/>
        <v>0.17487360000000002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4059</v>
      </c>
    </row>
    <row r="141" spans="2:65" s="1" customFormat="1" ht="24.2" customHeight="1" x14ac:dyDescent="0.2">
      <c r="B141" s="139"/>
      <c r="C141" s="140" t="s">
        <v>237</v>
      </c>
      <c r="D141" s="140" t="s">
        <v>195</v>
      </c>
      <c r="E141" s="141" t="s">
        <v>3728</v>
      </c>
      <c r="F141" s="142" t="s">
        <v>3729</v>
      </c>
      <c r="G141" s="143" t="s">
        <v>198</v>
      </c>
      <c r="H141" s="144">
        <v>99.68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4060</v>
      </c>
    </row>
    <row r="142" spans="2:65" s="1" customFormat="1" ht="24.2" customHeight="1" x14ac:dyDescent="0.2">
      <c r="B142" s="139"/>
      <c r="C142" s="140" t="s">
        <v>242</v>
      </c>
      <c r="D142" s="140" t="s">
        <v>195</v>
      </c>
      <c r="E142" s="141" t="s">
        <v>4061</v>
      </c>
      <c r="F142" s="142" t="s">
        <v>4062</v>
      </c>
      <c r="G142" s="143" t="s">
        <v>198</v>
      </c>
      <c r="H142" s="144">
        <v>404.54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4063</v>
      </c>
    </row>
    <row r="143" spans="2:65" s="1" customFormat="1" ht="24.2" customHeight="1" x14ac:dyDescent="0.2">
      <c r="B143" s="139"/>
      <c r="C143" s="140" t="s">
        <v>246</v>
      </c>
      <c r="D143" s="140" t="s">
        <v>195</v>
      </c>
      <c r="E143" s="141" t="s">
        <v>4064</v>
      </c>
      <c r="F143" s="142" t="s">
        <v>4065</v>
      </c>
      <c r="G143" s="143" t="s">
        <v>198</v>
      </c>
      <c r="H143" s="144">
        <v>198.72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4066</v>
      </c>
    </row>
    <row r="144" spans="2:65" s="1" customFormat="1" ht="21.75" customHeight="1" x14ac:dyDescent="0.2">
      <c r="B144" s="139"/>
      <c r="C144" s="140" t="s">
        <v>250</v>
      </c>
      <c r="D144" s="140" t="s">
        <v>195</v>
      </c>
      <c r="E144" s="141" t="s">
        <v>3731</v>
      </c>
      <c r="F144" s="142" t="s">
        <v>3732</v>
      </c>
      <c r="G144" s="143" t="s">
        <v>210</v>
      </c>
      <c r="H144" s="144">
        <v>170.1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4067</v>
      </c>
    </row>
    <row r="145" spans="2:65" s="1" customFormat="1" ht="21.75" customHeight="1" x14ac:dyDescent="0.2">
      <c r="B145" s="139"/>
      <c r="C145" s="140" t="s">
        <v>254</v>
      </c>
      <c r="D145" s="140" t="s">
        <v>195</v>
      </c>
      <c r="E145" s="141" t="s">
        <v>4068</v>
      </c>
      <c r="F145" s="142" t="s">
        <v>4069</v>
      </c>
      <c r="G145" s="143" t="s">
        <v>210</v>
      </c>
      <c r="H145" s="144">
        <v>123.24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4070</v>
      </c>
    </row>
    <row r="146" spans="2:65" s="1" customFormat="1" ht="21.75" customHeight="1" x14ac:dyDescent="0.2">
      <c r="B146" s="139"/>
      <c r="C146" s="140" t="s">
        <v>258</v>
      </c>
      <c r="D146" s="140" t="s">
        <v>195</v>
      </c>
      <c r="E146" s="141" t="s">
        <v>4071</v>
      </c>
      <c r="F146" s="142" t="s">
        <v>4072</v>
      </c>
      <c r="G146" s="143" t="s">
        <v>210</v>
      </c>
      <c r="H146" s="144">
        <v>430.56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195</v>
      </c>
      <c r="AU146" s="152" t="s">
        <v>91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4073</v>
      </c>
    </row>
    <row r="147" spans="2:65" s="1" customFormat="1" ht="24.2" customHeight="1" x14ac:dyDescent="0.2">
      <c r="B147" s="139"/>
      <c r="C147" s="140" t="s">
        <v>262</v>
      </c>
      <c r="D147" s="140" t="s">
        <v>195</v>
      </c>
      <c r="E147" s="141" t="s">
        <v>3734</v>
      </c>
      <c r="F147" s="142" t="s">
        <v>3735</v>
      </c>
      <c r="G147" s="143" t="s">
        <v>210</v>
      </c>
      <c r="H147" s="144">
        <v>193.19900000000001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4074</v>
      </c>
    </row>
    <row r="148" spans="2:65" s="1" customFormat="1" ht="16.5" customHeight="1" x14ac:dyDescent="0.2">
      <c r="B148" s="139"/>
      <c r="C148" s="140" t="s">
        <v>270</v>
      </c>
      <c r="D148" s="140" t="s">
        <v>195</v>
      </c>
      <c r="E148" s="141" t="s">
        <v>4075</v>
      </c>
      <c r="F148" s="142" t="s">
        <v>4076</v>
      </c>
      <c r="G148" s="143" t="s">
        <v>210</v>
      </c>
      <c r="H148" s="144">
        <v>193.19900000000001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199</v>
      </c>
      <c r="AT148" s="152" t="s">
        <v>195</v>
      </c>
      <c r="AU148" s="152" t="s">
        <v>91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4077</v>
      </c>
    </row>
    <row r="149" spans="2:65" s="1" customFormat="1" ht="16.5" customHeight="1" x14ac:dyDescent="0.2">
      <c r="B149" s="139"/>
      <c r="C149" s="140" t="s">
        <v>276</v>
      </c>
      <c r="D149" s="140" t="s">
        <v>195</v>
      </c>
      <c r="E149" s="141" t="s">
        <v>3740</v>
      </c>
      <c r="F149" s="142" t="s">
        <v>3741</v>
      </c>
      <c r="G149" s="143" t="s">
        <v>210</v>
      </c>
      <c r="H149" s="144">
        <v>193.19900000000001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199</v>
      </c>
      <c r="AT149" s="152" t="s">
        <v>195</v>
      </c>
      <c r="AU149" s="152" t="s">
        <v>91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4078</v>
      </c>
    </row>
    <row r="150" spans="2:65" s="1" customFormat="1" ht="16.5" customHeight="1" x14ac:dyDescent="0.2">
      <c r="B150" s="139"/>
      <c r="C150" s="140" t="s">
        <v>7</v>
      </c>
      <c r="D150" s="140" t="s">
        <v>195</v>
      </c>
      <c r="E150" s="141" t="s">
        <v>3743</v>
      </c>
      <c r="F150" s="142" t="s">
        <v>3744</v>
      </c>
      <c r="G150" s="143" t="s">
        <v>210</v>
      </c>
      <c r="H150" s="144">
        <v>193.19900000000001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91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4079</v>
      </c>
    </row>
    <row r="151" spans="2:65" s="1" customFormat="1" ht="21.75" customHeight="1" x14ac:dyDescent="0.2">
      <c r="B151" s="139"/>
      <c r="C151" s="140" t="s">
        <v>285</v>
      </c>
      <c r="D151" s="140" t="s">
        <v>195</v>
      </c>
      <c r="E151" s="141" t="s">
        <v>3746</v>
      </c>
      <c r="F151" s="142" t="s">
        <v>3747</v>
      </c>
      <c r="G151" s="143" t="s">
        <v>210</v>
      </c>
      <c r="H151" s="144">
        <v>531.54999999999995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4080</v>
      </c>
    </row>
    <row r="152" spans="2:65" s="1" customFormat="1" ht="16.5" customHeight="1" x14ac:dyDescent="0.2">
      <c r="B152" s="139"/>
      <c r="C152" s="140" t="s">
        <v>291</v>
      </c>
      <c r="D152" s="140" t="s">
        <v>195</v>
      </c>
      <c r="E152" s="141" t="s">
        <v>3749</v>
      </c>
      <c r="F152" s="142" t="s">
        <v>3750</v>
      </c>
      <c r="G152" s="143" t="s">
        <v>210</v>
      </c>
      <c r="H152" s="144">
        <v>35.299999999999997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4081</v>
      </c>
    </row>
    <row r="153" spans="2:65" s="11" customFormat="1" ht="22.9" customHeight="1" x14ac:dyDescent="0.2">
      <c r="B153" s="127"/>
      <c r="D153" s="128" t="s">
        <v>78</v>
      </c>
      <c r="E153" s="137" t="s">
        <v>96</v>
      </c>
      <c r="F153" s="137" t="s">
        <v>4082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86</v>
      </c>
      <c r="AT153" s="135" t="s">
        <v>78</v>
      </c>
      <c r="AU153" s="135" t="s">
        <v>86</v>
      </c>
      <c r="AY153" s="128" t="s">
        <v>193</v>
      </c>
      <c r="BK153" s="136">
        <f>BK154</f>
        <v>0</v>
      </c>
    </row>
    <row r="154" spans="2:65" s="1" customFormat="1" ht="24.2" customHeight="1" x14ac:dyDescent="0.2">
      <c r="B154" s="139"/>
      <c r="C154" s="140" t="s">
        <v>295</v>
      </c>
      <c r="D154" s="140" t="s">
        <v>195</v>
      </c>
      <c r="E154" s="141" t="s">
        <v>4083</v>
      </c>
      <c r="F154" s="142" t="s">
        <v>4084</v>
      </c>
      <c r="G154" s="143" t="s">
        <v>3773</v>
      </c>
      <c r="H154" s="144">
        <v>1</v>
      </c>
      <c r="I154" s="145"/>
      <c r="J154" s="146">
        <f>ROUND(I154*H154,2)</f>
        <v>0</v>
      </c>
      <c r="K154" s="147"/>
      <c r="L154" s="28"/>
      <c r="M154" s="148" t="s">
        <v>1</v>
      </c>
      <c r="N154" s="149" t="s">
        <v>45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199</v>
      </c>
      <c r="AT154" s="152" t="s">
        <v>195</v>
      </c>
      <c r="AU154" s="152" t="s">
        <v>91</v>
      </c>
      <c r="AY154" s="13" t="s">
        <v>193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91</v>
      </c>
      <c r="BK154" s="153">
        <f>ROUND(I154*H154,2)</f>
        <v>0</v>
      </c>
      <c r="BL154" s="13" t="s">
        <v>199</v>
      </c>
      <c r="BM154" s="152" t="s">
        <v>4085</v>
      </c>
    </row>
    <row r="155" spans="2:65" s="11" customFormat="1" ht="22.9" customHeight="1" x14ac:dyDescent="0.2">
      <c r="B155" s="127"/>
      <c r="D155" s="128" t="s">
        <v>78</v>
      </c>
      <c r="E155" s="137" t="s">
        <v>199</v>
      </c>
      <c r="F155" s="137" t="s">
        <v>3752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14.3509443</v>
      </c>
      <c r="T155" s="134">
        <f>T156</f>
        <v>0</v>
      </c>
      <c r="AR155" s="128" t="s">
        <v>86</v>
      </c>
      <c r="AT155" s="135" t="s">
        <v>78</v>
      </c>
      <c r="AU155" s="135" t="s">
        <v>86</v>
      </c>
      <c r="AY155" s="128" t="s">
        <v>193</v>
      </c>
      <c r="BK155" s="136">
        <f>BK156</f>
        <v>0</v>
      </c>
    </row>
    <row r="156" spans="2:65" s="1" customFormat="1" ht="24.2" customHeight="1" x14ac:dyDescent="0.2">
      <c r="B156" s="139"/>
      <c r="C156" s="140" t="s">
        <v>301</v>
      </c>
      <c r="D156" s="140" t="s">
        <v>195</v>
      </c>
      <c r="E156" s="141" t="s">
        <v>3753</v>
      </c>
      <c r="F156" s="142" t="s">
        <v>3754</v>
      </c>
      <c r="G156" s="143" t="s">
        <v>210</v>
      </c>
      <c r="H156" s="144">
        <v>7.59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45</v>
      </c>
      <c r="P156" s="150">
        <f>O156*H156</f>
        <v>0</v>
      </c>
      <c r="Q156" s="150">
        <v>1.8907700000000001</v>
      </c>
      <c r="R156" s="150">
        <f>Q156*H156</f>
        <v>14.3509443</v>
      </c>
      <c r="S156" s="150">
        <v>0</v>
      </c>
      <c r="T156" s="151">
        <f>S156*H156</f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91</v>
      </c>
      <c r="BK156" s="153">
        <f>ROUND(I156*H156,2)</f>
        <v>0</v>
      </c>
      <c r="BL156" s="13" t="s">
        <v>199</v>
      </c>
      <c r="BM156" s="152" t="s">
        <v>4086</v>
      </c>
    </row>
    <row r="157" spans="2:65" s="11" customFormat="1" ht="22.9" customHeight="1" x14ac:dyDescent="0.2">
      <c r="B157" s="127"/>
      <c r="D157" s="128" t="s">
        <v>78</v>
      </c>
      <c r="E157" s="137" t="s">
        <v>215</v>
      </c>
      <c r="F157" s="137" t="s">
        <v>3756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58.950999999999993</v>
      </c>
      <c r="T157" s="134">
        <f>T158</f>
        <v>0</v>
      </c>
      <c r="AR157" s="128" t="s">
        <v>86</v>
      </c>
      <c r="AT157" s="135" t="s">
        <v>78</v>
      </c>
      <c r="AU157" s="135" t="s">
        <v>86</v>
      </c>
      <c r="AY157" s="128" t="s">
        <v>193</v>
      </c>
      <c r="BK157" s="136">
        <f>BK158</f>
        <v>0</v>
      </c>
    </row>
    <row r="158" spans="2:65" s="1" customFormat="1" ht="16.5" customHeight="1" x14ac:dyDescent="0.2">
      <c r="B158" s="139"/>
      <c r="C158" s="159" t="s">
        <v>307</v>
      </c>
      <c r="D158" s="159" t="s">
        <v>473</v>
      </c>
      <c r="E158" s="160" t="s">
        <v>3757</v>
      </c>
      <c r="F158" s="161" t="s">
        <v>3758</v>
      </c>
      <c r="G158" s="162" t="s">
        <v>210</v>
      </c>
      <c r="H158" s="163">
        <v>35.299999999999997</v>
      </c>
      <c r="I158" s="164"/>
      <c r="J158" s="165">
        <f>ROUND(I158*H158,2)</f>
        <v>0</v>
      </c>
      <c r="K158" s="166"/>
      <c r="L158" s="167"/>
      <c r="M158" s="168" t="s">
        <v>1</v>
      </c>
      <c r="N158" s="169" t="s">
        <v>45</v>
      </c>
      <c r="P158" s="150">
        <f>O158*H158</f>
        <v>0</v>
      </c>
      <c r="Q158" s="150">
        <v>1.67</v>
      </c>
      <c r="R158" s="150">
        <f>Q158*H158</f>
        <v>58.950999999999993</v>
      </c>
      <c r="S158" s="150">
        <v>0</v>
      </c>
      <c r="T158" s="151">
        <f>S158*H158</f>
        <v>0</v>
      </c>
      <c r="AR158" s="152" t="s">
        <v>226</v>
      </c>
      <c r="AT158" s="152" t="s">
        <v>473</v>
      </c>
      <c r="AU158" s="152" t="s">
        <v>91</v>
      </c>
      <c r="AY158" s="13" t="s">
        <v>193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91</v>
      </c>
      <c r="BK158" s="153">
        <f>ROUND(I158*H158,2)</f>
        <v>0</v>
      </c>
      <c r="BL158" s="13" t="s">
        <v>199</v>
      </c>
      <c r="BM158" s="152" t="s">
        <v>4087</v>
      </c>
    </row>
    <row r="159" spans="2:65" s="11" customFormat="1" ht="22.9" customHeight="1" x14ac:dyDescent="0.2">
      <c r="B159" s="127"/>
      <c r="D159" s="128" t="s">
        <v>78</v>
      </c>
      <c r="E159" s="137" t="s">
        <v>206</v>
      </c>
      <c r="F159" s="137" t="s">
        <v>3760</v>
      </c>
      <c r="I159" s="130"/>
      <c r="J159" s="138">
        <f>BK159</f>
        <v>0</v>
      </c>
      <c r="L159" s="127"/>
      <c r="M159" s="132"/>
      <c r="P159" s="133">
        <f>SUM(P160:P161)</f>
        <v>0</v>
      </c>
      <c r="R159" s="133">
        <f>SUM(R160:R161)</f>
        <v>2.7200000000000002E-3</v>
      </c>
      <c r="T159" s="134">
        <f>SUM(T160:T161)</f>
        <v>0.52400000000000002</v>
      </c>
      <c r="AR159" s="128" t="s">
        <v>86</v>
      </c>
      <c r="AT159" s="135" t="s">
        <v>78</v>
      </c>
      <c r="AU159" s="135" t="s">
        <v>86</v>
      </c>
      <c r="AY159" s="128" t="s">
        <v>193</v>
      </c>
      <c r="BK159" s="136">
        <f>SUM(BK160:BK161)</f>
        <v>0</v>
      </c>
    </row>
    <row r="160" spans="2:65" s="1" customFormat="1" ht="24.2" customHeight="1" x14ac:dyDescent="0.2">
      <c r="B160" s="139"/>
      <c r="C160" s="140" t="s">
        <v>699</v>
      </c>
      <c r="D160" s="140" t="s">
        <v>195</v>
      </c>
      <c r="E160" s="141" t="s">
        <v>4000</v>
      </c>
      <c r="F160" s="142" t="s">
        <v>4001</v>
      </c>
      <c r="G160" s="143" t="s">
        <v>3773</v>
      </c>
      <c r="H160" s="144">
        <v>2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45</v>
      </c>
      <c r="P160" s="150">
        <f>O160*H160</f>
        <v>0</v>
      </c>
      <c r="Q160" s="150">
        <v>1.3600000000000001E-3</v>
      </c>
      <c r="R160" s="150">
        <f>Q160*H160</f>
        <v>2.7200000000000002E-3</v>
      </c>
      <c r="S160" s="150">
        <v>0.26200000000000001</v>
      </c>
      <c r="T160" s="151">
        <f>S160*H160</f>
        <v>0.52400000000000002</v>
      </c>
      <c r="AR160" s="152" t="s">
        <v>199</v>
      </c>
      <c r="AT160" s="152" t="s">
        <v>195</v>
      </c>
      <c r="AU160" s="152" t="s">
        <v>91</v>
      </c>
      <c r="AY160" s="13" t="s">
        <v>193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91</v>
      </c>
      <c r="BK160" s="153">
        <f>ROUND(I160*H160,2)</f>
        <v>0</v>
      </c>
      <c r="BL160" s="13" t="s">
        <v>199</v>
      </c>
      <c r="BM160" s="152" t="s">
        <v>4088</v>
      </c>
    </row>
    <row r="161" spans="2:65" s="1" customFormat="1" ht="24.2" customHeight="1" x14ac:dyDescent="0.2">
      <c r="B161" s="139"/>
      <c r="C161" s="140" t="s">
        <v>703</v>
      </c>
      <c r="D161" s="140" t="s">
        <v>195</v>
      </c>
      <c r="E161" s="141" t="s">
        <v>3761</v>
      </c>
      <c r="F161" s="142" t="s">
        <v>4003</v>
      </c>
      <c r="G161" s="143" t="s">
        <v>240</v>
      </c>
      <c r="H161" s="144">
        <v>102.377</v>
      </c>
      <c r="I161" s="145"/>
      <c r="J161" s="146">
        <f>ROUND(I161*H161,2)</f>
        <v>0</v>
      </c>
      <c r="K161" s="147"/>
      <c r="L161" s="28"/>
      <c r="M161" s="148" t="s">
        <v>1</v>
      </c>
      <c r="N161" s="149" t="s">
        <v>45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199</v>
      </c>
      <c r="AT161" s="152" t="s">
        <v>195</v>
      </c>
      <c r="AU161" s="152" t="s">
        <v>91</v>
      </c>
      <c r="AY161" s="13" t="s">
        <v>193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91</v>
      </c>
      <c r="BK161" s="153">
        <f>ROUND(I161*H161,2)</f>
        <v>0</v>
      </c>
      <c r="BL161" s="13" t="s">
        <v>199</v>
      </c>
      <c r="BM161" s="152" t="s">
        <v>4089</v>
      </c>
    </row>
    <row r="162" spans="2:65" s="11" customFormat="1" ht="25.9" customHeight="1" x14ac:dyDescent="0.2">
      <c r="B162" s="127"/>
      <c r="D162" s="128" t="s">
        <v>78</v>
      </c>
      <c r="E162" s="129" t="s">
        <v>191</v>
      </c>
      <c r="F162" s="129" t="s">
        <v>192</v>
      </c>
      <c r="I162" s="130"/>
      <c r="J162" s="131">
        <f>BK162</f>
        <v>0</v>
      </c>
      <c r="L162" s="127"/>
      <c r="M162" s="132"/>
      <c r="P162" s="133">
        <f>P163</f>
        <v>0</v>
      </c>
      <c r="R162" s="133">
        <f>R163</f>
        <v>28.581903959999995</v>
      </c>
      <c r="T162" s="134">
        <f>T163</f>
        <v>0</v>
      </c>
      <c r="AR162" s="128" t="s">
        <v>86</v>
      </c>
      <c r="AT162" s="135" t="s">
        <v>78</v>
      </c>
      <c r="AU162" s="135" t="s">
        <v>79</v>
      </c>
      <c r="AY162" s="128" t="s">
        <v>193</v>
      </c>
      <c r="BK162" s="136">
        <f>BK163</f>
        <v>0</v>
      </c>
    </row>
    <row r="163" spans="2:65" s="11" customFormat="1" ht="22.9" customHeight="1" x14ac:dyDescent="0.2">
      <c r="B163" s="127"/>
      <c r="D163" s="128" t="s">
        <v>78</v>
      </c>
      <c r="E163" s="137" t="s">
        <v>226</v>
      </c>
      <c r="F163" s="137" t="s">
        <v>3764</v>
      </c>
      <c r="I163" s="130"/>
      <c r="J163" s="138">
        <f>BK163</f>
        <v>0</v>
      </c>
      <c r="L163" s="127"/>
      <c r="M163" s="132"/>
      <c r="P163" s="133">
        <f>SUM(P164:P217)</f>
        <v>0</v>
      </c>
      <c r="R163" s="133">
        <f>SUM(R164:R217)</f>
        <v>28.581903959999995</v>
      </c>
      <c r="T163" s="134">
        <f>SUM(T164:T217)</f>
        <v>0</v>
      </c>
      <c r="AR163" s="128" t="s">
        <v>86</v>
      </c>
      <c r="AT163" s="135" t="s">
        <v>78</v>
      </c>
      <c r="AU163" s="135" t="s">
        <v>86</v>
      </c>
      <c r="AY163" s="128" t="s">
        <v>193</v>
      </c>
      <c r="BK163" s="136">
        <f>SUM(BK164:BK217)</f>
        <v>0</v>
      </c>
    </row>
    <row r="164" spans="2:65" s="1" customFormat="1" ht="24.2" customHeight="1" x14ac:dyDescent="0.2">
      <c r="B164" s="139"/>
      <c r="C164" s="140" t="s">
        <v>311</v>
      </c>
      <c r="D164" s="140" t="s">
        <v>195</v>
      </c>
      <c r="E164" s="141" t="s">
        <v>4005</v>
      </c>
      <c r="F164" s="142" t="s">
        <v>4090</v>
      </c>
      <c r="G164" s="143" t="s">
        <v>318</v>
      </c>
      <c r="H164" s="144">
        <v>40.65</v>
      </c>
      <c r="I164" s="145"/>
      <c r="J164" s="146">
        <f t="shared" ref="J164:J195" si="10">ROUND(I164*H164,2)</f>
        <v>0</v>
      </c>
      <c r="K164" s="147"/>
      <c r="L164" s="28"/>
      <c r="M164" s="148" t="s">
        <v>1</v>
      </c>
      <c r="N164" s="149" t="s">
        <v>45</v>
      </c>
      <c r="P164" s="150">
        <f t="shared" ref="P164:P195" si="11">O164*H164</f>
        <v>0</v>
      </c>
      <c r="Q164" s="150">
        <v>0</v>
      </c>
      <c r="R164" s="150">
        <f t="shared" ref="R164:R195" si="12">Q164*H164</f>
        <v>0</v>
      </c>
      <c r="S164" s="150">
        <v>0</v>
      </c>
      <c r="T164" s="151">
        <f t="shared" ref="T164:T195" si="13">S164*H164</f>
        <v>0</v>
      </c>
      <c r="AR164" s="152" t="s">
        <v>199</v>
      </c>
      <c r="AT164" s="152" t="s">
        <v>195</v>
      </c>
      <c r="AU164" s="152" t="s">
        <v>91</v>
      </c>
      <c r="AY164" s="13" t="s">
        <v>193</v>
      </c>
      <c r="BE164" s="153">
        <f t="shared" ref="BE164:BE195" si="14">IF(N164="základná",J164,0)</f>
        <v>0</v>
      </c>
      <c r="BF164" s="153">
        <f t="shared" ref="BF164:BF195" si="15">IF(N164="znížená",J164,0)</f>
        <v>0</v>
      </c>
      <c r="BG164" s="153">
        <f t="shared" ref="BG164:BG195" si="16">IF(N164="zákl. prenesená",J164,0)</f>
        <v>0</v>
      </c>
      <c r="BH164" s="153">
        <f t="shared" ref="BH164:BH195" si="17">IF(N164="zníž. prenesená",J164,0)</f>
        <v>0</v>
      </c>
      <c r="BI164" s="153">
        <f t="shared" ref="BI164:BI195" si="18">IF(N164="nulová",J164,0)</f>
        <v>0</v>
      </c>
      <c r="BJ164" s="13" t="s">
        <v>91</v>
      </c>
      <c r="BK164" s="153">
        <f t="shared" ref="BK164:BK195" si="19">ROUND(I164*H164,2)</f>
        <v>0</v>
      </c>
      <c r="BL164" s="13" t="s">
        <v>199</v>
      </c>
      <c r="BM164" s="152" t="s">
        <v>4091</v>
      </c>
    </row>
    <row r="165" spans="2:65" s="1" customFormat="1" ht="21.75" customHeight="1" x14ac:dyDescent="0.2">
      <c r="B165" s="139"/>
      <c r="C165" s="140" t="s">
        <v>315</v>
      </c>
      <c r="D165" s="140" t="s">
        <v>195</v>
      </c>
      <c r="E165" s="141" t="s">
        <v>4092</v>
      </c>
      <c r="F165" s="142" t="s">
        <v>4093</v>
      </c>
      <c r="G165" s="143" t="s">
        <v>318</v>
      </c>
      <c r="H165" s="144">
        <v>11.4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45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199</v>
      </c>
      <c r="AT165" s="152" t="s">
        <v>195</v>
      </c>
      <c r="AU165" s="152" t="s">
        <v>91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4094</v>
      </c>
    </row>
    <row r="166" spans="2:65" s="1" customFormat="1" ht="24.2" customHeight="1" x14ac:dyDescent="0.2">
      <c r="B166" s="139"/>
      <c r="C166" s="140" t="s">
        <v>320</v>
      </c>
      <c r="D166" s="140" t="s">
        <v>195</v>
      </c>
      <c r="E166" s="141" t="s">
        <v>4095</v>
      </c>
      <c r="F166" s="142" t="s">
        <v>4096</v>
      </c>
      <c r="G166" s="143" t="s">
        <v>318</v>
      </c>
      <c r="H166" s="144">
        <v>23.8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199</v>
      </c>
      <c r="AT166" s="152" t="s">
        <v>195</v>
      </c>
      <c r="AU166" s="152" t="s">
        <v>91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4097</v>
      </c>
    </row>
    <row r="167" spans="2:65" s="1" customFormat="1" ht="24.2" customHeight="1" x14ac:dyDescent="0.2">
      <c r="B167" s="139"/>
      <c r="C167" s="140" t="s">
        <v>326</v>
      </c>
      <c r="D167" s="140" t="s">
        <v>195</v>
      </c>
      <c r="E167" s="141" t="s">
        <v>4098</v>
      </c>
      <c r="F167" s="142" t="s">
        <v>4099</v>
      </c>
      <c r="G167" s="143" t="s">
        <v>3773</v>
      </c>
      <c r="H167" s="144">
        <v>15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199</v>
      </c>
      <c r="AT167" s="152" t="s">
        <v>195</v>
      </c>
      <c r="AU167" s="152" t="s">
        <v>91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4100</v>
      </c>
    </row>
    <row r="168" spans="2:65" s="1" customFormat="1" ht="24.2" customHeight="1" x14ac:dyDescent="0.2">
      <c r="B168" s="139"/>
      <c r="C168" s="140" t="s">
        <v>578</v>
      </c>
      <c r="D168" s="140" t="s">
        <v>195</v>
      </c>
      <c r="E168" s="141" t="s">
        <v>4101</v>
      </c>
      <c r="F168" s="142" t="s">
        <v>4102</v>
      </c>
      <c r="G168" s="143" t="s">
        <v>3773</v>
      </c>
      <c r="H168" s="144">
        <v>3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199</v>
      </c>
      <c r="AT168" s="152" t="s">
        <v>195</v>
      </c>
      <c r="AU168" s="152" t="s">
        <v>91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4103</v>
      </c>
    </row>
    <row r="169" spans="2:65" s="1" customFormat="1" ht="24.2" customHeight="1" x14ac:dyDescent="0.2">
      <c r="B169" s="139"/>
      <c r="C169" s="140" t="s">
        <v>1978</v>
      </c>
      <c r="D169" s="140" t="s">
        <v>195</v>
      </c>
      <c r="E169" s="141" t="s">
        <v>4104</v>
      </c>
      <c r="F169" s="142" t="s">
        <v>4105</v>
      </c>
      <c r="G169" s="143" t="s">
        <v>3773</v>
      </c>
      <c r="H169" s="144">
        <v>6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199</v>
      </c>
      <c r="AT169" s="152" t="s">
        <v>195</v>
      </c>
      <c r="AU169" s="152" t="s">
        <v>91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4106</v>
      </c>
    </row>
    <row r="170" spans="2:65" s="1" customFormat="1" ht="24.2" customHeight="1" x14ac:dyDescent="0.2">
      <c r="B170" s="139"/>
      <c r="C170" s="140" t="s">
        <v>582</v>
      </c>
      <c r="D170" s="140" t="s">
        <v>195</v>
      </c>
      <c r="E170" s="141" t="s">
        <v>4107</v>
      </c>
      <c r="F170" s="142" t="s">
        <v>4108</v>
      </c>
      <c r="G170" s="143" t="s">
        <v>3773</v>
      </c>
      <c r="H170" s="144">
        <v>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199</v>
      </c>
      <c r="AT170" s="152" t="s">
        <v>195</v>
      </c>
      <c r="AU170" s="152" t="s">
        <v>91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4109</v>
      </c>
    </row>
    <row r="171" spans="2:65" s="1" customFormat="1" ht="24.2" customHeight="1" x14ac:dyDescent="0.2">
      <c r="B171" s="139"/>
      <c r="C171" s="140" t="s">
        <v>586</v>
      </c>
      <c r="D171" s="140" t="s">
        <v>195</v>
      </c>
      <c r="E171" s="141" t="s">
        <v>4008</v>
      </c>
      <c r="F171" s="142" t="s">
        <v>4009</v>
      </c>
      <c r="G171" s="143" t="s">
        <v>318</v>
      </c>
      <c r="H171" s="144">
        <v>52.05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45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199</v>
      </c>
      <c r="AT171" s="152" t="s">
        <v>195</v>
      </c>
      <c r="AU171" s="152" t="s">
        <v>91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4110</v>
      </c>
    </row>
    <row r="172" spans="2:65" s="1" customFormat="1" ht="21.75" customHeight="1" x14ac:dyDescent="0.2">
      <c r="B172" s="139"/>
      <c r="C172" s="140" t="s">
        <v>574</v>
      </c>
      <c r="D172" s="140" t="s">
        <v>195</v>
      </c>
      <c r="E172" s="141" t="s">
        <v>4111</v>
      </c>
      <c r="F172" s="142" t="s">
        <v>4112</v>
      </c>
      <c r="G172" s="143" t="s">
        <v>318</v>
      </c>
      <c r="H172" s="144">
        <v>23.8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199</v>
      </c>
      <c r="AT172" s="152" t="s">
        <v>195</v>
      </c>
      <c r="AU172" s="152" t="s">
        <v>91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4113</v>
      </c>
    </row>
    <row r="173" spans="2:65" s="1" customFormat="1" ht="16.5" customHeight="1" x14ac:dyDescent="0.2">
      <c r="B173" s="139"/>
      <c r="C173" s="140" t="s">
        <v>1917</v>
      </c>
      <c r="D173" s="140" t="s">
        <v>195</v>
      </c>
      <c r="E173" s="141" t="s">
        <v>4114</v>
      </c>
      <c r="F173" s="142" t="s">
        <v>4115</v>
      </c>
      <c r="G173" s="143" t="s">
        <v>3773</v>
      </c>
      <c r="H173" s="144">
        <v>1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45</v>
      </c>
      <c r="P173" s="150">
        <f t="shared" si="11"/>
        <v>0</v>
      </c>
      <c r="Q173" s="150">
        <v>3.7240000000000002E-2</v>
      </c>
      <c r="R173" s="150">
        <f t="shared" si="12"/>
        <v>3.7240000000000002E-2</v>
      </c>
      <c r="S173" s="150">
        <v>0</v>
      </c>
      <c r="T173" s="151">
        <f t="shared" si="13"/>
        <v>0</v>
      </c>
      <c r="AR173" s="152" t="s">
        <v>199</v>
      </c>
      <c r="AT173" s="152" t="s">
        <v>195</v>
      </c>
      <c r="AU173" s="152" t="s">
        <v>91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4116</v>
      </c>
    </row>
    <row r="174" spans="2:65" s="1" customFormat="1" ht="16.5" customHeight="1" x14ac:dyDescent="0.2">
      <c r="B174" s="139"/>
      <c r="C174" s="140" t="s">
        <v>657</v>
      </c>
      <c r="D174" s="140" t="s">
        <v>195</v>
      </c>
      <c r="E174" s="141" t="s">
        <v>4011</v>
      </c>
      <c r="F174" s="142" t="s">
        <v>4012</v>
      </c>
      <c r="G174" s="143" t="s">
        <v>3773</v>
      </c>
      <c r="H174" s="144">
        <v>4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3.3E-3</v>
      </c>
      <c r="R174" s="150">
        <f t="shared" si="12"/>
        <v>1.32E-2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91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4117</v>
      </c>
    </row>
    <row r="175" spans="2:65" s="1" customFormat="1" ht="24.2" customHeight="1" x14ac:dyDescent="0.2">
      <c r="B175" s="139"/>
      <c r="C175" s="140" t="s">
        <v>570</v>
      </c>
      <c r="D175" s="140" t="s">
        <v>195</v>
      </c>
      <c r="E175" s="141" t="s">
        <v>4118</v>
      </c>
      <c r="F175" s="142" t="s">
        <v>4119</v>
      </c>
      <c r="G175" s="143" t="s">
        <v>3773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0.34089999999999998</v>
      </c>
      <c r="R175" s="150">
        <f t="shared" si="12"/>
        <v>0.68179999999999996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91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4120</v>
      </c>
    </row>
    <row r="176" spans="2:65" s="1" customFormat="1" ht="21.75" customHeight="1" x14ac:dyDescent="0.2">
      <c r="B176" s="139"/>
      <c r="C176" s="140" t="s">
        <v>594</v>
      </c>
      <c r="D176" s="140" t="s">
        <v>195</v>
      </c>
      <c r="E176" s="141" t="s">
        <v>4121</v>
      </c>
      <c r="F176" s="142" t="s">
        <v>4122</v>
      </c>
      <c r="G176" s="143" t="s">
        <v>3773</v>
      </c>
      <c r="H176" s="144">
        <v>3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45</v>
      </c>
      <c r="P176" s="150">
        <f t="shared" si="11"/>
        <v>0</v>
      </c>
      <c r="Q176" s="150">
        <v>0.34089999999999998</v>
      </c>
      <c r="R176" s="150">
        <f t="shared" si="12"/>
        <v>1.0226999999999999</v>
      </c>
      <c r="S176" s="150">
        <v>0</v>
      </c>
      <c r="T176" s="151">
        <f t="shared" si="13"/>
        <v>0</v>
      </c>
      <c r="AR176" s="152" t="s">
        <v>199</v>
      </c>
      <c r="AT176" s="152" t="s">
        <v>195</v>
      </c>
      <c r="AU176" s="152" t="s">
        <v>91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4123</v>
      </c>
    </row>
    <row r="177" spans="2:65" s="1" customFormat="1" ht="24.2" customHeight="1" x14ac:dyDescent="0.2">
      <c r="B177" s="139"/>
      <c r="C177" s="140" t="s">
        <v>590</v>
      </c>
      <c r="D177" s="140" t="s">
        <v>195</v>
      </c>
      <c r="E177" s="141" t="s">
        <v>4014</v>
      </c>
      <c r="F177" s="142" t="s">
        <v>4015</v>
      </c>
      <c r="G177" s="143" t="s">
        <v>3773</v>
      </c>
      <c r="H177" s="144">
        <v>6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45</v>
      </c>
      <c r="P177" s="150">
        <f t="shared" si="11"/>
        <v>0</v>
      </c>
      <c r="Q177" s="150">
        <v>7.0200000000000002E-3</v>
      </c>
      <c r="R177" s="150">
        <f t="shared" si="12"/>
        <v>4.2120000000000005E-2</v>
      </c>
      <c r="S177" s="150">
        <v>0</v>
      </c>
      <c r="T177" s="151">
        <f t="shared" si="13"/>
        <v>0</v>
      </c>
      <c r="AR177" s="152" t="s">
        <v>199</v>
      </c>
      <c r="AT177" s="152" t="s">
        <v>195</v>
      </c>
      <c r="AU177" s="152" t="s">
        <v>91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4124</v>
      </c>
    </row>
    <row r="178" spans="2:65" s="1" customFormat="1" ht="16.5" customHeight="1" x14ac:dyDescent="0.2">
      <c r="B178" s="139"/>
      <c r="C178" s="159" t="s">
        <v>653</v>
      </c>
      <c r="D178" s="159" t="s">
        <v>473</v>
      </c>
      <c r="E178" s="160" t="s">
        <v>4125</v>
      </c>
      <c r="F178" s="161" t="s">
        <v>4126</v>
      </c>
      <c r="G178" s="162" t="s">
        <v>4127</v>
      </c>
      <c r="H178" s="163">
        <v>3</v>
      </c>
      <c r="I178" s="164"/>
      <c r="J178" s="165">
        <f t="shared" si="10"/>
        <v>0</v>
      </c>
      <c r="K178" s="166"/>
      <c r="L178" s="167"/>
      <c r="M178" s="168" t="s">
        <v>1</v>
      </c>
      <c r="N178" s="169" t="s">
        <v>45</v>
      </c>
      <c r="P178" s="150">
        <f t="shared" si="11"/>
        <v>0</v>
      </c>
      <c r="Q178" s="150">
        <v>5.7999999999999996E-3</v>
      </c>
      <c r="R178" s="150">
        <f t="shared" si="12"/>
        <v>1.7399999999999999E-2</v>
      </c>
      <c r="S178" s="150">
        <v>0</v>
      </c>
      <c r="T178" s="151">
        <f t="shared" si="13"/>
        <v>0</v>
      </c>
      <c r="AR178" s="152" t="s">
        <v>226</v>
      </c>
      <c r="AT178" s="152" t="s">
        <v>473</v>
      </c>
      <c r="AU178" s="152" t="s">
        <v>91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4128</v>
      </c>
    </row>
    <row r="179" spans="2:65" s="1" customFormat="1" ht="33" customHeight="1" x14ac:dyDescent="0.2">
      <c r="B179" s="139"/>
      <c r="C179" s="159" t="s">
        <v>1985</v>
      </c>
      <c r="D179" s="159" t="s">
        <v>473</v>
      </c>
      <c r="E179" s="160" t="s">
        <v>4129</v>
      </c>
      <c r="F179" s="161" t="s">
        <v>4130</v>
      </c>
      <c r="G179" s="162" t="s">
        <v>3773</v>
      </c>
      <c r="H179" s="163">
        <v>1.88</v>
      </c>
      <c r="I179" s="164"/>
      <c r="J179" s="165">
        <f t="shared" si="10"/>
        <v>0</v>
      </c>
      <c r="K179" s="166"/>
      <c r="L179" s="167"/>
      <c r="M179" s="168" t="s">
        <v>1</v>
      </c>
      <c r="N179" s="169" t="s">
        <v>45</v>
      </c>
      <c r="P179" s="150">
        <f t="shared" si="11"/>
        <v>0</v>
      </c>
      <c r="Q179" s="150">
        <v>3.4499999999999999E-3</v>
      </c>
      <c r="R179" s="150">
        <f t="shared" si="12"/>
        <v>6.4859999999999996E-3</v>
      </c>
      <c r="S179" s="150">
        <v>0</v>
      </c>
      <c r="T179" s="151">
        <f t="shared" si="13"/>
        <v>0</v>
      </c>
      <c r="AR179" s="152" t="s">
        <v>226</v>
      </c>
      <c r="AT179" s="152" t="s">
        <v>473</v>
      </c>
      <c r="AU179" s="152" t="s">
        <v>91</v>
      </c>
      <c r="AY179" s="13" t="s">
        <v>193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91</v>
      </c>
      <c r="BK179" s="153">
        <f t="shared" si="19"/>
        <v>0</v>
      </c>
      <c r="BL179" s="13" t="s">
        <v>199</v>
      </c>
      <c r="BM179" s="152" t="s">
        <v>4131</v>
      </c>
    </row>
    <row r="180" spans="2:65" s="1" customFormat="1" ht="24.2" customHeight="1" x14ac:dyDescent="0.2">
      <c r="B180" s="139"/>
      <c r="C180" s="159" t="s">
        <v>2029</v>
      </c>
      <c r="D180" s="159" t="s">
        <v>473</v>
      </c>
      <c r="E180" s="160" t="s">
        <v>4017</v>
      </c>
      <c r="F180" s="161" t="s">
        <v>4132</v>
      </c>
      <c r="G180" s="162" t="s">
        <v>3773</v>
      </c>
      <c r="H180" s="163">
        <v>7.0060000000000002</v>
      </c>
      <c r="I180" s="164"/>
      <c r="J180" s="165">
        <f t="shared" si="10"/>
        <v>0</v>
      </c>
      <c r="K180" s="166"/>
      <c r="L180" s="167"/>
      <c r="M180" s="168" t="s">
        <v>1</v>
      </c>
      <c r="N180" s="169" t="s">
        <v>45</v>
      </c>
      <c r="P180" s="150">
        <f t="shared" si="11"/>
        <v>0</v>
      </c>
      <c r="Q180" s="150">
        <v>1.6289999999999999E-2</v>
      </c>
      <c r="R180" s="150">
        <f t="shared" si="12"/>
        <v>0.11412773999999999</v>
      </c>
      <c r="S180" s="150">
        <v>0</v>
      </c>
      <c r="T180" s="151">
        <f t="shared" si="13"/>
        <v>0</v>
      </c>
      <c r="AR180" s="152" t="s">
        <v>226</v>
      </c>
      <c r="AT180" s="152" t="s">
        <v>473</v>
      </c>
      <c r="AU180" s="152" t="s">
        <v>91</v>
      </c>
      <c r="AY180" s="13" t="s">
        <v>193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91</v>
      </c>
      <c r="BK180" s="153">
        <f t="shared" si="19"/>
        <v>0</v>
      </c>
      <c r="BL180" s="13" t="s">
        <v>199</v>
      </c>
      <c r="BM180" s="152" t="s">
        <v>4133</v>
      </c>
    </row>
    <row r="181" spans="2:65" s="1" customFormat="1" ht="24.2" customHeight="1" x14ac:dyDescent="0.2">
      <c r="B181" s="139"/>
      <c r="C181" s="159" t="s">
        <v>2007</v>
      </c>
      <c r="D181" s="159" t="s">
        <v>473</v>
      </c>
      <c r="E181" s="160" t="s">
        <v>4134</v>
      </c>
      <c r="F181" s="161" t="s">
        <v>4135</v>
      </c>
      <c r="G181" s="162" t="s">
        <v>3773</v>
      </c>
      <c r="H181" s="163">
        <v>2.492</v>
      </c>
      <c r="I181" s="164"/>
      <c r="J181" s="165">
        <f t="shared" si="10"/>
        <v>0</v>
      </c>
      <c r="K181" s="166"/>
      <c r="L181" s="167"/>
      <c r="M181" s="168" t="s">
        <v>1</v>
      </c>
      <c r="N181" s="169" t="s">
        <v>45</v>
      </c>
      <c r="P181" s="150">
        <f t="shared" si="11"/>
        <v>0</v>
      </c>
      <c r="Q181" s="150">
        <v>2.564E-2</v>
      </c>
      <c r="R181" s="150">
        <f t="shared" si="12"/>
        <v>6.3894880000000001E-2</v>
      </c>
      <c r="S181" s="150">
        <v>0</v>
      </c>
      <c r="T181" s="151">
        <f t="shared" si="13"/>
        <v>0</v>
      </c>
      <c r="AR181" s="152" t="s">
        <v>226</v>
      </c>
      <c r="AT181" s="152" t="s">
        <v>473</v>
      </c>
      <c r="AU181" s="152" t="s">
        <v>91</v>
      </c>
      <c r="AY181" s="13" t="s">
        <v>193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91</v>
      </c>
      <c r="BK181" s="153">
        <f t="shared" si="19"/>
        <v>0</v>
      </c>
      <c r="BL181" s="13" t="s">
        <v>199</v>
      </c>
      <c r="BM181" s="152" t="s">
        <v>4136</v>
      </c>
    </row>
    <row r="182" spans="2:65" s="1" customFormat="1" ht="24.2" customHeight="1" x14ac:dyDescent="0.2">
      <c r="B182" s="139"/>
      <c r="C182" s="159" t="s">
        <v>1958</v>
      </c>
      <c r="D182" s="159" t="s">
        <v>473</v>
      </c>
      <c r="E182" s="160" t="s">
        <v>4137</v>
      </c>
      <c r="F182" s="161" t="s">
        <v>4138</v>
      </c>
      <c r="G182" s="162" t="s">
        <v>3773</v>
      </c>
      <c r="H182" s="163">
        <v>5.2030000000000003</v>
      </c>
      <c r="I182" s="164"/>
      <c r="J182" s="165">
        <f t="shared" si="10"/>
        <v>0</v>
      </c>
      <c r="K182" s="166"/>
      <c r="L182" s="167"/>
      <c r="M182" s="168" t="s">
        <v>1</v>
      </c>
      <c r="N182" s="169" t="s">
        <v>45</v>
      </c>
      <c r="P182" s="150">
        <f t="shared" si="11"/>
        <v>0</v>
      </c>
      <c r="Q182" s="150">
        <v>3.9780000000000003E-2</v>
      </c>
      <c r="R182" s="150">
        <f t="shared" si="12"/>
        <v>0.20697534000000004</v>
      </c>
      <c r="S182" s="150">
        <v>0</v>
      </c>
      <c r="T182" s="151">
        <f t="shared" si="13"/>
        <v>0</v>
      </c>
      <c r="AR182" s="152" t="s">
        <v>226</v>
      </c>
      <c r="AT182" s="152" t="s">
        <v>473</v>
      </c>
      <c r="AU182" s="152" t="s">
        <v>91</v>
      </c>
      <c r="AY182" s="13" t="s">
        <v>193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91</v>
      </c>
      <c r="BK182" s="153">
        <f t="shared" si="19"/>
        <v>0</v>
      </c>
      <c r="BL182" s="13" t="s">
        <v>199</v>
      </c>
      <c r="BM182" s="152" t="s">
        <v>4139</v>
      </c>
    </row>
    <row r="183" spans="2:65" s="1" customFormat="1" ht="16.5" customHeight="1" x14ac:dyDescent="0.2">
      <c r="B183" s="139"/>
      <c r="C183" s="159" t="s">
        <v>468</v>
      </c>
      <c r="D183" s="159" t="s">
        <v>473</v>
      </c>
      <c r="E183" s="160" t="s">
        <v>4140</v>
      </c>
      <c r="F183" s="161" t="s">
        <v>4141</v>
      </c>
      <c r="G183" s="162" t="s">
        <v>3773</v>
      </c>
      <c r="H183" s="163">
        <v>2</v>
      </c>
      <c r="I183" s="164"/>
      <c r="J183" s="165">
        <f t="shared" si="10"/>
        <v>0</v>
      </c>
      <c r="K183" s="166"/>
      <c r="L183" s="167"/>
      <c r="M183" s="168" t="s">
        <v>1</v>
      </c>
      <c r="N183" s="169" t="s">
        <v>45</v>
      </c>
      <c r="P183" s="150">
        <f t="shared" si="11"/>
        <v>0</v>
      </c>
      <c r="Q183" s="150">
        <v>3.4000000000000002E-4</v>
      </c>
      <c r="R183" s="150">
        <f t="shared" si="12"/>
        <v>6.8000000000000005E-4</v>
      </c>
      <c r="S183" s="150">
        <v>0</v>
      </c>
      <c r="T183" s="151">
        <f t="shared" si="13"/>
        <v>0</v>
      </c>
      <c r="AR183" s="152" t="s">
        <v>226</v>
      </c>
      <c r="AT183" s="152" t="s">
        <v>473</v>
      </c>
      <c r="AU183" s="152" t="s">
        <v>91</v>
      </c>
      <c r="AY183" s="13" t="s">
        <v>193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91</v>
      </c>
      <c r="BK183" s="153">
        <f t="shared" si="19"/>
        <v>0</v>
      </c>
      <c r="BL183" s="13" t="s">
        <v>199</v>
      </c>
      <c r="BM183" s="152" t="s">
        <v>4142</v>
      </c>
    </row>
    <row r="184" spans="2:65" s="1" customFormat="1" ht="16.5" customHeight="1" x14ac:dyDescent="0.2">
      <c r="B184" s="139"/>
      <c r="C184" s="159" t="s">
        <v>452</v>
      </c>
      <c r="D184" s="159" t="s">
        <v>473</v>
      </c>
      <c r="E184" s="160" t="s">
        <v>4143</v>
      </c>
      <c r="F184" s="161" t="s">
        <v>4144</v>
      </c>
      <c r="G184" s="162" t="s">
        <v>3773</v>
      </c>
      <c r="H184" s="163">
        <v>3</v>
      </c>
      <c r="I184" s="164"/>
      <c r="J184" s="165">
        <f t="shared" si="10"/>
        <v>0</v>
      </c>
      <c r="K184" s="166"/>
      <c r="L184" s="167"/>
      <c r="M184" s="168" t="s">
        <v>1</v>
      </c>
      <c r="N184" s="169" t="s">
        <v>45</v>
      </c>
      <c r="P184" s="150">
        <f t="shared" si="11"/>
        <v>0</v>
      </c>
      <c r="Q184" s="150">
        <v>3.6999999999999999E-4</v>
      </c>
      <c r="R184" s="150">
        <f t="shared" si="12"/>
        <v>1.1099999999999999E-3</v>
      </c>
      <c r="S184" s="150">
        <v>0</v>
      </c>
      <c r="T184" s="151">
        <f t="shared" si="13"/>
        <v>0</v>
      </c>
      <c r="AR184" s="152" t="s">
        <v>226</v>
      </c>
      <c r="AT184" s="152" t="s">
        <v>473</v>
      </c>
      <c r="AU184" s="152" t="s">
        <v>91</v>
      </c>
      <c r="AY184" s="13" t="s">
        <v>193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91</v>
      </c>
      <c r="BK184" s="153">
        <f t="shared" si="19"/>
        <v>0</v>
      </c>
      <c r="BL184" s="13" t="s">
        <v>199</v>
      </c>
      <c r="BM184" s="152" t="s">
        <v>4145</v>
      </c>
    </row>
    <row r="185" spans="2:65" s="1" customFormat="1" ht="21.75" customHeight="1" x14ac:dyDescent="0.2">
      <c r="B185" s="139"/>
      <c r="C185" s="159" t="s">
        <v>460</v>
      </c>
      <c r="D185" s="159" t="s">
        <v>473</v>
      </c>
      <c r="E185" s="160" t="s">
        <v>4146</v>
      </c>
      <c r="F185" s="161" t="s">
        <v>4147</v>
      </c>
      <c r="G185" s="162" t="s">
        <v>3773</v>
      </c>
      <c r="H185" s="163">
        <v>2</v>
      </c>
      <c r="I185" s="164"/>
      <c r="J185" s="165">
        <f t="shared" si="10"/>
        <v>0</v>
      </c>
      <c r="K185" s="166"/>
      <c r="L185" s="167"/>
      <c r="M185" s="168" t="s">
        <v>1</v>
      </c>
      <c r="N185" s="169" t="s">
        <v>45</v>
      </c>
      <c r="P185" s="150">
        <f t="shared" si="11"/>
        <v>0</v>
      </c>
      <c r="Q185" s="150">
        <v>6.4999999999999997E-4</v>
      </c>
      <c r="R185" s="150">
        <f t="shared" si="12"/>
        <v>1.2999999999999999E-3</v>
      </c>
      <c r="S185" s="150">
        <v>0</v>
      </c>
      <c r="T185" s="151">
        <f t="shared" si="13"/>
        <v>0</v>
      </c>
      <c r="AR185" s="152" t="s">
        <v>226</v>
      </c>
      <c r="AT185" s="152" t="s">
        <v>473</v>
      </c>
      <c r="AU185" s="152" t="s">
        <v>91</v>
      </c>
      <c r="AY185" s="13" t="s">
        <v>193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91</v>
      </c>
      <c r="BK185" s="153">
        <f t="shared" si="19"/>
        <v>0</v>
      </c>
      <c r="BL185" s="13" t="s">
        <v>199</v>
      </c>
      <c r="BM185" s="152" t="s">
        <v>4148</v>
      </c>
    </row>
    <row r="186" spans="2:65" s="1" customFormat="1" ht="21.75" customHeight="1" x14ac:dyDescent="0.2">
      <c r="B186" s="139"/>
      <c r="C186" s="159" t="s">
        <v>472</v>
      </c>
      <c r="D186" s="159" t="s">
        <v>473</v>
      </c>
      <c r="E186" s="160" t="s">
        <v>4149</v>
      </c>
      <c r="F186" s="161" t="s">
        <v>4150</v>
      </c>
      <c r="G186" s="162" t="s">
        <v>3773</v>
      </c>
      <c r="H186" s="163">
        <v>1</v>
      </c>
      <c r="I186" s="164"/>
      <c r="J186" s="165">
        <f t="shared" si="10"/>
        <v>0</v>
      </c>
      <c r="K186" s="166"/>
      <c r="L186" s="167"/>
      <c r="M186" s="168" t="s">
        <v>1</v>
      </c>
      <c r="N186" s="169" t="s">
        <v>45</v>
      </c>
      <c r="P186" s="150">
        <f t="shared" si="11"/>
        <v>0</v>
      </c>
      <c r="Q186" s="150">
        <v>7.1000000000000002E-4</v>
      </c>
      <c r="R186" s="150">
        <f t="shared" si="12"/>
        <v>7.1000000000000002E-4</v>
      </c>
      <c r="S186" s="150">
        <v>0</v>
      </c>
      <c r="T186" s="151">
        <f t="shared" si="13"/>
        <v>0</v>
      </c>
      <c r="AR186" s="152" t="s">
        <v>226</v>
      </c>
      <c r="AT186" s="152" t="s">
        <v>473</v>
      </c>
      <c r="AU186" s="152" t="s">
        <v>91</v>
      </c>
      <c r="AY186" s="13" t="s">
        <v>193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91</v>
      </c>
      <c r="BK186" s="153">
        <f t="shared" si="19"/>
        <v>0</v>
      </c>
      <c r="BL186" s="13" t="s">
        <v>199</v>
      </c>
      <c r="BM186" s="152" t="s">
        <v>4151</v>
      </c>
    </row>
    <row r="187" spans="2:65" s="1" customFormat="1" ht="16.5" customHeight="1" x14ac:dyDescent="0.2">
      <c r="B187" s="139"/>
      <c r="C187" s="159" t="s">
        <v>456</v>
      </c>
      <c r="D187" s="159" t="s">
        <v>473</v>
      </c>
      <c r="E187" s="160" t="s">
        <v>4152</v>
      </c>
      <c r="F187" s="161" t="s">
        <v>4153</v>
      </c>
      <c r="G187" s="162" t="s">
        <v>3773</v>
      </c>
      <c r="H187" s="163">
        <v>3</v>
      </c>
      <c r="I187" s="164"/>
      <c r="J187" s="165">
        <f t="shared" si="10"/>
        <v>0</v>
      </c>
      <c r="K187" s="166"/>
      <c r="L187" s="167"/>
      <c r="M187" s="168" t="s">
        <v>1</v>
      </c>
      <c r="N187" s="169" t="s">
        <v>45</v>
      </c>
      <c r="P187" s="150">
        <f t="shared" si="11"/>
        <v>0</v>
      </c>
      <c r="Q187" s="150">
        <v>1.2800000000000001E-3</v>
      </c>
      <c r="R187" s="150">
        <f t="shared" si="12"/>
        <v>3.8400000000000005E-3</v>
      </c>
      <c r="S187" s="150">
        <v>0</v>
      </c>
      <c r="T187" s="151">
        <f t="shared" si="13"/>
        <v>0</v>
      </c>
      <c r="AR187" s="152" t="s">
        <v>226</v>
      </c>
      <c r="AT187" s="152" t="s">
        <v>473</v>
      </c>
      <c r="AU187" s="152" t="s">
        <v>91</v>
      </c>
      <c r="AY187" s="13" t="s">
        <v>193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91</v>
      </c>
      <c r="BK187" s="153">
        <f t="shared" si="19"/>
        <v>0</v>
      </c>
      <c r="BL187" s="13" t="s">
        <v>199</v>
      </c>
      <c r="BM187" s="152" t="s">
        <v>4154</v>
      </c>
    </row>
    <row r="188" spans="2:65" s="1" customFormat="1" ht="24.2" customHeight="1" x14ac:dyDescent="0.2">
      <c r="B188" s="139"/>
      <c r="C188" s="159" t="s">
        <v>458</v>
      </c>
      <c r="D188" s="159" t="s">
        <v>473</v>
      </c>
      <c r="E188" s="160" t="s">
        <v>4155</v>
      </c>
      <c r="F188" s="161" t="s">
        <v>4156</v>
      </c>
      <c r="G188" s="162" t="s">
        <v>3773</v>
      </c>
      <c r="H188" s="163">
        <v>2</v>
      </c>
      <c r="I188" s="164"/>
      <c r="J188" s="165">
        <f t="shared" si="10"/>
        <v>0</v>
      </c>
      <c r="K188" s="166"/>
      <c r="L188" s="167"/>
      <c r="M188" s="168" t="s">
        <v>1</v>
      </c>
      <c r="N188" s="169" t="s">
        <v>45</v>
      </c>
      <c r="P188" s="150">
        <f t="shared" si="11"/>
        <v>0</v>
      </c>
      <c r="Q188" s="150">
        <v>2.1800000000000001E-3</v>
      </c>
      <c r="R188" s="150">
        <f t="shared" si="12"/>
        <v>4.3600000000000002E-3</v>
      </c>
      <c r="S188" s="150">
        <v>0</v>
      </c>
      <c r="T188" s="151">
        <f t="shared" si="13"/>
        <v>0</v>
      </c>
      <c r="AR188" s="152" t="s">
        <v>226</v>
      </c>
      <c r="AT188" s="152" t="s">
        <v>473</v>
      </c>
      <c r="AU188" s="152" t="s">
        <v>91</v>
      </c>
      <c r="AY188" s="13" t="s">
        <v>193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91</v>
      </c>
      <c r="BK188" s="153">
        <f t="shared" si="19"/>
        <v>0</v>
      </c>
      <c r="BL188" s="13" t="s">
        <v>199</v>
      </c>
      <c r="BM188" s="152" t="s">
        <v>4157</v>
      </c>
    </row>
    <row r="189" spans="2:65" s="1" customFormat="1" ht="16.5" customHeight="1" x14ac:dyDescent="0.2">
      <c r="B189" s="139"/>
      <c r="C189" s="159" t="s">
        <v>526</v>
      </c>
      <c r="D189" s="159" t="s">
        <v>473</v>
      </c>
      <c r="E189" s="160" t="s">
        <v>4158</v>
      </c>
      <c r="F189" s="161" t="s">
        <v>4159</v>
      </c>
      <c r="G189" s="162" t="s">
        <v>3773</v>
      </c>
      <c r="H189" s="163">
        <v>1</v>
      </c>
      <c r="I189" s="164"/>
      <c r="J189" s="165">
        <f t="shared" si="10"/>
        <v>0</v>
      </c>
      <c r="K189" s="166"/>
      <c r="L189" s="167"/>
      <c r="M189" s="168" t="s">
        <v>1</v>
      </c>
      <c r="N189" s="169" t="s">
        <v>45</v>
      </c>
      <c r="P189" s="150">
        <f t="shared" si="11"/>
        <v>0</v>
      </c>
      <c r="Q189" s="150">
        <v>2.7899999999999999E-3</v>
      </c>
      <c r="R189" s="150">
        <f t="shared" si="12"/>
        <v>2.7899999999999999E-3</v>
      </c>
      <c r="S189" s="150">
        <v>0</v>
      </c>
      <c r="T189" s="151">
        <f t="shared" si="13"/>
        <v>0</v>
      </c>
      <c r="AR189" s="152" t="s">
        <v>226</v>
      </c>
      <c r="AT189" s="152" t="s">
        <v>473</v>
      </c>
      <c r="AU189" s="152" t="s">
        <v>91</v>
      </c>
      <c r="AY189" s="13" t="s">
        <v>193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91</v>
      </c>
      <c r="BK189" s="153">
        <f t="shared" si="19"/>
        <v>0</v>
      </c>
      <c r="BL189" s="13" t="s">
        <v>199</v>
      </c>
      <c r="BM189" s="152" t="s">
        <v>4160</v>
      </c>
    </row>
    <row r="190" spans="2:65" s="1" customFormat="1" ht="16.5" customHeight="1" x14ac:dyDescent="0.2">
      <c r="B190" s="139"/>
      <c r="C190" s="159" t="s">
        <v>542</v>
      </c>
      <c r="D190" s="159" t="s">
        <v>473</v>
      </c>
      <c r="E190" s="160" t="s">
        <v>4161</v>
      </c>
      <c r="F190" s="161" t="s">
        <v>4162</v>
      </c>
      <c r="G190" s="162" t="s">
        <v>3773</v>
      </c>
      <c r="H190" s="163">
        <v>1</v>
      </c>
      <c r="I190" s="164"/>
      <c r="J190" s="165">
        <f t="shared" si="10"/>
        <v>0</v>
      </c>
      <c r="K190" s="166"/>
      <c r="L190" s="167"/>
      <c r="M190" s="168" t="s">
        <v>1</v>
      </c>
      <c r="N190" s="169" t="s">
        <v>45</v>
      </c>
      <c r="P190" s="150">
        <f t="shared" si="11"/>
        <v>0</v>
      </c>
      <c r="Q190" s="150">
        <v>2.7999999999999998E-4</v>
      </c>
      <c r="R190" s="150">
        <f t="shared" si="12"/>
        <v>2.7999999999999998E-4</v>
      </c>
      <c r="S190" s="150">
        <v>0</v>
      </c>
      <c r="T190" s="151">
        <f t="shared" si="13"/>
        <v>0</v>
      </c>
      <c r="AR190" s="152" t="s">
        <v>226</v>
      </c>
      <c r="AT190" s="152" t="s">
        <v>473</v>
      </c>
      <c r="AU190" s="152" t="s">
        <v>91</v>
      </c>
      <c r="AY190" s="13" t="s">
        <v>193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91</v>
      </c>
      <c r="BK190" s="153">
        <f t="shared" si="19"/>
        <v>0</v>
      </c>
      <c r="BL190" s="13" t="s">
        <v>199</v>
      </c>
      <c r="BM190" s="152" t="s">
        <v>4163</v>
      </c>
    </row>
    <row r="191" spans="2:65" s="1" customFormat="1" ht="16.5" customHeight="1" x14ac:dyDescent="0.2">
      <c r="B191" s="139"/>
      <c r="C191" s="159" t="s">
        <v>482</v>
      </c>
      <c r="D191" s="159" t="s">
        <v>473</v>
      </c>
      <c r="E191" s="160" t="s">
        <v>4164</v>
      </c>
      <c r="F191" s="161" t="s">
        <v>4165</v>
      </c>
      <c r="G191" s="162" t="s">
        <v>3773</v>
      </c>
      <c r="H191" s="163">
        <v>2</v>
      </c>
      <c r="I191" s="164"/>
      <c r="J191" s="165">
        <f t="shared" si="10"/>
        <v>0</v>
      </c>
      <c r="K191" s="166"/>
      <c r="L191" s="167"/>
      <c r="M191" s="168" t="s">
        <v>1</v>
      </c>
      <c r="N191" s="169" t="s">
        <v>45</v>
      </c>
      <c r="P191" s="150">
        <f t="shared" si="11"/>
        <v>0</v>
      </c>
      <c r="Q191" s="150">
        <v>8.4999999999999995E-4</v>
      </c>
      <c r="R191" s="150">
        <f t="shared" si="12"/>
        <v>1.6999999999999999E-3</v>
      </c>
      <c r="S191" s="150">
        <v>0</v>
      </c>
      <c r="T191" s="151">
        <f t="shared" si="13"/>
        <v>0</v>
      </c>
      <c r="AR191" s="152" t="s">
        <v>226</v>
      </c>
      <c r="AT191" s="152" t="s">
        <v>473</v>
      </c>
      <c r="AU191" s="152" t="s">
        <v>91</v>
      </c>
      <c r="AY191" s="13" t="s">
        <v>193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91</v>
      </c>
      <c r="BK191" s="153">
        <f t="shared" si="19"/>
        <v>0</v>
      </c>
      <c r="BL191" s="13" t="s">
        <v>199</v>
      </c>
      <c r="BM191" s="152" t="s">
        <v>4166</v>
      </c>
    </row>
    <row r="192" spans="2:65" s="1" customFormat="1" ht="16.5" customHeight="1" x14ac:dyDescent="0.2">
      <c r="B192" s="139"/>
      <c r="C192" s="159" t="s">
        <v>486</v>
      </c>
      <c r="D192" s="159" t="s">
        <v>473</v>
      </c>
      <c r="E192" s="160" t="s">
        <v>4167</v>
      </c>
      <c r="F192" s="161" t="s">
        <v>4168</v>
      </c>
      <c r="G192" s="162" t="s">
        <v>3773</v>
      </c>
      <c r="H192" s="163">
        <v>5</v>
      </c>
      <c r="I192" s="164"/>
      <c r="J192" s="165">
        <f t="shared" si="10"/>
        <v>0</v>
      </c>
      <c r="K192" s="166"/>
      <c r="L192" s="167"/>
      <c r="M192" s="168" t="s">
        <v>1</v>
      </c>
      <c r="N192" s="169" t="s">
        <v>45</v>
      </c>
      <c r="P192" s="150">
        <f t="shared" si="11"/>
        <v>0</v>
      </c>
      <c r="Q192" s="150">
        <v>1E-3</v>
      </c>
      <c r="R192" s="150">
        <f t="shared" si="12"/>
        <v>5.0000000000000001E-3</v>
      </c>
      <c r="S192" s="150">
        <v>0</v>
      </c>
      <c r="T192" s="151">
        <f t="shared" si="13"/>
        <v>0</v>
      </c>
      <c r="AR192" s="152" t="s">
        <v>226</v>
      </c>
      <c r="AT192" s="152" t="s">
        <v>473</v>
      </c>
      <c r="AU192" s="152" t="s">
        <v>91</v>
      </c>
      <c r="AY192" s="13" t="s">
        <v>193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91</v>
      </c>
      <c r="BK192" s="153">
        <f t="shared" si="19"/>
        <v>0</v>
      </c>
      <c r="BL192" s="13" t="s">
        <v>199</v>
      </c>
      <c r="BM192" s="152" t="s">
        <v>4169</v>
      </c>
    </row>
    <row r="193" spans="2:65" s="1" customFormat="1" ht="21.75" customHeight="1" x14ac:dyDescent="0.2">
      <c r="B193" s="139"/>
      <c r="C193" s="159" t="s">
        <v>491</v>
      </c>
      <c r="D193" s="159" t="s">
        <v>473</v>
      </c>
      <c r="E193" s="160" t="s">
        <v>4170</v>
      </c>
      <c r="F193" s="161" t="s">
        <v>4171</v>
      </c>
      <c r="G193" s="162" t="s">
        <v>3773</v>
      </c>
      <c r="H193" s="163">
        <v>1</v>
      </c>
      <c r="I193" s="164"/>
      <c r="J193" s="165">
        <f t="shared" si="10"/>
        <v>0</v>
      </c>
      <c r="K193" s="166"/>
      <c r="L193" s="167"/>
      <c r="M193" s="168" t="s">
        <v>1</v>
      </c>
      <c r="N193" s="169" t="s">
        <v>45</v>
      </c>
      <c r="P193" s="150">
        <f t="shared" si="11"/>
        <v>0</v>
      </c>
      <c r="Q193" s="150">
        <v>4.6000000000000001E-4</v>
      </c>
      <c r="R193" s="150">
        <f t="shared" si="12"/>
        <v>4.6000000000000001E-4</v>
      </c>
      <c r="S193" s="150">
        <v>0</v>
      </c>
      <c r="T193" s="151">
        <f t="shared" si="13"/>
        <v>0</v>
      </c>
      <c r="AR193" s="152" t="s">
        <v>226</v>
      </c>
      <c r="AT193" s="152" t="s">
        <v>473</v>
      </c>
      <c r="AU193" s="152" t="s">
        <v>91</v>
      </c>
      <c r="AY193" s="13" t="s">
        <v>193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91</v>
      </c>
      <c r="BK193" s="153">
        <f t="shared" si="19"/>
        <v>0</v>
      </c>
      <c r="BL193" s="13" t="s">
        <v>199</v>
      </c>
      <c r="BM193" s="152" t="s">
        <v>4172</v>
      </c>
    </row>
    <row r="194" spans="2:65" s="1" customFormat="1" ht="21.75" customHeight="1" x14ac:dyDescent="0.2">
      <c r="B194" s="139"/>
      <c r="C194" s="159" t="s">
        <v>478</v>
      </c>
      <c r="D194" s="159" t="s">
        <v>473</v>
      </c>
      <c r="E194" s="160" t="s">
        <v>4173</v>
      </c>
      <c r="F194" s="161" t="s">
        <v>4174</v>
      </c>
      <c r="G194" s="162" t="s">
        <v>3773</v>
      </c>
      <c r="H194" s="163">
        <v>1</v>
      </c>
      <c r="I194" s="164"/>
      <c r="J194" s="165">
        <f t="shared" si="10"/>
        <v>0</v>
      </c>
      <c r="K194" s="166"/>
      <c r="L194" s="167"/>
      <c r="M194" s="168" t="s">
        <v>1</v>
      </c>
      <c r="N194" s="169" t="s">
        <v>45</v>
      </c>
      <c r="P194" s="150">
        <f t="shared" si="11"/>
        <v>0</v>
      </c>
      <c r="Q194" s="150">
        <v>6.0999999999999997E-4</v>
      </c>
      <c r="R194" s="150">
        <f t="shared" si="12"/>
        <v>6.0999999999999997E-4</v>
      </c>
      <c r="S194" s="150">
        <v>0</v>
      </c>
      <c r="T194" s="151">
        <f t="shared" si="13"/>
        <v>0</v>
      </c>
      <c r="AR194" s="152" t="s">
        <v>226</v>
      </c>
      <c r="AT194" s="152" t="s">
        <v>473</v>
      </c>
      <c r="AU194" s="152" t="s">
        <v>91</v>
      </c>
      <c r="AY194" s="13" t="s">
        <v>193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91</v>
      </c>
      <c r="BK194" s="153">
        <f t="shared" si="19"/>
        <v>0</v>
      </c>
      <c r="BL194" s="13" t="s">
        <v>199</v>
      </c>
      <c r="BM194" s="152" t="s">
        <v>4175</v>
      </c>
    </row>
    <row r="195" spans="2:65" s="1" customFormat="1" ht="21.75" customHeight="1" x14ac:dyDescent="0.2">
      <c r="B195" s="139"/>
      <c r="C195" s="159" t="s">
        <v>498</v>
      </c>
      <c r="D195" s="159" t="s">
        <v>473</v>
      </c>
      <c r="E195" s="160" t="s">
        <v>4176</v>
      </c>
      <c r="F195" s="161" t="s">
        <v>4177</v>
      </c>
      <c r="G195" s="162" t="s">
        <v>3773</v>
      </c>
      <c r="H195" s="163">
        <v>1</v>
      </c>
      <c r="I195" s="164"/>
      <c r="J195" s="165">
        <f t="shared" si="10"/>
        <v>0</v>
      </c>
      <c r="K195" s="166"/>
      <c r="L195" s="167"/>
      <c r="M195" s="168" t="s">
        <v>1</v>
      </c>
      <c r="N195" s="169" t="s">
        <v>45</v>
      </c>
      <c r="P195" s="150">
        <f t="shared" si="11"/>
        <v>0</v>
      </c>
      <c r="Q195" s="150">
        <v>1.0200000000000001E-3</v>
      </c>
      <c r="R195" s="150">
        <f t="shared" si="12"/>
        <v>1.0200000000000001E-3</v>
      </c>
      <c r="S195" s="150">
        <v>0</v>
      </c>
      <c r="T195" s="151">
        <f t="shared" si="13"/>
        <v>0</v>
      </c>
      <c r="AR195" s="152" t="s">
        <v>226</v>
      </c>
      <c r="AT195" s="152" t="s">
        <v>473</v>
      </c>
      <c r="AU195" s="152" t="s">
        <v>91</v>
      </c>
      <c r="AY195" s="13" t="s">
        <v>193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91</v>
      </c>
      <c r="BK195" s="153">
        <f t="shared" si="19"/>
        <v>0</v>
      </c>
      <c r="BL195" s="13" t="s">
        <v>199</v>
      </c>
      <c r="BM195" s="152" t="s">
        <v>4178</v>
      </c>
    </row>
    <row r="196" spans="2:65" s="1" customFormat="1" ht="16.5" customHeight="1" x14ac:dyDescent="0.2">
      <c r="B196" s="139"/>
      <c r="C196" s="159" t="s">
        <v>511</v>
      </c>
      <c r="D196" s="159" t="s">
        <v>473</v>
      </c>
      <c r="E196" s="160" t="s">
        <v>4179</v>
      </c>
      <c r="F196" s="161" t="s">
        <v>4180</v>
      </c>
      <c r="G196" s="162" t="s">
        <v>3773</v>
      </c>
      <c r="H196" s="163">
        <v>5</v>
      </c>
      <c r="I196" s="164"/>
      <c r="J196" s="165">
        <f t="shared" ref="J196:J227" si="20">ROUND(I196*H196,2)</f>
        <v>0</v>
      </c>
      <c r="K196" s="166"/>
      <c r="L196" s="167"/>
      <c r="M196" s="168" t="s">
        <v>1</v>
      </c>
      <c r="N196" s="169" t="s">
        <v>45</v>
      </c>
      <c r="P196" s="150">
        <f t="shared" ref="P196:P227" si="21">O196*H196</f>
        <v>0</v>
      </c>
      <c r="Q196" s="150">
        <v>0.17</v>
      </c>
      <c r="R196" s="150">
        <f t="shared" ref="R196:R227" si="22">Q196*H196</f>
        <v>0.85000000000000009</v>
      </c>
      <c r="S196" s="150">
        <v>0</v>
      </c>
      <c r="T196" s="151">
        <f t="shared" ref="T196:T227" si="23">S196*H196</f>
        <v>0</v>
      </c>
      <c r="AR196" s="152" t="s">
        <v>226</v>
      </c>
      <c r="AT196" s="152" t="s">
        <v>473</v>
      </c>
      <c r="AU196" s="152" t="s">
        <v>91</v>
      </c>
      <c r="AY196" s="13" t="s">
        <v>193</v>
      </c>
      <c r="BE196" s="153">
        <f t="shared" ref="BE196:BE217" si="24">IF(N196="základná",J196,0)</f>
        <v>0</v>
      </c>
      <c r="BF196" s="153">
        <f t="shared" ref="BF196:BF217" si="25">IF(N196="znížená",J196,0)</f>
        <v>0</v>
      </c>
      <c r="BG196" s="153">
        <f t="shared" ref="BG196:BG217" si="26">IF(N196="zákl. prenesená",J196,0)</f>
        <v>0</v>
      </c>
      <c r="BH196" s="153">
        <f t="shared" ref="BH196:BH217" si="27">IF(N196="zníž. prenesená",J196,0)</f>
        <v>0</v>
      </c>
      <c r="BI196" s="153">
        <f t="shared" ref="BI196:BI217" si="28">IF(N196="nulová",J196,0)</f>
        <v>0</v>
      </c>
      <c r="BJ196" s="13" t="s">
        <v>91</v>
      </c>
      <c r="BK196" s="153">
        <f t="shared" ref="BK196:BK217" si="29">ROUND(I196*H196,2)</f>
        <v>0</v>
      </c>
      <c r="BL196" s="13" t="s">
        <v>199</v>
      </c>
      <c r="BM196" s="152" t="s">
        <v>4181</v>
      </c>
    </row>
    <row r="197" spans="2:65" s="1" customFormat="1" ht="16.5" customHeight="1" x14ac:dyDescent="0.2">
      <c r="B197" s="139"/>
      <c r="C197" s="159" t="s">
        <v>2002</v>
      </c>
      <c r="D197" s="159" t="s">
        <v>473</v>
      </c>
      <c r="E197" s="160" t="s">
        <v>4020</v>
      </c>
      <c r="F197" s="161" t="s">
        <v>4021</v>
      </c>
      <c r="G197" s="162" t="s">
        <v>3773</v>
      </c>
      <c r="H197" s="163">
        <v>6</v>
      </c>
      <c r="I197" s="164"/>
      <c r="J197" s="165">
        <f t="shared" si="20"/>
        <v>0</v>
      </c>
      <c r="K197" s="166"/>
      <c r="L197" s="167"/>
      <c r="M197" s="168" t="s">
        <v>1</v>
      </c>
      <c r="N197" s="169" t="s">
        <v>45</v>
      </c>
      <c r="P197" s="150">
        <f t="shared" si="21"/>
        <v>0</v>
      </c>
      <c r="Q197" s="150">
        <v>0.158</v>
      </c>
      <c r="R197" s="150">
        <f t="shared" si="22"/>
        <v>0.94799999999999995</v>
      </c>
      <c r="S197" s="150">
        <v>0</v>
      </c>
      <c r="T197" s="151">
        <f t="shared" si="23"/>
        <v>0</v>
      </c>
      <c r="AR197" s="152" t="s">
        <v>226</v>
      </c>
      <c r="AT197" s="152" t="s">
        <v>473</v>
      </c>
      <c r="AU197" s="152" t="s">
        <v>91</v>
      </c>
      <c r="AY197" s="13" t="s">
        <v>193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91</v>
      </c>
      <c r="BK197" s="153">
        <f t="shared" si="29"/>
        <v>0</v>
      </c>
      <c r="BL197" s="13" t="s">
        <v>199</v>
      </c>
      <c r="BM197" s="152" t="s">
        <v>4182</v>
      </c>
    </row>
    <row r="198" spans="2:65" s="1" customFormat="1" ht="16.5" customHeight="1" x14ac:dyDescent="0.2">
      <c r="B198" s="139"/>
      <c r="C198" s="159" t="s">
        <v>1888</v>
      </c>
      <c r="D198" s="159" t="s">
        <v>473</v>
      </c>
      <c r="E198" s="160" t="s">
        <v>4183</v>
      </c>
      <c r="F198" s="161" t="s">
        <v>4184</v>
      </c>
      <c r="G198" s="162" t="s">
        <v>3773</v>
      </c>
      <c r="H198" s="163">
        <v>5</v>
      </c>
      <c r="I198" s="164"/>
      <c r="J198" s="165">
        <f t="shared" si="20"/>
        <v>0</v>
      </c>
      <c r="K198" s="166"/>
      <c r="L198" s="167"/>
      <c r="M198" s="168" t="s">
        <v>1</v>
      </c>
      <c r="N198" s="169" t="s">
        <v>45</v>
      </c>
      <c r="P198" s="150">
        <f t="shared" si="21"/>
        <v>0</v>
      </c>
      <c r="Q198" s="150">
        <v>1.4999999999999999E-2</v>
      </c>
      <c r="R198" s="150">
        <f t="shared" si="22"/>
        <v>7.4999999999999997E-2</v>
      </c>
      <c r="S198" s="150">
        <v>0</v>
      </c>
      <c r="T198" s="151">
        <f t="shared" si="23"/>
        <v>0</v>
      </c>
      <c r="AR198" s="152" t="s">
        <v>226</v>
      </c>
      <c r="AT198" s="152" t="s">
        <v>473</v>
      </c>
      <c r="AU198" s="152" t="s">
        <v>91</v>
      </c>
      <c r="AY198" s="13" t="s">
        <v>193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91</v>
      </c>
      <c r="BK198" s="153">
        <f t="shared" si="29"/>
        <v>0</v>
      </c>
      <c r="BL198" s="13" t="s">
        <v>199</v>
      </c>
      <c r="BM198" s="152" t="s">
        <v>4185</v>
      </c>
    </row>
    <row r="199" spans="2:65" s="1" customFormat="1" ht="16.5" customHeight="1" x14ac:dyDescent="0.2">
      <c r="B199" s="139"/>
      <c r="C199" s="159" t="s">
        <v>1033</v>
      </c>
      <c r="D199" s="159" t="s">
        <v>473</v>
      </c>
      <c r="E199" s="160" t="s">
        <v>4186</v>
      </c>
      <c r="F199" s="161" t="s">
        <v>4187</v>
      </c>
      <c r="G199" s="162" t="s">
        <v>3773</v>
      </c>
      <c r="H199" s="163">
        <v>5</v>
      </c>
      <c r="I199" s="164"/>
      <c r="J199" s="165">
        <f t="shared" si="20"/>
        <v>0</v>
      </c>
      <c r="K199" s="166"/>
      <c r="L199" s="167"/>
      <c r="M199" s="168" t="s">
        <v>1</v>
      </c>
      <c r="N199" s="169" t="s">
        <v>45</v>
      </c>
      <c r="P199" s="150">
        <f t="shared" si="21"/>
        <v>0</v>
      </c>
      <c r="Q199" s="150">
        <v>0.10299999999999999</v>
      </c>
      <c r="R199" s="150">
        <f t="shared" si="22"/>
        <v>0.51500000000000001</v>
      </c>
      <c r="S199" s="150">
        <v>0</v>
      </c>
      <c r="T199" s="151">
        <f t="shared" si="23"/>
        <v>0</v>
      </c>
      <c r="AR199" s="152" t="s">
        <v>226</v>
      </c>
      <c r="AT199" s="152" t="s">
        <v>473</v>
      </c>
      <c r="AU199" s="152" t="s">
        <v>91</v>
      </c>
      <c r="AY199" s="13" t="s">
        <v>193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91</v>
      </c>
      <c r="BK199" s="153">
        <f t="shared" si="29"/>
        <v>0</v>
      </c>
      <c r="BL199" s="13" t="s">
        <v>199</v>
      </c>
      <c r="BM199" s="152" t="s">
        <v>4188</v>
      </c>
    </row>
    <row r="200" spans="2:65" s="1" customFormat="1" ht="16.5" customHeight="1" x14ac:dyDescent="0.2">
      <c r="B200" s="139"/>
      <c r="C200" s="159" t="s">
        <v>1037</v>
      </c>
      <c r="D200" s="159" t="s">
        <v>473</v>
      </c>
      <c r="E200" s="160" t="s">
        <v>4189</v>
      </c>
      <c r="F200" s="161" t="s">
        <v>4190</v>
      </c>
      <c r="G200" s="162" t="s">
        <v>3773</v>
      </c>
      <c r="H200" s="163">
        <v>5</v>
      </c>
      <c r="I200" s="164"/>
      <c r="J200" s="165">
        <f t="shared" si="20"/>
        <v>0</v>
      </c>
      <c r="K200" s="166"/>
      <c r="L200" s="167"/>
      <c r="M200" s="168" t="s">
        <v>1</v>
      </c>
      <c r="N200" s="169" t="s">
        <v>45</v>
      </c>
      <c r="P200" s="150">
        <f t="shared" si="21"/>
        <v>0</v>
      </c>
      <c r="Q200" s="150">
        <v>0.17499999999999999</v>
      </c>
      <c r="R200" s="150">
        <f t="shared" si="22"/>
        <v>0.875</v>
      </c>
      <c r="S200" s="150">
        <v>0</v>
      </c>
      <c r="T200" s="151">
        <f t="shared" si="23"/>
        <v>0</v>
      </c>
      <c r="AR200" s="152" t="s">
        <v>226</v>
      </c>
      <c r="AT200" s="152" t="s">
        <v>473</v>
      </c>
      <c r="AU200" s="152" t="s">
        <v>91</v>
      </c>
      <c r="AY200" s="13" t="s">
        <v>193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91</v>
      </c>
      <c r="BK200" s="153">
        <f t="shared" si="29"/>
        <v>0</v>
      </c>
      <c r="BL200" s="13" t="s">
        <v>199</v>
      </c>
      <c r="BM200" s="152" t="s">
        <v>4191</v>
      </c>
    </row>
    <row r="201" spans="2:65" s="1" customFormat="1" ht="16.5" customHeight="1" x14ac:dyDescent="0.2">
      <c r="B201" s="139"/>
      <c r="C201" s="159" t="s">
        <v>1039</v>
      </c>
      <c r="D201" s="159" t="s">
        <v>473</v>
      </c>
      <c r="E201" s="160" t="s">
        <v>4192</v>
      </c>
      <c r="F201" s="161" t="s">
        <v>4193</v>
      </c>
      <c r="G201" s="162" t="s">
        <v>3773</v>
      </c>
      <c r="H201" s="163">
        <v>5</v>
      </c>
      <c r="I201" s="164"/>
      <c r="J201" s="165">
        <f t="shared" si="20"/>
        <v>0</v>
      </c>
      <c r="K201" s="166"/>
      <c r="L201" s="167"/>
      <c r="M201" s="168" t="s">
        <v>1</v>
      </c>
      <c r="N201" s="169" t="s">
        <v>45</v>
      </c>
      <c r="P201" s="150">
        <f t="shared" si="21"/>
        <v>0</v>
      </c>
      <c r="Q201" s="150">
        <v>0.17</v>
      </c>
      <c r="R201" s="150">
        <f t="shared" si="22"/>
        <v>0.85000000000000009</v>
      </c>
      <c r="S201" s="150">
        <v>0</v>
      </c>
      <c r="T201" s="151">
        <f t="shared" si="23"/>
        <v>0</v>
      </c>
      <c r="AR201" s="152" t="s">
        <v>226</v>
      </c>
      <c r="AT201" s="152" t="s">
        <v>473</v>
      </c>
      <c r="AU201" s="152" t="s">
        <v>91</v>
      </c>
      <c r="AY201" s="13" t="s">
        <v>193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91</v>
      </c>
      <c r="BK201" s="153">
        <f t="shared" si="29"/>
        <v>0</v>
      </c>
      <c r="BL201" s="13" t="s">
        <v>199</v>
      </c>
      <c r="BM201" s="152" t="s">
        <v>4194</v>
      </c>
    </row>
    <row r="202" spans="2:65" s="1" customFormat="1" ht="16.5" customHeight="1" x14ac:dyDescent="0.2">
      <c r="B202" s="139"/>
      <c r="C202" s="159" t="s">
        <v>1025</v>
      </c>
      <c r="D202" s="159" t="s">
        <v>473</v>
      </c>
      <c r="E202" s="160" t="s">
        <v>4195</v>
      </c>
      <c r="F202" s="161" t="s">
        <v>4196</v>
      </c>
      <c r="G202" s="162" t="s">
        <v>3773</v>
      </c>
      <c r="H202" s="163">
        <v>3</v>
      </c>
      <c r="I202" s="164"/>
      <c r="J202" s="165">
        <f t="shared" si="20"/>
        <v>0</v>
      </c>
      <c r="K202" s="166"/>
      <c r="L202" s="167"/>
      <c r="M202" s="168" t="s">
        <v>1</v>
      </c>
      <c r="N202" s="169" t="s">
        <v>45</v>
      </c>
      <c r="P202" s="150">
        <f t="shared" si="21"/>
        <v>0</v>
      </c>
      <c r="Q202" s="150">
        <v>0.06</v>
      </c>
      <c r="R202" s="150">
        <f t="shared" si="22"/>
        <v>0.18</v>
      </c>
      <c r="S202" s="150">
        <v>0</v>
      </c>
      <c r="T202" s="151">
        <f t="shared" si="23"/>
        <v>0</v>
      </c>
      <c r="AR202" s="152" t="s">
        <v>226</v>
      </c>
      <c r="AT202" s="152" t="s">
        <v>473</v>
      </c>
      <c r="AU202" s="152" t="s">
        <v>91</v>
      </c>
      <c r="AY202" s="13" t="s">
        <v>193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91</v>
      </c>
      <c r="BK202" s="153">
        <f t="shared" si="29"/>
        <v>0</v>
      </c>
      <c r="BL202" s="13" t="s">
        <v>199</v>
      </c>
      <c r="BM202" s="152" t="s">
        <v>4197</v>
      </c>
    </row>
    <row r="203" spans="2:65" s="1" customFormat="1" ht="16.5" customHeight="1" x14ac:dyDescent="0.2">
      <c r="B203" s="139"/>
      <c r="C203" s="159" t="s">
        <v>1029</v>
      </c>
      <c r="D203" s="159" t="s">
        <v>473</v>
      </c>
      <c r="E203" s="160" t="s">
        <v>4198</v>
      </c>
      <c r="F203" s="161" t="s">
        <v>4199</v>
      </c>
      <c r="G203" s="162" t="s">
        <v>3773</v>
      </c>
      <c r="H203" s="163">
        <v>2</v>
      </c>
      <c r="I203" s="164"/>
      <c r="J203" s="165">
        <f t="shared" si="20"/>
        <v>0</v>
      </c>
      <c r="K203" s="166"/>
      <c r="L203" s="167"/>
      <c r="M203" s="168" t="s">
        <v>1</v>
      </c>
      <c r="N203" s="169" t="s">
        <v>45</v>
      </c>
      <c r="P203" s="150">
        <f t="shared" si="21"/>
        <v>0</v>
      </c>
      <c r="Q203" s="150">
        <v>0.12</v>
      </c>
      <c r="R203" s="150">
        <f t="shared" si="22"/>
        <v>0.24</v>
      </c>
      <c r="S203" s="150">
        <v>0</v>
      </c>
      <c r="T203" s="151">
        <f t="shared" si="23"/>
        <v>0</v>
      </c>
      <c r="AR203" s="152" t="s">
        <v>226</v>
      </c>
      <c r="AT203" s="152" t="s">
        <v>473</v>
      </c>
      <c r="AU203" s="152" t="s">
        <v>91</v>
      </c>
      <c r="AY203" s="13" t="s">
        <v>193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91</v>
      </c>
      <c r="BK203" s="153">
        <f t="shared" si="29"/>
        <v>0</v>
      </c>
      <c r="BL203" s="13" t="s">
        <v>199</v>
      </c>
      <c r="BM203" s="152" t="s">
        <v>4200</v>
      </c>
    </row>
    <row r="204" spans="2:65" s="1" customFormat="1" ht="16.5" customHeight="1" x14ac:dyDescent="0.2">
      <c r="B204" s="139"/>
      <c r="C204" s="159" t="s">
        <v>876</v>
      </c>
      <c r="D204" s="159" t="s">
        <v>473</v>
      </c>
      <c r="E204" s="160" t="s">
        <v>4201</v>
      </c>
      <c r="F204" s="161" t="s">
        <v>4202</v>
      </c>
      <c r="G204" s="162" t="s">
        <v>3773</v>
      </c>
      <c r="H204" s="163">
        <v>4</v>
      </c>
      <c r="I204" s="164"/>
      <c r="J204" s="165">
        <f t="shared" si="20"/>
        <v>0</v>
      </c>
      <c r="K204" s="166"/>
      <c r="L204" s="167"/>
      <c r="M204" s="168" t="s">
        <v>1</v>
      </c>
      <c r="N204" s="169" t="s">
        <v>45</v>
      </c>
      <c r="P204" s="150">
        <f t="shared" si="21"/>
        <v>0</v>
      </c>
      <c r="Q204" s="150">
        <v>0.51800000000000002</v>
      </c>
      <c r="R204" s="150">
        <f t="shared" si="22"/>
        <v>2.0720000000000001</v>
      </c>
      <c r="S204" s="150">
        <v>0</v>
      </c>
      <c r="T204" s="151">
        <f t="shared" si="23"/>
        <v>0</v>
      </c>
      <c r="AR204" s="152" t="s">
        <v>226</v>
      </c>
      <c r="AT204" s="152" t="s">
        <v>473</v>
      </c>
      <c r="AU204" s="152" t="s">
        <v>91</v>
      </c>
      <c r="AY204" s="13" t="s">
        <v>193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91</v>
      </c>
      <c r="BK204" s="153">
        <f t="shared" si="29"/>
        <v>0</v>
      </c>
      <c r="BL204" s="13" t="s">
        <v>199</v>
      </c>
      <c r="BM204" s="152" t="s">
        <v>4203</v>
      </c>
    </row>
    <row r="205" spans="2:65" s="1" customFormat="1" ht="16.5" customHeight="1" x14ac:dyDescent="0.2">
      <c r="B205" s="139"/>
      <c r="C205" s="159" t="s">
        <v>880</v>
      </c>
      <c r="D205" s="159" t="s">
        <v>473</v>
      </c>
      <c r="E205" s="160" t="s">
        <v>4204</v>
      </c>
      <c r="F205" s="161" t="s">
        <v>4205</v>
      </c>
      <c r="G205" s="162" t="s">
        <v>3773</v>
      </c>
      <c r="H205" s="163">
        <v>4</v>
      </c>
      <c r="I205" s="164"/>
      <c r="J205" s="165">
        <f t="shared" si="20"/>
        <v>0</v>
      </c>
      <c r="K205" s="166"/>
      <c r="L205" s="167"/>
      <c r="M205" s="168" t="s">
        <v>1</v>
      </c>
      <c r="N205" s="169" t="s">
        <v>45</v>
      </c>
      <c r="P205" s="150">
        <f t="shared" si="21"/>
        <v>0</v>
      </c>
      <c r="Q205" s="150">
        <v>0.51800000000000002</v>
      </c>
      <c r="R205" s="150">
        <f t="shared" si="22"/>
        <v>2.0720000000000001</v>
      </c>
      <c r="S205" s="150">
        <v>0</v>
      </c>
      <c r="T205" s="151">
        <f t="shared" si="23"/>
        <v>0</v>
      </c>
      <c r="AR205" s="152" t="s">
        <v>226</v>
      </c>
      <c r="AT205" s="152" t="s">
        <v>473</v>
      </c>
      <c r="AU205" s="152" t="s">
        <v>91</v>
      </c>
      <c r="AY205" s="13" t="s">
        <v>193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91</v>
      </c>
      <c r="BK205" s="153">
        <f t="shared" si="29"/>
        <v>0</v>
      </c>
      <c r="BL205" s="13" t="s">
        <v>199</v>
      </c>
      <c r="BM205" s="152" t="s">
        <v>4206</v>
      </c>
    </row>
    <row r="206" spans="2:65" s="1" customFormat="1" ht="16.5" customHeight="1" x14ac:dyDescent="0.2">
      <c r="B206" s="139"/>
      <c r="C206" s="159" t="s">
        <v>848</v>
      </c>
      <c r="D206" s="159" t="s">
        <v>473</v>
      </c>
      <c r="E206" s="160" t="s">
        <v>4207</v>
      </c>
      <c r="F206" s="161" t="s">
        <v>4208</v>
      </c>
      <c r="G206" s="162" t="s">
        <v>3773</v>
      </c>
      <c r="H206" s="163">
        <v>2</v>
      </c>
      <c r="I206" s="164"/>
      <c r="J206" s="165">
        <f t="shared" si="20"/>
        <v>0</v>
      </c>
      <c r="K206" s="166"/>
      <c r="L206" s="167"/>
      <c r="M206" s="168" t="s">
        <v>1</v>
      </c>
      <c r="N206" s="169" t="s">
        <v>45</v>
      </c>
      <c r="P206" s="150">
        <f t="shared" si="21"/>
        <v>0</v>
      </c>
      <c r="Q206" s="150">
        <v>0.51800000000000002</v>
      </c>
      <c r="R206" s="150">
        <f t="shared" si="22"/>
        <v>1.036</v>
      </c>
      <c r="S206" s="150">
        <v>0</v>
      </c>
      <c r="T206" s="151">
        <f t="shared" si="23"/>
        <v>0</v>
      </c>
      <c r="AR206" s="152" t="s">
        <v>226</v>
      </c>
      <c r="AT206" s="152" t="s">
        <v>473</v>
      </c>
      <c r="AU206" s="152" t="s">
        <v>91</v>
      </c>
      <c r="AY206" s="13" t="s">
        <v>193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91</v>
      </c>
      <c r="BK206" s="153">
        <f t="shared" si="29"/>
        <v>0</v>
      </c>
      <c r="BL206" s="13" t="s">
        <v>199</v>
      </c>
      <c r="BM206" s="152" t="s">
        <v>4209</v>
      </c>
    </row>
    <row r="207" spans="2:65" s="1" customFormat="1" ht="16.5" customHeight="1" x14ac:dyDescent="0.2">
      <c r="B207" s="139"/>
      <c r="C207" s="159" t="s">
        <v>840</v>
      </c>
      <c r="D207" s="159" t="s">
        <v>473</v>
      </c>
      <c r="E207" s="160" t="s">
        <v>4023</v>
      </c>
      <c r="F207" s="161" t="s">
        <v>4024</v>
      </c>
      <c r="G207" s="162" t="s">
        <v>3773</v>
      </c>
      <c r="H207" s="163">
        <v>4</v>
      </c>
      <c r="I207" s="164"/>
      <c r="J207" s="165">
        <f t="shared" si="20"/>
        <v>0</v>
      </c>
      <c r="K207" s="166"/>
      <c r="L207" s="167"/>
      <c r="M207" s="168" t="s">
        <v>1</v>
      </c>
      <c r="N207" s="169" t="s">
        <v>45</v>
      </c>
      <c r="P207" s="150">
        <f t="shared" si="21"/>
        <v>0</v>
      </c>
      <c r="Q207" s="150">
        <v>2.2429999999999999</v>
      </c>
      <c r="R207" s="150">
        <f t="shared" si="22"/>
        <v>8.9719999999999995</v>
      </c>
      <c r="S207" s="150">
        <v>0</v>
      </c>
      <c r="T207" s="151">
        <f t="shared" si="23"/>
        <v>0</v>
      </c>
      <c r="AR207" s="152" t="s">
        <v>226</v>
      </c>
      <c r="AT207" s="152" t="s">
        <v>473</v>
      </c>
      <c r="AU207" s="152" t="s">
        <v>91</v>
      </c>
      <c r="AY207" s="13" t="s">
        <v>193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91</v>
      </c>
      <c r="BK207" s="153">
        <f t="shared" si="29"/>
        <v>0</v>
      </c>
      <c r="BL207" s="13" t="s">
        <v>199</v>
      </c>
      <c r="BM207" s="152" t="s">
        <v>4210</v>
      </c>
    </row>
    <row r="208" spans="2:65" s="1" customFormat="1" ht="16.5" customHeight="1" x14ac:dyDescent="0.2">
      <c r="B208" s="139"/>
      <c r="C208" s="159" t="s">
        <v>844</v>
      </c>
      <c r="D208" s="159" t="s">
        <v>473</v>
      </c>
      <c r="E208" s="160" t="s">
        <v>4026</v>
      </c>
      <c r="F208" s="161" t="s">
        <v>4027</v>
      </c>
      <c r="G208" s="162" t="s">
        <v>3773</v>
      </c>
      <c r="H208" s="163">
        <v>6</v>
      </c>
      <c r="I208" s="164"/>
      <c r="J208" s="165">
        <f t="shared" si="20"/>
        <v>0</v>
      </c>
      <c r="K208" s="166"/>
      <c r="L208" s="167"/>
      <c r="M208" s="168" t="s">
        <v>1</v>
      </c>
      <c r="N208" s="169" t="s">
        <v>45</v>
      </c>
      <c r="P208" s="150">
        <f t="shared" si="21"/>
        <v>0</v>
      </c>
      <c r="Q208" s="150">
        <v>0.59</v>
      </c>
      <c r="R208" s="150">
        <f t="shared" si="22"/>
        <v>3.54</v>
      </c>
      <c r="S208" s="150">
        <v>0</v>
      </c>
      <c r="T208" s="151">
        <f t="shared" si="23"/>
        <v>0</v>
      </c>
      <c r="AR208" s="152" t="s">
        <v>226</v>
      </c>
      <c r="AT208" s="152" t="s">
        <v>473</v>
      </c>
      <c r="AU208" s="152" t="s">
        <v>91</v>
      </c>
      <c r="AY208" s="13" t="s">
        <v>193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91</v>
      </c>
      <c r="BK208" s="153">
        <f t="shared" si="29"/>
        <v>0</v>
      </c>
      <c r="BL208" s="13" t="s">
        <v>199</v>
      </c>
      <c r="BM208" s="152" t="s">
        <v>4211</v>
      </c>
    </row>
    <row r="209" spans="2:65" s="1" customFormat="1" ht="16.5" customHeight="1" x14ac:dyDescent="0.2">
      <c r="B209" s="139"/>
      <c r="C209" s="159" t="s">
        <v>836</v>
      </c>
      <c r="D209" s="159" t="s">
        <v>473</v>
      </c>
      <c r="E209" s="160" t="s">
        <v>4029</v>
      </c>
      <c r="F209" s="161" t="s">
        <v>4030</v>
      </c>
      <c r="G209" s="162" t="s">
        <v>3773</v>
      </c>
      <c r="H209" s="163">
        <v>7</v>
      </c>
      <c r="I209" s="164"/>
      <c r="J209" s="165">
        <f t="shared" si="20"/>
        <v>0</v>
      </c>
      <c r="K209" s="166"/>
      <c r="L209" s="167"/>
      <c r="M209" s="168" t="s">
        <v>1</v>
      </c>
      <c r="N209" s="169" t="s">
        <v>45</v>
      </c>
      <c r="P209" s="150">
        <f t="shared" si="21"/>
        <v>0</v>
      </c>
      <c r="Q209" s="150">
        <v>5.2999999999999999E-2</v>
      </c>
      <c r="R209" s="150">
        <f t="shared" si="22"/>
        <v>0.371</v>
      </c>
      <c r="S209" s="150">
        <v>0</v>
      </c>
      <c r="T209" s="151">
        <f t="shared" si="23"/>
        <v>0</v>
      </c>
      <c r="AR209" s="152" t="s">
        <v>226</v>
      </c>
      <c r="AT209" s="152" t="s">
        <v>473</v>
      </c>
      <c r="AU209" s="152" t="s">
        <v>91</v>
      </c>
      <c r="AY209" s="13" t="s">
        <v>193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91</v>
      </c>
      <c r="BK209" s="153">
        <f t="shared" si="29"/>
        <v>0</v>
      </c>
      <c r="BL209" s="13" t="s">
        <v>199</v>
      </c>
      <c r="BM209" s="152" t="s">
        <v>4212</v>
      </c>
    </row>
    <row r="210" spans="2:65" s="1" customFormat="1" ht="16.5" customHeight="1" x14ac:dyDescent="0.2">
      <c r="B210" s="139"/>
      <c r="C210" s="159" t="s">
        <v>1745</v>
      </c>
      <c r="D210" s="159" t="s">
        <v>473</v>
      </c>
      <c r="E210" s="160" t="s">
        <v>4032</v>
      </c>
      <c r="F210" s="161" t="s">
        <v>4033</v>
      </c>
      <c r="G210" s="162" t="s">
        <v>3773</v>
      </c>
      <c r="H210" s="163">
        <v>4</v>
      </c>
      <c r="I210" s="164"/>
      <c r="J210" s="165">
        <f t="shared" si="20"/>
        <v>0</v>
      </c>
      <c r="K210" s="166"/>
      <c r="L210" s="167"/>
      <c r="M210" s="168" t="s">
        <v>1</v>
      </c>
      <c r="N210" s="169" t="s">
        <v>45</v>
      </c>
      <c r="P210" s="150">
        <f t="shared" si="21"/>
        <v>0</v>
      </c>
      <c r="Q210" s="150">
        <v>5.2999999999999999E-2</v>
      </c>
      <c r="R210" s="150">
        <f t="shared" si="22"/>
        <v>0.21199999999999999</v>
      </c>
      <c r="S210" s="150">
        <v>0</v>
      </c>
      <c r="T210" s="151">
        <f t="shared" si="23"/>
        <v>0</v>
      </c>
      <c r="AR210" s="152" t="s">
        <v>226</v>
      </c>
      <c r="AT210" s="152" t="s">
        <v>473</v>
      </c>
      <c r="AU210" s="152" t="s">
        <v>91</v>
      </c>
      <c r="AY210" s="13" t="s">
        <v>193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91</v>
      </c>
      <c r="BK210" s="153">
        <f t="shared" si="29"/>
        <v>0</v>
      </c>
      <c r="BL210" s="13" t="s">
        <v>199</v>
      </c>
      <c r="BM210" s="152" t="s">
        <v>4213</v>
      </c>
    </row>
    <row r="211" spans="2:65" s="1" customFormat="1" ht="24.2" customHeight="1" x14ac:dyDescent="0.2">
      <c r="B211" s="139"/>
      <c r="C211" s="159" t="s">
        <v>1753</v>
      </c>
      <c r="D211" s="159" t="s">
        <v>473</v>
      </c>
      <c r="E211" s="160" t="s">
        <v>4214</v>
      </c>
      <c r="F211" s="161" t="s">
        <v>4215</v>
      </c>
      <c r="G211" s="162" t="s">
        <v>4127</v>
      </c>
      <c r="H211" s="163">
        <v>1</v>
      </c>
      <c r="I211" s="164"/>
      <c r="J211" s="165">
        <f t="shared" si="20"/>
        <v>0</v>
      </c>
      <c r="K211" s="166"/>
      <c r="L211" s="167"/>
      <c r="M211" s="168" t="s">
        <v>1</v>
      </c>
      <c r="N211" s="169" t="s">
        <v>45</v>
      </c>
      <c r="P211" s="150">
        <f t="shared" si="21"/>
        <v>0</v>
      </c>
      <c r="Q211" s="150">
        <v>5.7999999999999996E-3</v>
      </c>
      <c r="R211" s="150">
        <f t="shared" si="22"/>
        <v>5.7999999999999996E-3</v>
      </c>
      <c r="S211" s="150">
        <v>0</v>
      </c>
      <c r="T211" s="151">
        <f t="shared" si="23"/>
        <v>0</v>
      </c>
      <c r="AR211" s="152" t="s">
        <v>226</v>
      </c>
      <c r="AT211" s="152" t="s">
        <v>473</v>
      </c>
      <c r="AU211" s="152" t="s">
        <v>91</v>
      </c>
      <c r="AY211" s="13" t="s">
        <v>193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91</v>
      </c>
      <c r="BK211" s="153">
        <f t="shared" si="29"/>
        <v>0</v>
      </c>
      <c r="BL211" s="13" t="s">
        <v>199</v>
      </c>
      <c r="BM211" s="152" t="s">
        <v>4216</v>
      </c>
    </row>
    <row r="212" spans="2:65" s="1" customFormat="1" ht="16.5" customHeight="1" x14ac:dyDescent="0.2">
      <c r="B212" s="139"/>
      <c r="C212" s="159" t="s">
        <v>1749</v>
      </c>
      <c r="D212" s="159" t="s">
        <v>473</v>
      </c>
      <c r="E212" s="160" t="s">
        <v>4217</v>
      </c>
      <c r="F212" s="161" t="s">
        <v>4218</v>
      </c>
      <c r="G212" s="162" t="s">
        <v>3777</v>
      </c>
      <c r="H212" s="163">
        <v>1</v>
      </c>
      <c r="I212" s="164"/>
      <c r="J212" s="165">
        <f t="shared" si="20"/>
        <v>0</v>
      </c>
      <c r="K212" s="166"/>
      <c r="L212" s="167"/>
      <c r="M212" s="168" t="s">
        <v>1</v>
      </c>
      <c r="N212" s="169" t="s">
        <v>45</v>
      </c>
      <c r="P212" s="150">
        <f t="shared" si="21"/>
        <v>0</v>
      </c>
      <c r="Q212" s="150">
        <v>1.2999999999999999E-3</v>
      </c>
      <c r="R212" s="150">
        <f t="shared" si="22"/>
        <v>1.2999999999999999E-3</v>
      </c>
      <c r="S212" s="150">
        <v>0</v>
      </c>
      <c r="T212" s="151">
        <f t="shared" si="23"/>
        <v>0</v>
      </c>
      <c r="AR212" s="152" t="s">
        <v>226</v>
      </c>
      <c r="AT212" s="152" t="s">
        <v>473</v>
      </c>
      <c r="AU212" s="152" t="s">
        <v>91</v>
      </c>
      <c r="AY212" s="13" t="s">
        <v>193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91</v>
      </c>
      <c r="BK212" s="153">
        <f t="shared" si="29"/>
        <v>0</v>
      </c>
      <c r="BL212" s="13" t="s">
        <v>199</v>
      </c>
      <c r="BM212" s="152" t="s">
        <v>4219</v>
      </c>
    </row>
    <row r="213" spans="2:65" s="1" customFormat="1" ht="16.5" customHeight="1" x14ac:dyDescent="0.2">
      <c r="B213" s="139"/>
      <c r="C213" s="159" t="s">
        <v>679</v>
      </c>
      <c r="D213" s="159" t="s">
        <v>473</v>
      </c>
      <c r="E213" s="160" t="s">
        <v>4220</v>
      </c>
      <c r="F213" s="161" t="s">
        <v>4221</v>
      </c>
      <c r="G213" s="162" t="s">
        <v>3777</v>
      </c>
      <c r="H213" s="163">
        <v>1</v>
      </c>
      <c r="I213" s="164"/>
      <c r="J213" s="165">
        <f t="shared" si="20"/>
        <v>0</v>
      </c>
      <c r="K213" s="166"/>
      <c r="L213" s="167"/>
      <c r="M213" s="168" t="s">
        <v>1</v>
      </c>
      <c r="N213" s="169" t="s">
        <v>45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226</v>
      </c>
      <c r="AT213" s="152" t="s">
        <v>473</v>
      </c>
      <c r="AU213" s="152" t="s">
        <v>91</v>
      </c>
      <c r="AY213" s="13" t="s">
        <v>193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91</v>
      </c>
      <c r="BK213" s="153">
        <f t="shared" si="29"/>
        <v>0</v>
      </c>
      <c r="BL213" s="13" t="s">
        <v>199</v>
      </c>
      <c r="BM213" s="152" t="s">
        <v>4222</v>
      </c>
    </row>
    <row r="214" spans="2:65" s="1" customFormat="1" ht="16.5" customHeight="1" x14ac:dyDescent="0.2">
      <c r="B214" s="139"/>
      <c r="C214" s="159" t="s">
        <v>683</v>
      </c>
      <c r="D214" s="159" t="s">
        <v>473</v>
      </c>
      <c r="E214" s="160" t="s">
        <v>4223</v>
      </c>
      <c r="F214" s="161" t="s">
        <v>4224</v>
      </c>
      <c r="G214" s="162" t="s">
        <v>4225</v>
      </c>
      <c r="H214" s="163">
        <v>1</v>
      </c>
      <c r="I214" s="164"/>
      <c r="J214" s="165">
        <f t="shared" si="20"/>
        <v>0</v>
      </c>
      <c r="K214" s="166"/>
      <c r="L214" s="167"/>
      <c r="M214" s="168" t="s">
        <v>1</v>
      </c>
      <c r="N214" s="169" t="s">
        <v>45</v>
      </c>
      <c r="P214" s="150">
        <f t="shared" si="21"/>
        <v>0</v>
      </c>
      <c r="Q214" s="150">
        <v>2</v>
      </c>
      <c r="R214" s="150">
        <f t="shared" si="22"/>
        <v>2</v>
      </c>
      <c r="S214" s="150">
        <v>0</v>
      </c>
      <c r="T214" s="151">
        <f t="shared" si="23"/>
        <v>0</v>
      </c>
      <c r="AR214" s="152" t="s">
        <v>226</v>
      </c>
      <c r="AT214" s="152" t="s">
        <v>473</v>
      </c>
      <c r="AU214" s="152" t="s">
        <v>91</v>
      </c>
      <c r="AY214" s="13" t="s">
        <v>193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91</v>
      </c>
      <c r="BK214" s="153">
        <f t="shared" si="29"/>
        <v>0</v>
      </c>
      <c r="BL214" s="13" t="s">
        <v>199</v>
      </c>
      <c r="BM214" s="152" t="s">
        <v>4226</v>
      </c>
    </row>
    <row r="215" spans="2:65" s="1" customFormat="1" ht="16.5" customHeight="1" x14ac:dyDescent="0.2">
      <c r="B215" s="139"/>
      <c r="C215" s="159" t="s">
        <v>687</v>
      </c>
      <c r="D215" s="159" t="s">
        <v>473</v>
      </c>
      <c r="E215" s="160" t="s">
        <v>4035</v>
      </c>
      <c r="F215" s="161" t="s">
        <v>4036</v>
      </c>
      <c r="G215" s="162" t="s">
        <v>489</v>
      </c>
      <c r="H215" s="163">
        <v>1</v>
      </c>
      <c r="I215" s="164"/>
      <c r="J215" s="165">
        <f t="shared" si="20"/>
        <v>0</v>
      </c>
      <c r="K215" s="166"/>
      <c r="L215" s="167"/>
      <c r="M215" s="168" t="s">
        <v>1</v>
      </c>
      <c r="N215" s="169" t="s">
        <v>45</v>
      </c>
      <c r="P215" s="150">
        <f t="shared" si="21"/>
        <v>0</v>
      </c>
      <c r="Q215" s="150">
        <v>0.02</v>
      </c>
      <c r="R215" s="150">
        <f t="shared" si="22"/>
        <v>0.02</v>
      </c>
      <c r="S215" s="150">
        <v>0</v>
      </c>
      <c r="T215" s="151">
        <f t="shared" si="23"/>
        <v>0</v>
      </c>
      <c r="AR215" s="152" t="s">
        <v>226</v>
      </c>
      <c r="AT215" s="152" t="s">
        <v>473</v>
      </c>
      <c r="AU215" s="152" t="s">
        <v>91</v>
      </c>
      <c r="AY215" s="13" t="s">
        <v>193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91</v>
      </c>
      <c r="BK215" s="153">
        <f t="shared" si="29"/>
        <v>0</v>
      </c>
      <c r="BL215" s="13" t="s">
        <v>199</v>
      </c>
      <c r="BM215" s="152" t="s">
        <v>4227</v>
      </c>
    </row>
    <row r="216" spans="2:65" s="1" customFormat="1" ht="16.5" customHeight="1" x14ac:dyDescent="0.2">
      <c r="B216" s="139"/>
      <c r="C216" s="159" t="s">
        <v>691</v>
      </c>
      <c r="D216" s="159" t="s">
        <v>473</v>
      </c>
      <c r="E216" s="160" t="s">
        <v>3800</v>
      </c>
      <c r="F216" s="161" t="s">
        <v>3801</v>
      </c>
      <c r="G216" s="162" t="s">
        <v>318</v>
      </c>
      <c r="H216" s="163">
        <v>75.849999999999994</v>
      </c>
      <c r="I216" s="164"/>
      <c r="J216" s="165">
        <f t="shared" si="20"/>
        <v>0</v>
      </c>
      <c r="K216" s="166"/>
      <c r="L216" s="167"/>
      <c r="M216" s="168" t="s">
        <v>1</v>
      </c>
      <c r="N216" s="169" t="s">
        <v>45</v>
      </c>
      <c r="P216" s="150">
        <f t="shared" si="21"/>
        <v>0</v>
      </c>
      <c r="Q216" s="150">
        <v>0.02</v>
      </c>
      <c r="R216" s="150">
        <f t="shared" si="22"/>
        <v>1.5169999999999999</v>
      </c>
      <c r="S216" s="150">
        <v>0</v>
      </c>
      <c r="T216" s="151">
        <f t="shared" si="23"/>
        <v>0</v>
      </c>
      <c r="AR216" s="152" t="s">
        <v>226</v>
      </c>
      <c r="AT216" s="152" t="s">
        <v>473</v>
      </c>
      <c r="AU216" s="152" t="s">
        <v>91</v>
      </c>
      <c r="AY216" s="13" t="s">
        <v>193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91</v>
      </c>
      <c r="BK216" s="153">
        <f t="shared" si="29"/>
        <v>0</v>
      </c>
      <c r="BL216" s="13" t="s">
        <v>199</v>
      </c>
      <c r="BM216" s="152" t="s">
        <v>4228</v>
      </c>
    </row>
    <row r="217" spans="2:65" s="1" customFormat="1" ht="16.5" customHeight="1" x14ac:dyDescent="0.2">
      <c r="B217" s="139"/>
      <c r="C217" s="159" t="s">
        <v>695</v>
      </c>
      <c r="D217" s="159" t="s">
        <v>473</v>
      </c>
      <c r="E217" s="160" t="s">
        <v>3861</v>
      </c>
      <c r="F217" s="161" t="s">
        <v>4229</v>
      </c>
      <c r="G217" s="162" t="s">
        <v>1695</v>
      </c>
      <c r="H217" s="164"/>
      <c r="I217" s="164"/>
      <c r="J217" s="165">
        <f t="shared" si="20"/>
        <v>0</v>
      </c>
      <c r="K217" s="166"/>
      <c r="L217" s="167"/>
      <c r="M217" s="170" t="s">
        <v>1</v>
      </c>
      <c r="N217" s="171" t="s">
        <v>45</v>
      </c>
      <c r="O217" s="156"/>
      <c r="P217" s="157">
        <f t="shared" si="21"/>
        <v>0</v>
      </c>
      <c r="Q217" s="157">
        <v>0.02</v>
      </c>
      <c r="R217" s="157">
        <f t="shared" si="22"/>
        <v>0</v>
      </c>
      <c r="S217" s="157">
        <v>0</v>
      </c>
      <c r="T217" s="158">
        <f t="shared" si="23"/>
        <v>0</v>
      </c>
      <c r="AR217" s="152" t="s">
        <v>226</v>
      </c>
      <c r="AT217" s="152" t="s">
        <v>473</v>
      </c>
      <c r="AU217" s="152" t="s">
        <v>91</v>
      </c>
      <c r="AY217" s="13" t="s">
        <v>193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91</v>
      </c>
      <c r="BK217" s="153">
        <f t="shared" si="29"/>
        <v>0</v>
      </c>
      <c r="BL217" s="13" t="s">
        <v>199</v>
      </c>
      <c r="BM217" s="152" t="s">
        <v>4230</v>
      </c>
    </row>
    <row r="218" spans="2:65" s="1" customFormat="1" ht="6.95" customHeight="1" x14ac:dyDescent="0.2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27:K217" xr:uid="{00000000-0009-0000-0000-00000F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209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154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s="1" customFormat="1" ht="12" customHeight="1" x14ac:dyDescent="0.2">
      <c r="B8" s="28"/>
      <c r="D8" s="23" t="s">
        <v>156</v>
      </c>
      <c r="L8" s="28"/>
    </row>
    <row r="9" spans="2:46" s="1" customFormat="1" ht="16.5" customHeight="1" x14ac:dyDescent="0.2">
      <c r="B9" s="28"/>
      <c r="E9" s="177" t="s">
        <v>4231</v>
      </c>
      <c r="F9" s="221"/>
      <c r="G9" s="221"/>
      <c r="H9" s="221"/>
      <c r="L9" s="28"/>
    </row>
    <row r="10" spans="2:46" s="1" customFormat="1" ht="11.25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51" t="str">
        <f>'Rekapitulácia stavby'!AN8</f>
        <v>3. 5. 2023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23</v>
      </c>
      <c r="I14" s="23" t="s">
        <v>24</v>
      </c>
      <c r="J14" s="21" t="s">
        <v>25</v>
      </c>
      <c r="L14" s="28"/>
    </row>
    <row r="15" spans="2:46" s="1" customFormat="1" ht="18" customHeight="1" x14ac:dyDescent="0.2">
      <c r="B15" s="28"/>
      <c r="E15" s="21" t="s">
        <v>26</v>
      </c>
      <c r="I15" s="23" t="s">
        <v>27</v>
      </c>
      <c r="J15" s="21" t="s">
        <v>28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29</v>
      </c>
      <c r="I17" s="23" t="s">
        <v>24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22" t="str">
        <f>'Rekapitulácia stavby'!E14</f>
        <v>Vyplň údaj</v>
      </c>
      <c r="F18" s="182"/>
      <c r="G18" s="182"/>
      <c r="H18" s="182"/>
      <c r="I18" s="23" t="s">
        <v>27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31</v>
      </c>
      <c r="I20" s="23" t="s">
        <v>24</v>
      </c>
      <c r="J20" s="21" t="s">
        <v>1</v>
      </c>
      <c r="L20" s="28"/>
    </row>
    <row r="21" spans="2:12" s="1" customFormat="1" ht="18" customHeight="1" x14ac:dyDescent="0.2">
      <c r="B21" s="28"/>
      <c r="E21" s="21" t="s">
        <v>32</v>
      </c>
      <c r="I21" s="23" t="s">
        <v>27</v>
      </c>
      <c r="J21" s="21" t="s">
        <v>1</v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34</v>
      </c>
      <c r="I23" s="23" t="s">
        <v>24</v>
      </c>
      <c r="J23" s="21" t="s">
        <v>35</v>
      </c>
      <c r="L23" s="28"/>
    </row>
    <row r="24" spans="2:12" s="1" customFormat="1" ht="18" customHeight="1" x14ac:dyDescent="0.2">
      <c r="B24" s="28"/>
      <c r="E24" s="21" t="s">
        <v>36</v>
      </c>
      <c r="I24" s="23" t="s">
        <v>27</v>
      </c>
      <c r="J24" s="21" t="s">
        <v>37</v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38</v>
      </c>
      <c r="L26" s="28"/>
    </row>
    <row r="27" spans="2:12" s="7" customFormat="1" ht="16.5" customHeight="1" x14ac:dyDescent="0.2">
      <c r="B27" s="93"/>
      <c r="E27" s="187" t="s">
        <v>1</v>
      </c>
      <c r="F27" s="187"/>
      <c r="G27" s="187"/>
      <c r="H27" s="187"/>
      <c r="L27" s="93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94" t="s">
        <v>39</v>
      </c>
      <c r="J30" s="65">
        <f>ROUND(J123,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41</v>
      </c>
      <c r="I32" s="31" t="s">
        <v>40</v>
      </c>
      <c r="J32" s="31" t="s">
        <v>42</v>
      </c>
      <c r="L32" s="28"/>
    </row>
    <row r="33" spans="2:12" s="1" customFormat="1" ht="14.45" customHeight="1" x14ac:dyDescent="0.2">
      <c r="B33" s="28"/>
      <c r="D33" s="54" t="s">
        <v>43</v>
      </c>
      <c r="E33" s="33" t="s">
        <v>44</v>
      </c>
      <c r="F33" s="95">
        <f>ROUND((SUM(BE123:BE208)),  2)</f>
        <v>0</v>
      </c>
      <c r="G33" s="96"/>
      <c r="H33" s="96"/>
      <c r="I33" s="97">
        <v>0.2</v>
      </c>
      <c r="J33" s="95">
        <f>ROUND(((SUM(BE123:BE208))*I33),  2)</f>
        <v>0</v>
      </c>
      <c r="L33" s="28"/>
    </row>
    <row r="34" spans="2:12" s="1" customFormat="1" ht="14.45" customHeight="1" x14ac:dyDescent="0.2">
      <c r="B34" s="28"/>
      <c r="E34" s="33" t="s">
        <v>45</v>
      </c>
      <c r="F34" s="95">
        <f>ROUND((SUM(BF123:BF208)),  2)</f>
        <v>0</v>
      </c>
      <c r="G34" s="96"/>
      <c r="H34" s="96"/>
      <c r="I34" s="97">
        <v>0.2</v>
      </c>
      <c r="J34" s="95">
        <f>ROUND(((SUM(BF123:BF208))*I34),  2)</f>
        <v>0</v>
      </c>
      <c r="L34" s="28"/>
    </row>
    <row r="35" spans="2:12" s="1" customFormat="1" ht="14.45" hidden="1" customHeight="1" x14ac:dyDescent="0.2">
      <c r="B35" s="28"/>
      <c r="E35" s="23" t="s">
        <v>46</v>
      </c>
      <c r="F35" s="84">
        <f>ROUND((SUM(BG123:BG208)),  2)</f>
        <v>0</v>
      </c>
      <c r="I35" s="98">
        <v>0.2</v>
      </c>
      <c r="J35" s="84">
        <f>0</f>
        <v>0</v>
      </c>
      <c r="L35" s="28"/>
    </row>
    <row r="36" spans="2:12" s="1" customFormat="1" ht="14.45" hidden="1" customHeight="1" x14ac:dyDescent="0.2">
      <c r="B36" s="28"/>
      <c r="E36" s="23" t="s">
        <v>47</v>
      </c>
      <c r="F36" s="84">
        <f>ROUND((SUM(BH123:BH208)),  2)</f>
        <v>0</v>
      </c>
      <c r="I36" s="98">
        <v>0.2</v>
      </c>
      <c r="J36" s="84">
        <f>0</f>
        <v>0</v>
      </c>
      <c r="L36" s="28"/>
    </row>
    <row r="37" spans="2:12" s="1" customFormat="1" ht="14.45" hidden="1" customHeight="1" x14ac:dyDescent="0.2">
      <c r="B37" s="28"/>
      <c r="E37" s="33" t="s">
        <v>48</v>
      </c>
      <c r="F37" s="95">
        <f>ROUND((SUM(BI123:BI208)),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9"/>
      <c r="D39" s="100" t="s">
        <v>49</v>
      </c>
      <c r="E39" s="56"/>
      <c r="F39" s="56"/>
      <c r="G39" s="101" t="s">
        <v>50</v>
      </c>
      <c r="H39" s="102" t="s">
        <v>51</v>
      </c>
      <c r="I39" s="56"/>
      <c r="J39" s="103">
        <f>SUM(J30:J37)</f>
        <v>0</v>
      </c>
      <c r="K39" s="10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162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15</v>
      </c>
      <c r="L84" s="28"/>
    </row>
    <row r="85" spans="2:47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47" s="1" customFormat="1" ht="12" customHeight="1" x14ac:dyDescent="0.2">
      <c r="B86" s="28"/>
      <c r="C86" s="23" t="s">
        <v>156</v>
      </c>
      <c r="L86" s="28"/>
    </row>
    <row r="87" spans="2:47" s="1" customFormat="1" ht="16.5" customHeight="1" x14ac:dyDescent="0.2">
      <c r="B87" s="28"/>
      <c r="E87" s="177" t="str">
        <f>E9</f>
        <v>SO 105 - Areálový rozvod plynu</v>
      </c>
      <c r="F87" s="221"/>
      <c r="G87" s="221"/>
      <c r="H87" s="221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19</v>
      </c>
      <c r="F89" s="21" t="str">
        <f>F12</f>
        <v>Stará Ľubovňa</v>
      </c>
      <c r="I89" s="23" t="s">
        <v>21</v>
      </c>
      <c r="J89" s="51" t="str">
        <f>IF(J12="","",J12)</f>
        <v>3. 5. 2023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23</v>
      </c>
      <c r="F91" s="21" t="str">
        <f>E15</f>
        <v>GAS Familia, s.r.o.</v>
      </c>
      <c r="I91" s="23" t="s">
        <v>31</v>
      </c>
      <c r="J91" s="26" t="str">
        <f>E21</f>
        <v>Ing. Tibor Mitura</v>
      </c>
      <c r="L91" s="28"/>
    </row>
    <row r="92" spans="2:47" s="1" customFormat="1" ht="15.2" customHeight="1" x14ac:dyDescent="0.2">
      <c r="B92" s="28"/>
      <c r="C92" s="23" t="s">
        <v>29</v>
      </c>
      <c r="F92" s="21" t="str">
        <f>IF(E18="","",E18)</f>
        <v>Vyplň údaj</v>
      </c>
      <c r="I92" s="23" t="s">
        <v>34</v>
      </c>
      <c r="J92" s="26" t="str">
        <f>E24</f>
        <v>Structures, s.r.o.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7" t="s">
        <v>163</v>
      </c>
      <c r="D94" s="99"/>
      <c r="E94" s="99"/>
      <c r="F94" s="99"/>
      <c r="G94" s="99"/>
      <c r="H94" s="99"/>
      <c r="I94" s="99"/>
      <c r="J94" s="108" t="s">
        <v>164</v>
      </c>
      <c r="K94" s="9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9" t="s">
        <v>165</v>
      </c>
      <c r="J96" s="65">
        <f>J123</f>
        <v>0</v>
      </c>
      <c r="L96" s="28"/>
      <c r="AU96" s="13" t="s">
        <v>166</v>
      </c>
    </row>
    <row r="97" spans="2:12" s="8" customFormat="1" ht="24.95" customHeight="1" x14ac:dyDescent="0.2">
      <c r="B97" s="110"/>
      <c r="D97" s="111" t="s">
        <v>4232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8" customFormat="1" ht="24.95" customHeight="1" x14ac:dyDescent="0.2">
      <c r="B98" s="110"/>
      <c r="D98" s="111" t="s">
        <v>4233</v>
      </c>
      <c r="E98" s="112"/>
      <c r="F98" s="112"/>
      <c r="G98" s="112"/>
      <c r="H98" s="112"/>
      <c r="I98" s="112"/>
      <c r="J98" s="113">
        <f>J152</f>
        <v>0</v>
      </c>
      <c r="L98" s="110"/>
    </row>
    <row r="99" spans="2:12" s="8" customFormat="1" ht="24.95" customHeight="1" x14ac:dyDescent="0.2">
      <c r="B99" s="110"/>
      <c r="D99" s="111" t="s">
        <v>4234</v>
      </c>
      <c r="E99" s="112"/>
      <c r="F99" s="112"/>
      <c r="G99" s="112"/>
      <c r="H99" s="112"/>
      <c r="I99" s="112"/>
      <c r="J99" s="113">
        <f>J177</f>
        <v>0</v>
      </c>
      <c r="L99" s="110"/>
    </row>
    <row r="100" spans="2:12" s="8" customFormat="1" ht="24.95" customHeight="1" x14ac:dyDescent="0.2">
      <c r="B100" s="110"/>
      <c r="D100" s="111" t="s">
        <v>4235</v>
      </c>
      <c r="E100" s="112"/>
      <c r="F100" s="112"/>
      <c r="G100" s="112"/>
      <c r="H100" s="112"/>
      <c r="I100" s="112"/>
      <c r="J100" s="113">
        <f>J189</f>
        <v>0</v>
      </c>
      <c r="L100" s="110"/>
    </row>
    <row r="101" spans="2:12" s="8" customFormat="1" ht="24.95" customHeight="1" x14ac:dyDescent="0.2">
      <c r="B101" s="110"/>
      <c r="D101" s="111" t="s">
        <v>4236</v>
      </c>
      <c r="E101" s="112"/>
      <c r="F101" s="112"/>
      <c r="G101" s="112"/>
      <c r="H101" s="112"/>
      <c r="I101" s="112"/>
      <c r="J101" s="113">
        <f>J191</f>
        <v>0</v>
      </c>
      <c r="L101" s="110"/>
    </row>
    <row r="102" spans="2:12" s="8" customFormat="1" ht="24.95" customHeight="1" x14ac:dyDescent="0.2">
      <c r="B102" s="110"/>
      <c r="D102" s="111" t="s">
        <v>4237</v>
      </c>
      <c r="E102" s="112"/>
      <c r="F102" s="112"/>
      <c r="G102" s="112"/>
      <c r="H102" s="112"/>
      <c r="I102" s="112"/>
      <c r="J102" s="113">
        <f>J195</f>
        <v>0</v>
      </c>
      <c r="L102" s="110"/>
    </row>
    <row r="103" spans="2:12" s="8" customFormat="1" ht="24.95" customHeight="1" x14ac:dyDescent="0.2">
      <c r="B103" s="110"/>
      <c r="D103" s="111" t="s">
        <v>4238</v>
      </c>
      <c r="E103" s="112"/>
      <c r="F103" s="112"/>
      <c r="G103" s="112"/>
      <c r="H103" s="112"/>
      <c r="I103" s="112"/>
      <c r="J103" s="113">
        <f>J199</f>
        <v>0</v>
      </c>
      <c r="L103" s="110"/>
    </row>
    <row r="104" spans="2:12" s="1" customFormat="1" ht="21.75" customHeight="1" x14ac:dyDescent="0.2">
      <c r="B104" s="28"/>
      <c r="L104" s="28"/>
    </row>
    <row r="105" spans="2:12" s="1" customFormat="1" ht="6.9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6.95" customHeight="1" x14ac:dyDescent="0.2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4.95" customHeight="1" x14ac:dyDescent="0.2">
      <c r="B110" s="28"/>
      <c r="C110" s="17" t="s">
        <v>179</v>
      </c>
      <c r="L110" s="28"/>
    </row>
    <row r="111" spans="2:12" s="1" customFormat="1" ht="6.95" customHeight="1" x14ac:dyDescent="0.2">
      <c r="B111" s="28"/>
      <c r="L111" s="28"/>
    </row>
    <row r="112" spans="2:12" s="1" customFormat="1" ht="12" customHeight="1" x14ac:dyDescent="0.2">
      <c r="B112" s="28"/>
      <c r="C112" s="23" t="s">
        <v>15</v>
      </c>
      <c r="L112" s="28"/>
    </row>
    <row r="113" spans="2:65" s="1" customFormat="1" ht="26.25" customHeight="1" x14ac:dyDescent="0.2">
      <c r="B113" s="28"/>
      <c r="E113" s="219" t="str">
        <f>E7</f>
        <v>Zníženie energetickej náročnosti a zvýšenie efektívnosti vo výrobe ovocných produktov</v>
      </c>
      <c r="F113" s="220"/>
      <c r="G113" s="220"/>
      <c r="H113" s="220"/>
      <c r="L113" s="28"/>
    </row>
    <row r="114" spans="2:65" s="1" customFormat="1" ht="12" customHeight="1" x14ac:dyDescent="0.2">
      <c r="B114" s="28"/>
      <c r="C114" s="23" t="s">
        <v>156</v>
      </c>
      <c r="L114" s="28"/>
    </row>
    <row r="115" spans="2:65" s="1" customFormat="1" ht="16.5" customHeight="1" x14ac:dyDescent="0.2">
      <c r="B115" s="28"/>
      <c r="E115" s="177" t="str">
        <f>E9</f>
        <v>SO 105 - Areálový rozvod plynu</v>
      </c>
      <c r="F115" s="221"/>
      <c r="G115" s="221"/>
      <c r="H115" s="221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F12</f>
        <v>Stará Ľubovňa</v>
      </c>
      <c r="I117" s="23" t="s">
        <v>21</v>
      </c>
      <c r="J117" s="51" t="str">
        <f>IF(J12="","",J12)</f>
        <v>3. 5. 2023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23</v>
      </c>
      <c r="F119" s="21" t="str">
        <f>E15</f>
        <v>GAS Familia, s.r.o.</v>
      </c>
      <c r="I119" s="23" t="s">
        <v>31</v>
      </c>
      <c r="J119" s="26" t="str">
        <f>E21</f>
        <v>Ing. Tibor Mitura</v>
      </c>
      <c r="L119" s="28"/>
    </row>
    <row r="120" spans="2:65" s="1" customFormat="1" ht="15.2" customHeight="1" x14ac:dyDescent="0.2">
      <c r="B120" s="28"/>
      <c r="C120" s="23" t="s">
        <v>29</v>
      </c>
      <c r="F120" s="21" t="str">
        <f>IF(E18="","",E18)</f>
        <v>Vyplň údaj</v>
      </c>
      <c r="I120" s="23" t="s">
        <v>34</v>
      </c>
      <c r="J120" s="26" t="str">
        <f>E24</f>
        <v>Structures, s.r.o.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180</v>
      </c>
      <c r="D122" s="120" t="s">
        <v>64</v>
      </c>
      <c r="E122" s="120" t="s">
        <v>60</v>
      </c>
      <c r="F122" s="120" t="s">
        <v>61</v>
      </c>
      <c r="G122" s="120" t="s">
        <v>181</v>
      </c>
      <c r="H122" s="120" t="s">
        <v>182</v>
      </c>
      <c r="I122" s="120" t="s">
        <v>183</v>
      </c>
      <c r="J122" s="121" t="s">
        <v>164</v>
      </c>
      <c r="K122" s="122" t="s">
        <v>184</v>
      </c>
      <c r="L122" s="118"/>
      <c r="M122" s="58" t="s">
        <v>1</v>
      </c>
      <c r="N122" s="59" t="s">
        <v>43</v>
      </c>
      <c r="O122" s="59" t="s">
        <v>185</v>
      </c>
      <c r="P122" s="59" t="s">
        <v>186</v>
      </c>
      <c r="Q122" s="59" t="s">
        <v>187</v>
      </c>
      <c r="R122" s="59" t="s">
        <v>188</v>
      </c>
      <c r="S122" s="59" t="s">
        <v>189</v>
      </c>
      <c r="T122" s="60" t="s">
        <v>190</v>
      </c>
    </row>
    <row r="123" spans="2:65" s="1" customFormat="1" ht="22.9" customHeight="1" x14ac:dyDescent="0.25">
      <c r="B123" s="28"/>
      <c r="C123" s="63" t="s">
        <v>165</v>
      </c>
      <c r="J123" s="123">
        <f>BK123</f>
        <v>0</v>
      </c>
      <c r="L123" s="28"/>
      <c r="M123" s="61"/>
      <c r="N123" s="52"/>
      <c r="O123" s="52"/>
      <c r="P123" s="124">
        <f>P124+P152+P177+P189+P191+P195+P199</f>
        <v>0</v>
      </c>
      <c r="Q123" s="52"/>
      <c r="R123" s="124">
        <f>R124+R152+R177+R189+R191+R195+R199</f>
        <v>0</v>
      </c>
      <c r="S123" s="52"/>
      <c r="T123" s="125">
        <f>T124+T152+T177+T189+T191+T195+T199</f>
        <v>0</v>
      </c>
      <c r="AT123" s="13" t="s">
        <v>78</v>
      </c>
      <c r="AU123" s="13" t="s">
        <v>166</v>
      </c>
      <c r="BK123" s="126">
        <f>BK124+BK152+BK177+BK189+BK191+BK195+BK199</f>
        <v>0</v>
      </c>
    </row>
    <row r="124" spans="2:65" s="11" customFormat="1" ht="25.9" customHeight="1" x14ac:dyDescent="0.2">
      <c r="B124" s="127"/>
      <c r="D124" s="128" t="s">
        <v>78</v>
      </c>
      <c r="E124" s="129" t="s">
        <v>1835</v>
      </c>
      <c r="F124" s="129" t="s">
        <v>2714</v>
      </c>
      <c r="I124" s="130"/>
      <c r="J124" s="131">
        <f>BK124</f>
        <v>0</v>
      </c>
      <c r="L124" s="127"/>
      <c r="M124" s="132"/>
      <c r="P124" s="133">
        <f>SUM(P125:P151)</f>
        <v>0</v>
      </c>
      <c r="R124" s="133">
        <f>SUM(R125:R151)</f>
        <v>0</v>
      </c>
      <c r="T124" s="134">
        <f>SUM(T125:T151)</f>
        <v>0</v>
      </c>
      <c r="AR124" s="128" t="s">
        <v>86</v>
      </c>
      <c r="AT124" s="135" t="s">
        <v>78</v>
      </c>
      <c r="AU124" s="135" t="s">
        <v>79</v>
      </c>
      <c r="AY124" s="128" t="s">
        <v>193</v>
      </c>
      <c r="BK124" s="136">
        <f>SUM(BK125:BK151)</f>
        <v>0</v>
      </c>
    </row>
    <row r="125" spans="2:65" s="1" customFormat="1" ht="16.5" customHeight="1" x14ac:dyDescent="0.2">
      <c r="B125" s="139"/>
      <c r="C125" s="140" t="s">
        <v>258</v>
      </c>
      <c r="D125" s="140" t="s">
        <v>195</v>
      </c>
      <c r="E125" s="141" t="s">
        <v>4239</v>
      </c>
      <c r="F125" s="142" t="s">
        <v>4240</v>
      </c>
      <c r="G125" s="143" t="s">
        <v>489</v>
      </c>
      <c r="H125" s="144">
        <v>2</v>
      </c>
      <c r="I125" s="145"/>
      <c r="J125" s="146">
        <f t="shared" ref="J125:J151" si="0">ROUND(I125*H125,2)</f>
        <v>0</v>
      </c>
      <c r="K125" s="147"/>
      <c r="L125" s="28"/>
      <c r="M125" s="148" t="s">
        <v>1</v>
      </c>
      <c r="N125" s="149" t="s">
        <v>45</v>
      </c>
      <c r="P125" s="150">
        <f t="shared" ref="P125:P151" si="1">O125*H125</f>
        <v>0</v>
      </c>
      <c r="Q125" s="150">
        <v>0</v>
      </c>
      <c r="R125" s="150">
        <f t="shared" ref="R125:R151" si="2">Q125*H125</f>
        <v>0</v>
      </c>
      <c r="S125" s="150">
        <v>0</v>
      </c>
      <c r="T125" s="151">
        <f t="shared" ref="T125:T151" si="3">S125*H125</f>
        <v>0</v>
      </c>
      <c r="AR125" s="152" t="s">
        <v>199</v>
      </c>
      <c r="AT125" s="152" t="s">
        <v>195</v>
      </c>
      <c r="AU125" s="152" t="s">
        <v>86</v>
      </c>
      <c r="AY125" s="13" t="s">
        <v>193</v>
      </c>
      <c r="BE125" s="153">
        <f t="shared" ref="BE125:BE151" si="4">IF(N125="základná",J125,0)</f>
        <v>0</v>
      </c>
      <c r="BF125" s="153">
        <f t="shared" ref="BF125:BF151" si="5">IF(N125="znížená",J125,0)</f>
        <v>0</v>
      </c>
      <c r="BG125" s="153">
        <f t="shared" ref="BG125:BG151" si="6">IF(N125="zákl. prenesená",J125,0)</f>
        <v>0</v>
      </c>
      <c r="BH125" s="153">
        <f t="shared" ref="BH125:BH151" si="7">IF(N125="zníž. prenesená",J125,0)</f>
        <v>0</v>
      </c>
      <c r="BI125" s="153">
        <f t="shared" ref="BI125:BI151" si="8">IF(N125="nulová",J125,0)</f>
        <v>0</v>
      </c>
      <c r="BJ125" s="13" t="s">
        <v>91</v>
      </c>
      <c r="BK125" s="153">
        <f t="shared" ref="BK125:BK151" si="9">ROUND(I125*H125,2)</f>
        <v>0</v>
      </c>
      <c r="BL125" s="13" t="s">
        <v>199</v>
      </c>
      <c r="BM125" s="152" t="s">
        <v>4241</v>
      </c>
    </row>
    <row r="126" spans="2:65" s="1" customFormat="1" ht="16.5" customHeight="1" x14ac:dyDescent="0.2">
      <c r="B126" s="139"/>
      <c r="C126" s="140" t="s">
        <v>254</v>
      </c>
      <c r="D126" s="140" t="s">
        <v>195</v>
      </c>
      <c r="E126" s="141" t="s">
        <v>4242</v>
      </c>
      <c r="F126" s="142" t="s">
        <v>4243</v>
      </c>
      <c r="G126" s="143" t="s">
        <v>489</v>
      </c>
      <c r="H126" s="144">
        <v>2</v>
      </c>
      <c r="I126" s="145"/>
      <c r="J126" s="146">
        <f t="shared" si="0"/>
        <v>0</v>
      </c>
      <c r="K126" s="147"/>
      <c r="L126" s="28"/>
      <c r="M126" s="148" t="s">
        <v>1</v>
      </c>
      <c r="N126" s="149" t="s">
        <v>45</v>
      </c>
      <c r="P126" s="150">
        <f t="shared" si="1"/>
        <v>0</v>
      </c>
      <c r="Q126" s="150">
        <v>0</v>
      </c>
      <c r="R126" s="150">
        <f t="shared" si="2"/>
        <v>0</v>
      </c>
      <c r="S126" s="150">
        <v>0</v>
      </c>
      <c r="T126" s="151">
        <f t="shared" si="3"/>
        <v>0</v>
      </c>
      <c r="AR126" s="152" t="s">
        <v>199</v>
      </c>
      <c r="AT126" s="152" t="s">
        <v>195</v>
      </c>
      <c r="AU126" s="152" t="s">
        <v>86</v>
      </c>
      <c r="AY126" s="13" t="s">
        <v>193</v>
      </c>
      <c r="BE126" s="153">
        <f t="shared" si="4"/>
        <v>0</v>
      </c>
      <c r="BF126" s="153">
        <f t="shared" si="5"/>
        <v>0</v>
      </c>
      <c r="BG126" s="153">
        <f t="shared" si="6"/>
        <v>0</v>
      </c>
      <c r="BH126" s="153">
        <f t="shared" si="7"/>
        <v>0</v>
      </c>
      <c r="BI126" s="153">
        <f t="shared" si="8"/>
        <v>0</v>
      </c>
      <c r="BJ126" s="13" t="s">
        <v>91</v>
      </c>
      <c r="BK126" s="153">
        <f t="shared" si="9"/>
        <v>0</v>
      </c>
      <c r="BL126" s="13" t="s">
        <v>199</v>
      </c>
      <c r="BM126" s="152" t="s">
        <v>4244</v>
      </c>
    </row>
    <row r="127" spans="2:65" s="1" customFormat="1" ht="16.5" customHeight="1" x14ac:dyDescent="0.2">
      <c r="B127" s="139"/>
      <c r="C127" s="140" t="s">
        <v>291</v>
      </c>
      <c r="D127" s="140" t="s">
        <v>195</v>
      </c>
      <c r="E127" s="141" t="s">
        <v>4245</v>
      </c>
      <c r="F127" s="142" t="s">
        <v>4246</v>
      </c>
      <c r="G127" s="143" t="s">
        <v>489</v>
      </c>
      <c r="H127" s="144">
        <v>2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45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</v>
      </c>
      <c r="T127" s="151">
        <f t="shared" si="3"/>
        <v>0</v>
      </c>
      <c r="AR127" s="152" t="s">
        <v>199</v>
      </c>
      <c r="AT127" s="152" t="s">
        <v>195</v>
      </c>
      <c r="AU127" s="152" t="s">
        <v>86</v>
      </c>
      <c r="AY127" s="13" t="s">
        <v>193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91</v>
      </c>
      <c r="BK127" s="153">
        <f t="shared" si="9"/>
        <v>0</v>
      </c>
      <c r="BL127" s="13" t="s">
        <v>199</v>
      </c>
      <c r="BM127" s="152" t="s">
        <v>4247</v>
      </c>
    </row>
    <row r="128" spans="2:65" s="1" customFormat="1" ht="24.2" customHeight="1" x14ac:dyDescent="0.2">
      <c r="B128" s="139"/>
      <c r="C128" s="140" t="s">
        <v>295</v>
      </c>
      <c r="D128" s="140" t="s">
        <v>195</v>
      </c>
      <c r="E128" s="141" t="s">
        <v>4248</v>
      </c>
      <c r="F128" s="142" t="s">
        <v>4249</v>
      </c>
      <c r="G128" s="143" t="s">
        <v>198</v>
      </c>
      <c r="H128" s="144">
        <v>2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45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0</v>
      </c>
      <c r="T128" s="151">
        <f t="shared" si="3"/>
        <v>0</v>
      </c>
      <c r="AR128" s="152" t="s">
        <v>199</v>
      </c>
      <c r="AT128" s="152" t="s">
        <v>195</v>
      </c>
      <c r="AU128" s="152" t="s">
        <v>86</v>
      </c>
      <c r="AY128" s="13" t="s">
        <v>193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91</v>
      </c>
      <c r="BK128" s="153">
        <f t="shared" si="9"/>
        <v>0</v>
      </c>
      <c r="BL128" s="13" t="s">
        <v>199</v>
      </c>
      <c r="BM128" s="152" t="s">
        <v>4250</v>
      </c>
    </row>
    <row r="129" spans="2:65" s="1" customFormat="1" ht="24.2" customHeight="1" x14ac:dyDescent="0.2">
      <c r="B129" s="139"/>
      <c r="C129" s="140" t="s">
        <v>301</v>
      </c>
      <c r="D129" s="140" t="s">
        <v>195</v>
      </c>
      <c r="E129" s="141" t="s">
        <v>4251</v>
      </c>
      <c r="F129" s="142" t="s">
        <v>4252</v>
      </c>
      <c r="G129" s="143" t="s">
        <v>198</v>
      </c>
      <c r="H129" s="144">
        <v>1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45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199</v>
      </c>
      <c r="AT129" s="152" t="s">
        <v>195</v>
      </c>
      <c r="AU129" s="152" t="s">
        <v>86</v>
      </c>
      <c r="AY129" s="13" t="s">
        <v>193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91</v>
      </c>
      <c r="BK129" s="153">
        <f t="shared" si="9"/>
        <v>0</v>
      </c>
      <c r="BL129" s="13" t="s">
        <v>199</v>
      </c>
      <c r="BM129" s="152" t="s">
        <v>4253</v>
      </c>
    </row>
    <row r="130" spans="2:65" s="1" customFormat="1" ht="21.75" customHeight="1" x14ac:dyDescent="0.2">
      <c r="B130" s="139"/>
      <c r="C130" s="159" t="s">
        <v>307</v>
      </c>
      <c r="D130" s="159" t="s">
        <v>473</v>
      </c>
      <c r="E130" s="160" t="s">
        <v>4254</v>
      </c>
      <c r="F130" s="161" t="s">
        <v>4255</v>
      </c>
      <c r="G130" s="162" t="s">
        <v>318</v>
      </c>
      <c r="H130" s="163">
        <v>5</v>
      </c>
      <c r="I130" s="164"/>
      <c r="J130" s="165">
        <f t="shared" si="0"/>
        <v>0</v>
      </c>
      <c r="K130" s="166"/>
      <c r="L130" s="167"/>
      <c r="M130" s="168" t="s">
        <v>1</v>
      </c>
      <c r="N130" s="169" t="s">
        <v>45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226</v>
      </c>
      <c r="AT130" s="152" t="s">
        <v>473</v>
      </c>
      <c r="AU130" s="152" t="s">
        <v>86</v>
      </c>
      <c r="AY130" s="13" t="s">
        <v>193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91</v>
      </c>
      <c r="BK130" s="153">
        <f t="shared" si="9"/>
        <v>0</v>
      </c>
      <c r="BL130" s="13" t="s">
        <v>199</v>
      </c>
      <c r="BM130" s="152" t="s">
        <v>4256</v>
      </c>
    </row>
    <row r="131" spans="2:65" s="1" customFormat="1" ht="16.5" customHeight="1" x14ac:dyDescent="0.2">
      <c r="B131" s="139"/>
      <c r="C131" s="140" t="s">
        <v>7</v>
      </c>
      <c r="D131" s="140" t="s">
        <v>195</v>
      </c>
      <c r="E131" s="141" t="s">
        <v>4257</v>
      </c>
      <c r="F131" s="142" t="s">
        <v>4258</v>
      </c>
      <c r="G131" s="143" t="s">
        <v>318</v>
      </c>
      <c r="H131" s="144">
        <v>5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195</v>
      </c>
      <c r="AU131" s="152" t="s">
        <v>86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4259</v>
      </c>
    </row>
    <row r="132" spans="2:65" s="1" customFormat="1" ht="21.75" customHeight="1" x14ac:dyDescent="0.2">
      <c r="B132" s="139"/>
      <c r="C132" s="140" t="s">
        <v>285</v>
      </c>
      <c r="D132" s="140" t="s">
        <v>195</v>
      </c>
      <c r="E132" s="141" t="s">
        <v>4260</v>
      </c>
      <c r="F132" s="142" t="s">
        <v>4261</v>
      </c>
      <c r="G132" s="143" t="s">
        <v>210</v>
      </c>
      <c r="H132" s="144">
        <v>0.5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86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4262</v>
      </c>
    </row>
    <row r="133" spans="2:65" s="1" customFormat="1" ht="16.5" customHeight="1" x14ac:dyDescent="0.2">
      <c r="B133" s="139"/>
      <c r="C133" s="140" t="s">
        <v>86</v>
      </c>
      <c r="D133" s="140" t="s">
        <v>195</v>
      </c>
      <c r="E133" s="141" t="s">
        <v>4263</v>
      </c>
      <c r="F133" s="142" t="s">
        <v>4264</v>
      </c>
      <c r="G133" s="143" t="s">
        <v>318</v>
      </c>
      <c r="H133" s="144">
        <v>12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86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4265</v>
      </c>
    </row>
    <row r="134" spans="2:65" s="1" customFormat="1" ht="16.5" customHeight="1" x14ac:dyDescent="0.2">
      <c r="B134" s="139"/>
      <c r="C134" s="140" t="s">
        <v>91</v>
      </c>
      <c r="D134" s="140" t="s">
        <v>195</v>
      </c>
      <c r="E134" s="141" t="s">
        <v>4266</v>
      </c>
      <c r="F134" s="142" t="s">
        <v>4267</v>
      </c>
      <c r="G134" s="143" t="s">
        <v>318</v>
      </c>
      <c r="H134" s="144">
        <v>8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86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4268</v>
      </c>
    </row>
    <row r="135" spans="2:65" s="1" customFormat="1" ht="16.5" customHeight="1" x14ac:dyDescent="0.2">
      <c r="B135" s="139"/>
      <c r="C135" s="140" t="s">
        <v>96</v>
      </c>
      <c r="D135" s="140" t="s">
        <v>195</v>
      </c>
      <c r="E135" s="141" t="s">
        <v>4269</v>
      </c>
      <c r="F135" s="142" t="s">
        <v>4270</v>
      </c>
      <c r="G135" s="143" t="s">
        <v>318</v>
      </c>
      <c r="H135" s="144">
        <v>2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86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4271</v>
      </c>
    </row>
    <row r="136" spans="2:65" s="1" customFormat="1" ht="16.5" customHeight="1" x14ac:dyDescent="0.2">
      <c r="B136" s="139"/>
      <c r="C136" s="140" t="s">
        <v>201</v>
      </c>
      <c r="D136" s="140" t="s">
        <v>195</v>
      </c>
      <c r="E136" s="141" t="s">
        <v>4272</v>
      </c>
      <c r="F136" s="142" t="s">
        <v>4273</v>
      </c>
      <c r="G136" s="143" t="s">
        <v>318</v>
      </c>
      <c r="H136" s="144">
        <v>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86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4274</v>
      </c>
    </row>
    <row r="137" spans="2:65" s="1" customFormat="1" ht="16.5" customHeight="1" x14ac:dyDescent="0.2">
      <c r="B137" s="139"/>
      <c r="C137" s="140" t="s">
        <v>199</v>
      </c>
      <c r="D137" s="140" t="s">
        <v>195</v>
      </c>
      <c r="E137" s="141" t="s">
        <v>4275</v>
      </c>
      <c r="F137" s="142" t="s">
        <v>4276</v>
      </c>
      <c r="G137" s="143" t="s">
        <v>318</v>
      </c>
      <c r="H137" s="144">
        <v>138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86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4277</v>
      </c>
    </row>
    <row r="138" spans="2:65" s="1" customFormat="1" ht="16.5" customHeight="1" x14ac:dyDescent="0.2">
      <c r="B138" s="139"/>
      <c r="C138" s="140" t="s">
        <v>215</v>
      </c>
      <c r="D138" s="140" t="s">
        <v>195</v>
      </c>
      <c r="E138" s="141" t="s">
        <v>4278</v>
      </c>
      <c r="F138" s="142" t="s">
        <v>4279</v>
      </c>
      <c r="G138" s="143" t="s">
        <v>318</v>
      </c>
      <c r="H138" s="144">
        <v>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86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4280</v>
      </c>
    </row>
    <row r="139" spans="2:65" s="1" customFormat="1" ht="16.5" customHeight="1" x14ac:dyDescent="0.2">
      <c r="B139" s="139"/>
      <c r="C139" s="140" t="s">
        <v>206</v>
      </c>
      <c r="D139" s="140" t="s">
        <v>195</v>
      </c>
      <c r="E139" s="141" t="s">
        <v>4281</v>
      </c>
      <c r="F139" s="142" t="s">
        <v>4282</v>
      </c>
      <c r="G139" s="143" t="s">
        <v>318</v>
      </c>
      <c r="H139" s="144">
        <v>1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86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4283</v>
      </c>
    </row>
    <row r="140" spans="2:65" s="1" customFormat="1" ht="16.5" customHeight="1" x14ac:dyDescent="0.2">
      <c r="B140" s="139"/>
      <c r="C140" s="140" t="s">
        <v>226</v>
      </c>
      <c r="D140" s="140" t="s">
        <v>195</v>
      </c>
      <c r="E140" s="141" t="s">
        <v>4284</v>
      </c>
      <c r="F140" s="142" t="s">
        <v>4285</v>
      </c>
      <c r="G140" s="143" t="s">
        <v>318</v>
      </c>
      <c r="H140" s="144">
        <v>1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86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4286</v>
      </c>
    </row>
    <row r="141" spans="2:65" s="1" customFormat="1" ht="16.5" customHeight="1" x14ac:dyDescent="0.2">
      <c r="B141" s="139"/>
      <c r="C141" s="140" t="s">
        <v>222</v>
      </c>
      <c r="D141" s="140" t="s">
        <v>195</v>
      </c>
      <c r="E141" s="141" t="s">
        <v>4287</v>
      </c>
      <c r="F141" s="142" t="s">
        <v>4288</v>
      </c>
      <c r="G141" s="143" t="s">
        <v>318</v>
      </c>
      <c r="H141" s="144">
        <v>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4289</v>
      </c>
    </row>
    <row r="142" spans="2:65" s="1" customFormat="1" ht="16.5" customHeight="1" x14ac:dyDescent="0.2">
      <c r="B142" s="139"/>
      <c r="C142" s="140" t="s">
        <v>233</v>
      </c>
      <c r="D142" s="140" t="s">
        <v>195</v>
      </c>
      <c r="E142" s="141" t="s">
        <v>1840</v>
      </c>
      <c r="F142" s="142" t="s">
        <v>4290</v>
      </c>
      <c r="G142" s="143" t="s">
        <v>489</v>
      </c>
      <c r="H142" s="144">
        <v>3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4291</v>
      </c>
    </row>
    <row r="143" spans="2:65" s="1" customFormat="1" ht="16.5" customHeight="1" x14ac:dyDescent="0.2">
      <c r="B143" s="139"/>
      <c r="C143" s="140" t="s">
        <v>237</v>
      </c>
      <c r="D143" s="140" t="s">
        <v>195</v>
      </c>
      <c r="E143" s="141" t="s">
        <v>1849</v>
      </c>
      <c r="F143" s="142" t="s">
        <v>4292</v>
      </c>
      <c r="G143" s="143" t="s">
        <v>489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4293</v>
      </c>
    </row>
    <row r="144" spans="2:65" s="1" customFormat="1" ht="16.5" customHeight="1" x14ac:dyDescent="0.2">
      <c r="B144" s="139"/>
      <c r="C144" s="140" t="s">
        <v>242</v>
      </c>
      <c r="D144" s="140" t="s">
        <v>195</v>
      </c>
      <c r="E144" s="141" t="s">
        <v>1852</v>
      </c>
      <c r="F144" s="142" t="s">
        <v>4294</v>
      </c>
      <c r="G144" s="143" t="s">
        <v>489</v>
      </c>
      <c r="H144" s="144">
        <v>6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4295</v>
      </c>
    </row>
    <row r="145" spans="2:65" s="1" customFormat="1" ht="16.5" customHeight="1" x14ac:dyDescent="0.2">
      <c r="B145" s="139"/>
      <c r="C145" s="140" t="s">
        <v>246</v>
      </c>
      <c r="D145" s="140" t="s">
        <v>195</v>
      </c>
      <c r="E145" s="141" t="s">
        <v>2048</v>
      </c>
      <c r="F145" s="142" t="s">
        <v>4296</v>
      </c>
      <c r="G145" s="143" t="s">
        <v>489</v>
      </c>
      <c r="H145" s="144">
        <v>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195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4297</v>
      </c>
    </row>
    <row r="146" spans="2:65" s="1" customFormat="1" ht="16.5" customHeight="1" x14ac:dyDescent="0.2">
      <c r="B146" s="139"/>
      <c r="C146" s="140" t="s">
        <v>250</v>
      </c>
      <c r="D146" s="140" t="s">
        <v>195</v>
      </c>
      <c r="E146" s="141" t="s">
        <v>1867</v>
      </c>
      <c r="F146" s="142" t="s">
        <v>4298</v>
      </c>
      <c r="G146" s="143" t="s">
        <v>489</v>
      </c>
      <c r="H146" s="144">
        <v>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195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4299</v>
      </c>
    </row>
    <row r="147" spans="2:65" s="1" customFormat="1" ht="16.5" customHeight="1" x14ac:dyDescent="0.2">
      <c r="B147" s="139"/>
      <c r="C147" s="140" t="s">
        <v>262</v>
      </c>
      <c r="D147" s="140" t="s">
        <v>195</v>
      </c>
      <c r="E147" s="141" t="s">
        <v>1870</v>
      </c>
      <c r="F147" s="142" t="s">
        <v>4300</v>
      </c>
      <c r="G147" s="143" t="s">
        <v>489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199</v>
      </c>
      <c r="AT147" s="152" t="s">
        <v>195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4301</v>
      </c>
    </row>
    <row r="148" spans="2:65" s="1" customFormat="1" ht="16.5" customHeight="1" x14ac:dyDescent="0.2">
      <c r="B148" s="139"/>
      <c r="C148" s="140" t="s">
        <v>270</v>
      </c>
      <c r="D148" s="140" t="s">
        <v>195</v>
      </c>
      <c r="E148" s="141" t="s">
        <v>1873</v>
      </c>
      <c r="F148" s="142" t="s">
        <v>4302</v>
      </c>
      <c r="G148" s="143" t="s">
        <v>489</v>
      </c>
      <c r="H148" s="144">
        <v>1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199</v>
      </c>
      <c r="AT148" s="152" t="s">
        <v>195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4303</v>
      </c>
    </row>
    <row r="149" spans="2:65" s="1" customFormat="1" ht="16.5" customHeight="1" x14ac:dyDescent="0.2">
      <c r="B149" s="139"/>
      <c r="C149" s="140" t="s">
        <v>276</v>
      </c>
      <c r="D149" s="140" t="s">
        <v>195</v>
      </c>
      <c r="E149" s="141" t="s">
        <v>1876</v>
      </c>
      <c r="F149" s="142" t="s">
        <v>4304</v>
      </c>
      <c r="G149" s="143" t="s">
        <v>489</v>
      </c>
      <c r="H149" s="144">
        <v>1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199</v>
      </c>
      <c r="AT149" s="152" t="s">
        <v>195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4305</v>
      </c>
    </row>
    <row r="150" spans="2:65" s="1" customFormat="1" ht="16.5" customHeight="1" x14ac:dyDescent="0.2">
      <c r="B150" s="139"/>
      <c r="C150" s="140" t="s">
        <v>311</v>
      </c>
      <c r="D150" s="140" t="s">
        <v>195</v>
      </c>
      <c r="E150" s="141" t="s">
        <v>1879</v>
      </c>
      <c r="F150" s="142" t="s">
        <v>4306</v>
      </c>
      <c r="G150" s="143" t="s">
        <v>489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4307</v>
      </c>
    </row>
    <row r="151" spans="2:65" s="1" customFormat="1" ht="16.5" customHeight="1" x14ac:dyDescent="0.2">
      <c r="B151" s="139"/>
      <c r="C151" s="159" t="s">
        <v>315</v>
      </c>
      <c r="D151" s="159" t="s">
        <v>473</v>
      </c>
      <c r="E151" s="160" t="s">
        <v>2036</v>
      </c>
      <c r="F151" s="161" t="s">
        <v>4308</v>
      </c>
      <c r="G151" s="162" t="s">
        <v>489</v>
      </c>
      <c r="H151" s="163">
        <v>2</v>
      </c>
      <c r="I151" s="164"/>
      <c r="J151" s="165">
        <f t="shared" si="0"/>
        <v>0</v>
      </c>
      <c r="K151" s="166"/>
      <c r="L151" s="167"/>
      <c r="M151" s="168" t="s">
        <v>1</v>
      </c>
      <c r="N151" s="16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226</v>
      </c>
      <c r="AT151" s="152" t="s">
        <v>473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4309</v>
      </c>
    </row>
    <row r="152" spans="2:65" s="11" customFormat="1" ht="25.9" customHeight="1" x14ac:dyDescent="0.2">
      <c r="B152" s="127"/>
      <c r="D152" s="128" t="s">
        <v>78</v>
      </c>
      <c r="E152" s="129" t="s">
        <v>2091</v>
      </c>
      <c r="F152" s="129" t="s">
        <v>2352</v>
      </c>
      <c r="I152" s="130"/>
      <c r="J152" s="131">
        <f>BK152</f>
        <v>0</v>
      </c>
      <c r="L152" s="127"/>
      <c r="M152" s="132"/>
      <c r="P152" s="133">
        <f>SUM(P153:P176)</f>
        <v>0</v>
      </c>
      <c r="R152" s="133">
        <f>SUM(R153:R176)</f>
        <v>0</v>
      </c>
      <c r="T152" s="134">
        <f>SUM(T153:T176)</f>
        <v>0</v>
      </c>
      <c r="AR152" s="128" t="s">
        <v>86</v>
      </c>
      <c r="AT152" s="135" t="s">
        <v>78</v>
      </c>
      <c r="AU152" s="135" t="s">
        <v>79</v>
      </c>
      <c r="AY152" s="128" t="s">
        <v>193</v>
      </c>
      <c r="BK152" s="136">
        <f>SUM(BK153:BK176)</f>
        <v>0</v>
      </c>
    </row>
    <row r="153" spans="2:65" s="1" customFormat="1" ht="16.5" customHeight="1" x14ac:dyDescent="0.2">
      <c r="B153" s="139"/>
      <c r="C153" s="159" t="s">
        <v>320</v>
      </c>
      <c r="D153" s="159" t="s">
        <v>473</v>
      </c>
      <c r="E153" s="160" t="s">
        <v>2039</v>
      </c>
      <c r="F153" s="161" t="s">
        <v>4310</v>
      </c>
      <c r="G153" s="162" t="s">
        <v>489</v>
      </c>
      <c r="H153" s="163">
        <v>1</v>
      </c>
      <c r="I153" s="164"/>
      <c r="J153" s="165">
        <f t="shared" ref="J153:J176" si="10">ROUND(I153*H153,2)</f>
        <v>0</v>
      </c>
      <c r="K153" s="166"/>
      <c r="L153" s="167"/>
      <c r="M153" s="168" t="s">
        <v>1</v>
      </c>
      <c r="N153" s="169" t="s">
        <v>45</v>
      </c>
      <c r="P153" s="150">
        <f t="shared" ref="P153:P176" si="11">O153*H153</f>
        <v>0</v>
      </c>
      <c r="Q153" s="150">
        <v>0</v>
      </c>
      <c r="R153" s="150">
        <f t="shared" ref="R153:R176" si="12">Q153*H153</f>
        <v>0</v>
      </c>
      <c r="S153" s="150">
        <v>0</v>
      </c>
      <c r="T153" s="151">
        <f t="shared" ref="T153:T176" si="13">S153*H153</f>
        <v>0</v>
      </c>
      <c r="AR153" s="152" t="s">
        <v>226</v>
      </c>
      <c r="AT153" s="152" t="s">
        <v>473</v>
      </c>
      <c r="AU153" s="152" t="s">
        <v>86</v>
      </c>
      <c r="AY153" s="13" t="s">
        <v>193</v>
      </c>
      <c r="BE153" s="153">
        <f t="shared" ref="BE153:BE176" si="14">IF(N153="základná",J153,0)</f>
        <v>0</v>
      </c>
      <c r="BF153" s="153">
        <f t="shared" ref="BF153:BF176" si="15">IF(N153="znížená",J153,0)</f>
        <v>0</v>
      </c>
      <c r="BG153" s="153">
        <f t="shared" ref="BG153:BG176" si="16">IF(N153="zákl. prenesená",J153,0)</f>
        <v>0</v>
      </c>
      <c r="BH153" s="153">
        <f t="shared" ref="BH153:BH176" si="17">IF(N153="zníž. prenesená",J153,0)</f>
        <v>0</v>
      </c>
      <c r="BI153" s="153">
        <f t="shared" ref="BI153:BI176" si="18">IF(N153="nulová",J153,0)</f>
        <v>0</v>
      </c>
      <c r="BJ153" s="13" t="s">
        <v>91</v>
      </c>
      <c r="BK153" s="153">
        <f t="shared" ref="BK153:BK176" si="19">ROUND(I153*H153,2)</f>
        <v>0</v>
      </c>
      <c r="BL153" s="13" t="s">
        <v>199</v>
      </c>
      <c r="BM153" s="152" t="s">
        <v>4311</v>
      </c>
    </row>
    <row r="154" spans="2:65" s="1" customFormat="1" ht="16.5" customHeight="1" x14ac:dyDescent="0.2">
      <c r="B154" s="139"/>
      <c r="C154" s="159" t="s">
        <v>326</v>
      </c>
      <c r="D154" s="159" t="s">
        <v>473</v>
      </c>
      <c r="E154" s="160" t="s">
        <v>1918</v>
      </c>
      <c r="F154" s="161" t="s">
        <v>4312</v>
      </c>
      <c r="G154" s="162" t="s">
        <v>489</v>
      </c>
      <c r="H154" s="163">
        <v>1</v>
      </c>
      <c r="I154" s="164"/>
      <c r="J154" s="165">
        <f t="shared" si="10"/>
        <v>0</v>
      </c>
      <c r="K154" s="166"/>
      <c r="L154" s="167"/>
      <c r="M154" s="168" t="s">
        <v>1</v>
      </c>
      <c r="N154" s="169" t="s">
        <v>45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226</v>
      </c>
      <c r="AT154" s="152" t="s">
        <v>473</v>
      </c>
      <c r="AU154" s="152" t="s">
        <v>86</v>
      </c>
      <c r="AY154" s="13" t="s">
        <v>193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91</v>
      </c>
      <c r="BK154" s="153">
        <f t="shared" si="19"/>
        <v>0</v>
      </c>
      <c r="BL154" s="13" t="s">
        <v>199</v>
      </c>
      <c r="BM154" s="152" t="s">
        <v>4313</v>
      </c>
    </row>
    <row r="155" spans="2:65" s="1" customFormat="1" ht="16.5" customHeight="1" x14ac:dyDescent="0.2">
      <c r="B155" s="139"/>
      <c r="C155" s="159" t="s">
        <v>578</v>
      </c>
      <c r="D155" s="159" t="s">
        <v>473</v>
      </c>
      <c r="E155" s="160" t="s">
        <v>2051</v>
      </c>
      <c r="F155" s="161" t="s">
        <v>4314</v>
      </c>
      <c r="G155" s="162" t="s">
        <v>489</v>
      </c>
      <c r="H155" s="163">
        <v>3</v>
      </c>
      <c r="I155" s="164"/>
      <c r="J155" s="165">
        <f t="shared" si="10"/>
        <v>0</v>
      </c>
      <c r="K155" s="166"/>
      <c r="L155" s="167"/>
      <c r="M155" s="168" t="s">
        <v>1</v>
      </c>
      <c r="N155" s="169" t="s">
        <v>45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226</v>
      </c>
      <c r="AT155" s="152" t="s">
        <v>473</v>
      </c>
      <c r="AU155" s="152" t="s">
        <v>86</v>
      </c>
      <c r="AY155" s="13" t="s">
        <v>193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91</v>
      </c>
      <c r="BK155" s="153">
        <f t="shared" si="19"/>
        <v>0</v>
      </c>
      <c r="BL155" s="13" t="s">
        <v>199</v>
      </c>
      <c r="BM155" s="152" t="s">
        <v>4315</v>
      </c>
    </row>
    <row r="156" spans="2:65" s="1" customFormat="1" ht="16.5" customHeight="1" x14ac:dyDescent="0.2">
      <c r="B156" s="139"/>
      <c r="C156" s="159" t="s">
        <v>1978</v>
      </c>
      <c r="D156" s="159" t="s">
        <v>473</v>
      </c>
      <c r="E156" s="160" t="s">
        <v>2054</v>
      </c>
      <c r="F156" s="161" t="s">
        <v>4316</v>
      </c>
      <c r="G156" s="162" t="s">
        <v>489</v>
      </c>
      <c r="H156" s="163">
        <v>1</v>
      </c>
      <c r="I156" s="164"/>
      <c r="J156" s="165">
        <f t="shared" si="10"/>
        <v>0</v>
      </c>
      <c r="K156" s="166"/>
      <c r="L156" s="167"/>
      <c r="M156" s="168" t="s">
        <v>1</v>
      </c>
      <c r="N156" s="169" t="s">
        <v>45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226</v>
      </c>
      <c r="AT156" s="152" t="s">
        <v>473</v>
      </c>
      <c r="AU156" s="152" t="s">
        <v>86</v>
      </c>
      <c r="AY156" s="13" t="s">
        <v>193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91</v>
      </c>
      <c r="BK156" s="153">
        <f t="shared" si="19"/>
        <v>0</v>
      </c>
      <c r="BL156" s="13" t="s">
        <v>199</v>
      </c>
      <c r="BM156" s="152" t="s">
        <v>4317</v>
      </c>
    </row>
    <row r="157" spans="2:65" s="1" customFormat="1" ht="16.5" customHeight="1" x14ac:dyDescent="0.2">
      <c r="B157" s="139"/>
      <c r="C157" s="159" t="s">
        <v>582</v>
      </c>
      <c r="D157" s="159" t="s">
        <v>473</v>
      </c>
      <c r="E157" s="160" t="s">
        <v>1927</v>
      </c>
      <c r="F157" s="161" t="s">
        <v>4318</v>
      </c>
      <c r="G157" s="162" t="s">
        <v>489</v>
      </c>
      <c r="H157" s="163">
        <v>1</v>
      </c>
      <c r="I157" s="164"/>
      <c r="J157" s="165">
        <f t="shared" si="10"/>
        <v>0</v>
      </c>
      <c r="K157" s="166"/>
      <c r="L157" s="167"/>
      <c r="M157" s="168" t="s">
        <v>1</v>
      </c>
      <c r="N157" s="169" t="s">
        <v>45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226</v>
      </c>
      <c r="AT157" s="152" t="s">
        <v>473</v>
      </c>
      <c r="AU157" s="152" t="s">
        <v>86</v>
      </c>
      <c r="AY157" s="13" t="s">
        <v>193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91</v>
      </c>
      <c r="BK157" s="153">
        <f t="shared" si="19"/>
        <v>0</v>
      </c>
      <c r="BL157" s="13" t="s">
        <v>199</v>
      </c>
      <c r="BM157" s="152" t="s">
        <v>4319</v>
      </c>
    </row>
    <row r="158" spans="2:65" s="1" customFormat="1" ht="16.5" customHeight="1" x14ac:dyDescent="0.2">
      <c r="B158" s="139"/>
      <c r="C158" s="159" t="s">
        <v>586</v>
      </c>
      <c r="D158" s="159" t="s">
        <v>473</v>
      </c>
      <c r="E158" s="160" t="s">
        <v>1930</v>
      </c>
      <c r="F158" s="161" t="s">
        <v>4320</v>
      </c>
      <c r="G158" s="162" t="s">
        <v>489</v>
      </c>
      <c r="H158" s="163">
        <v>2</v>
      </c>
      <c r="I158" s="164"/>
      <c r="J158" s="165">
        <f t="shared" si="10"/>
        <v>0</v>
      </c>
      <c r="K158" s="166"/>
      <c r="L158" s="167"/>
      <c r="M158" s="168" t="s">
        <v>1</v>
      </c>
      <c r="N158" s="169" t="s">
        <v>45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226</v>
      </c>
      <c r="AT158" s="152" t="s">
        <v>473</v>
      </c>
      <c r="AU158" s="152" t="s">
        <v>86</v>
      </c>
      <c r="AY158" s="13" t="s">
        <v>193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91</v>
      </c>
      <c r="BK158" s="153">
        <f t="shared" si="19"/>
        <v>0</v>
      </c>
      <c r="BL158" s="13" t="s">
        <v>199</v>
      </c>
      <c r="BM158" s="152" t="s">
        <v>4321</v>
      </c>
    </row>
    <row r="159" spans="2:65" s="1" customFormat="1" ht="16.5" customHeight="1" x14ac:dyDescent="0.2">
      <c r="B159" s="139"/>
      <c r="C159" s="159" t="s">
        <v>574</v>
      </c>
      <c r="D159" s="159" t="s">
        <v>473</v>
      </c>
      <c r="E159" s="160" t="s">
        <v>1890</v>
      </c>
      <c r="F159" s="161" t="s">
        <v>4322</v>
      </c>
      <c r="G159" s="162" t="s">
        <v>489</v>
      </c>
      <c r="H159" s="163">
        <v>1</v>
      </c>
      <c r="I159" s="164"/>
      <c r="J159" s="165">
        <f t="shared" si="10"/>
        <v>0</v>
      </c>
      <c r="K159" s="166"/>
      <c r="L159" s="167"/>
      <c r="M159" s="168" t="s">
        <v>1</v>
      </c>
      <c r="N159" s="169" t="s">
        <v>45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226</v>
      </c>
      <c r="AT159" s="152" t="s">
        <v>473</v>
      </c>
      <c r="AU159" s="152" t="s">
        <v>86</v>
      </c>
      <c r="AY159" s="13" t="s">
        <v>193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91</v>
      </c>
      <c r="BK159" s="153">
        <f t="shared" si="19"/>
        <v>0</v>
      </c>
      <c r="BL159" s="13" t="s">
        <v>199</v>
      </c>
      <c r="BM159" s="152" t="s">
        <v>4323</v>
      </c>
    </row>
    <row r="160" spans="2:65" s="1" customFormat="1" ht="24.2" customHeight="1" x14ac:dyDescent="0.2">
      <c r="B160" s="139"/>
      <c r="C160" s="159" t="s">
        <v>1917</v>
      </c>
      <c r="D160" s="159" t="s">
        <v>473</v>
      </c>
      <c r="E160" s="160" t="s">
        <v>2060</v>
      </c>
      <c r="F160" s="161" t="s">
        <v>4324</v>
      </c>
      <c r="G160" s="162" t="s">
        <v>489</v>
      </c>
      <c r="H160" s="163">
        <v>2</v>
      </c>
      <c r="I160" s="164"/>
      <c r="J160" s="165">
        <f t="shared" si="10"/>
        <v>0</v>
      </c>
      <c r="K160" s="166"/>
      <c r="L160" s="167"/>
      <c r="M160" s="168" t="s">
        <v>1</v>
      </c>
      <c r="N160" s="169" t="s">
        <v>45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226</v>
      </c>
      <c r="AT160" s="152" t="s">
        <v>473</v>
      </c>
      <c r="AU160" s="152" t="s">
        <v>86</v>
      </c>
      <c r="AY160" s="13" t="s">
        <v>193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91</v>
      </c>
      <c r="BK160" s="153">
        <f t="shared" si="19"/>
        <v>0</v>
      </c>
      <c r="BL160" s="13" t="s">
        <v>199</v>
      </c>
      <c r="BM160" s="152" t="s">
        <v>4325</v>
      </c>
    </row>
    <row r="161" spans="2:65" s="1" customFormat="1" ht="24.2" customHeight="1" x14ac:dyDescent="0.2">
      <c r="B161" s="139"/>
      <c r="C161" s="159" t="s">
        <v>657</v>
      </c>
      <c r="D161" s="159" t="s">
        <v>473</v>
      </c>
      <c r="E161" s="160" t="s">
        <v>1945</v>
      </c>
      <c r="F161" s="161" t="s">
        <v>4326</v>
      </c>
      <c r="G161" s="162" t="s">
        <v>489</v>
      </c>
      <c r="H161" s="163">
        <v>1</v>
      </c>
      <c r="I161" s="164"/>
      <c r="J161" s="165">
        <f t="shared" si="10"/>
        <v>0</v>
      </c>
      <c r="K161" s="166"/>
      <c r="L161" s="167"/>
      <c r="M161" s="168" t="s">
        <v>1</v>
      </c>
      <c r="N161" s="169" t="s">
        <v>45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226</v>
      </c>
      <c r="AT161" s="152" t="s">
        <v>473</v>
      </c>
      <c r="AU161" s="152" t="s">
        <v>86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4327</v>
      </c>
    </row>
    <row r="162" spans="2:65" s="1" customFormat="1" ht="16.5" customHeight="1" x14ac:dyDescent="0.2">
      <c r="B162" s="139"/>
      <c r="C162" s="159" t="s">
        <v>570</v>
      </c>
      <c r="D162" s="159" t="s">
        <v>473</v>
      </c>
      <c r="E162" s="160" t="s">
        <v>1903</v>
      </c>
      <c r="F162" s="161" t="s">
        <v>4328</v>
      </c>
      <c r="G162" s="162" t="s">
        <v>489</v>
      </c>
      <c r="H162" s="163">
        <v>1</v>
      </c>
      <c r="I162" s="164"/>
      <c r="J162" s="165">
        <f t="shared" si="10"/>
        <v>0</v>
      </c>
      <c r="K162" s="166"/>
      <c r="L162" s="167"/>
      <c r="M162" s="168" t="s">
        <v>1</v>
      </c>
      <c r="N162" s="169" t="s">
        <v>45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226</v>
      </c>
      <c r="AT162" s="152" t="s">
        <v>473</v>
      </c>
      <c r="AU162" s="152" t="s">
        <v>86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4329</v>
      </c>
    </row>
    <row r="163" spans="2:65" s="1" customFormat="1" ht="16.5" customHeight="1" x14ac:dyDescent="0.2">
      <c r="B163" s="139"/>
      <c r="C163" s="159" t="s">
        <v>594</v>
      </c>
      <c r="D163" s="159" t="s">
        <v>473</v>
      </c>
      <c r="E163" s="160" t="s">
        <v>2042</v>
      </c>
      <c r="F163" s="161" t="s">
        <v>4330</v>
      </c>
      <c r="G163" s="162" t="s">
        <v>489</v>
      </c>
      <c r="H163" s="163">
        <v>1</v>
      </c>
      <c r="I163" s="164"/>
      <c r="J163" s="165">
        <f t="shared" si="10"/>
        <v>0</v>
      </c>
      <c r="K163" s="166"/>
      <c r="L163" s="167"/>
      <c r="M163" s="168" t="s">
        <v>1</v>
      </c>
      <c r="N163" s="169" t="s">
        <v>45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226</v>
      </c>
      <c r="AT163" s="152" t="s">
        <v>473</v>
      </c>
      <c r="AU163" s="152" t="s">
        <v>86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4331</v>
      </c>
    </row>
    <row r="164" spans="2:65" s="1" customFormat="1" ht="16.5" customHeight="1" x14ac:dyDescent="0.2">
      <c r="B164" s="139"/>
      <c r="C164" s="140" t="s">
        <v>653</v>
      </c>
      <c r="D164" s="140" t="s">
        <v>195</v>
      </c>
      <c r="E164" s="141" t="s">
        <v>4332</v>
      </c>
      <c r="F164" s="142" t="s">
        <v>4333</v>
      </c>
      <c r="G164" s="143" t="s">
        <v>489</v>
      </c>
      <c r="H164" s="144">
        <v>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45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199</v>
      </c>
      <c r="AT164" s="152" t="s">
        <v>195</v>
      </c>
      <c r="AU164" s="152" t="s">
        <v>86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4334</v>
      </c>
    </row>
    <row r="165" spans="2:65" s="1" customFormat="1" ht="24.2" customHeight="1" x14ac:dyDescent="0.2">
      <c r="B165" s="139"/>
      <c r="C165" s="140" t="s">
        <v>2029</v>
      </c>
      <c r="D165" s="140" t="s">
        <v>195</v>
      </c>
      <c r="E165" s="141" t="s">
        <v>4335</v>
      </c>
      <c r="F165" s="142" t="s">
        <v>4336</v>
      </c>
      <c r="G165" s="143" t="s">
        <v>489</v>
      </c>
      <c r="H165" s="144">
        <v>1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45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199</v>
      </c>
      <c r="AT165" s="152" t="s">
        <v>195</v>
      </c>
      <c r="AU165" s="152" t="s">
        <v>86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4337</v>
      </c>
    </row>
    <row r="166" spans="2:65" s="1" customFormat="1" ht="21.75" customHeight="1" x14ac:dyDescent="0.2">
      <c r="B166" s="139"/>
      <c r="C166" s="140" t="s">
        <v>1958</v>
      </c>
      <c r="D166" s="140" t="s">
        <v>195</v>
      </c>
      <c r="E166" s="141" t="s">
        <v>4338</v>
      </c>
      <c r="F166" s="142" t="s">
        <v>4339</v>
      </c>
      <c r="G166" s="143" t="s">
        <v>489</v>
      </c>
      <c r="H166" s="144">
        <v>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199</v>
      </c>
      <c r="AT166" s="152" t="s">
        <v>195</v>
      </c>
      <c r="AU166" s="152" t="s">
        <v>86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4340</v>
      </c>
    </row>
    <row r="167" spans="2:65" s="1" customFormat="1" ht="21.75" customHeight="1" x14ac:dyDescent="0.2">
      <c r="B167" s="139"/>
      <c r="C167" s="140" t="s">
        <v>468</v>
      </c>
      <c r="D167" s="140" t="s">
        <v>195</v>
      </c>
      <c r="E167" s="141" t="s">
        <v>4341</v>
      </c>
      <c r="F167" s="142" t="s">
        <v>4342</v>
      </c>
      <c r="G167" s="143" t="s">
        <v>489</v>
      </c>
      <c r="H167" s="144">
        <v>2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199</v>
      </c>
      <c r="AT167" s="152" t="s">
        <v>195</v>
      </c>
      <c r="AU167" s="152" t="s">
        <v>86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4343</v>
      </c>
    </row>
    <row r="168" spans="2:65" s="1" customFormat="1" ht="21.75" customHeight="1" x14ac:dyDescent="0.2">
      <c r="B168" s="139"/>
      <c r="C168" s="140" t="s">
        <v>452</v>
      </c>
      <c r="D168" s="140" t="s">
        <v>195</v>
      </c>
      <c r="E168" s="141" t="s">
        <v>4344</v>
      </c>
      <c r="F168" s="142" t="s">
        <v>4345</v>
      </c>
      <c r="G168" s="143" t="s">
        <v>489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199</v>
      </c>
      <c r="AT168" s="152" t="s">
        <v>195</v>
      </c>
      <c r="AU168" s="152" t="s">
        <v>86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4346</v>
      </c>
    </row>
    <row r="169" spans="2:65" s="1" customFormat="1" ht="21.75" customHeight="1" x14ac:dyDescent="0.2">
      <c r="B169" s="139"/>
      <c r="C169" s="140" t="s">
        <v>460</v>
      </c>
      <c r="D169" s="140" t="s">
        <v>195</v>
      </c>
      <c r="E169" s="141" t="s">
        <v>4347</v>
      </c>
      <c r="F169" s="142" t="s">
        <v>4348</v>
      </c>
      <c r="G169" s="143" t="s">
        <v>489</v>
      </c>
      <c r="H169" s="144">
        <v>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199</v>
      </c>
      <c r="AT169" s="152" t="s">
        <v>195</v>
      </c>
      <c r="AU169" s="152" t="s">
        <v>86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4349</v>
      </c>
    </row>
    <row r="170" spans="2:65" s="1" customFormat="1" ht="21.75" customHeight="1" x14ac:dyDescent="0.2">
      <c r="B170" s="139"/>
      <c r="C170" s="140" t="s">
        <v>472</v>
      </c>
      <c r="D170" s="140" t="s">
        <v>195</v>
      </c>
      <c r="E170" s="141" t="s">
        <v>4350</v>
      </c>
      <c r="F170" s="142" t="s">
        <v>4351</v>
      </c>
      <c r="G170" s="143" t="s">
        <v>489</v>
      </c>
      <c r="H170" s="144">
        <v>3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199</v>
      </c>
      <c r="AT170" s="152" t="s">
        <v>195</v>
      </c>
      <c r="AU170" s="152" t="s">
        <v>86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4352</v>
      </c>
    </row>
    <row r="171" spans="2:65" s="1" customFormat="1" ht="21.75" customHeight="1" x14ac:dyDescent="0.2">
      <c r="B171" s="139"/>
      <c r="C171" s="140" t="s">
        <v>456</v>
      </c>
      <c r="D171" s="140" t="s">
        <v>195</v>
      </c>
      <c r="E171" s="141" t="s">
        <v>4353</v>
      </c>
      <c r="F171" s="142" t="s">
        <v>4354</v>
      </c>
      <c r="G171" s="143" t="s">
        <v>489</v>
      </c>
      <c r="H171" s="144">
        <v>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45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199</v>
      </c>
      <c r="AT171" s="152" t="s">
        <v>195</v>
      </c>
      <c r="AU171" s="152" t="s">
        <v>86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4355</v>
      </c>
    </row>
    <row r="172" spans="2:65" s="1" customFormat="1" ht="16.5" customHeight="1" x14ac:dyDescent="0.2">
      <c r="B172" s="139"/>
      <c r="C172" s="140" t="s">
        <v>458</v>
      </c>
      <c r="D172" s="140" t="s">
        <v>195</v>
      </c>
      <c r="E172" s="141" t="s">
        <v>4356</v>
      </c>
      <c r="F172" s="142" t="s">
        <v>4357</v>
      </c>
      <c r="G172" s="143" t="s">
        <v>489</v>
      </c>
      <c r="H172" s="144">
        <v>1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199</v>
      </c>
      <c r="AT172" s="152" t="s">
        <v>195</v>
      </c>
      <c r="AU172" s="152" t="s">
        <v>86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4358</v>
      </c>
    </row>
    <row r="173" spans="2:65" s="1" customFormat="1" ht="16.5" customHeight="1" x14ac:dyDescent="0.2">
      <c r="B173" s="139"/>
      <c r="C173" s="140" t="s">
        <v>526</v>
      </c>
      <c r="D173" s="140" t="s">
        <v>195</v>
      </c>
      <c r="E173" s="141" t="s">
        <v>2601</v>
      </c>
      <c r="F173" s="142" t="s">
        <v>2602</v>
      </c>
      <c r="G173" s="143" t="s">
        <v>489</v>
      </c>
      <c r="H173" s="144">
        <v>2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199</v>
      </c>
      <c r="AT173" s="152" t="s">
        <v>195</v>
      </c>
      <c r="AU173" s="152" t="s">
        <v>86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4359</v>
      </c>
    </row>
    <row r="174" spans="2:65" s="1" customFormat="1" ht="16.5" customHeight="1" x14ac:dyDescent="0.2">
      <c r="B174" s="139"/>
      <c r="C174" s="140" t="s">
        <v>590</v>
      </c>
      <c r="D174" s="140" t="s">
        <v>195</v>
      </c>
      <c r="E174" s="141" t="s">
        <v>2045</v>
      </c>
      <c r="F174" s="142" t="s">
        <v>4360</v>
      </c>
      <c r="G174" s="143" t="s">
        <v>489</v>
      </c>
      <c r="H174" s="144">
        <v>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86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4361</v>
      </c>
    </row>
    <row r="175" spans="2:65" s="1" customFormat="1" ht="16.5" customHeight="1" x14ac:dyDescent="0.2">
      <c r="B175" s="139"/>
      <c r="C175" s="140" t="s">
        <v>1985</v>
      </c>
      <c r="D175" s="140" t="s">
        <v>195</v>
      </c>
      <c r="E175" s="141" t="s">
        <v>2140</v>
      </c>
      <c r="F175" s="142" t="s">
        <v>4362</v>
      </c>
      <c r="G175" s="143" t="s">
        <v>489</v>
      </c>
      <c r="H175" s="144">
        <v>1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86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4363</v>
      </c>
    </row>
    <row r="176" spans="2:65" s="1" customFormat="1" ht="16.5" customHeight="1" x14ac:dyDescent="0.2">
      <c r="B176" s="139"/>
      <c r="C176" s="140" t="s">
        <v>2007</v>
      </c>
      <c r="D176" s="140" t="s">
        <v>195</v>
      </c>
      <c r="E176" s="141" t="s">
        <v>2143</v>
      </c>
      <c r="F176" s="142" t="s">
        <v>4364</v>
      </c>
      <c r="G176" s="143" t="s">
        <v>489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45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199</v>
      </c>
      <c r="AT176" s="152" t="s">
        <v>195</v>
      </c>
      <c r="AU176" s="152" t="s">
        <v>86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4365</v>
      </c>
    </row>
    <row r="177" spans="2:65" s="11" customFormat="1" ht="25.9" customHeight="1" x14ac:dyDescent="0.2">
      <c r="B177" s="127"/>
      <c r="D177" s="128" t="s">
        <v>78</v>
      </c>
      <c r="E177" s="129" t="s">
        <v>2209</v>
      </c>
      <c r="F177" s="129" t="s">
        <v>194</v>
      </c>
      <c r="I177" s="130"/>
      <c r="J177" s="131">
        <f>BK177</f>
        <v>0</v>
      </c>
      <c r="L177" s="127"/>
      <c r="M177" s="132"/>
      <c r="P177" s="133">
        <f>SUM(P178:P188)</f>
        <v>0</v>
      </c>
      <c r="R177" s="133">
        <f>SUM(R178:R188)</f>
        <v>0</v>
      </c>
      <c r="T177" s="134">
        <f>SUM(T178:T188)</f>
        <v>0</v>
      </c>
      <c r="AR177" s="128" t="s">
        <v>86</v>
      </c>
      <c r="AT177" s="135" t="s">
        <v>78</v>
      </c>
      <c r="AU177" s="135" t="s">
        <v>79</v>
      </c>
      <c r="AY177" s="128" t="s">
        <v>193</v>
      </c>
      <c r="BK177" s="136">
        <f>SUM(BK178:BK188)</f>
        <v>0</v>
      </c>
    </row>
    <row r="178" spans="2:65" s="1" customFormat="1" ht="16.5" customHeight="1" x14ac:dyDescent="0.2">
      <c r="B178" s="139"/>
      <c r="C178" s="140" t="s">
        <v>486</v>
      </c>
      <c r="D178" s="140" t="s">
        <v>195</v>
      </c>
      <c r="E178" s="141" t="s">
        <v>4366</v>
      </c>
      <c r="F178" s="142" t="s">
        <v>4367</v>
      </c>
      <c r="G178" s="143" t="s">
        <v>318</v>
      </c>
      <c r="H178" s="144">
        <v>5</v>
      </c>
      <c r="I178" s="145"/>
      <c r="J178" s="146">
        <f t="shared" ref="J178:J188" si="20">ROUND(I178*H178,2)</f>
        <v>0</v>
      </c>
      <c r="K178" s="147"/>
      <c r="L178" s="28"/>
      <c r="M178" s="148" t="s">
        <v>1</v>
      </c>
      <c r="N178" s="149" t="s">
        <v>45</v>
      </c>
      <c r="P178" s="150">
        <f t="shared" ref="P178:P188" si="21">O178*H178</f>
        <v>0</v>
      </c>
      <c r="Q178" s="150">
        <v>0</v>
      </c>
      <c r="R178" s="150">
        <f t="shared" ref="R178:R188" si="22">Q178*H178</f>
        <v>0</v>
      </c>
      <c r="S178" s="150">
        <v>0</v>
      </c>
      <c r="T178" s="151">
        <f t="shared" ref="T178:T188" si="23">S178*H178</f>
        <v>0</v>
      </c>
      <c r="AR178" s="152" t="s">
        <v>199</v>
      </c>
      <c r="AT178" s="152" t="s">
        <v>195</v>
      </c>
      <c r="AU178" s="152" t="s">
        <v>86</v>
      </c>
      <c r="AY178" s="13" t="s">
        <v>193</v>
      </c>
      <c r="BE178" s="153">
        <f t="shared" ref="BE178:BE188" si="24">IF(N178="základná",J178,0)</f>
        <v>0</v>
      </c>
      <c r="BF178" s="153">
        <f t="shared" ref="BF178:BF188" si="25">IF(N178="znížená",J178,0)</f>
        <v>0</v>
      </c>
      <c r="BG178" s="153">
        <f t="shared" ref="BG178:BG188" si="26">IF(N178="zákl. prenesená",J178,0)</f>
        <v>0</v>
      </c>
      <c r="BH178" s="153">
        <f t="shared" ref="BH178:BH188" si="27">IF(N178="zníž. prenesená",J178,0)</f>
        <v>0</v>
      </c>
      <c r="BI178" s="153">
        <f t="shared" ref="BI178:BI188" si="28">IF(N178="nulová",J178,0)</f>
        <v>0</v>
      </c>
      <c r="BJ178" s="13" t="s">
        <v>91</v>
      </c>
      <c r="BK178" s="153">
        <f t="shared" ref="BK178:BK188" si="29">ROUND(I178*H178,2)</f>
        <v>0</v>
      </c>
      <c r="BL178" s="13" t="s">
        <v>199</v>
      </c>
      <c r="BM178" s="152" t="s">
        <v>4368</v>
      </c>
    </row>
    <row r="179" spans="2:65" s="1" customFormat="1" ht="16.5" customHeight="1" x14ac:dyDescent="0.2">
      <c r="B179" s="139"/>
      <c r="C179" s="140" t="s">
        <v>482</v>
      </c>
      <c r="D179" s="140" t="s">
        <v>195</v>
      </c>
      <c r="E179" s="141" t="s">
        <v>4369</v>
      </c>
      <c r="F179" s="142" t="s">
        <v>4370</v>
      </c>
      <c r="G179" s="143" t="s">
        <v>210</v>
      </c>
      <c r="H179" s="144">
        <v>3</v>
      </c>
      <c r="I179" s="145"/>
      <c r="J179" s="146">
        <f t="shared" si="20"/>
        <v>0</v>
      </c>
      <c r="K179" s="147"/>
      <c r="L179" s="28"/>
      <c r="M179" s="148" t="s">
        <v>1</v>
      </c>
      <c r="N179" s="149" t="s">
        <v>45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199</v>
      </c>
      <c r="AT179" s="152" t="s">
        <v>195</v>
      </c>
      <c r="AU179" s="152" t="s">
        <v>86</v>
      </c>
      <c r="AY179" s="13" t="s">
        <v>193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91</v>
      </c>
      <c r="BK179" s="153">
        <f t="shared" si="29"/>
        <v>0</v>
      </c>
      <c r="BL179" s="13" t="s">
        <v>199</v>
      </c>
      <c r="BM179" s="152" t="s">
        <v>4371</v>
      </c>
    </row>
    <row r="180" spans="2:65" s="1" customFormat="1" ht="16.5" customHeight="1" x14ac:dyDescent="0.2">
      <c r="B180" s="139"/>
      <c r="C180" s="140" t="s">
        <v>542</v>
      </c>
      <c r="D180" s="140" t="s">
        <v>195</v>
      </c>
      <c r="E180" s="141" t="s">
        <v>4372</v>
      </c>
      <c r="F180" s="142" t="s">
        <v>4373</v>
      </c>
      <c r="G180" s="143" t="s">
        <v>210</v>
      </c>
      <c r="H180" s="144">
        <v>3</v>
      </c>
      <c r="I180" s="145"/>
      <c r="J180" s="146">
        <f t="shared" si="20"/>
        <v>0</v>
      </c>
      <c r="K180" s="147"/>
      <c r="L180" s="28"/>
      <c r="M180" s="148" t="s">
        <v>1</v>
      </c>
      <c r="N180" s="149" t="s">
        <v>45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199</v>
      </c>
      <c r="AT180" s="152" t="s">
        <v>195</v>
      </c>
      <c r="AU180" s="152" t="s">
        <v>86</v>
      </c>
      <c r="AY180" s="13" t="s">
        <v>193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91</v>
      </c>
      <c r="BK180" s="153">
        <f t="shared" si="29"/>
        <v>0</v>
      </c>
      <c r="BL180" s="13" t="s">
        <v>199</v>
      </c>
      <c r="BM180" s="152" t="s">
        <v>4374</v>
      </c>
    </row>
    <row r="181" spans="2:65" s="1" customFormat="1" ht="16.5" customHeight="1" x14ac:dyDescent="0.2">
      <c r="B181" s="139"/>
      <c r="C181" s="140" t="s">
        <v>498</v>
      </c>
      <c r="D181" s="140" t="s">
        <v>195</v>
      </c>
      <c r="E181" s="141" t="s">
        <v>4375</v>
      </c>
      <c r="F181" s="142" t="s">
        <v>4376</v>
      </c>
      <c r="G181" s="143" t="s">
        <v>210</v>
      </c>
      <c r="H181" s="144">
        <v>3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45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199</v>
      </c>
      <c r="AT181" s="152" t="s">
        <v>195</v>
      </c>
      <c r="AU181" s="152" t="s">
        <v>86</v>
      </c>
      <c r="AY181" s="13" t="s">
        <v>193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91</v>
      </c>
      <c r="BK181" s="153">
        <f t="shared" si="29"/>
        <v>0</v>
      </c>
      <c r="BL181" s="13" t="s">
        <v>199</v>
      </c>
      <c r="BM181" s="152" t="s">
        <v>4377</v>
      </c>
    </row>
    <row r="182" spans="2:65" s="1" customFormat="1" ht="16.5" customHeight="1" x14ac:dyDescent="0.2">
      <c r="B182" s="139"/>
      <c r="C182" s="140" t="s">
        <v>491</v>
      </c>
      <c r="D182" s="140" t="s">
        <v>195</v>
      </c>
      <c r="E182" s="141" t="s">
        <v>4378</v>
      </c>
      <c r="F182" s="142" t="s">
        <v>4379</v>
      </c>
      <c r="G182" s="143" t="s">
        <v>210</v>
      </c>
      <c r="H182" s="144">
        <v>3</v>
      </c>
      <c r="I182" s="145"/>
      <c r="J182" s="146">
        <f t="shared" si="20"/>
        <v>0</v>
      </c>
      <c r="K182" s="147"/>
      <c r="L182" s="28"/>
      <c r="M182" s="148" t="s">
        <v>1</v>
      </c>
      <c r="N182" s="149" t="s">
        <v>45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199</v>
      </c>
      <c r="AT182" s="152" t="s">
        <v>195</v>
      </c>
      <c r="AU182" s="152" t="s">
        <v>86</v>
      </c>
      <c r="AY182" s="13" t="s">
        <v>193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91</v>
      </c>
      <c r="BK182" s="153">
        <f t="shared" si="29"/>
        <v>0</v>
      </c>
      <c r="BL182" s="13" t="s">
        <v>199</v>
      </c>
      <c r="BM182" s="152" t="s">
        <v>4380</v>
      </c>
    </row>
    <row r="183" spans="2:65" s="1" customFormat="1" ht="16.5" customHeight="1" x14ac:dyDescent="0.2">
      <c r="B183" s="139"/>
      <c r="C183" s="140" t="s">
        <v>478</v>
      </c>
      <c r="D183" s="140" t="s">
        <v>195</v>
      </c>
      <c r="E183" s="141" t="s">
        <v>4381</v>
      </c>
      <c r="F183" s="142" t="s">
        <v>4382</v>
      </c>
      <c r="G183" s="143" t="s">
        <v>210</v>
      </c>
      <c r="H183" s="144">
        <v>3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45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199</v>
      </c>
      <c r="AT183" s="152" t="s">
        <v>195</v>
      </c>
      <c r="AU183" s="152" t="s">
        <v>86</v>
      </c>
      <c r="AY183" s="13" t="s">
        <v>193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91</v>
      </c>
      <c r="BK183" s="153">
        <f t="shared" si="29"/>
        <v>0</v>
      </c>
      <c r="BL183" s="13" t="s">
        <v>199</v>
      </c>
      <c r="BM183" s="152" t="s">
        <v>4383</v>
      </c>
    </row>
    <row r="184" spans="2:65" s="1" customFormat="1" ht="16.5" customHeight="1" x14ac:dyDescent="0.2">
      <c r="B184" s="139"/>
      <c r="C184" s="140" t="s">
        <v>1033</v>
      </c>
      <c r="D184" s="140" t="s">
        <v>195</v>
      </c>
      <c r="E184" s="141" t="s">
        <v>4384</v>
      </c>
      <c r="F184" s="142" t="s">
        <v>4385</v>
      </c>
      <c r="G184" s="143" t="s">
        <v>210</v>
      </c>
      <c r="H184" s="144">
        <v>1.65</v>
      </c>
      <c r="I184" s="145"/>
      <c r="J184" s="146">
        <f t="shared" si="20"/>
        <v>0</v>
      </c>
      <c r="K184" s="147"/>
      <c r="L184" s="28"/>
      <c r="M184" s="148" t="s">
        <v>1</v>
      </c>
      <c r="N184" s="149" t="s">
        <v>45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199</v>
      </c>
      <c r="AT184" s="152" t="s">
        <v>195</v>
      </c>
      <c r="AU184" s="152" t="s">
        <v>86</v>
      </c>
      <c r="AY184" s="13" t="s">
        <v>193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91</v>
      </c>
      <c r="BK184" s="153">
        <f t="shared" si="29"/>
        <v>0</v>
      </c>
      <c r="BL184" s="13" t="s">
        <v>199</v>
      </c>
      <c r="BM184" s="152" t="s">
        <v>4386</v>
      </c>
    </row>
    <row r="185" spans="2:65" s="1" customFormat="1" ht="16.5" customHeight="1" x14ac:dyDescent="0.2">
      <c r="B185" s="139"/>
      <c r="C185" s="140" t="s">
        <v>511</v>
      </c>
      <c r="D185" s="140" t="s">
        <v>195</v>
      </c>
      <c r="E185" s="141" t="s">
        <v>3749</v>
      </c>
      <c r="F185" s="142" t="s">
        <v>4387</v>
      </c>
      <c r="G185" s="143" t="s">
        <v>210</v>
      </c>
      <c r="H185" s="144">
        <v>0.45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45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199</v>
      </c>
      <c r="AT185" s="152" t="s">
        <v>195</v>
      </c>
      <c r="AU185" s="152" t="s">
        <v>86</v>
      </c>
      <c r="AY185" s="13" t="s">
        <v>193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91</v>
      </c>
      <c r="BK185" s="153">
        <f t="shared" si="29"/>
        <v>0</v>
      </c>
      <c r="BL185" s="13" t="s">
        <v>199</v>
      </c>
      <c r="BM185" s="152" t="s">
        <v>4388</v>
      </c>
    </row>
    <row r="186" spans="2:65" s="1" customFormat="1" ht="21.75" customHeight="1" x14ac:dyDescent="0.2">
      <c r="B186" s="139"/>
      <c r="C186" s="159" t="s">
        <v>2002</v>
      </c>
      <c r="D186" s="159" t="s">
        <v>473</v>
      </c>
      <c r="E186" s="160" t="s">
        <v>3753</v>
      </c>
      <c r="F186" s="161" t="s">
        <v>4389</v>
      </c>
      <c r="G186" s="162" t="s">
        <v>210</v>
      </c>
      <c r="H186" s="163">
        <v>0.45</v>
      </c>
      <c r="I186" s="164"/>
      <c r="J186" s="165">
        <f t="shared" si="20"/>
        <v>0</v>
      </c>
      <c r="K186" s="166"/>
      <c r="L186" s="167"/>
      <c r="M186" s="168" t="s">
        <v>1</v>
      </c>
      <c r="N186" s="169" t="s">
        <v>45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226</v>
      </c>
      <c r="AT186" s="152" t="s">
        <v>473</v>
      </c>
      <c r="AU186" s="152" t="s">
        <v>86</v>
      </c>
      <c r="AY186" s="13" t="s">
        <v>193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91</v>
      </c>
      <c r="BK186" s="153">
        <f t="shared" si="29"/>
        <v>0</v>
      </c>
      <c r="BL186" s="13" t="s">
        <v>199</v>
      </c>
      <c r="BM186" s="152" t="s">
        <v>4390</v>
      </c>
    </row>
    <row r="187" spans="2:65" s="1" customFormat="1" ht="16.5" customHeight="1" x14ac:dyDescent="0.2">
      <c r="B187" s="139"/>
      <c r="C187" s="140" t="s">
        <v>1888</v>
      </c>
      <c r="D187" s="140" t="s">
        <v>195</v>
      </c>
      <c r="E187" s="141" t="s">
        <v>4391</v>
      </c>
      <c r="F187" s="142" t="s">
        <v>4392</v>
      </c>
      <c r="G187" s="143" t="s">
        <v>210</v>
      </c>
      <c r="H187" s="144">
        <v>0.9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45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199</v>
      </c>
      <c r="AT187" s="152" t="s">
        <v>195</v>
      </c>
      <c r="AU187" s="152" t="s">
        <v>86</v>
      </c>
      <c r="AY187" s="13" t="s">
        <v>193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91</v>
      </c>
      <c r="BK187" s="153">
        <f t="shared" si="29"/>
        <v>0</v>
      </c>
      <c r="BL187" s="13" t="s">
        <v>199</v>
      </c>
      <c r="BM187" s="152" t="s">
        <v>4393</v>
      </c>
    </row>
    <row r="188" spans="2:65" s="1" customFormat="1" ht="16.5" customHeight="1" x14ac:dyDescent="0.2">
      <c r="B188" s="139"/>
      <c r="C188" s="140" t="s">
        <v>1037</v>
      </c>
      <c r="D188" s="140" t="s">
        <v>195</v>
      </c>
      <c r="E188" s="141" t="s">
        <v>4394</v>
      </c>
      <c r="F188" s="142" t="s">
        <v>4395</v>
      </c>
      <c r="G188" s="143" t="s">
        <v>318</v>
      </c>
      <c r="H188" s="144">
        <v>5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45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199</v>
      </c>
      <c r="AT188" s="152" t="s">
        <v>195</v>
      </c>
      <c r="AU188" s="152" t="s">
        <v>86</v>
      </c>
      <c r="AY188" s="13" t="s">
        <v>193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91</v>
      </c>
      <c r="BK188" s="153">
        <f t="shared" si="29"/>
        <v>0</v>
      </c>
      <c r="BL188" s="13" t="s">
        <v>199</v>
      </c>
      <c r="BM188" s="152" t="s">
        <v>4396</v>
      </c>
    </row>
    <row r="189" spans="2:65" s="11" customFormat="1" ht="25.9" customHeight="1" x14ac:dyDescent="0.2">
      <c r="B189" s="127"/>
      <c r="D189" s="128" t="s">
        <v>78</v>
      </c>
      <c r="E189" s="129" t="s">
        <v>2257</v>
      </c>
      <c r="F189" s="129" t="s">
        <v>1792</v>
      </c>
      <c r="I189" s="130"/>
      <c r="J189" s="131">
        <f>BK189</f>
        <v>0</v>
      </c>
      <c r="L189" s="127"/>
      <c r="M189" s="132"/>
      <c r="P189" s="133">
        <f>P190</f>
        <v>0</v>
      </c>
      <c r="R189" s="133">
        <f>R190</f>
        <v>0</v>
      </c>
      <c r="T189" s="134">
        <f>T190</f>
        <v>0</v>
      </c>
      <c r="AR189" s="128" t="s">
        <v>86</v>
      </c>
      <c r="AT189" s="135" t="s">
        <v>78</v>
      </c>
      <c r="AU189" s="135" t="s">
        <v>79</v>
      </c>
      <c r="AY189" s="128" t="s">
        <v>193</v>
      </c>
      <c r="BK189" s="136">
        <f>BK190</f>
        <v>0</v>
      </c>
    </row>
    <row r="190" spans="2:65" s="1" customFormat="1" ht="24.2" customHeight="1" x14ac:dyDescent="0.2">
      <c r="B190" s="139"/>
      <c r="C190" s="140" t="s">
        <v>1039</v>
      </c>
      <c r="D190" s="140" t="s">
        <v>195</v>
      </c>
      <c r="E190" s="141" t="s">
        <v>4397</v>
      </c>
      <c r="F190" s="142" t="s">
        <v>4398</v>
      </c>
      <c r="G190" s="143" t="s">
        <v>318</v>
      </c>
      <c r="H190" s="144">
        <v>3</v>
      </c>
      <c r="I190" s="145"/>
      <c r="J190" s="146">
        <f>ROUND(I190*H190,2)</f>
        <v>0</v>
      </c>
      <c r="K190" s="147"/>
      <c r="L190" s="28"/>
      <c r="M190" s="148" t="s">
        <v>1</v>
      </c>
      <c r="N190" s="149" t="s">
        <v>45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199</v>
      </c>
      <c r="AT190" s="152" t="s">
        <v>195</v>
      </c>
      <c r="AU190" s="152" t="s">
        <v>86</v>
      </c>
      <c r="AY190" s="13" t="s">
        <v>193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3" t="s">
        <v>91</v>
      </c>
      <c r="BK190" s="153">
        <f>ROUND(I190*H190,2)</f>
        <v>0</v>
      </c>
      <c r="BL190" s="13" t="s">
        <v>199</v>
      </c>
      <c r="BM190" s="152" t="s">
        <v>4399</v>
      </c>
    </row>
    <row r="191" spans="2:65" s="11" customFormat="1" ht="25.9" customHeight="1" x14ac:dyDescent="0.2">
      <c r="B191" s="127"/>
      <c r="D191" s="128" t="s">
        <v>78</v>
      </c>
      <c r="E191" s="129" t="s">
        <v>2351</v>
      </c>
      <c r="F191" s="129" t="s">
        <v>2472</v>
      </c>
      <c r="I191" s="130"/>
      <c r="J191" s="131">
        <f>BK191</f>
        <v>0</v>
      </c>
      <c r="L191" s="127"/>
      <c r="M191" s="132"/>
      <c r="P191" s="133">
        <f>SUM(P192:P194)</f>
        <v>0</v>
      </c>
      <c r="R191" s="133">
        <f>SUM(R192:R194)</f>
        <v>0</v>
      </c>
      <c r="T191" s="134">
        <f>SUM(T192:T194)</f>
        <v>0</v>
      </c>
      <c r="AR191" s="128" t="s">
        <v>86</v>
      </c>
      <c r="AT191" s="135" t="s">
        <v>78</v>
      </c>
      <c r="AU191" s="135" t="s">
        <v>79</v>
      </c>
      <c r="AY191" s="128" t="s">
        <v>193</v>
      </c>
      <c r="BK191" s="136">
        <f>SUM(BK192:BK194)</f>
        <v>0</v>
      </c>
    </row>
    <row r="192" spans="2:65" s="1" customFormat="1" ht="16.5" customHeight="1" x14ac:dyDescent="0.2">
      <c r="B192" s="139"/>
      <c r="C192" s="140" t="s">
        <v>1025</v>
      </c>
      <c r="D192" s="140" t="s">
        <v>195</v>
      </c>
      <c r="E192" s="141" t="s">
        <v>2146</v>
      </c>
      <c r="F192" s="142" t="s">
        <v>4400</v>
      </c>
      <c r="G192" s="143" t="s">
        <v>489</v>
      </c>
      <c r="H192" s="144">
        <v>69</v>
      </c>
      <c r="I192" s="145"/>
      <c r="J192" s="146">
        <f>ROUND(I192*H192,2)</f>
        <v>0</v>
      </c>
      <c r="K192" s="147"/>
      <c r="L192" s="28"/>
      <c r="M192" s="148" t="s">
        <v>1</v>
      </c>
      <c r="N192" s="149" t="s">
        <v>45</v>
      </c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AR192" s="152" t="s">
        <v>199</v>
      </c>
      <c r="AT192" s="152" t="s">
        <v>195</v>
      </c>
      <c r="AU192" s="152" t="s">
        <v>86</v>
      </c>
      <c r="AY192" s="13" t="s">
        <v>193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3" t="s">
        <v>91</v>
      </c>
      <c r="BK192" s="153">
        <f>ROUND(I192*H192,2)</f>
        <v>0</v>
      </c>
      <c r="BL192" s="13" t="s">
        <v>199</v>
      </c>
      <c r="BM192" s="152" t="s">
        <v>4401</v>
      </c>
    </row>
    <row r="193" spans="2:65" s="1" customFormat="1" ht="16.5" customHeight="1" x14ac:dyDescent="0.2">
      <c r="B193" s="139"/>
      <c r="C193" s="140" t="s">
        <v>1029</v>
      </c>
      <c r="D193" s="140" t="s">
        <v>195</v>
      </c>
      <c r="E193" s="141" t="s">
        <v>2149</v>
      </c>
      <c r="F193" s="142" t="s">
        <v>4402</v>
      </c>
      <c r="G193" s="143" t="s">
        <v>489</v>
      </c>
      <c r="H193" s="144">
        <v>2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45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199</v>
      </c>
      <c r="AT193" s="152" t="s">
        <v>195</v>
      </c>
      <c r="AU193" s="152" t="s">
        <v>86</v>
      </c>
      <c r="AY193" s="13" t="s">
        <v>193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91</v>
      </c>
      <c r="BK193" s="153">
        <f>ROUND(I193*H193,2)</f>
        <v>0</v>
      </c>
      <c r="BL193" s="13" t="s">
        <v>199</v>
      </c>
      <c r="BM193" s="152" t="s">
        <v>4403</v>
      </c>
    </row>
    <row r="194" spans="2:65" s="1" customFormat="1" ht="16.5" customHeight="1" x14ac:dyDescent="0.2">
      <c r="B194" s="139"/>
      <c r="C194" s="140" t="s">
        <v>876</v>
      </c>
      <c r="D194" s="140" t="s">
        <v>195</v>
      </c>
      <c r="E194" s="141" t="s">
        <v>2152</v>
      </c>
      <c r="F194" s="142" t="s">
        <v>4404</v>
      </c>
      <c r="G194" s="143" t="s">
        <v>489</v>
      </c>
      <c r="H194" s="144">
        <v>10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45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199</v>
      </c>
      <c r="AT194" s="152" t="s">
        <v>195</v>
      </c>
      <c r="AU194" s="152" t="s">
        <v>86</v>
      </c>
      <c r="AY194" s="13" t="s">
        <v>193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91</v>
      </c>
      <c r="BK194" s="153">
        <f>ROUND(I194*H194,2)</f>
        <v>0</v>
      </c>
      <c r="BL194" s="13" t="s">
        <v>199</v>
      </c>
      <c r="BM194" s="152" t="s">
        <v>4405</v>
      </c>
    </row>
    <row r="195" spans="2:65" s="11" customFormat="1" ht="25.9" customHeight="1" x14ac:dyDescent="0.2">
      <c r="B195" s="127"/>
      <c r="D195" s="128" t="s">
        <v>78</v>
      </c>
      <c r="E195" s="129" t="s">
        <v>2417</v>
      </c>
      <c r="F195" s="129" t="s">
        <v>4406</v>
      </c>
      <c r="I195" s="130"/>
      <c r="J195" s="131">
        <f>BK195</f>
        <v>0</v>
      </c>
      <c r="L195" s="127"/>
      <c r="M195" s="132"/>
      <c r="P195" s="133">
        <f>SUM(P196:P198)</f>
        <v>0</v>
      </c>
      <c r="R195" s="133">
        <f>SUM(R196:R198)</f>
        <v>0</v>
      </c>
      <c r="T195" s="134">
        <f>SUM(T196:T198)</f>
        <v>0</v>
      </c>
      <c r="AR195" s="128" t="s">
        <v>86</v>
      </c>
      <c r="AT195" s="135" t="s">
        <v>78</v>
      </c>
      <c r="AU195" s="135" t="s">
        <v>79</v>
      </c>
      <c r="AY195" s="128" t="s">
        <v>193</v>
      </c>
      <c r="BK195" s="136">
        <f>SUM(BK196:BK198)</f>
        <v>0</v>
      </c>
    </row>
    <row r="196" spans="2:65" s="1" customFormat="1" ht="24.2" customHeight="1" x14ac:dyDescent="0.2">
      <c r="B196" s="139"/>
      <c r="C196" s="140" t="s">
        <v>840</v>
      </c>
      <c r="D196" s="140" t="s">
        <v>195</v>
      </c>
      <c r="E196" s="141" t="s">
        <v>4407</v>
      </c>
      <c r="F196" s="142" t="s">
        <v>4408</v>
      </c>
      <c r="G196" s="143" t="s">
        <v>318</v>
      </c>
      <c r="H196" s="144">
        <v>19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45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199</v>
      </c>
      <c r="AT196" s="152" t="s">
        <v>195</v>
      </c>
      <c r="AU196" s="152" t="s">
        <v>86</v>
      </c>
      <c r="AY196" s="13" t="s">
        <v>193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91</v>
      </c>
      <c r="BK196" s="153">
        <f>ROUND(I196*H196,2)</f>
        <v>0</v>
      </c>
      <c r="BL196" s="13" t="s">
        <v>199</v>
      </c>
      <c r="BM196" s="152" t="s">
        <v>4409</v>
      </c>
    </row>
    <row r="197" spans="2:65" s="1" customFormat="1" ht="24.2" customHeight="1" x14ac:dyDescent="0.2">
      <c r="B197" s="139"/>
      <c r="C197" s="140" t="s">
        <v>848</v>
      </c>
      <c r="D197" s="140" t="s">
        <v>195</v>
      </c>
      <c r="E197" s="141" t="s">
        <v>4410</v>
      </c>
      <c r="F197" s="142" t="s">
        <v>4411</v>
      </c>
      <c r="G197" s="143" t="s">
        <v>4412</v>
      </c>
      <c r="H197" s="144">
        <v>1</v>
      </c>
      <c r="I197" s="145"/>
      <c r="J197" s="146">
        <f>ROUND(I197*H197,2)</f>
        <v>0</v>
      </c>
      <c r="K197" s="147"/>
      <c r="L197" s="28"/>
      <c r="M197" s="148" t="s">
        <v>1</v>
      </c>
      <c r="N197" s="149" t="s">
        <v>45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199</v>
      </c>
      <c r="AT197" s="152" t="s">
        <v>195</v>
      </c>
      <c r="AU197" s="152" t="s">
        <v>86</v>
      </c>
      <c r="AY197" s="13" t="s">
        <v>193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91</v>
      </c>
      <c r="BK197" s="153">
        <f>ROUND(I197*H197,2)</f>
        <v>0</v>
      </c>
      <c r="BL197" s="13" t="s">
        <v>199</v>
      </c>
      <c r="BM197" s="152" t="s">
        <v>4413</v>
      </c>
    </row>
    <row r="198" spans="2:65" s="1" customFormat="1" ht="55.5" customHeight="1" x14ac:dyDescent="0.2">
      <c r="B198" s="139"/>
      <c r="C198" s="140" t="s">
        <v>880</v>
      </c>
      <c r="D198" s="140" t="s">
        <v>195</v>
      </c>
      <c r="E198" s="141" t="s">
        <v>4414</v>
      </c>
      <c r="F198" s="142" t="s">
        <v>4415</v>
      </c>
      <c r="G198" s="143" t="s">
        <v>240</v>
      </c>
      <c r="H198" s="144">
        <v>0.5</v>
      </c>
      <c r="I198" s="145"/>
      <c r="J198" s="146">
        <f>ROUND(I198*H198,2)</f>
        <v>0</v>
      </c>
      <c r="K198" s="147"/>
      <c r="L198" s="28"/>
      <c r="M198" s="148" t="s">
        <v>1</v>
      </c>
      <c r="N198" s="149" t="s">
        <v>45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199</v>
      </c>
      <c r="AT198" s="152" t="s">
        <v>195</v>
      </c>
      <c r="AU198" s="152" t="s">
        <v>86</v>
      </c>
      <c r="AY198" s="13" t="s">
        <v>193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91</v>
      </c>
      <c r="BK198" s="153">
        <f>ROUND(I198*H198,2)</f>
        <v>0</v>
      </c>
      <c r="BL198" s="13" t="s">
        <v>199</v>
      </c>
      <c r="BM198" s="152" t="s">
        <v>4416</v>
      </c>
    </row>
    <row r="199" spans="2:65" s="11" customFormat="1" ht="25.9" customHeight="1" x14ac:dyDescent="0.2">
      <c r="B199" s="127"/>
      <c r="D199" s="128" t="s">
        <v>78</v>
      </c>
      <c r="E199" s="129" t="s">
        <v>2443</v>
      </c>
      <c r="F199" s="129" t="s">
        <v>2074</v>
      </c>
      <c r="I199" s="130"/>
      <c r="J199" s="131">
        <f>BK199</f>
        <v>0</v>
      </c>
      <c r="L199" s="127"/>
      <c r="M199" s="132"/>
      <c r="P199" s="133">
        <f>SUM(P200:P208)</f>
        <v>0</v>
      </c>
      <c r="R199" s="133">
        <f>SUM(R200:R208)</f>
        <v>0</v>
      </c>
      <c r="T199" s="134">
        <f>SUM(T200:T208)</f>
        <v>0</v>
      </c>
      <c r="AR199" s="128" t="s">
        <v>86</v>
      </c>
      <c r="AT199" s="135" t="s">
        <v>78</v>
      </c>
      <c r="AU199" s="135" t="s">
        <v>79</v>
      </c>
      <c r="AY199" s="128" t="s">
        <v>193</v>
      </c>
      <c r="BK199" s="136">
        <f>SUM(BK200:BK208)</f>
        <v>0</v>
      </c>
    </row>
    <row r="200" spans="2:65" s="1" customFormat="1" ht="16.5" customHeight="1" x14ac:dyDescent="0.2">
      <c r="B200" s="139"/>
      <c r="C200" s="140" t="s">
        <v>844</v>
      </c>
      <c r="D200" s="140" t="s">
        <v>195</v>
      </c>
      <c r="E200" s="141" t="s">
        <v>2155</v>
      </c>
      <c r="F200" s="142" t="s">
        <v>2076</v>
      </c>
      <c r="G200" s="143" t="s">
        <v>2077</v>
      </c>
      <c r="H200" s="144">
        <v>8</v>
      </c>
      <c r="I200" s="145"/>
      <c r="J200" s="146">
        <f t="shared" ref="J200:J208" si="30">ROUND(I200*H200,2)</f>
        <v>0</v>
      </c>
      <c r="K200" s="147"/>
      <c r="L200" s="28"/>
      <c r="M200" s="148" t="s">
        <v>1</v>
      </c>
      <c r="N200" s="149" t="s">
        <v>45</v>
      </c>
      <c r="P200" s="150">
        <f t="shared" ref="P200:P208" si="31">O200*H200</f>
        <v>0</v>
      </c>
      <c r="Q200" s="150">
        <v>0</v>
      </c>
      <c r="R200" s="150">
        <f t="shared" ref="R200:R208" si="32">Q200*H200</f>
        <v>0</v>
      </c>
      <c r="S200" s="150">
        <v>0</v>
      </c>
      <c r="T200" s="151">
        <f t="shared" ref="T200:T208" si="33">S200*H200</f>
        <v>0</v>
      </c>
      <c r="AR200" s="152" t="s">
        <v>199</v>
      </c>
      <c r="AT200" s="152" t="s">
        <v>195</v>
      </c>
      <c r="AU200" s="152" t="s">
        <v>86</v>
      </c>
      <c r="AY200" s="13" t="s">
        <v>193</v>
      </c>
      <c r="BE200" s="153">
        <f t="shared" ref="BE200:BE208" si="34">IF(N200="základná",J200,0)</f>
        <v>0</v>
      </c>
      <c r="BF200" s="153">
        <f t="shared" ref="BF200:BF208" si="35">IF(N200="znížená",J200,0)</f>
        <v>0</v>
      </c>
      <c r="BG200" s="153">
        <f t="shared" ref="BG200:BG208" si="36">IF(N200="zákl. prenesená",J200,0)</f>
        <v>0</v>
      </c>
      <c r="BH200" s="153">
        <f t="shared" ref="BH200:BH208" si="37">IF(N200="zníž. prenesená",J200,0)</f>
        <v>0</v>
      </c>
      <c r="BI200" s="153">
        <f t="shared" ref="BI200:BI208" si="38">IF(N200="nulová",J200,0)</f>
        <v>0</v>
      </c>
      <c r="BJ200" s="13" t="s">
        <v>91</v>
      </c>
      <c r="BK200" s="153">
        <f t="shared" ref="BK200:BK208" si="39">ROUND(I200*H200,2)</f>
        <v>0</v>
      </c>
      <c r="BL200" s="13" t="s">
        <v>199</v>
      </c>
      <c r="BM200" s="152" t="s">
        <v>4417</v>
      </c>
    </row>
    <row r="201" spans="2:65" s="1" customFormat="1" ht="16.5" customHeight="1" x14ac:dyDescent="0.2">
      <c r="B201" s="139"/>
      <c r="C201" s="140" t="s">
        <v>836</v>
      </c>
      <c r="D201" s="140" t="s">
        <v>195</v>
      </c>
      <c r="E201" s="141" t="s">
        <v>2158</v>
      </c>
      <c r="F201" s="142" t="s">
        <v>2080</v>
      </c>
      <c r="G201" s="143" t="s">
        <v>2077</v>
      </c>
      <c r="H201" s="144">
        <v>24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45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199</v>
      </c>
      <c r="AT201" s="152" t="s">
        <v>195</v>
      </c>
      <c r="AU201" s="152" t="s">
        <v>86</v>
      </c>
      <c r="AY201" s="13" t="s">
        <v>193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91</v>
      </c>
      <c r="BK201" s="153">
        <f t="shared" si="39"/>
        <v>0</v>
      </c>
      <c r="BL201" s="13" t="s">
        <v>199</v>
      </c>
      <c r="BM201" s="152" t="s">
        <v>4418</v>
      </c>
    </row>
    <row r="202" spans="2:65" s="1" customFormat="1" ht="16.5" customHeight="1" x14ac:dyDescent="0.2">
      <c r="B202" s="139"/>
      <c r="C202" s="140" t="s">
        <v>1745</v>
      </c>
      <c r="D202" s="140" t="s">
        <v>195</v>
      </c>
      <c r="E202" s="141" t="s">
        <v>2161</v>
      </c>
      <c r="F202" s="142" t="s">
        <v>4419</v>
      </c>
      <c r="G202" s="143" t="s">
        <v>2077</v>
      </c>
      <c r="H202" s="144">
        <v>4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45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199</v>
      </c>
      <c r="AT202" s="152" t="s">
        <v>195</v>
      </c>
      <c r="AU202" s="152" t="s">
        <v>86</v>
      </c>
      <c r="AY202" s="13" t="s">
        <v>193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91</v>
      </c>
      <c r="BK202" s="153">
        <f t="shared" si="39"/>
        <v>0</v>
      </c>
      <c r="BL202" s="13" t="s">
        <v>199</v>
      </c>
      <c r="BM202" s="152" t="s">
        <v>4420</v>
      </c>
    </row>
    <row r="203" spans="2:65" s="1" customFormat="1" ht="16.5" customHeight="1" x14ac:dyDescent="0.2">
      <c r="B203" s="139"/>
      <c r="C203" s="140" t="s">
        <v>1753</v>
      </c>
      <c r="D203" s="140" t="s">
        <v>195</v>
      </c>
      <c r="E203" s="141" t="s">
        <v>2164</v>
      </c>
      <c r="F203" s="142" t="s">
        <v>2624</v>
      </c>
      <c r="G203" s="143" t="s">
        <v>2077</v>
      </c>
      <c r="H203" s="144">
        <v>1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45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199</v>
      </c>
      <c r="AT203" s="152" t="s">
        <v>195</v>
      </c>
      <c r="AU203" s="152" t="s">
        <v>86</v>
      </c>
      <c r="AY203" s="13" t="s">
        <v>193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91</v>
      </c>
      <c r="BK203" s="153">
        <f t="shared" si="39"/>
        <v>0</v>
      </c>
      <c r="BL203" s="13" t="s">
        <v>199</v>
      </c>
      <c r="BM203" s="152" t="s">
        <v>4421</v>
      </c>
    </row>
    <row r="204" spans="2:65" s="1" customFormat="1" ht="16.5" customHeight="1" x14ac:dyDescent="0.2">
      <c r="B204" s="139"/>
      <c r="C204" s="140" t="s">
        <v>1749</v>
      </c>
      <c r="D204" s="140" t="s">
        <v>195</v>
      </c>
      <c r="E204" s="141" t="s">
        <v>2167</v>
      </c>
      <c r="F204" s="142" t="s">
        <v>2626</v>
      </c>
      <c r="G204" s="143" t="s">
        <v>2077</v>
      </c>
      <c r="H204" s="144">
        <v>1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45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199</v>
      </c>
      <c r="AT204" s="152" t="s">
        <v>195</v>
      </c>
      <c r="AU204" s="152" t="s">
        <v>86</v>
      </c>
      <c r="AY204" s="13" t="s">
        <v>193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91</v>
      </c>
      <c r="BK204" s="153">
        <f t="shared" si="39"/>
        <v>0</v>
      </c>
      <c r="BL204" s="13" t="s">
        <v>199</v>
      </c>
      <c r="BM204" s="152" t="s">
        <v>4422</v>
      </c>
    </row>
    <row r="205" spans="2:65" s="1" customFormat="1" ht="16.5" customHeight="1" x14ac:dyDescent="0.2">
      <c r="B205" s="139"/>
      <c r="C205" s="140" t="s">
        <v>679</v>
      </c>
      <c r="D205" s="140" t="s">
        <v>195</v>
      </c>
      <c r="E205" s="141" t="s">
        <v>2170</v>
      </c>
      <c r="F205" s="142" t="s">
        <v>2628</v>
      </c>
      <c r="G205" s="143" t="s">
        <v>489</v>
      </c>
      <c r="H205" s="144">
        <v>1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45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199</v>
      </c>
      <c r="AT205" s="152" t="s">
        <v>195</v>
      </c>
      <c r="AU205" s="152" t="s">
        <v>86</v>
      </c>
      <c r="AY205" s="13" t="s">
        <v>193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91</v>
      </c>
      <c r="BK205" s="153">
        <f t="shared" si="39"/>
        <v>0</v>
      </c>
      <c r="BL205" s="13" t="s">
        <v>199</v>
      </c>
      <c r="BM205" s="152" t="s">
        <v>4423</v>
      </c>
    </row>
    <row r="206" spans="2:65" s="1" customFormat="1" ht="16.5" customHeight="1" x14ac:dyDescent="0.2">
      <c r="B206" s="139"/>
      <c r="C206" s="140" t="s">
        <v>683</v>
      </c>
      <c r="D206" s="140" t="s">
        <v>195</v>
      </c>
      <c r="E206" s="141" t="s">
        <v>2173</v>
      </c>
      <c r="F206" s="142" t="s">
        <v>2086</v>
      </c>
      <c r="G206" s="143" t="s">
        <v>2077</v>
      </c>
      <c r="H206" s="144">
        <v>4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45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199</v>
      </c>
      <c r="AT206" s="152" t="s">
        <v>195</v>
      </c>
      <c r="AU206" s="152" t="s">
        <v>86</v>
      </c>
      <c r="AY206" s="13" t="s">
        <v>193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91</v>
      </c>
      <c r="BK206" s="153">
        <f t="shared" si="39"/>
        <v>0</v>
      </c>
      <c r="BL206" s="13" t="s">
        <v>199</v>
      </c>
      <c r="BM206" s="152" t="s">
        <v>4424</v>
      </c>
    </row>
    <row r="207" spans="2:65" s="1" customFormat="1" ht="24.2" customHeight="1" x14ac:dyDescent="0.2">
      <c r="B207" s="139"/>
      <c r="C207" s="140" t="s">
        <v>687</v>
      </c>
      <c r="D207" s="140" t="s">
        <v>195</v>
      </c>
      <c r="E207" s="141" t="s">
        <v>2176</v>
      </c>
      <c r="F207" s="142" t="s">
        <v>2631</v>
      </c>
      <c r="G207" s="143" t="s">
        <v>489</v>
      </c>
      <c r="H207" s="144">
        <v>1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45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199</v>
      </c>
      <c r="AT207" s="152" t="s">
        <v>195</v>
      </c>
      <c r="AU207" s="152" t="s">
        <v>86</v>
      </c>
      <c r="AY207" s="13" t="s">
        <v>193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91</v>
      </c>
      <c r="BK207" s="153">
        <f t="shared" si="39"/>
        <v>0</v>
      </c>
      <c r="BL207" s="13" t="s">
        <v>199</v>
      </c>
      <c r="BM207" s="152" t="s">
        <v>4425</v>
      </c>
    </row>
    <row r="208" spans="2:65" s="1" customFormat="1" ht="16.5" customHeight="1" x14ac:dyDescent="0.2">
      <c r="B208" s="139"/>
      <c r="C208" s="140" t="s">
        <v>691</v>
      </c>
      <c r="D208" s="140" t="s">
        <v>195</v>
      </c>
      <c r="E208" s="141" t="s">
        <v>2179</v>
      </c>
      <c r="F208" s="142" t="s">
        <v>4426</v>
      </c>
      <c r="G208" s="143" t="s">
        <v>2077</v>
      </c>
      <c r="H208" s="144">
        <v>1</v>
      </c>
      <c r="I208" s="145"/>
      <c r="J208" s="146">
        <f t="shared" si="30"/>
        <v>0</v>
      </c>
      <c r="K208" s="147"/>
      <c r="L208" s="28"/>
      <c r="M208" s="154" t="s">
        <v>1</v>
      </c>
      <c r="N208" s="155" t="s">
        <v>45</v>
      </c>
      <c r="O208" s="156"/>
      <c r="P208" s="157">
        <f t="shared" si="31"/>
        <v>0</v>
      </c>
      <c r="Q208" s="157">
        <v>0</v>
      </c>
      <c r="R208" s="157">
        <f t="shared" si="32"/>
        <v>0</v>
      </c>
      <c r="S208" s="157">
        <v>0</v>
      </c>
      <c r="T208" s="158">
        <f t="shared" si="33"/>
        <v>0</v>
      </c>
      <c r="AR208" s="152" t="s">
        <v>199</v>
      </c>
      <c r="AT208" s="152" t="s">
        <v>195</v>
      </c>
      <c r="AU208" s="152" t="s">
        <v>86</v>
      </c>
      <c r="AY208" s="13" t="s">
        <v>193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91</v>
      </c>
      <c r="BK208" s="153">
        <f t="shared" si="39"/>
        <v>0</v>
      </c>
      <c r="BL208" s="13" t="s">
        <v>199</v>
      </c>
      <c r="BM208" s="152" t="s">
        <v>4427</v>
      </c>
    </row>
    <row r="209" spans="2:12" s="1" customFormat="1" ht="6.95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28"/>
    </row>
  </sheetData>
  <autoFilter ref="C122:K208" xr:uid="{00000000-0009-0000-0000-000010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8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97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.75" x14ac:dyDescent="0.2">
      <c r="B8" s="16"/>
      <c r="D8" s="23" t="s">
        <v>156</v>
      </c>
      <c r="L8" s="16"/>
    </row>
    <row r="9" spans="2:46" ht="16.5" customHeight="1" x14ac:dyDescent="0.2">
      <c r="B9" s="16"/>
      <c r="E9" s="219" t="s">
        <v>157</v>
      </c>
      <c r="F9" s="183"/>
      <c r="G9" s="183"/>
      <c r="H9" s="183"/>
      <c r="L9" s="16"/>
    </row>
    <row r="10" spans="2:46" ht="12" customHeight="1" x14ac:dyDescent="0.2">
      <c r="B10" s="16"/>
      <c r="D10" s="23" t="s">
        <v>158</v>
      </c>
      <c r="L10" s="16"/>
    </row>
    <row r="11" spans="2:46" s="1" customFormat="1" ht="16.5" customHeight="1" x14ac:dyDescent="0.2">
      <c r="B11" s="28"/>
      <c r="E11" s="208" t="s">
        <v>159</v>
      </c>
      <c r="F11" s="221"/>
      <c r="G11" s="221"/>
      <c r="H11" s="221"/>
      <c r="L11" s="28"/>
    </row>
    <row r="12" spans="2:46" s="1" customFormat="1" ht="12" customHeight="1" x14ac:dyDescent="0.2">
      <c r="B12" s="28"/>
      <c r="D12" s="23" t="s">
        <v>160</v>
      </c>
      <c r="L12" s="28"/>
    </row>
    <row r="13" spans="2:46" s="1" customFormat="1" ht="16.5" customHeight="1" x14ac:dyDescent="0.2">
      <c r="B13" s="28"/>
      <c r="E13" s="177" t="s">
        <v>161</v>
      </c>
      <c r="F13" s="221"/>
      <c r="G13" s="221"/>
      <c r="H13" s="221"/>
      <c r="L13" s="28"/>
    </row>
    <row r="14" spans="2:46" s="1" customFormat="1" ht="11.25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3. 5. 2023</v>
      </c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25</v>
      </c>
      <c r="L18" s="28"/>
    </row>
    <row r="19" spans="2:12" s="1" customFormat="1" ht="18" customHeight="1" x14ac:dyDescent="0.2">
      <c r="B19" s="28"/>
      <c r="E19" s="21" t="s">
        <v>26</v>
      </c>
      <c r="I19" s="23" t="s">
        <v>27</v>
      </c>
      <c r="J19" s="21" t="s">
        <v>28</v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29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2" t="str">
        <f>'Rekapitulácia stavby'!E14</f>
        <v>Vyplň údaj</v>
      </c>
      <c r="F22" s="182"/>
      <c r="G22" s="182"/>
      <c r="H22" s="182"/>
      <c r="I22" s="23" t="s">
        <v>27</v>
      </c>
      <c r="J22" s="24" t="str">
        <f>'Rekapitulácia stavby'!AN14</f>
        <v>Vyplň údaj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32</v>
      </c>
      <c r="I25" s="23" t="s">
        <v>27</v>
      </c>
      <c r="J25" s="21" t="s">
        <v>1</v>
      </c>
      <c r="L25" s="28"/>
    </row>
    <row r="26" spans="2:12" s="1" customFormat="1" ht="6.95" customHeight="1" x14ac:dyDescent="0.2">
      <c r="B26" s="28"/>
      <c r="L26" s="28"/>
    </row>
    <row r="27" spans="2:12" s="1" customFormat="1" ht="12" customHeight="1" x14ac:dyDescent="0.2">
      <c r="B27" s="28"/>
      <c r="D27" s="23" t="s">
        <v>34</v>
      </c>
      <c r="I27" s="23" t="s">
        <v>24</v>
      </c>
      <c r="J27" s="21" t="s">
        <v>35</v>
      </c>
      <c r="L27" s="28"/>
    </row>
    <row r="28" spans="2:12" s="1" customFormat="1" ht="18" customHeight="1" x14ac:dyDescent="0.2">
      <c r="B28" s="28"/>
      <c r="E28" s="21" t="s">
        <v>36</v>
      </c>
      <c r="I28" s="23" t="s">
        <v>27</v>
      </c>
      <c r="J28" s="21" t="s">
        <v>37</v>
      </c>
      <c r="L28" s="28"/>
    </row>
    <row r="29" spans="2:12" s="1" customFormat="1" ht="6.95" customHeight="1" x14ac:dyDescent="0.2">
      <c r="B29" s="28"/>
      <c r="L29" s="28"/>
    </row>
    <row r="30" spans="2:12" s="1" customFormat="1" ht="12" customHeight="1" x14ac:dyDescent="0.2">
      <c r="B30" s="28"/>
      <c r="D30" s="23" t="s">
        <v>38</v>
      </c>
      <c r="L30" s="28"/>
    </row>
    <row r="31" spans="2:12" s="7" customFormat="1" ht="16.5" customHeight="1" x14ac:dyDescent="0.2">
      <c r="B31" s="93"/>
      <c r="E31" s="187" t="s">
        <v>1</v>
      </c>
      <c r="F31" s="187"/>
      <c r="G31" s="187"/>
      <c r="H31" s="187"/>
      <c r="L31" s="93"/>
    </row>
    <row r="32" spans="2:12" s="1" customFormat="1" ht="6.95" customHeight="1" x14ac:dyDescent="0.2">
      <c r="B32" s="28"/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39</v>
      </c>
      <c r="J34" s="65">
        <f>ROUND(J136, 2)</f>
        <v>0</v>
      </c>
      <c r="L34" s="28"/>
    </row>
    <row r="35" spans="2:12" s="1" customFormat="1" ht="6.9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 x14ac:dyDescent="0.2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 x14ac:dyDescent="0.2">
      <c r="B37" s="28"/>
      <c r="D37" s="54" t="s">
        <v>43</v>
      </c>
      <c r="E37" s="33" t="s">
        <v>44</v>
      </c>
      <c r="F37" s="95">
        <f>ROUND((SUM(BE136:BE177)),  2)</f>
        <v>0</v>
      </c>
      <c r="G37" s="96"/>
      <c r="H37" s="96"/>
      <c r="I37" s="97">
        <v>0.2</v>
      </c>
      <c r="J37" s="95">
        <f>ROUND(((SUM(BE136:BE177))*I37),  2)</f>
        <v>0</v>
      </c>
      <c r="L37" s="28"/>
    </row>
    <row r="38" spans="2:12" s="1" customFormat="1" ht="14.45" customHeight="1" x14ac:dyDescent="0.2">
      <c r="B38" s="28"/>
      <c r="E38" s="33" t="s">
        <v>45</v>
      </c>
      <c r="F38" s="95">
        <f>ROUND((SUM(BF136:BF177)),  2)</f>
        <v>0</v>
      </c>
      <c r="G38" s="96"/>
      <c r="H38" s="96"/>
      <c r="I38" s="97">
        <v>0.2</v>
      </c>
      <c r="J38" s="95">
        <f>ROUND(((SUM(BF136:BF177))*I38),  2)</f>
        <v>0</v>
      </c>
      <c r="L38" s="28"/>
    </row>
    <row r="39" spans="2:12" s="1" customFormat="1" ht="14.45" hidden="1" customHeight="1" x14ac:dyDescent="0.2">
      <c r="B39" s="28"/>
      <c r="E39" s="23" t="s">
        <v>46</v>
      </c>
      <c r="F39" s="84">
        <f>ROUND((SUM(BG136:BG177)),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 x14ac:dyDescent="0.2">
      <c r="B40" s="28"/>
      <c r="E40" s="23" t="s">
        <v>47</v>
      </c>
      <c r="F40" s="84">
        <f>ROUND((SUM(BH136:BH177)),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 x14ac:dyDescent="0.2">
      <c r="B41" s="28"/>
      <c r="E41" s="33" t="s">
        <v>48</v>
      </c>
      <c r="F41" s="95">
        <f>ROUND((SUM(BI136:BI177)),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 x14ac:dyDescent="0.2">
      <c r="B44" s="28"/>
      <c r="L44" s="28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ht="16.5" customHeight="1" x14ac:dyDescent="0.2">
      <c r="B87" s="16"/>
      <c r="E87" s="219" t="s">
        <v>157</v>
      </c>
      <c r="F87" s="183"/>
      <c r="G87" s="183"/>
      <c r="H87" s="183"/>
      <c r="L87" s="16"/>
    </row>
    <row r="88" spans="2:12" ht="12" customHeight="1" x14ac:dyDescent="0.2">
      <c r="B88" s="16"/>
      <c r="C88" s="23" t="s">
        <v>158</v>
      </c>
      <c r="L88" s="16"/>
    </row>
    <row r="89" spans="2:12" s="1" customFormat="1" ht="16.5" customHeight="1" x14ac:dyDescent="0.2">
      <c r="B89" s="28"/>
      <c r="E89" s="208" t="s">
        <v>159</v>
      </c>
      <c r="F89" s="221"/>
      <c r="G89" s="221"/>
      <c r="H89" s="221"/>
      <c r="L89" s="28"/>
    </row>
    <row r="90" spans="2:12" s="1" customFormat="1" ht="12" customHeight="1" x14ac:dyDescent="0.2">
      <c r="B90" s="28"/>
      <c r="C90" s="23" t="s">
        <v>160</v>
      </c>
      <c r="L90" s="28"/>
    </row>
    <row r="91" spans="2:12" s="1" customFormat="1" ht="16.5" customHeight="1" x14ac:dyDescent="0.2">
      <c r="B91" s="28"/>
      <c r="E91" s="177" t="str">
        <f>E13</f>
        <v>100.1.1 - Administratívna budova</v>
      </c>
      <c r="F91" s="221"/>
      <c r="G91" s="221"/>
      <c r="H91" s="221"/>
      <c r="L91" s="28"/>
    </row>
    <row r="92" spans="2:12" s="1" customFormat="1" ht="6.9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Stará Ľubovňa</v>
      </c>
      <c r="I93" s="23" t="s">
        <v>21</v>
      </c>
      <c r="J93" s="51" t="str">
        <f>IF(J16="","",J16)</f>
        <v>3. 5. 2023</v>
      </c>
      <c r="L93" s="28"/>
    </row>
    <row r="94" spans="2:12" s="1" customFormat="1" ht="6.95" customHeight="1" x14ac:dyDescent="0.2">
      <c r="B94" s="28"/>
      <c r="L94" s="28"/>
    </row>
    <row r="95" spans="2:12" s="1" customFormat="1" ht="15.2" customHeight="1" x14ac:dyDescent="0.2">
      <c r="B95" s="28"/>
      <c r="C95" s="23" t="s">
        <v>23</v>
      </c>
      <c r="F95" s="21" t="str">
        <f>E19</f>
        <v>GAS Familia, s.r.o.</v>
      </c>
      <c r="I95" s="23" t="s">
        <v>31</v>
      </c>
      <c r="J95" s="26" t="str">
        <f>E25</f>
        <v>Ing. Tibor Mitura</v>
      </c>
      <c r="L95" s="28"/>
    </row>
    <row r="96" spans="2:12" s="1" customFormat="1" ht="15.2" customHeight="1" x14ac:dyDescent="0.2">
      <c r="B96" s="28"/>
      <c r="C96" s="23" t="s">
        <v>29</v>
      </c>
      <c r="F96" s="21" t="str">
        <f>IF(E22="","",E22)</f>
        <v>Vyplň údaj</v>
      </c>
      <c r="I96" s="23" t="s">
        <v>34</v>
      </c>
      <c r="J96" s="26" t="str">
        <f>E28</f>
        <v>Structures, s.r.o.</v>
      </c>
      <c r="L96" s="28"/>
    </row>
    <row r="97" spans="2:47" s="1" customFormat="1" ht="10.35" customHeight="1" x14ac:dyDescent="0.2">
      <c r="B97" s="28"/>
      <c r="L97" s="28"/>
    </row>
    <row r="98" spans="2:47" s="1" customFormat="1" ht="29.25" customHeight="1" x14ac:dyDescent="0.2">
      <c r="B98" s="28"/>
      <c r="C98" s="107" t="s">
        <v>163</v>
      </c>
      <c r="D98" s="99"/>
      <c r="E98" s="99"/>
      <c r="F98" s="99"/>
      <c r="G98" s="99"/>
      <c r="H98" s="99"/>
      <c r="I98" s="99"/>
      <c r="J98" s="108" t="s">
        <v>164</v>
      </c>
      <c r="K98" s="99"/>
      <c r="L98" s="28"/>
    </row>
    <row r="99" spans="2:47" s="1" customFormat="1" ht="10.35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165</v>
      </c>
      <c r="J100" s="65">
        <f>J136</f>
        <v>0</v>
      </c>
      <c r="L100" s="28"/>
      <c r="AU100" s="13" t="s">
        <v>166</v>
      </c>
    </row>
    <row r="101" spans="2:47" s="8" customFormat="1" ht="24.95" customHeight="1" x14ac:dyDescent="0.2">
      <c r="B101" s="110"/>
      <c r="D101" s="111" t="s">
        <v>167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47" s="9" customFormat="1" ht="19.899999999999999" customHeight="1" x14ac:dyDescent="0.2">
      <c r="B102" s="114"/>
      <c r="D102" s="115" t="s">
        <v>168</v>
      </c>
      <c r="E102" s="116"/>
      <c r="F102" s="116"/>
      <c r="G102" s="116"/>
      <c r="H102" s="116"/>
      <c r="I102" s="116"/>
      <c r="J102" s="117">
        <f>J138</f>
        <v>0</v>
      </c>
      <c r="L102" s="114"/>
    </row>
    <row r="103" spans="2:47" s="9" customFormat="1" ht="19.899999999999999" customHeight="1" x14ac:dyDescent="0.2">
      <c r="B103" s="114"/>
      <c r="D103" s="115" t="s">
        <v>169</v>
      </c>
      <c r="E103" s="116"/>
      <c r="F103" s="116"/>
      <c r="G103" s="116"/>
      <c r="H103" s="116"/>
      <c r="I103" s="116"/>
      <c r="J103" s="117">
        <f>J140</f>
        <v>0</v>
      </c>
      <c r="L103" s="114"/>
    </row>
    <row r="104" spans="2:47" s="9" customFormat="1" ht="19.899999999999999" customHeight="1" x14ac:dyDescent="0.2">
      <c r="B104" s="114"/>
      <c r="D104" s="115" t="s">
        <v>170</v>
      </c>
      <c r="E104" s="116"/>
      <c r="F104" s="116"/>
      <c r="G104" s="116"/>
      <c r="H104" s="116"/>
      <c r="I104" s="116"/>
      <c r="J104" s="117">
        <f>J142</f>
        <v>0</v>
      </c>
      <c r="L104" s="114"/>
    </row>
    <row r="105" spans="2:47" s="8" customFormat="1" ht="24.95" customHeight="1" x14ac:dyDescent="0.2">
      <c r="B105" s="110"/>
      <c r="D105" s="111" t="s">
        <v>171</v>
      </c>
      <c r="E105" s="112"/>
      <c r="F105" s="112"/>
      <c r="G105" s="112"/>
      <c r="H105" s="112"/>
      <c r="I105" s="112"/>
      <c r="J105" s="113">
        <f>J158</f>
        <v>0</v>
      </c>
      <c r="L105" s="110"/>
    </row>
    <row r="106" spans="2:47" s="9" customFormat="1" ht="19.899999999999999" customHeight="1" x14ac:dyDescent="0.2">
      <c r="B106" s="114"/>
      <c r="D106" s="115" t="s">
        <v>172</v>
      </c>
      <c r="E106" s="116"/>
      <c r="F106" s="116"/>
      <c r="G106" s="116"/>
      <c r="H106" s="116"/>
      <c r="I106" s="116"/>
      <c r="J106" s="117">
        <f>J159</f>
        <v>0</v>
      </c>
      <c r="L106" s="114"/>
    </row>
    <row r="107" spans="2:47" s="9" customFormat="1" ht="19.899999999999999" customHeight="1" x14ac:dyDescent="0.2">
      <c r="B107" s="114"/>
      <c r="D107" s="115" t="s">
        <v>173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47" s="9" customFormat="1" ht="19.899999999999999" customHeight="1" x14ac:dyDescent="0.2">
      <c r="B108" s="114"/>
      <c r="D108" s="115" t="s">
        <v>174</v>
      </c>
      <c r="E108" s="116"/>
      <c r="F108" s="116"/>
      <c r="G108" s="116"/>
      <c r="H108" s="116"/>
      <c r="I108" s="116"/>
      <c r="J108" s="117">
        <f>J163</f>
        <v>0</v>
      </c>
      <c r="L108" s="114"/>
    </row>
    <row r="109" spans="2:47" s="9" customFormat="1" ht="19.899999999999999" customHeight="1" x14ac:dyDescent="0.2">
      <c r="B109" s="114"/>
      <c r="D109" s="115" t="s">
        <v>175</v>
      </c>
      <c r="E109" s="116"/>
      <c r="F109" s="116"/>
      <c r="G109" s="116"/>
      <c r="H109" s="116"/>
      <c r="I109" s="116"/>
      <c r="J109" s="117">
        <f>J166</f>
        <v>0</v>
      </c>
      <c r="L109" s="114"/>
    </row>
    <row r="110" spans="2:47" s="9" customFormat="1" ht="19.899999999999999" customHeight="1" x14ac:dyDescent="0.2">
      <c r="B110" s="114"/>
      <c r="D110" s="115" t="s">
        <v>176</v>
      </c>
      <c r="E110" s="116"/>
      <c r="F110" s="116"/>
      <c r="G110" s="116"/>
      <c r="H110" s="116"/>
      <c r="I110" s="116"/>
      <c r="J110" s="117">
        <f>J169</f>
        <v>0</v>
      </c>
      <c r="L110" s="114"/>
    </row>
    <row r="111" spans="2:47" s="9" customFormat="1" ht="19.899999999999999" customHeight="1" x14ac:dyDescent="0.2">
      <c r="B111" s="114"/>
      <c r="D111" s="115" t="s">
        <v>177</v>
      </c>
      <c r="E111" s="116"/>
      <c r="F111" s="116"/>
      <c r="G111" s="116"/>
      <c r="H111" s="116"/>
      <c r="I111" s="116"/>
      <c r="J111" s="117">
        <f>J171</f>
        <v>0</v>
      </c>
      <c r="L111" s="114"/>
    </row>
    <row r="112" spans="2:47" s="9" customFormat="1" ht="19.899999999999999" customHeight="1" x14ac:dyDescent="0.2">
      <c r="B112" s="114"/>
      <c r="D112" s="115" t="s">
        <v>178</v>
      </c>
      <c r="E112" s="116"/>
      <c r="F112" s="116"/>
      <c r="G112" s="116"/>
      <c r="H112" s="116"/>
      <c r="I112" s="116"/>
      <c r="J112" s="117">
        <f>J176</f>
        <v>0</v>
      </c>
      <c r="L112" s="114"/>
    </row>
    <row r="113" spans="2:12" s="1" customFormat="1" ht="21.75" customHeight="1" x14ac:dyDescent="0.2">
      <c r="B113" s="28"/>
      <c r="L113" s="28"/>
    </row>
    <row r="114" spans="2:12" s="1" customFormat="1" ht="6.95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6.95" customHeight="1" x14ac:dyDescent="0.2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4.95" customHeight="1" x14ac:dyDescent="0.2">
      <c r="B119" s="28"/>
      <c r="C119" s="17" t="s">
        <v>179</v>
      </c>
      <c r="L119" s="28"/>
    </row>
    <row r="120" spans="2:12" s="1" customFormat="1" ht="6.95" customHeight="1" x14ac:dyDescent="0.2">
      <c r="B120" s="28"/>
      <c r="L120" s="28"/>
    </row>
    <row r="121" spans="2:12" s="1" customFormat="1" ht="12" customHeight="1" x14ac:dyDescent="0.2">
      <c r="B121" s="28"/>
      <c r="C121" s="23" t="s">
        <v>15</v>
      </c>
      <c r="L121" s="28"/>
    </row>
    <row r="122" spans="2:12" s="1" customFormat="1" ht="26.25" customHeight="1" x14ac:dyDescent="0.2">
      <c r="B122" s="28"/>
      <c r="E122" s="219" t="str">
        <f>E7</f>
        <v>Zníženie energetickej náročnosti a zvýšenie efektívnosti vo výrobe ovocných produktov</v>
      </c>
      <c r="F122" s="220"/>
      <c r="G122" s="220"/>
      <c r="H122" s="220"/>
      <c r="L122" s="28"/>
    </row>
    <row r="123" spans="2:12" ht="12" customHeight="1" x14ac:dyDescent="0.2">
      <c r="B123" s="16"/>
      <c r="C123" s="23" t="s">
        <v>156</v>
      </c>
      <c r="L123" s="16"/>
    </row>
    <row r="124" spans="2:12" ht="16.5" customHeight="1" x14ac:dyDescent="0.2">
      <c r="B124" s="16"/>
      <c r="E124" s="219" t="s">
        <v>157</v>
      </c>
      <c r="F124" s="183"/>
      <c r="G124" s="183"/>
      <c r="H124" s="183"/>
      <c r="L124" s="16"/>
    </row>
    <row r="125" spans="2:12" ht="12" customHeight="1" x14ac:dyDescent="0.2">
      <c r="B125" s="16"/>
      <c r="C125" s="23" t="s">
        <v>158</v>
      </c>
      <c r="L125" s="16"/>
    </row>
    <row r="126" spans="2:12" s="1" customFormat="1" ht="16.5" customHeight="1" x14ac:dyDescent="0.2">
      <c r="B126" s="28"/>
      <c r="E126" s="208" t="s">
        <v>159</v>
      </c>
      <c r="F126" s="221"/>
      <c r="G126" s="221"/>
      <c r="H126" s="221"/>
      <c r="L126" s="28"/>
    </row>
    <row r="127" spans="2:12" s="1" customFormat="1" ht="12" customHeight="1" x14ac:dyDescent="0.2">
      <c r="B127" s="28"/>
      <c r="C127" s="23" t="s">
        <v>160</v>
      </c>
      <c r="L127" s="28"/>
    </row>
    <row r="128" spans="2:12" s="1" customFormat="1" ht="16.5" customHeight="1" x14ac:dyDescent="0.2">
      <c r="B128" s="28"/>
      <c r="E128" s="177" t="str">
        <f>E13</f>
        <v>100.1.1 - Administratívna budova</v>
      </c>
      <c r="F128" s="221"/>
      <c r="G128" s="221"/>
      <c r="H128" s="221"/>
      <c r="L128" s="28"/>
    </row>
    <row r="129" spans="2:65" s="1" customFormat="1" ht="6.95" customHeight="1" x14ac:dyDescent="0.2">
      <c r="B129" s="28"/>
      <c r="L129" s="28"/>
    </row>
    <row r="130" spans="2:65" s="1" customFormat="1" ht="12" customHeight="1" x14ac:dyDescent="0.2">
      <c r="B130" s="28"/>
      <c r="C130" s="23" t="s">
        <v>19</v>
      </c>
      <c r="F130" s="21" t="str">
        <f>F16</f>
        <v>Stará Ľubovňa</v>
      </c>
      <c r="I130" s="23" t="s">
        <v>21</v>
      </c>
      <c r="J130" s="51" t="str">
        <f>IF(J16="","",J16)</f>
        <v>3. 5. 2023</v>
      </c>
      <c r="L130" s="28"/>
    </row>
    <row r="131" spans="2:65" s="1" customFormat="1" ht="6.95" customHeight="1" x14ac:dyDescent="0.2">
      <c r="B131" s="28"/>
      <c r="L131" s="28"/>
    </row>
    <row r="132" spans="2:65" s="1" customFormat="1" ht="15.2" customHeight="1" x14ac:dyDescent="0.2">
      <c r="B132" s="28"/>
      <c r="C132" s="23" t="s">
        <v>23</v>
      </c>
      <c r="F132" s="21" t="str">
        <f>E19</f>
        <v>GAS Familia, s.r.o.</v>
      </c>
      <c r="I132" s="23" t="s">
        <v>31</v>
      </c>
      <c r="J132" s="26" t="str">
        <f>E25</f>
        <v>Ing. Tibor Mitura</v>
      </c>
      <c r="L132" s="28"/>
    </row>
    <row r="133" spans="2:65" s="1" customFormat="1" ht="15.2" customHeight="1" x14ac:dyDescent="0.2">
      <c r="B133" s="28"/>
      <c r="C133" s="23" t="s">
        <v>29</v>
      </c>
      <c r="F133" s="21" t="str">
        <f>IF(E22="","",E22)</f>
        <v>Vyplň údaj</v>
      </c>
      <c r="I133" s="23" t="s">
        <v>34</v>
      </c>
      <c r="J133" s="26" t="str">
        <f>E28</f>
        <v>Structures, s.r.o.</v>
      </c>
      <c r="L133" s="28"/>
    </row>
    <row r="134" spans="2:65" s="1" customFormat="1" ht="10.35" customHeight="1" x14ac:dyDescent="0.2">
      <c r="B134" s="28"/>
      <c r="L134" s="28"/>
    </row>
    <row r="135" spans="2:65" s="10" customFormat="1" ht="29.25" customHeight="1" x14ac:dyDescent="0.2">
      <c r="B135" s="118"/>
      <c r="C135" s="119" t="s">
        <v>180</v>
      </c>
      <c r="D135" s="120" t="s">
        <v>64</v>
      </c>
      <c r="E135" s="120" t="s">
        <v>60</v>
      </c>
      <c r="F135" s="120" t="s">
        <v>61</v>
      </c>
      <c r="G135" s="120" t="s">
        <v>181</v>
      </c>
      <c r="H135" s="120" t="s">
        <v>182</v>
      </c>
      <c r="I135" s="120" t="s">
        <v>183</v>
      </c>
      <c r="J135" s="121" t="s">
        <v>164</v>
      </c>
      <c r="K135" s="122" t="s">
        <v>184</v>
      </c>
      <c r="L135" s="118"/>
      <c r="M135" s="58" t="s">
        <v>1</v>
      </c>
      <c r="N135" s="59" t="s">
        <v>43</v>
      </c>
      <c r="O135" s="59" t="s">
        <v>185</v>
      </c>
      <c r="P135" s="59" t="s">
        <v>186</v>
      </c>
      <c r="Q135" s="59" t="s">
        <v>187</v>
      </c>
      <c r="R135" s="59" t="s">
        <v>188</v>
      </c>
      <c r="S135" s="59" t="s">
        <v>189</v>
      </c>
      <c r="T135" s="60" t="s">
        <v>190</v>
      </c>
    </row>
    <row r="136" spans="2:65" s="1" customFormat="1" ht="22.9" customHeight="1" x14ac:dyDescent="0.25">
      <c r="B136" s="28"/>
      <c r="C136" s="63" t="s">
        <v>165</v>
      </c>
      <c r="J136" s="123">
        <f>BK136</f>
        <v>0</v>
      </c>
      <c r="L136" s="28"/>
      <c r="M136" s="61"/>
      <c r="N136" s="52"/>
      <c r="O136" s="52"/>
      <c r="P136" s="124">
        <f>P137+P158</f>
        <v>0</v>
      </c>
      <c r="Q136" s="52"/>
      <c r="R136" s="124">
        <f>R137+R158</f>
        <v>0.14805000000000001</v>
      </c>
      <c r="S136" s="52"/>
      <c r="T136" s="125">
        <f>T137+T158</f>
        <v>758.75124000000017</v>
      </c>
      <c r="AT136" s="13" t="s">
        <v>78</v>
      </c>
      <c r="AU136" s="13" t="s">
        <v>166</v>
      </c>
      <c r="BK136" s="126">
        <f>BK137+BK158</f>
        <v>0</v>
      </c>
    </row>
    <row r="137" spans="2:65" s="11" customFormat="1" ht="25.9" customHeight="1" x14ac:dyDescent="0.2">
      <c r="B137" s="127"/>
      <c r="D137" s="128" t="s">
        <v>78</v>
      </c>
      <c r="E137" s="129" t="s">
        <v>191</v>
      </c>
      <c r="F137" s="129" t="s">
        <v>192</v>
      </c>
      <c r="I137" s="130"/>
      <c r="J137" s="131">
        <f>BK137</f>
        <v>0</v>
      </c>
      <c r="L137" s="127"/>
      <c r="M137" s="132"/>
      <c r="P137" s="133">
        <f>P138+P140+P142</f>
        <v>0</v>
      </c>
      <c r="R137" s="133">
        <f>R138+R140+R142</f>
        <v>0</v>
      </c>
      <c r="T137" s="134">
        <f>T138+T140+T142</f>
        <v>728.31064000000015</v>
      </c>
      <c r="AR137" s="128" t="s">
        <v>86</v>
      </c>
      <c r="AT137" s="135" t="s">
        <v>78</v>
      </c>
      <c r="AU137" s="135" t="s">
        <v>79</v>
      </c>
      <c r="AY137" s="128" t="s">
        <v>193</v>
      </c>
      <c r="BK137" s="136">
        <f>BK138+BK140+BK142</f>
        <v>0</v>
      </c>
    </row>
    <row r="138" spans="2:65" s="11" customFormat="1" ht="22.9" customHeight="1" x14ac:dyDescent="0.2">
      <c r="B138" s="127"/>
      <c r="D138" s="128" t="s">
        <v>78</v>
      </c>
      <c r="E138" s="137" t="s">
        <v>86</v>
      </c>
      <c r="F138" s="137" t="s">
        <v>194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</v>
      </c>
      <c r="T138" s="134">
        <f>T139</f>
        <v>69.936000000000007</v>
      </c>
      <c r="AR138" s="128" t="s">
        <v>86</v>
      </c>
      <c r="AT138" s="135" t="s">
        <v>78</v>
      </c>
      <c r="AU138" s="135" t="s">
        <v>86</v>
      </c>
      <c r="AY138" s="128" t="s">
        <v>193</v>
      </c>
      <c r="BK138" s="136">
        <f>BK139</f>
        <v>0</v>
      </c>
    </row>
    <row r="139" spans="2:65" s="1" customFormat="1" ht="37.9" customHeight="1" x14ac:dyDescent="0.2">
      <c r="B139" s="139"/>
      <c r="C139" s="140" t="s">
        <v>86</v>
      </c>
      <c r="D139" s="140" t="s">
        <v>195</v>
      </c>
      <c r="E139" s="141" t="s">
        <v>196</v>
      </c>
      <c r="F139" s="142" t="s">
        <v>197</v>
      </c>
      <c r="G139" s="143" t="s">
        <v>198</v>
      </c>
      <c r="H139" s="144">
        <v>297.60000000000002</v>
      </c>
      <c r="I139" s="145"/>
      <c r="J139" s="146">
        <f>ROUND(I139*H139,2)</f>
        <v>0</v>
      </c>
      <c r="K139" s="147"/>
      <c r="L139" s="28"/>
      <c r="M139" s="148" t="s">
        <v>1</v>
      </c>
      <c r="N139" s="149" t="s">
        <v>45</v>
      </c>
      <c r="P139" s="150">
        <f>O139*H139</f>
        <v>0</v>
      </c>
      <c r="Q139" s="150">
        <v>0</v>
      </c>
      <c r="R139" s="150">
        <f>Q139*H139</f>
        <v>0</v>
      </c>
      <c r="S139" s="150">
        <v>0.23499999999999999</v>
      </c>
      <c r="T139" s="151">
        <f>S139*H139</f>
        <v>69.936000000000007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3" t="s">
        <v>91</v>
      </c>
      <c r="BK139" s="153">
        <f>ROUND(I139*H139,2)</f>
        <v>0</v>
      </c>
      <c r="BL139" s="13" t="s">
        <v>199</v>
      </c>
      <c r="BM139" s="152" t="s">
        <v>200</v>
      </c>
    </row>
    <row r="140" spans="2:65" s="11" customFormat="1" ht="22.9" customHeight="1" x14ac:dyDescent="0.2">
      <c r="B140" s="127"/>
      <c r="D140" s="128" t="s">
        <v>78</v>
      </c>
      <c r="E140" s="137" t="s">
        <v>201</v>
      </c>
      <c r="F140" s="137" t="s">
        <v>202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86</v>
      </c>
      <c r="AT140" s="135" t="s">
        <v>78</v>
      </c>
      <c r="AU140" s="135" t="s">
        <v>86</v>
      </c>
      <c r="AY140" s="128" t="s">
        <v>193</v>
      </c>
      <c r="BK140" s="136">
        <f>BK141</f>
        <v>0</v>
      </c>
    </row>
    <row r="141" spans="2:65" s="1" customFormat="1" ht="24.2" customHeight="1" x14ac:dyDescent="0.2">
      <c r="B141" s="139"/>
      <c r="C141" s="140" t="s">
        <v>91</v>
      </c>
      <c r="D141" s="140" t="s">
        <v>195</v>
      </c>
      <c r="E141" s="141" t="s">
        <v>203</v>
      </c>
      <c r="F141" s="142" t="s">
        <v>204</v>
      </c>
      <c r="G141" s="143" t="s">
        <v>198</v>
      </c>
      <c r="H141" s="144">
        <v>297.60000000000002</v>
      </c>
      <c r="I141" s="145"/>
      <c r="J141" s="146">
        <f>ROUND(I141*H141,2)</f>
        <v>0</v>
      </c>
      <c r="K141" s="147"/>
      <c r="L141" s="28"/>
      <c r="M141" s="148" t="s">
        <v>1</v>
      </c>
      <c r="N141" s="149" t="s">
        <v>45</v>
      </c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3" t="s">
        <v>91</v>
      </c>
      <c r="BK141" s="153">
        <f>ROUND(I141*H141,2)</f>
        <v>0</v>
      </c>
      <c r="BL141" s="13" t="s">
        <v>199</v>
      </c>
      <c r="BM141" s="152" t="s">
        <v>205</v>
      </c>
    </row>
    <row r="142" spans="2:65" s="11" customFormat="1" ht="22.9" customHeight="1" x14ac:dyDescent="0.2">
      <c r="B142" s="127"/>
      <c r="D142" s="128" t="s">
        <v>78</v>
      </c>
      <c r="E142" s="137" t="s">
        <v>206</v>
      </c>
      <c r="F142" s="137" t="s">
        <v>207</v>
      </c>
      <c r="I142" s="130"/>
      <c r="J142" s="138">
        <f>BK142</f>
        <v>0</v>
      </c>
      <c r="L142" s="127"/>
      <c r="M142" s="132"/>
      <c r="P142" s="133">
        <f>SUM(P143:P157)</f>
        <v>0</v>
      </c>
      <c r="R142" s="133">
        <f>SUM(R143:R157)</f>
        <v>0</v>
      </c>
      <c r="T142" s="134">
        <f>SUM(T143:T157)</f>
        <v>658.37464000000011</v>
      </c>
      <c r="AR142" s="128" t="s">
        <v>86</v>
      </c>
      <c r="AT142" s="135" t="s">
        <v>78</v>
      </c>
      <c r="AU142" s="135" t="s">
        <v>86</v>
      </c>
      <c r="AY142" s="128" t="s">
        <v>193</v>
      </c>
      <c r="BK142" s="136">
        <f>SUM(BK143:BK157)</f>
        <v>0</v>
      </c>
    </row>
    <row r="143" spans="2:65" s="1" customFormat="1" ht="37.9" customHeight="1" x14ac:dyDescent="0.2">
      <c r="B143" s="139"/>
      <c r="C143" s="140" t="s">
        <v>96</v>
      </c>
      <c r="D143" s="140" t="s">
        <v>195</v>
      </c>
      <c r="E143" s="141" t="s">
        <v>208</v>
      </c>
      <c r="F143" s="142" t="s">
        <v>209</v>
      </c>
      <c r="G143" s="143" t="s">
        <v>210</v>
      </c>
      <c r="H143" s="144">
        <v>60</v>
      </c>
      <c r="I143" s="145"/>
      <c r="J143" s="146">
        <f t="shared" ref="J143:J157" si="0">ROUND(I143*H143,2)</f>
        <v>0</v>
      </c>
      <c r="K143" s="147"/>
      <c r="L143" s="28"/>
      <c r="M143" s="148" t="s">
        <v>1</v>
      </c>
      <c r="N143" s="149" t="s">
        <v>45</v>
      </c>
      <c r="P143" s="150">
        <f t="shared" ref="P143:P157" si="1">O143*H143</f>
        <v>0</v>
      </c>
      <c r="Q143" s="150">
        <v>0</v>
      </c>
      <c r="R143" s="150">
        <f t="shared" ref="R143:R157" si="2">Q143*H143</f>
        <v>0</v>
      </c>
      <c r="S143" s="150">
        <v>2.2000000000000002</v>
      </c>
      <c r="T143" s="151">
        <f t="shared" ref="T143:T157" si="3">S143*H143</f>
        <v>132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ref="BE143:BE157" si="4">IF(N143="základná",J143,0)</f>
        <v>0</v>
      </c>
      <c r="BF143" s="153">
        <f t="shared" ref="BF143:BF157" si="5">IF(N143="znížená",J143,0)</f>
        <v>0</v>
      </c>
      <c r="BG143" s="153">
        <f t="shared" ref="BG143:BG157" si="6">IF(N143="zákl. prenesená",J143,0)</f>
        <v>0</v>
      </c>
      <c r="BH143" s="153">
        <f t="shared" ref="BH143:BH157" si="7">IF(N143="zníž. prenesená",J143,0)</f>
        <v>0</v>
      </c>
      <c r="BI143" s="153">
        <f t="shared" ref="BI143:BI157" si="8">IF(N143="nulová",J143,0)</f>
        <v>0</v>
      </c>
      <c r="BJ143" s="13" t="s">
        <v>91</v>
      </c>
      <c r="BK143" s="153">
        <f t="shared" ref="BK143:BK157" si="9">ROUND(I143*H143,2)</f>
        <v>0</v>
      </c>
      <c r="BL143" s="13" t="s">
        <v>199</v>
      </c>
      <c r="BM143" s="152" t="s">
        <v>211</v>
      </c>
    </row>
    <row r="144" spans="2:65" s="1" customFormat="1" ht="37.9" customHeight="1" x14ac:dyDescent="0.2">
      <c r="B144" s="139"/>
      <c r="C144" s="140" t="s">
        <v>199</v>
      </c>
      <c r="D144" s="140" t="s">
        <v>195</v>
      </c>
      <c r="E144" s="141" t="s">
        <v>212</v>
      </c>
      <c r="F144" s="142" t="s">
        <v>213</v>
      </c>
      <c r="G144" s="143" t="s">
        <v>198</v>
      </c>
      <c r="H144" s="144">
        <v>240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0.19600000000000001</v>
      </c>
      <c r="T144" s="151">
        <f t="shared" si="3"/>
        <v>47.04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214</v>
      </c>
    </row>
    <row r="145" spans="2:65" s="1" customFormat="1" ht="44.25" customHeight="1" x14ac:dyDescent="0.2">
      <c r="B145" s="139"/>
      <c r="C145" s="140" t="s">
        <v>215</v>
      </c>
      <c r="D145" s="140" t="s">
        <v>195</v>
      </c>
      <c r="E145" s="141" t="s">
        <v>216</v>
      </c>
      <c r="F145" s="142" t="s">
        <v>217</v>
      </c>
      <c r="G145" s="143" t="s">
        <v>210</v>
      </c>
      <c r="H145" s="144">
        <v>120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1.905</v>
      </c>
      <c r="T145" s="151">
        <f t="shared" si="3"/>
        <v>228.6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218</v>
      </c>
    </row>
    <row r="146" spans="2:65" s="1" customFormat="1" ht="33" customHeight="1" x14ac:dyDescent="0.2">
      <c r="B146" s="139"/>
      <c r="C146" s="140" t="s">
        <v>201</v>
      </c>
      <c r="D146" s="140" t="s">
        <v>195</v>
      </c>
      <c r="E146" s="141" t="s">
        <v>219</v>
      </c>
      <c r="F146" s="142" t="s">
        <v>220</v>
      </c>
      <c r="G146" s="143" t="s">
        <v>210</v>
      </c>
      <c r="H146" s="144">
        <v>35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2.4</v>
      </c>
      <c r="T146" s="151">
        <f t="shared" si="3"/>
        <v>84</v>
      </c>
      <c r="AR146" s="152" t="s">
        <v>199</v>
      </c>
      <c r="AT146" s="152" t="s">
        <v>195</v>
      </c>
      <c r="AU146" s="152" t="s">
        <v>91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221</v>
      </c>
    </row>
    <row r="147" spans="2:65" s="1" customFormat="1" ht="37.9" customHeight="1" x14ac:dyDescent="0.2">
      <c r="B147" s="139"/>
      <c r="C147" s="140" t="s">
        <v>222</v>
      </c>
      <c r="D147" s="140" t="s">
        <v>195</v>
      </c>
      <c r="E147" s="141" t="s">
        <v>223</v>
      </c>
      <c r="F147" s="142" t="s">
        <v>224</v>
      </c>
      <c r="G147" s="143" t="s">
        <v>210</v>
      </c>
      <c r="H147" s="144">
        <v>74.400000000000006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2.2000000000000002</v>
      </c>
      <c r="T147" s="151">
        <f t="shared" si="3"/>
        <v>163.68000000000004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225</v>
      </c>
    </row>
    <row r="148" spans="2:65" s="1" customFormat="1" ht="33" customHeight="1" x14ac:dyDescent="0.2">
      <c r="B148" s="139"/>
      <c r="C148" s="140" t="s">
        <v>226</v>
      </c>
      <c r="D148" s="140" t="s">
        <v>195</v>
      </c>
      <c r="E148" s="141" t="s">
        <v>227</v>
      </c>
      <c r="F148" s="142" t="s">
        <v>228</v>
      </c>
      <c r="G148" s="143" t="s">
        <v>198</v>
      </c>
      <c r="H148" s="144">
        <v>2.08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4.1000000000000002E-2</v>
      </c>
      <c r="T148" s="151">
        <f t="shared" si="3"/>
        <v>8.5280000000000009E-2</v>
      </c>
      <c r="AR148" s="152" t="s">
        <v>199</v>
      </c>
      <c r="AT148" s="152" t="s">
        <v>195</v>
      </c>
      <c r="AU148" s="152" t="s">
        <v>91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229</v>
      </c>
    </row>
    <row r="149" spans="2:65" s="1" customFormat="1" ht="37.9" customHeight="1" x14ac:dyDescent="0.2">
      <c r="B149" s="139"/>
      <c r="C149" s="140" t="s">
        <v>206</v>
      </c>
      <c r="D149" s="140" t="s">
        <v>195</v>
      </c>
      <c r="E149" s="141" t="s">
        <v>230</v>
      </c>
      <c r="F149" s="142" t="s">
        <v>231</v>
      </c>
      <c r="G149" s="143" t="s">
        <v>198</v>
      </c>
      <c r="H149" s="144">
        <v>52.56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3.1E-2</v>
      </c>
      <c r="T149" s="151">
        <f t="shared" si="3"/>
        <v>1.6293600000000001</v>
      </c>
      <c r="AR149" s="152" t="s">
        <v>199</v>
      </c>
      <c r="AT149" s="152" t="s">
        <v>195</v>
      </c>
      <c r="AU149" s="152" t="s">
        <v>91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232</v>
      </c>
    </row>
    <row r="150" spans="2:65" s="1" customFormat="1" ht="24.2" customHeight="1" x14ac:dyDescent="0.2">
      <c r="B150" s="139"/>
      <c r="C150" s="140" t="s">
        <v>233</v>
      </c>
      <c r="D150" s="140" t="s">
        <v>195</v>
      </c>
      <c r="E150" s="141" t="s">
        <v>234</v>
      </c>
      <c r="F150" s="142" t="s">
        <v>235</v>
      </c>
      <c r="G150" s="143" t="s">
        <v>198</v>
      </c>
      <c r="H150" s="144">
        <v>20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6.7000000000000004E-2</v>
      </c>
      <c r="T150" s="151">
        <f t="shared" si="3"/>
        <v>1.34</v>
      </c>
      <c r="AR150" s="152" t="s">
        <v>199</v>
      </c>
      <c r="AT150" s="152" t="s">
        <v>195</v>
      </c>
      <c r="AU150" s="152" t="s">
        <v>91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236</v>
      </c>
    </row>
    <row r="151" spans="2:65" s="1" customFormat="1" ht="21.75" customHeight="1" x14ac:dyDescent="0.2">
      <c r="B151" s="139"/>
      <c r="C151" s="140" t="s">
        <v>237</v>
      </c>
      <c r="D151" s="140" t="s">
        <v>195</v>
      </c>
      <c r="E151" s="141" t="s">
        <v>238</v>
      </c>
      <c r="F151" s="142" t="s">
        <v>239</v>
      </c>
      <c r="G151" s="143" t="s">
        <v>240</v>
      </c>
      <c r="H151" s="144">
        <v>758.75099999999998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241</v>
      </c>
    </row>
    <row r="152" spans="2:65" s="1" customFormat="1" ht="24.2" customHeight="1" x14ac:dyDescent="0.2">
      <c r="B152" s="139"/>
      <c r="C152" s="140" t="s">
        <v>242</v>
      </c>
      <c r="D152" s="140" t="s">
        <v>195</v>
      </c>
      <c r="E152" s="141" t="s">
        <v>243</v>
      </c>
      <c r="F152" s="142" t="s">
        <v>244</v>
      </c>
      <c r="G152" s="143" t="s">
        <v>240</v>
      </c>
      <c r="H152" s="144">
        <v>14416.269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245</v>
      </c>
    </row>
    <row r="153" spans="2:65" s="1" customFormat="1" ht="24.2" customHeight="1" x14ac:dyDescent="0.2">
      <c r="B153" s="139"/>
      <c r="C153" s="140" t="s">
        <v>246</v>
      </c>
      <c r="D153" s="140" t="s">
        <v>195</v>
      </c>
      <c r="E153" s="141" t="s">
        <v>247</v>
      </c>
      <c r="F153" s="142" t="s">
        <v>248</v>
      </c>
      <c r="G153" s="143" t="s">
        <v>240</v>
      </c>
      <c r="H153" s="144">
        <v>725.25699999999995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91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249</v>
      </c>
    </row>
    <row r="154" spans="2:65" s="1" customFormat="1" ht="24.2" customHeight="1" x14ac:dyDescent="0.2">
      <c r="B154" s="139"/>
      <c r="C154" s="140" t="s">
        <v>250</v>
      </c>
      <c r="D154" s="140" t="s">
        <v>195</v>
      </c>
      <c r="E154" s="141" t="s">
        <v>251</v>
      </c>
      <c r="F154" s="142" t="s">
        <v>252</v>
      </c>
      <c r="G154" s="143" t="s">
        <v>240</v>
      </c>
      <c r="H154" s="144">
        <v>14.154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195</v>
      </c>
      <c r="AU154" s="152" t="s">
        <v>91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253</v>
      </c>
    </row>
    <row r="155" spans="2:65" s="1" customFormat="1" ht="24.2" customHeight="1" x14ac:dyDescent="0.2">
      <c r="B155" s="139"/>
      <c r="C155" s="140" t="s">
        <v>254</v>
      </c>
      <c r="D155" s="140" t="s">
        <v>195</v>
      </c>
      <c r="E155" s="141" t="s">
        <v>255</v>
      </c>
      <c r="F155" s="142" t="s">
        <v>256</v>
      </c>
      <c r="G155" s="143" t="s">
        <v>240</v>
      </c>
      <c r="H155" s="144">
        <v>1.786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195</v>
      </c>
      <c r="AU155" s="152" t="s">
        <v>91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257</v>
      </c>
    </row>
    <row r="156" spans="2:65" s="1" customFormat="1" ht="24.2" customHeight="1" x14ac:dyDescent="0.2">
      <c r="B156" s="139"/>
      <c r="C156" s="140" t="s">
        <v>258</v>
      </c>
      <c r="D156" s="140" t="s">
        <v>195</v>
      </c>
      <c r="E156" s="141" t="s">
        <v>259</v>
      </c>
      <c r="F156" s="142" t="s">
        <v>260</v>
      </c>
      <c r="G156" s="143" t="s">
        <v>240</v>
      </c>
      <c r="H156" s="144">
        <v>3.883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261</v>
      </c>
    </row>
    <row r="157" spans="2:65" s="1" customFormat="1" ht="24.2" customHeight="1" x14ac:dyDescent="0.2">
      <c r="B157" s="139"/>
      <c r="C157" s="140" t="s">
        <v>262</v>
      </c>
      <c r="D157" s="140" t="s">
        <v>195</v>
      </c>
      <c r="E157" s="141" t="s">
        <v>263</v>
      </c>
      <c r="F157" s="142" t="s">
        <v>264</v>
      </c>
      <c r="G157" s="143" t="s">
        <v>240</v>
      </c>
      <c r="H157" s="144">
        <v>7.2119999999999997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199</v>
      </c>
      <c r="AT157" s="152" t="s">
        <v>195</v>
      </c>
      <c r="AU157" s="152" t="s">
        <v>91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265</v>
      </c>
    </row>
    <row r="158" spans="2:65" s="11" customFormat="1" ht="25.9" customHeight="1" x14ac:dyDescent="0.2">
      <c r="B158" s="127"/>
      <c r="D158" s="128" t="s">
        <v>78</v>
      </c>
      <c r="E158" s="129" t="s">
        <v>266</v>
      </c>
      <c r="F158" s="129" t="s">
        <v>267</v>
      </c>
      <c r="I158" s="130"/>
      <c r="J158" s="131">
        <f>BK158</f>
        <v>0</v>
      </c>
      <c r="L158" s="127"/>
      <c r="M158" s="132"/>
      <c r="P158" s="133">
        <f>P159+P161+P163+P166+P169+P171+P176</f>
        <v>0</v>
      </c>
      <c r="R158" s="133">
        <f>R159+R161+R163+R166+R169+R171+R176</f>
        <v>0.14805000000000001</v>
      </c>
      <c r="T158" s="134">
        <f>T159+T161+T163+T166+T169+T171+T176</f>
        <v>30.440599999999996</v>
      </c>
      <c r="AR158" s="128" t="s">
        <v>91</v>
      </c>
      <c r="AT158" s="135" t="s">
        <v>78</v>
      </c>
      <c r="AU158" s="135" t="s">
        <v>79</v>
      </c>
      <c r="AY158" s="128" t="s">
        <v>193</v>
      </c>
      <c r="BK158" s="136">
        <f>BK159+BK161+BK163+BK166+BK169+BK171+BK176</f>
        <v>0</v>
      </c>
    </row>
    <row r="159" spans="2:65" s="11" customFormat="1" ht="22.9" customHeight="1" x14ac:dyDescent="0.2">
      <c r="B159" s="127"/>
      <c r="D159" s="128" t="s">
        <v>78</v>
      </c>
      <c r="E159" s="137" t="s">
        <v>268</v>
      </c>
      <c r="F159" s="137" t="s">
        <v>269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1.7856000000000001</v>
      </c>
      <c r="AR159" s="128" t="s">
        <v>91</v>
      </c>
      <c r="AT159" s="135" t="s">
        <v>78</v>
      </c>
      <c r="AU159" s="135" t="s">
        <v>86</v>
      </c>
      <c r="AY159" s="128" t="s">
        <v>193</v>
      </c>
      <c r="BK159" s="136">
        <f>BK160</f>
        <v>0</v>
      </c>
    </row>
    <row r="160" spans="2:65" s="1" customFormat="1" ht="24.2" customHeight="1" x14ac:dyDescent="0.2">
      <c r="B160" s="139"/>
      <c r="C160" s="140" t="s">
        <v>270</v>
      </c>
      <c r="D160" s="140" t="s">
        <v>195</v>
      </c>
      <c r="E160" s="141" t="s">
        <v>271</v>
      </c>
      <c r="F160" s="142" t="s">
        <v>272</v>
      </c>
      <c r="G160" s="143" t="s">
        <v>198</v>
      </c>
      <c r="H160" s="144">
        <v>297.60000000000002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45</v>
      </c>
      <c r="P160" s="150">
        <f>O160*H160</f>
        <v>0</v>
      </c>
      <c r="Q160" s="150">
        <v>0</v>
      </c>
      <c r="R160" s="150">
        <f>Q160*H160</f>
        <v>0</v>
      </c>
      <c r="S160" s="150">
        <v>6.0000000000000001E-3</v>
      </c>
      <c r="T160" s="151">
        <f>S160*H160</f>
        <v>1.7856000000000001</v>
      </c>
      <c r="AR160" s="152" t="s">
        <v>258</v>
      </c>
      <c r="AT160" s="152" t="s">
        <v>195</v>
      </c>
      <c r="AU160" s="152" t="s">
        <v>91</v>
      </c>
      <c r="AY160" s="13" t="s">
        <v>193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91</v>
      </c>
      <c r="BK160" s="153">
        <f>ROUND(I160*H160,2)</f>
        <v>0</v>
      </c>
      <c r="BL160" s="13" t="s">
        <v>258</v>
      </c>
      <c r="BM160" s="152" t="s">
        <v>273</v>
      </c>
    </row>
    <row r="161" spans="2:65" s="11" customFormat="1" ht="22.9" customHeight="1" x14ac:dyDescent="0.2">
      <c r="B161" s="127"/>
      <c r="D161" s="128" t="s">
        <v>78</v>
      </c>
      <c r="E161" s="137" t="s">
        <v>274</v>
      </c>
      <c r="F161" s="137" t="s">
        <v>275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91</v>
      </c>
      <c r="AT161" s="135" t="s">
        <v>78</v>
      </c>
      <c r="AU161" s="135" t="s">
        <v>86</v>
      </c>
      <c r="AY161" s="128" t="s">
        <v>193</v>
      </c>
      <c r="BK161" s="136">
        <f>BK162</f>
        <v>0</v>
      </c>
    </row>
    <row r="162" spans="2:65" s="1" customFormat="1" ht="21.75" customHeight="1" x14ac:dyDescent="0.2">
      <c r="B162" s="139"/>
      <c r="C162" s="140" t="s">
        <v>276</v>
      </c>
      <c r="D162" s="140" t="s">
        <v>195</v>
      </c>
      <c r="E162" s="141" t="s">
        <v>277</v>
      </c>
      <c r="F162" s="142" t="s">
        <v>278</v>
      </c>
      <c r="G162" s="143" t="s">
        <v>198</v>
      </c>
      <c r="H162" s="144">
        <v>400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45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258</v>
      </c>
      <c r="AT162" s="152" t="s">
        <v>195</v>
      </c>
      <c r="AU162" s="152" t="s">
        <v>91</v>
      </c>
      <c r="AY162" s="13" t="s">
        <v>193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91</v>
      </c>
      <c r="BK162" s="153">
        <f>ROUND(I162*H162,2)</f>
        <v>0</v>
      </c>
      <c r="BL162" s="13" t="s">
        <v>258</v>
      </c>
      <c r="BM162" s="152" t="s">
        <v>279</v>
      </c>
    </row>
    <row r="163" spans="2:65" s="11" customFormat="1" ht="22.9" customHeight="1" x14ac:dyDescent="0.2">
      <c r="B163" s="127"/>
      <c r="D163" s="128" t="s">
        <v>78</v>
      </c>
      <c r="E163" s="137" t="s">
        <v>280</v>
      </c>
      <c r="F163" s="137" t="s">
        <v>281</v>
      </c>
      <c r="I163" s="130"/>
      <c r="J163" s="138">
        <f>BK163</f>
        <v>0</v>
      </c>
      <c r="L163" s="127"/>
      <c r="M163" s="132"/>
      <c r="P163" s="133">
        <f>SUM(P164:P165)</f>
        <v>0</v>
      </c>
      <c r="R163" s="133">
        <f>SUM(R164:R165)</f>
        <v>0</v>
      </c>
      <c r="T163" s="134">
        <f>SUM(T164:T165)</f>
        <v>3.8832</v>
      </c>
      <c r="AR163" s="128" t="s">
        <v>91</v>
      </c>
      <c r="AT163" s="135" t="s">
        <v>78</v>
      </c>
      <c r="AU163" s="135" t="s">
        <v>86</v>
      </c>
      <c r="AY163" s="128" t="s">
        <v>193</v>
      </c>
      <c r="BK163" s="136">
        <f>SUM(BK164:BK165)</f>
        <v>0</v>
      </c>
    </row>
    <row r="164" spans="2:65" s="1" customFormat="1" ht="37.9" customHeight="1" x14ac:dyDescent="0.2">
      <c r="B164" s="139"/>
      <c r="C164" s="140" t="s">
        <v>7</v>
      </c>
      <c r="D164" s="140" t="s">
        <v>195</v>
      </c>
      <c r="E164" s="141" t="s">
        <v>282</v>
      </c>
      <c r="F164" s="142" t="s">
        <v>283</v>
      </c>
      <c r="G164" s="143" t="s">
        <v>198</v>
      </c>
      <c r="H164" s="144">
        <v>400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45</v>
      </c>
      <c r="P164" s="150">
        <f>O164*H164</f>
        <v>0</v>
      </c>
      <c r="Q164" s="150">
        <v>0</v>
      </c>
      <c r="R164" s="150">
        <f>Q164*H164</f>
        <v>0</v>
      </c>
      <c r="S164" s="150">
        <v>6.3600000000000002E-3</v>
      </c>
      <c r="T164" s="151">
        <f>S164*H164</f>
        <v>2.544</v>
      </c>
      <c r="AR164" s="152" t="s">
        <v>258</v>
      </c>
      <c r="AT164" s="152" t="s">
        <v>195</v>
      </c>
      <c r="AU164" s="152" t="s">
        <v>91</v>
      </c>
      <c r="AY164" s="13" t="s">
        <v>193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91</v>
      </c>
      <c r="BK164" s="153">
        <f>ROUND(I164*H164,2)</f>
        <v>0</v>
      </c>
      <c r="BL164" s="13" t="s">
        <v>258</v>
      </c>
      <c r="BM164" s="152" t="s">
        <v>284</v>
      </c>
    </row>
    <row r="165" spans="2:65" s="1" customFormat="1" ht="24.2" customHeight="1" x14ac:dyDescent="0.2">
      <c r="B165" s="139"/>
      <c r="C165" s="140" t="s">
        <v>285</v>
      </c>
      <c r="D165" s="140" t="s">
        <v>195</v>
      </c>
      <c r="E165" s="141" t="s">
        <v>286</v>
      </c>
      <c r="F165" s="142" t="s">
        <v>287</v>
      </c>
      <c r="G165" s="143" t="s">
        <v>198</v>
      </c>
      <c r="H165" s="144">
        <v>297.60000000000002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45</v>
      </c>
      <c r="P165" s="150">
        <f>O165*H165</f>
        <v>0</v>
      </c>
      <c r="Q165" s="150">
        <v>0</v>
      </c>
      <c r="R165" s="150">
        <f>Q165*H165</f>
        <v>0</v>
      </c>
      <c r="S165" s="150">
        <v>4.4999999999999997E-3</v>
      </c>
      <c r="T165" s="151">
        <f>S165*H165</f>
        <v>1.3391999999999999</v>
      </c>
      <c r="AR165" s="152" t="s">
        <v>258</v>
      </c>
      <c r="AT165" s="152" t="s">
        <v>195</v>
      </c>
      <c r="AU165" s="152" t="s">
        <v>91</v>
      </c>
      <c r="AY165" s="13" t="s">
        <v>193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91</v>
      </c>
      <c r="BK165" s="153">
        <f>ROUND(I165*H165,2)</f>
        <v>0</v>
      </c>
      <c r="BL165" s="13" t="s">
        <v>258</v>
      </c>
      <c r="BM165" s="152" t="s">
        <v>288</v>
      </c>
    </row>
    <row r="166" spans="2:65" s="11" customFormat="1" ht="22.9" customHeight="1" x14ac:dyDescent="0.2">
      <c r="B166" s="127"/>
      <c r="D166" s="128" t="s">
        <v>78</v>
      </c>
      <c r="E166" s="137" t="s">
        <v>289</v>
      </c>
      <c r="F166" s="137" t="s">
        <v>290</v>
      </c>
      <c r="I166" s="130"/>
      <c r="J166" s="138">
        <f>BK166</f>
        <v>0</v>
      </c>
      <c r="L166" s="127"/>
      <c r="M166" s="132"/>
      <c r="P166" s="133">
        <f>SUM(P167:P168)</f>
        <v>0</v>
      </c>
      <c r="R166" s="133">
        <f>SUM(R167:R168)</f>
        <v>0</v>
      </c>
      <c r="T166" s="134">
        <f>SUM(T167:T168)</f>
        <v>11.1</v>
      </c>
      <c r="AR166" s="128" t="s">
        <v>91</v>
      </c>
      <c r="AT166" s="135" t="s">
        <v>78</v>
      </c>
      <c r="AU166" s="135" t="s">
        <v>86</v>
      </c>
      <c r="AY166" s="128" t="s">
        <v>193</v>
      </c>
      <c r="BK166" s="136">
        <f>SUM(BK167:BK168)</f>
        <v>0</v>
      </c>
    </row>
    <row r="167" spans="2:65" s="1" customFormat="1" ht="16.5" customHeight="1" x14ac:dyDescent="0.2">
      <c r="B167" s="139"/>
      <c r="C167" s="140" t="s">
        <v>291</v>
      </c>
      <c r="D167" s="140" t="s">
        <v>195</v>
      </c>
      <c r="E167" s="141" t="s">
        <v>292</v>
      </c>
      <c r="F167" s="142" t="s">
        <v>293</v>
      </c>
      <c r="G167" s="143" t="s">
        <v>210</v>
      </c>
      <c r="H167" s="144">
        <v>10</v>
      </c>
      <c r="I167" s="145"/>
      <c r="J167" s="146">
        <f>ROUND(I167*H167,2)</f>
        <v>0</v>
      </c>
      <c r="K167" s="147"/>
      <c r="L167" s="28"/>
      <c r="M167" s="148" t="s">
        <v>1</v>
      </c>
      <c r="N167" s="149" t="s">
        <v>45</v>
      </c>
      <c r="P167" s="150">
        <f>O167*H167</f>
        <v>0</v>
      </c>
      <c r="Q167" s="150">
        <v>0</v>
      </c>
      <c r="R167" s="150">
        <f>Q167*H167</f>
        <v>0</v>
      </c>
      <c r="S167" s="150">
        <v>0.47</v>
      </c>
      <c r="T167" s="151">
        <f>S167*H167</f>
        <v>4.6999999999999993</v>
      </c>
      <c r="AR167" s="152" t="s">
        <v>258</v>
      </c>
      <c r="AT167" s="152" t="s">
        <v>195</v>
      </c>
      <c r="AU167" s="152" t="s">
        <v>91</v>
      </c>
      <c r="AY167" s="13" t="s">
        <v>193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91</v>
      </c>
      <c r="BK167" s="153">
        <f>ROUND(I167*H167,2)</f>
        <v>0</v>
      </c>
      <c r="BL167" s="13" t="s">
        <v>258</v>
      </c>
      <c r="BM167" s="152" t="s">
        <v>294</v>
      </c>
    </row>
    <row r="168" spans="2:65" s="1" customFormat="1" ht="33" customHeight="1" x14ac:dyDescent="0.2">
      <c r="B168" s="139"/>
      <c r="C168" s="140" t="s">
        <v>295</v>
      </c>
      <c r="D168" s="140" t="s">
        <v>195</v>
      </c>
      <c r="E168" s="141" t="s">
        <v>296</v>
      </c>
      <c r="F168" s="142" t="s">
        <v>297</v>
      </c>
      <c r="G168" s="143" t="s">
        <v>198</v>
      </c>
      <c r="H168" s="144">
        <v>400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45</v>
      </c>
      <c r="P168" s="150">
        <f>O168*H168</f>
        <v>0</v>
      </c>
      <c r="Q168" s="150">
        <v>0</v>
      </c>
      <c r="R168" s="150">
        <f>Q168*H168</f>
        <v>0</v>
      </c>
      <c r="S168" s="150">
        <v>1.6E-2</v>
      </c>
      <c r="T168" s="151">
        <f>S168*H168</f>
        <v>6.4</v>
      </c>
      <c r="AR168" s="152" t="s">
        <v>258</v>
      </c>
      <c r="AT168" s="152" t="s">
        <v>195</v>
      </c>
      <c r="AU168" s="152" t="s">
        <v>91</v>
      </c>
      <c r="AY168" s="13" t="s">
        <v>193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91</v>
      </c>
      <c r="BK168" s="153">
        <f>ROUND(I168*H168,2)</f>
        <v>0</v>
      </c>
      <c r="BL168" s="13" t="s">
        <v>258</v>
      </c>
      <c r="BM168" s="152" t="s">
        <v>298</v>
      </c>
    </row>
    <row r="169" spans="2:65" s="11" customFormat="1" ht="22.9" customHeight="1" x14ac:dyDescent="0.2">
      <c r="B169" s="127"/>
      <c r="D169" s="128" t="s">
        <v>78</v>
      </c>
      <c r="E169" s="137" t="s">
        <v>299</v>
      </c>
      <c r="F169" s="137" t="s">
        <v>300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7.2120000000000006</v>
      </c>
      <c r="AR169" s="128" t="s">
        <v>91</v>
      </c>
      <c r="AT169" s="135" t="s">
        <v>78</v>
      </c>
      <c r="AU169" s="135" t="s">
        <v>86</v>
      </c>
      <c r="AY169" s="128" t="s">
        <v>193</v>
      </c>
      <c r="BK169" s="136">
        <f>BK170</f>
        <v>0</v>
      </c>
    </row>
    <row r="170" spans="2:65" s="1" customFormat="1" ht="37.9" customHeight="1" x14ac:dyDescent="0.2">
      <c r="B170" s="139"/>
      <c r="C170" s="140" t="s">
        <v>301</v>
      </c>
      <c r="D170" s="140" t="s">
        <v>195</v>
      </c>
      <c r="E170" s="141" t="s">
        <v>302</v>
      </c>
      <c r="F170" s="142" t="s">
        <v>303</v>
      </c>
      <c r="G170" s="143" t="s">
        <v>198</v>
      </c>
      <c r="H170" s="144">
        <v>400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45</v>
      </c>
      <c r="P170" s="150">
        <f>O170*H170</f>
        <v>0</v>
      </c>
      <c r="Q170" s="150">
        <v>0</v>
      </c>
      <c r="R170" s="150">
        <f>Q170*H170</f>
        <v>0</v>
      </c>
      <c r="S170" s="150">
        <v>1.8030000000000001E-2</v>
      </c>
      <c r="T170" s="151">
        <f>S170*H170</f>
        <v>7.2120000000000006</v>
      </c>
      <c r="AR170" s="152" t="s">
        <v>258</v>
      </c>
      <c r="AT170" s="152" t="s">
        <v>195</v>
      </c>
      <c r="AU170" s="152" t="s">
        <v>91</v>
      </c>
      <c r="AY170" s="13" t="s">
        <v>193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91</v>
      </c>
      <c r="BK170" s="153">
        <f>ROUND(I170*H170,2)</f>
        <v>0</v>
      </c>
      <c r="BL170" s="13" t="s">
        <v>258</v>
      </c>
      <c r="BM170" s="152" t="s">
        <v>304</v>
      </c>
    </row>
    <row r="171" spans="2:65" s="11" customFormat="1" ht="22.9" customHeight="1" x14ac:dyDescent="0.2">
      <c r="B171" s="127"/>
      <c r="D171" s="128" t="s">
        <v>78</v>
      </c>
      <c r="E171" s="137" t="s">
        <v>305</v>
      </c>
      <c r="F171" s="137" t="s">
        <v>306</v>
      </c>
      <c r="I171" s="130"/>
      <c r="J171" s="138">
        <f>BK171</f>
        <v>0</v>
      </c>
      <c r="L171" s="127"/>
      <c r="M171" s="132"/>
      <c r="P171" s="133">
        <f>SUM(P172:P175)</f>
        <v>0</v>
      </c>
      <c r="R171" s="133">
        <f>SUM(R172:R175)</f>
        <v>0</v>
      </c>
      <c r="T171" s="134">
        <f>SUM(T172:T175)</f>
        <v>3.4988000000000001</v>
      </c>
      <c r="AR171" s="128" t="s">
        <v>91</v>
      </c>
      <c r="AT171" s="135" t="s">
        <v>78</v>
      </c>
      <c r="AU171" s="135" t="s">
        <v>86</v>
      </c>
      <c r="AY171" s="128" t="s">
        <v>193</v>
      </c>
      <c r="BK171" s="136">
        <f>SUM(BK172:BK175)</f>
        <v>0</v>
      </c>
    </row>
    <row r="172" spans="2:65" s="1" customFormat="1" ht="24.2" customHeight="1" x14ac:dyDescent="0.2">
      <c r="B172" s="139"/>
      <c r="C172" s="140" t="s">
        <v>307</v>
      </c>
      <c r="D172" s="140" t="s">
        <v>195</v>
      </c>
      <c r="E172" s="141" t="s">
        <v>308</v>
      </c>
      <c r="F172" s="142" t="s">
        <v>309</v>
      </c>
      <c r="G172" s="143" t="s">
        <v>198</v>
      </c>
      <c r="H172" s="144">
        <v>400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45</v>
      </c>
      <c r="P172" s="150">
        <f>O172*H172</f>
        <v>0</v>
      </c>
      <c r="Q172" s="150">
        <v>0</v>
      </c>
      <c r="R172" s="150">
        <f>Q172*H172</f>
        <v>0</v>
      </c>
      <c r="S172" s="150">
        <v>7.3200000000000001E-3</v>
      </c>
      <c r="T172" s="151">
        <f>S172*H172</f>
        <v>2.9279999999999999</v>
      </c>
      <c r="AR172" s="152" t="s">
        <v>258</v>
      </c>
      <c r="AT172" s="152" t="s">
        <v>195</v>
      </c>
      <c r="AU172" s="152" t="s">
        <v>91</v>
      </c>
      <c r="AY172" s="13" t="s">
        <v>193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91</v>
      </c>
      <c r="BK172" s="153">
        <f>ROUND(I172*H172,2)</f>
        <v>0</v>
      </c>
      <c r="BL172" s="13" t="s">
        <v>258</v>
      </c>
      <c r="BM172" s="152" t="s">
        <v>310</v>
      </c>
    </row>
    <row r="173" spans="2:65" s="1" customFormat="1" ht="16.5" customHeight="1" x14ac:dyDescent="0.2">
      <c r="B173" s="139"/>
      <c r="C173" s="140" t="s">
        <v>311</v>
      </c>
      <c r="D173" s="140" t="s">
        <v>195</v>
      </c>
      <c r="E173" s="141" t="s">
        <v>312</v>
      </c>
      <c r="F173" s="142" t="s">
        <v>313</v>
      </c>
      <c r="G173" s="143" t="s">
        <v>198</v>
      </c>
      <c r="H173" s="144">
        <v>40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45</v>
      </c>
      <c r="P173" s="150">
        <f>O173*H173</f>
        <v>0</v>
      </c>
      <c r="Q173" s="150">
        <v>0</v>
      </c>
      <c r="R173" s="150">
        <f>Q173*H173</f>
        <v>0</v>
      </c>
      <c r="S173" s="150">
        <v>7.4000000000000003E-3</v>
      </c>
      <c r="T173" s="151">
        <f>S173*H173</f>
        <v>0.29600000000000004</v>
      </c>
      <c r="AR173" s="152" t="s">
        <v>258</v>
      </c>
      <c r="AT173" s="152" t="s">
        <v>195</v>
      </c>
      <c r="AU173" s="152" t="s">
        <v>91</v>
      </c>
      <c r="AY173" s="13" t="s">
        <v>193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91</v>
      </c>
      <c r="BK173" s="153">
        <f>ROUND(I173*H173,2)</f>
        <v>0</v>
      </c>
      <c r="BL173" s="13" t="s">
        <v>258</v>
      </c>
      <c r="BM173" s="152" t="s">
        <v>314</v>
      </c>
    </row>
    <row r="174" spans="2:65" s="1" customFormat="1" ht="24.2" customHeight="1" x14ac:dyDescent="0.2">
      <c r="B174" s="139"/>
      <c r="C174" s="140" t="s">
        <v>315</v>
      </c>
      <c r="D174" s="140" t="s">
        <v>195</v>
      </c>
      <c r="E174" s="141" t="s">
        <v>316</v>
      </c>
      <c r="F174" s="142" t="s">
        <v>317</v>
      </c>
      <c r="G174" s="143" t="s">
        <v>318</v>
      </c>
      <c r="H174" s="144">
        <v>66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45</v>
      </c>
      <c r="P174" s="150">
        <f>O174*H174</f>
        <v>0</v>
      </c>
      <c r="Q174" s="150">
        <v>0</v>
      </c>
      <c r="R174" s="150">
        <f>Q174*H174</f>
        <v>0</v>
      </c>
      <c r="S174" s="150">
        <v>3.3E-3</v>
      </c>
      <c r="T174" s="151">
        <f>S174*H174</f>
        <v>0.21779999999999999</v>
      </c>
      <c r="AR174" s="152" t="s">
        <v>258</v>
      </c>
      <c r="AT174" s="152" t="s">
        <v>195</v>
      </c>
      <c r="AU174" s="152" t="s">
        <v>91</v>
      </c>
      <c r="AY174" s="13" t="s">
        <v>193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91</v>
      </c>
      <c r="BK174" s="153">
        <f>ROUND(I174*H174,2)</f>
        <v>0</v>
      </c>
      <c r="BL174" s="13" t="s">
        <v>258</v>
      </c>
      <c r="BM174" s="152" t="s">
        <v>319</v>
      </c>
    </row>
    <row r="175" spans="2:65" s="1" customFormat="1" ht="16.5" customHeight="1" x14ac:dyDescent="0.2">
      <c r="B175" s="139"/>
      <c r="C175" s="140" t="s">
        <v>320</v>
      </c>
      <c r="D175" s="140" t="s">
        <v>195</v>
      </c>
      <c r="E175" s="141" t="s">
        <v>321</v>
      </c>
      <c r="F175" s="142" t="s">
        <v>322</v>
      </c>
      <c r="G175" s="143" t="s">
        <v>318</v>
      </c>
      <c r="H175" s="144">
        <v>20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45</v>
      </c>
      <c r="P175" s="150">
        <f>O175*H175</f>
        <v>0</v>
      </c>
      <c r="Q175" s="150">
        <v>0</v>
      </c>
      <c r="R175" s="150">
        <f>Q175*H175</f>
        <v>0</v>
      </c>
      <c r="S175" s="150">
        <v>2.8500000000000001E-3</v>
      </c>
      <c r="T175" s="151">
        <f>S175*H175</f>
        <v>5.7000000000000002E-2</v>
      </c>
      <c r="AR175" s="152" t="s">
        <v>258</v>
      </c>
      <c r="AT175" s="152" t="s">
        <v>195</v>
      </c>
      <c r="AU175" s="152" t="s">
        <v>91</v>
      </c>
      <c r="AY175" s="13" t="s">
        <v>193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91</v>
      </c>
      <c r="BK175" s="153">
        <f>ROUND(I175*H175,2)</f>
        <v>0</v>
      </c>
      <c r="BL175" s="13" t="s">
        <v>258</v>
      </c>
      <c r="BM175" s="152" t="s">
        <v>323</v>
      </c>
    </row>
    <row r="176" spans="2:65" s="11" customFormat="1" ht="22.9" customHeight="1" x14ac:dyDescent="0.2">
      <c r="B176" s="127"/>
      <c r="D176" s="128" t="s">
        <v>78</v>
      </c>
      <c r="E176" s="137" t="s">
        <v>324</v>
      </c>
      <c r="F176" s="137" t="s">
        <v>325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0.14805000000000001</v>
      </c>
      <c r="T176" s="134">
        <f>T177</f>
        <v>2.9609999999999999</v>
      </c>
      <c r="AR176" s="128" t="s">
        <v>91</v>
      </c>
      <c r="AT176" s="135" t="s">
        <v>78</v>
      </c>
      <c r="AU176" s="135" t="s">
        <v>86</v>
      </c>
      <c r="AY176" s="128" t="s">
        <v>193</v>
      </c>
      <c r="BK176" s="136">
        <f>BK177</f>
        <v>0</v>
      </c>
    </row>
    <row r="177" spans="2:65" s="1" customFormat="1" ht="33" customHeight="1" x14ac:dyDescent="0.2">
      <c r="B177" s="139"/>
      <c r="C177" s="140" t="s">
        <v>326</v>
      </c>
      <c r="D177" s="140" t="s">
        <v>195</v>
      </c>
      <c r="E177" s="141" t="s">
        <v>327</v>
      </c>
      <c r="F177" s="142" t="s">
        <v>328</v>
      </c>
      <c r="G177" s="143" t="s">
        <v>329</v>
      </c>
      <c r="H177" s="144">
        <v>2961</v>
      </c>
      <c r="I177" s="145"/>
      <c r="J177" s="146">
        <f>ROUND(I177*H177,2)</f>
        <v>0</v>
      </c>
      <c r="K177" s="147"/>
      <c r="L177" s="28"/>
      <c r="M177" s="154" t="s">
        <v>1</v>
      </c>
      <c r="N177" s="155" t="s">
        <v>45</v>
      </c>
      <c r="O177" s="156"/>
      <c r="P177" s="157">
        <f>O177*H177</f>
        <v>0</v>
      </c>
      <c r="Q177" s="157">
        <v>5.0000000000000002E-5</v>
      </c>
      <c r="R177" s="157">
        <f>Q177*H177</f>
        <v>0.14805000000000001</v>
      </c>
      <c r="S177" s="157">
        <v>1E-3</v>
      </c>
      <c r="T177" s="158">
        <f>S177*H177</f>
        <v>2.9609999999999999</v>
      </c>
      <c r="AR177" s="152" t="s">
        <v>258</v>
      </c>
      <c r="AT177" s="152" t="s">
        <v>195</v>
      </c>
      <c r="AU177" s="152" t="s">
        <v>91</v>
      </c>
      <c r="AY177" s="13" t="s">
        <v>193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91</v>
      </c>
      <c r="BK177" s="153">
        <f>ROUND(I177*H177,2)</f>
        <v>0</v>
      </c>
      <c r="BL177" s="13" t="s">
        <v>258</v>
      </c>
      <c r="BM177" s="152" t="s">
        <v>330</v>
      </c>
    </row>
    <row r="178" spans="2:65" s="1" customFormat="1" ht="6.95" customHeight="1" x14ac:dyDescent="0.2">
      <c r="B178" s="43"/>
      <c r="C178" s="44"/>
      <c r="D178" s="44"/>
      <c r="E178" s="44"/>
      <c r="F178" s="44"/>
      <c r="G178" s="44"/>
      <c r="H178" s="44"/>
      <c r="I178" s="44"/>
      <c r="J178" s="44"/>
      <c r="K178" s="44"/>
      <c r="L178" s="28"/>
    </row>
  </sheetData>
  <autoFilter ref="C135:K177" xr:uid="{00000000-0009-0000-0000-000001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8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.75" x14ac:dyDescent="0.2">
      <c r="B8" s="16"/>
      <c r="D8" s="23" t="s">
        <v>156</v>
      </c>
      <c r="L8" s="16"/>
    </row>
    <row r="9" spans="2:46" ht="16.5" customHeight="1" x14ac:dyDescent="0.2">
      <c r="B9" s="16"/>
      <c r="E9" s="219" t="s">
        <v>157</v>
      </c>
      <c r="F9" s="183"/>
      <c r="G9" s="183"/>
      <c r="H9" s="183"/>
      <c r="L9" s="16"/>
    </row>
    <row r="10" spans="2:46" ht="12" customHeight="1" x14ac:dyDescent="0.2">
      <c r="B10" s="16"/>
      <c r="D10" s="23" t="s">
        <v>158</v>
      </c>
      <c r="L10" s="16"/>
    </row>
    <row r="11" spans="2:46" s="1" customFormat="1" ht="16.5" customHeight="1" x14ac:dyDescent="0.2">
      <c r="B11" s="28"/>
      <c r="E11" s="208" t="s">
        <v>159</v>
      </c>
      <c r="F11" s="221"/>
      <c r="G11" s="221"/>
      <c r="H11" s="221"/>
      <c r="L11" s="28"/>
    </row>
    <row r="12" spans="2:46" s="1" customFormat="1" ht="12" customHeight="1" x14ac:dyDescent="0.2">
      <c r="B12" s="28"/>
      <c r="D12" s="23" t="s">
        <v>160</v>
      </c>
      <c r="L12" s="28"/>
    </row>
    <row r="13" spans="2:46" s="1" customFormat="1" ht="16.5" customHeight="1" x14ac:dyDescent="0.2">
      <c r="B13" s="28"/>
      <c r="E13" s="177" t="s">
        <v>331</v>
      </c>
      <c r="F13" s="221"/>
      <c r="G13" s="221"/>
      <c r="H13" s="221"/>
      <c r="L13" s="28"/>
    </row>
    <row r="14" spans="2:46" s="1" customFormat="1" ht="11.25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3. 5. 2023</v>
      </c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25</v>
      </c>
      <c r="L18" s="28"/>
    </row>
    <row r="19" spans="2:12" s="1" customFormat="1" ht="18" customHeight="1" x14ac:dyDescent="0.2">
      <c r="B19" s="28"/>
      <c r="E19" s="21" t="s">
        <v>26</v>
      </c>
      <c r="I19" s="23" t="s">
        <v>27</v>
      </c>
      <c r="J19" s="21" t="s">
        <v>28</v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29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2" t="str">
        <f>'Rekapitulácia stavby'!E14</f>
        <v>Vyplň údaj</v>
      </c>
      <c r="F22" s="182"/>
      <c r="G22" s="182"/>
      <c r="H22" s="182"/>
      <c r="I22" s="23" t="s">
        <v>27</v>
      </c>
      <c r="J22" s="24" t="str">
        <f>'Rekapitulácia stavby'!AN14</f>
        <v>Vyplň údaj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32</v>
      </c>
      <c r="I25" s="23" t="s">
        <v>27</v>
      </c>
      <c r="J25" s="21" t="s">
        <v>1</v>
      </c>
      <c r="L25" s="28"/>
    </row>
    <row r="26" spans="2:12" s="1" customFormat="1" ht="6.95" customHeight="1" x14ac:dyDescent="0.2">
      <c r="B26" s="28"/>
      <c r="L26" s="28"/>
    </row>
    <row r="27" spans="2:12" s="1" customFormat="1" ht="12" customHeight="1" x14ac:dyDescent="0.2">
      <c r="B27" s="28"/>
      <c r="D27" s="23" t="s">
        <v>34</v>
      </c>
      <c r="I27" s="23" t="s">
        <v>24</v>
      </c>
      <c r="J27" s="21" t="s">
        <v>35</v>
      </c>
      <c r="L27" s="28"/>
    </row>
    <row r="28" spans="2:12" s="1" customFormat="1" ht="18" customHeight="1" x14ac:dyDescent="0.2">
      <c r="B28" s="28"/>
      <c r="E28" s="21" t="s">
        <v>36</v>
      </c>
      <c r="I28" s="23" t="s">
        <v>27</v>
      </c>
      <c r="J28" s="21" t="s">
        <v>37</v>
      </c>
      <c r="L28" s="28"/>
    </row>
    <row r="29" spans="2:12" s="1" customFormat="1" ht="6.95" customHeight="1" x14ac:dyDescent="0.2">
      <c r="B29" s="28"/>
      <c r="L29" s="28"/>
    </row>
    <row r="30" spans="2:12" s="1" customFormat="1" ht="12" customHeight="1" x14ac:dyDescent="0.2">
      <c r="B30" s="28"/>
      <c r="D30" s="23" t="s">
        <v>38</v>
      </c>
      <c r="L30" s="28"/>
    </row>
    <row r="31" spans="2:12" s="7" customFormat="1" ht="16.5" customHeight="1" x14ac:dyDescent="0.2">
      <c r="B31" s="93"/>
      <c r="E31" s="187" t="s">
        <v>1</v>
      </c>
      <c r="F31" s="187"/>
      <c r="G31" s="187"/>
      <c r="H31" s="187"/>
      <c r="L31" s="93"/>
    </row>
    <row r="32" spans="2:12" s="1" customFormat="1" ht="6.95" customHeight="1" x14ac:dyDescent="0.2">
      <c r="B32" s="28"/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39</v>
      </c>
      <c r="J34" s="65">
        <f>ROUND(J137, 2)</f>
        <v>0</v>
      </c>
      <c r="L34" s="28"/>
    </row>
    <row r="35" spans="2:12" s="1" customFormat="1" ht="6.9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 x14ac:dyDescent="0.2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 x14ac:dyDescent="0.2">
      <c r="B37" s="28"/>
      <c r="D37" s="54" t="s">
        <v>43</v>
      </c>
      <c r="E37" s="33" t="s">
        <v>44</v>
      </c>
      <c r="F37" s="95">
        <f>ROUND((SUM(BE137:BE179)),  2)</f>
        <v>0</v>
      </c>
      <c r="G37" s="96"/>
      <c r="H37" s="96"/>
      <c r="I37" s="97">
        <v>0.2</v>
      </c>
      <c r="J37" s="95">
        <f>ROUND(((SUM(BE137:BE179))*I37),  2)</f>
        <v>0</v>
      </c>
      <c r="L37" s="28"/>
    </row>
    <row r="38" spans="2:12" s="1" customFormat="1" ht="14.45" customHeight="1" x14ac:dyDescent="0.2">
      <c r="B38" s="28"/>
      <c r="E38" s="33" t="s">
        <v>45</v>
      </c>
      <c r="F38" s="95">
        <f>ROUND((SUM(BF137:BF179)),  2)</f>
        <v>0</v>
      </c>
      <c r="G38" s="96"/>
      <c r="H38" s="96"/>
      <c r="I38" s="97">
        <v>0.2</v>
      </c>
      <c r="J38" s="95">
        <f>ROUND(((SUM(BF137:BF179))*I38),  2)</f>
        <v>0</v>
      </c>
      <c r="L38" s="28"/>
    </row>
    <row r="39" spans="2:12" s="1" customFormat="1" ht="14.45" hidden="1" customHeight="1" x14ac:dyDescent="0.2">
      <c r="B39" s="28"/>
      <c r="E39" s="23" t="s">
        <v>46</v>
      </c>
      <c r="F39" s="84">
        <f>ROUND((SUM(BG137:BG179)),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 x14ac:dyDescent="0.2">
      <c r="B40" s="28"/>
      <c r="E40" s="23" t="s">
        <v>47</v>
      </c>
      <c r="F40" s="84">
        <f>ROUND((SUM(BH137:BH179)),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 x14ac:dyDescent="0.2">
      <c r="B41" s="28"/>
      <c r="E41" s="33" t="s">
        <v>48</v>
      </c>
      <c r="F41" s="95">
        <f>ROUND((SUM(BI137:BI179)),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 x14ac:dyDescent="0.2">
      <c r="B44" s="28"/>
      <c r="L44" s="28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ht="16.5" customHeight="1" x14ac:dyDescent="0.2">
      <c r="B87" s="16"/>
      <c r="E87" s="219" t="s">
        <v>157</v>
      </c>
      <c r="F87" s="183"/>
      <c r="G87" s="183"/>
      <c r="H87" s="183"/>
      <c r="L87" s="16"/>
    </row>
    <row r="88" spans="2:12" ht="12" customHeight="1" x14ac:dyDescent="0.2">
      <c r="B88" s="16"/>
      <c r="C88" s="23" t="s">
        <v>158</v>
      </c>
      <c r="L88" s="16"/>
    </row>
    <row r="89" spans="2:12" s="1" customFormat="1" ht="16.5" customHeight="1" x14ac:dyDescent="0.2">
      <c r="B89" s="28"/>
      <c r="E89" s="208" t="s">
        <v>159</v>
      </c>
      <c r="F89" s="221"/>
      <c r="G89" s="221"/>
      <c r="H89" s="221"/>
      <c r="L89" s="28"/>
    </row>
    <row r="90" spans="2:12" s="1" customFormat="1" ht="12" customHeight="1" x14ac:dyDescent="0.2">
      <c r="B90" s="28"/>
      <c r="C90" s="23" t="s">
        <v>160</v>
      </c>
      <c r="L90" s="28"/>
    </row>
    <row r="91" spans="2:12" s="1" customFormat="1" ht="16.5" customHeight="1" x14ac:dyDescent="0.2">
      <c r="B91" s="28"/>
      <c r="E91" s="177" t="str">
        <f>E13</f>
        <v>100.1.2 - Sklad</v>
      </c>
      <c r="F91" s="221"/>
      <c r="G91" s="221"/>
      <c r="H91" s="221"/>
      <c r="L91" s="28"/>
    </row>
    <row r="92" spans="2:12" s="1" customFormat="1" ht="6.9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Stará Ľubovňa</v>
      </c>
      <c r="I93" s="23" t="s">
        <v>21</v>
      </c>
      <c r="J93" s="51" t="str">
        <f>IF(J16="","",J16)</f>
        <v>3. 5. 2023</v>
      </c>
      <c r="L93" s="28"/>
    </row>
    <row r="94" spans="2:12" s="1" customFormat="1" ht="6.95" customHeight="1" x14ac:dyDescent="0.2">
      <c r="B94" s="28"/>
      <c r="L94" s="28"/>
    </row>
    <row r="95" spans="2:12" s="1" customFormat="1" ht="15.2" customHeight="1" x14ac:dyDescent="0.2">
      <c r="B95" s="28"/>
      <c r="C95" s="23" t="s">
        <v>23</v>
      </c>
      <c r="F95" s="21" t="str">
        <f>E19</f>
        <v>GAS Familia, s.r.o.</v>
      </c>
      <c r="I95" s="23" t="s">
        <v>31</v>
      </c>
      <c r="J95" s="26" t="str">
        <f>E25</f>
        <v>Ing. Tibor Mitura</v>
      </c>
      <c r="L95" s="28"/>
    </row>
    <row r="96" spans="2:12" s="1" customFormat="1" ht="15.2" customHeight="1" x14ac:dyDescent="0.2">
      <c r="B96" s="28"/>
      <c r="C96" s="23" t="s">
        <v>29</v>
      </c>
      <c r="F96" s="21" t="str">
        <f>IF(E22="","",E22)</f>
        <v>Vyplň údaj</v>
      </c>
      <c r="I96" s="23" t="s">
        <v>34</v>
      </c>
      <c r="J96" s="26" t="str">
        <f>E28</f>
        <v>Structures, s.r.o.</v>
      </c>
      <c r="L96" s="28"/>
    </row>
    <row r="97" spans="2:47" s="1" customFormat="1" ht="10.35" customHeight="1" x14ac:dyDescent="0.2">
      <c r="B97" s="28"/>
      <c r="L97" s="28"/>
    </row>
    <row r="98" spans="2:47" s="1" customFormat="1" ht="29.25" customHeight="1" x14ac:dyDescent="0.2">
      <c r="B98" s="28"/>
      <c r="C98" s="107" t="s">
        <v>163</v>
      </c>
      <c r="D98" s="99"/>
      <c r="E98" s="99"/>
      <c r="F98" s="99"/>
      <c r="G98" s="99"/>
      <c r="H98" s="99"/>
      <c r="I98" s="99"/>
      <c r="J98" s="108" t="s">
        <v>164</v>
      </c>
      <c r="K98" s="99"/>
      <c r="L98" s="28"/>
    </row>
    <row r="99" spans="2:47" s="1" customFormat="1" ht="10.35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165</v>
      </c>
      <c r="J100" s="65">
        <f>J137</f>
        <v>0</v>
      </c>
      <c r="L100" s="28"/>
      <c r="AU100" s="13" t="s">
        <v>166</v>
      </c>
    </row>
    <row r="101" spans="2:47" s="8" customFormat="1" ht="24.95" customHeight="1" x14ac:dyDescent="0.2">
      <c r="B101" s="110"/>
      <c r="D101" s="111" t="s">
        <v>167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47" s="9" customFormat="1" ht="19.899999999999999" customHeight="1" x14ac:dyDescent="0.2">
      <c r="B102" s="114"/>
      <c r="D102" s="115" t="s">
        <v>168</v>
      </c>
      <c r="E102" s="116"/>
      <c r="F102" s="116"/>
      <c r="G102" s="116"/>
      <c r="H102" s="116"/>
      <c r="I102" s="116"/>
      <c r="J102" s="117">
        <f>J139</f>
        <v>0</v>
      </c>
      <c r="L102" s="114"/>
    </row>
    <row r="103" spans="2:47" s="9" customFormat="1" ht="19.899999999999999" customHeight="1" x14ac:dyDescent="0.2">
      <c r="B103" s="114"/>
      <c r="D103" s="115" t="s">
        <v>169</v>
      </c>
      <c r="E103" s="116"/>
      <c r="F103" s="116"/>
      <c r="G103" s="116"/>
      <c r="H103" s="116"/>
      <c r="I103" s="116"/>
      <c r="J103" s="117">
        <f>J141</f>
        <v>0</v>
      </c>
      <c r="L103" s="114"/>
    </row>
    <row r="104" spans="2:47" s="9" customFormat="1" ht="19.899999999999999" customHeight="1" x14ac:dyDescent="0.2">
      <c r="B104" s="114"/>
      <c r="D104" s="115" t="s">
        <v>170</v>
      </c>
      <c r="E104" s="116"/>
      <c r="F104" s="116"/>
      <c r="G104" s="116"/>
      <c r="H104" s="116"/>
      <c r="I104" s="116"/>
      <c r="J104" s="117">
        <f>J143</f>
        <v>0</v>
      </c>
      <c r="L104" s="114"/>
    </row>
    <row r="105" spans="2:47" s="8" customFormat="1" ht="24.95" customHeight="1" x14ac:dyDescent="0.2">
      <c r="B105" s="110"/>
      <c r="D105" s="111" t="s">
        <v>171</v>
      </c>
      <c r="E105" s="112"/>
      <c r="F105" s="112"/>
      <c r="G105" s="112"/>
      <c r="H105" s="112"/>
      <c r="I105" s="112"/>
      <c r="J105" s="113">
        <f>J158</f>
        <v>0</v>
      </c>
      <c r="L105" s="110"/>
    </row>
    <row r="106" spans="2:47" s="9" customFormat="1" ht="19.899999999999999" customHeight="1" x14ac:dyDescent="0.2">
      <c r="B106" s="114"/>
      <c r="D106" s="115" t="s">
        <v>172</v>
      </c>
      <c r="E106" s="116"/>
      <c r="F106" s="116"/>
      <c r="G106" s="116"/>
      <c r="H106" s="116"/>
      <c r="I106" s="116"/>
      <c r="J106" s="117">
        <f>J159</f>
        <v>0</v>
      </c>
      <c r="L106" s="114"/>
    </row>
    <row r="107" spans="2:47" s="9" customFormat="1" ht="19.899999999999999" customHeight="1" x14ac:dyDescent="0.2">
      <c r="B107" s="114"/>
      <c r="D107" s="115" t="s">
        <v>173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47" s="9" customFormat="1" ht="19.899999999999999" customHeight="1" x14ac:dyDescent="0.2">
      <c r="B108" s="114"/>
      <c r="D108" s="115" t="s">
        <v>174</v>
      </c>
      <c r="E108" s="116"/>
      <c r="F108" s="116"/>
      <c r="G108" s="116"/>
      <c r="H108" s="116"/>
      <c r="I108" s="116"/>
      <c r="J108" s="117">
        <f>J163</f>
        <v>0</v>
      </c>
      <c r="L108" s="114"/>
    </row>
    <row r="109" spans="2:47" s="9" customFormat="1" ht="19.899999999999999" customHeight="1" x14ac:dyDescent="0.2">
      <c r="B109" s="114"/>
      <c r="D109" s="115" t="s">
        <v>175</v>
      </c>
      <c r="E109" s="116"/>
      <c r="F109" s="116"/>
      <c r="G109" s="116"/>
      <c r="H109" s="116"/>
      <c r="I109" s="116"/>
      <c r="J109" s="117">
        <f>J166</f>
        <v>0</v>
      </c>
      <c r="L109" s="114"/>
    </row>
    <row r="110" spans="2:47" s="9" customFormat="1" ht="19.899999999999999" customHeight="1" x14ac:dyDescent="0.2">
      <c r="B110" s="114"/>
      <c r="D110" s="115" t="s">
        <v>176</v>
      </c>
      <c r="E110" s="116"/>
      <c r="F110" s="116"/>
      <c r="G110" s="116"/>
      <c r="H110" s="116"/>
      <c r="I110" s="116"/>
      <c r="J110" s="117">
        <f>J169</f>
        <v>0</v>
      </c>
      <c r="L110" s="114"/>
    </row>
    <row r="111" spans="2:47" s="9" customFormat="1" ht="19.899999999999999" customHeight="1" x14ac:dyDescent="0.2">
      <c r="B111" s="114"/>
      <c r="D111" s="115" t="s">
        <v>177</v>
      </c>
      <c r="E111" s="116"/>
      <c r="F111" s="116"/>
      <c r="G111" s="116"/>
      <c r="H111" s="116"/>
      <c r="I111" s="116"/>
      <c r="J111" s="117">
        <f>J171</f>
        <v>0</v>
      </c>
      <c r="L111" s="114"/>
    </row>
    <row r="112" spans="2:47" s="9" customFormat="1" ht="19.899999999999999" customHeight="1" x14ac:dyDescent="0.2">
      <c r="B112" s="114"/>
      <c r="D112" s="115" t="s">
        <v>178</v>
      </c>
      <c r="E112" s="116"/>
      <c r="F112" s="116"/>
      <c r="G112" s="116"/>
      <c r="H112" s="116"/>
      <c r="I112" s="116"/>
      <c r="J112" s="117">
        <f>J176</f>
        <v>0</v>
      </c>
      <c r="L112" s="114"/>
    </row>
    <row r="113" spans="2:12" s="9" customFormat="1" ht="19.899999999999999" customHeight="1" x14ac:dyDescent="0.2">
      <c r="B113" s="114"/>
      <c r="D113" s="115" t="s">
        <v>332</v>
      </c>
      <c r="E113" s="116"/>
      <c r="F113" s="116"/>
      <c r="G113" s="116"/>
      <c r="H113" s="116"/>
      <c r="I113" s="116"/>
      <c r="J113" s="117">
        <f>J178</f>
        <v>0</v>
      </c>
      <c r="L113" s="114"/>
    </row>
    <row r="114" spans="2:12" s="1" customFormat="1" ht="21.75" customHeight="1" x14ac:dyDescent="0.2">
      <c r="B114" s="28"/>
      <c r="L114" s="28"/>
    </row>
    <row r="115" spans="2:12" s="1" customFormat="1" ht="6.95" customHeight="1" x14ac:dyDescent="0.2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 x14ac:dyDescent="0.2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 x14ac:dyDescent="0.2">
      <c r="B120" s="28"/>
      <c r="C120" s="17" t="s">
        <v>179</v>
      </c>
      <c r="L120" s="28"/>
    </row>
    <row r="121" spans="2:12" s="1" customFormat="1" ht="6.95" customHeight="1" x14ac:dyDescent="0.2">
      <c r="B121" s="28"/>
      <c r="L121" s="28"/>
    </row>
    <row r="122" spans="2:12" s="1" customFormat="1" ht="12" customHeight="1" x14ac:dyDescent="0.2">
      <c r="B122" s="28"/>
      <c r="C122" s="23" t="s">
        <v>15</v>
      </c>
      <c r="L122" s="28"/>
    </row>
    <row r="123" spans="2:12" s="1" customFormat="1" ht="26.25" customHeight="1" x14ac:dyDescent="0.2">
      <c r="B123" s="28"/>
      <c r="E123" s="219" t="str">
        <f>E7</f>
        <v>Zníženie energetickej náročnosti a zvýšenie efektívnosti vo výrobe ovocných produktov</v>
      </c>
      <c r="F123" s="220"/>
      <c r="G123" s="220"/>
      <c r="H123" s="220"/>
      <c r="L123" s="28"/>
    </row>
    <row r="124" spans="2:12" ht="12" customHeight="1" x14ac:dyDescent="0.2">
      <c r="B124" s="16"/>
      <c r="C124" s="23" t="s">
        <v>156</v>
      </c>
      <c r="L124" s="16"/>
    </row>
    <row r="125" spans="2:12" ht="16.5" customHeight="1" x14ac:dyDescent="0.2">
      <c r="B125" s="16"/>
      <c r="E125" s="219" t="s">
        <v>157</v>
      </c>
      <c r="F125" s="183"/>
      <c r="G125" s="183"/>
      <c r="H125" s="183"/>
      <c r="L125" s="16"/>
    </row>
    <row r="126" spans="2:12" ht="12" customHeight="1" x14ac:dyDescent="0.2">
      <c r="B126" s="16"/>
      <c r="C126" s="23" t="s">
        <v>158</v>
      </c>
      <c r="L126" s="16"/>
    </row>
    <row r="127" spans="2:12" s="1" customFormat="1" ht="16.5" customHeight="1" x14ac:dyDescent="0.2">
      <c r="B127" s="28"/>
      <c r="E127" s="208" t="s">
        <v>159</v>
      </c>
      <c r="F127" s="221"/>
      <c r="G127" s="221"/>
      <c r="H127" s="221"/>
      <c r="L127" s="28"/>
    </row>
    <row r="128" spans="2:12" s="1" customFormat="1" ht="12" customHeight="1" x14ac:dyDescent="0.2">
      <c r="B128" s="28"/>
      <c r="C128" s="23" t="s">
        <v>160</v>
      </c>
      <c r="L128" s="28"/>
    </row>
    <row r="129" spans="2:65" s="1" customFormat="1" ht="16.5" customHeight="1" x14ac:dyDescent="0.2">
      <c r="B129" s="28"/>
      <c r="E129" s="177" t="str">
        <f>E13</f>
        <v>100.1.2 - Sklad</v>
      </c>
      <c r="F129" s="221"/>
      <c r="G129" s="221"/>
      <c r="H129" s="221"/>
      <c r="L129" s="28"/>
    </row>
    <row r="130" spans="2:65" s="1" customFormat="1" ht="6.95" customHeight="1" x14ac:dyDescent="0.2">
      <c r="B130" s="28"/>
      <c r="L130" s="28"/>
    </row>
    <row r="131" spans="2:65" s="1" customFormat="1" ht="12" customHeight="1" x14ac:dyDescent="0.2">
      <c r="B131" s="28"/>
      <c r="C131" s="23" t="s">
        <v>19</v>
      </c>
      <c r="F131" s="21" t="str">
        <f>F16</f>
        <v>Stará Ľubovňa</v>
      </c>
      <c r="I131" s="23" t="s">
        <v>21</v>
      </c>
      <c r="J131" s="51" t="str">
        <f>IF(J16="","",J16)</f>
        <v>3. 5. 2023</v>
      </c>
      <c r="L131" s="28"/>
    </row>
    <row r="132" spans="2:65" s="1" customFormat="1" ht="6.95" customHeight="1" x14ac:dyDescent="0.2">
      <c r="B132" s="28"/>
      <c r="L132" s="28"/>
    </row>
    <row r="133" spans="2:65" s="1" customFormat="1" ht="15.2" customHeight="1" x14ac:dyDescent="0.2">
      <c r="B133" s="28"/>
      <c r="C133" s="23" t="s">
        <v>23</v>
      </c>
      <c r="F133" s="21" t="str">
        <f>E19</f>
        <v>GAS Familia, s.r.o.</v>
      </c>
      <c r="I133" s="23" t="s">
        <v>31</v>
      </c>
      <c r="J133" s="26" t="str">
        <f>E25</f>
        <v>Ing. Tibor Mitura</v>
      </c>
      <c r="L133" s="28"/>
    </row>
    <row r="134" spans="2:65" s="1" customFormat="1" ht="15.2" customHeight="1" x14ac:dyDescent="0.2">
      <c r="B134" s="28"/>
      <c r="C134" s="23" t="s">
        <v>29</v>
      </c>
      <c r="F134" s="21" t="str">
        <f>IF(E22="","",E22)</f>
        <v>Vyplň údaj</v>
      </c>
      <c r="I134" s="23" t="s">
        <v>34</v>
      </c>
      <c r="J134" s="26" t="str">
        <f>E28</f>
        <v>Structures, s.r.o.</v>
      </c>
      <c r="L134" s="28"/>
    </row>
    <row r="135" spans="2:65" s="1" customFormat="1" ht="10.35" customHeight="1" x14ac:dyDescent="0.2">
      <c r="B135" s="28"/>
      <c r="L135" s="28"/>
    </row>
    <row r="136" spans="2:65" s="10" customFormat="1" ht="29.25" customHeight="1" x14ac:dyDescent="0.2">
      <c r="B136" s="118"/>
      <c r="C136" s="119" t="s">
        <v>180</v>
      </c>
      <c r="D136" s="120" t="s">
        <v>64</v>
      </c>
      <c r="E136" s="120" t="s">
        <v>60</v>
      </c>
      <c r="F136" s="120" t="s">
        <v>61</v>
      </c>
      <c r="G136" s="120" t="s">
        <v>181</v>
      </c>
      <c r="H136" s="120" t="s">
        <v>182</v>
      </c>
      <c r="I136" s="120" t="s">
        <v>183</v>
      </c>
      <c r="J136" s="121" t="s">
        <v>164</v>
      </c>
      <c r="K136" s="122" t="s">
        <v>184</v>
      </c>
      <c r="L136" s="118"/>
      <c r="M136" s="58" t="s">
        <v>1</v>
      </c>
      <c r="N136" s="59" t="s">
        <v>43</v>
      </c>
      <c r="O136" s="59" t="s">
        <v>185</v>
      </c>
      <c r="P136" s="59" t="s">
        <v>186</v>
      </c>
      <c r="Q136" s="59" t="s">
        <v>187</v>
      </c>
      <c r="R136" s="59" t="s">
        <v>188</v>
      </c>
      <c r="S136" s="59" t="s">
        <v>189</v>
      </c>
      <c r="T136" s="60" t="s">
        <v>190</v>
      </c>
    </row>
    <row r="137" spans="2:65" s="1" customFormat="1" ht="22.9" customHeight="1" x14ac:dyDescent="0.25">
      <c r="B137" s="28"/>
      <c r="C137" s="63" t="s">
        <v>165</v>
      </c>
      <c r="J137" s="123">
        <f>BK137</f>
        <v>0</v>
      </c>
      <c r="L137" s="28"/>
      <c r="M137" s="61"/>
      <c r="N137" s="52"/>
      <c r="O137" s="52"/>
      <c r="P137" s="124">
        <f>P138+P158</f>
        <v>0</v>
      </c>
      <c r="Q137" s="52"/>
      <c r="R137" s="124">
        <f>R138+R158</f>
        <v>0.22207500000000002</v>
      </c>
      <c r="S137" s="52"/>
      <c r="T137" s="125">
        <f>T138+T158</f>
        <v>1053.1923300000001</v>
      </c>
      <c r="AT137" s="13" t="s">
        <v>78</v>
      </c>
      <c r="AU137" s="13" t="s">
        <v>166</v>
      </c>
      <c r="BK137" s="126">
        <f>BK138+BK158</f>
        <v>0</v>
      </c>
    </row>
    <row r="138" spans="2:65" s="11" customFormat="1" ht="25.9" customHeight="1" x14ac:dyDescent="0.2">
      <c r="B138" s="127"/>
      <c r="D138" s="128" t="s">
        <v>78</v>
      </c>
      <c r="E138" s="129" t="s">
        <v>191</v>
      </c>
      <c r="F138" s="129" t="s">
        <v>192</v>
      </c>
      <c r="I138" s="130"/>
      <c r="J138" s="131">
        <f>BK138</f>
        <v>0</v>
      </c>
      <c r="L138" s="127"/>
      <c r="M138" s="132"/>
      <c r="P138" s="133">
        <f>P139+P141+P143</f>
        <v>0</v>
      </c>
      <c r="R138" s="133">
        <f>R139+R141+R143</f>
        <v>0</v>
      </c>
      <c r="T138" s="134">
        <f>T139+T141+T143</f>
        <v>1008.2736300000001</v>
      </c>
      <c r="AR138" s="128" t="s">
        <v>86</v>
      </c>
      <c r="AT138" s="135" t="s">
        <v>78</v>
      </c>
      <c r="AU138" s="135" t="s">
        <v>79</v>
      </c>
      <c r="AY138" s="128" t="s">
        <v>193</v>
      </c>
      <c r="BK138" s="136">
        <f>BK139+BK141+BK143</f>
        <v>0</v>
      </c>
    </row>
    <row r="139" spans="2:65" s="11" customFormat="1" ht="22.9" customHeight="1" x14ac:dyDescent="0.2">
      <c r="B139" s="127"/>
      <c r="D139" s="128" t="s">
        <v>78</v>
      </c>
      <c r="E139" s="137" t="s">
        <v>86</v>
      </c>
      <c r="F139" s="137" t="s">
        <v>194</v>
      </c>
      <c r="I139" s="130"/>
      <c r="J139" s="138">
        <f>BK139</f>
        <v>0</v>
      </c>
      <c r="L139" s="127"/>
      <c r="M139" s="132"/>
      <c r="P139" s="133">
        <f>P140</f>
        <v>0</v>
      </c>
      <c r="R139" s="133">
        <f>R140</f>
        <v>0</v>
      </c>
      <c r="T139" s="134">
        <f>T140</f>
        <v>112.518</v>
      </c>
      <c r="AR139" s="128" t="s">
        <v>86</v>
      </c>
      <c r="AT139" s="135" t="s">
        <v>78</v>
      </c>
      <c r="AU139" s="135" t="s">
        <v>86</v>
      </c>
      <c r="AY139" s="128" t="s">
        <v>193</v>
      </c>
      <c r="BK139" s="136">
        <f>BK140</f>
        <v>0</v>
      </c>
    </row>
    <row r="140" spans="2:65" s="1" customFormat="1" ht="37.9" customHeight="1" x14ac:dyDescent="0.2">
      <c r="B140" s="139"/>
      <c r="C140" s="140" t="s">
        <v>86</v>
      </c>
      <c r="D140" s="140" t="s">
        <v>195</v>
      </c>
      <c r="E140" s="141" t="s">
        <v>196</v>
      </c>
      <c r="F140" s="142" t="s">
        <v>197</v>
      </c>
      <c r="G140" s="143" t="s">
        <v>198</v>
      </c>
      <c r="H140" s="144">
        <v>478.8</v>
      </c>
      <c r="I140" s="145"/>
      <c r="J140" s="146">
        <f>ROUND(I140*H140,2)</f>
        <v>0</v>
      </c>
      <c r="K140" s="147"/>
      <c r="L140" s="28"/>
      <c r="M140" s="148" t="s">
        <v>1</v>
      </c>
      <c r="N140" s="149" t="s">
        <v>45</v>
      </c>
      <c r="P140" s="150">
        <f>O140*H140</f>
        <v>0</v>
      </c>
      <c r="Q140" s="150">
        <v>0</v>
      </c>
      <c r="R140" s="150">
        <f>Q140*H140</f>
        <v>0</v>
      </c>
      <c r="S140" s="150">
        <v>0.23499999999999999</v>
      </c>
      <c r="T140" s="151">
        <f>S140*H140</f>
        <v>112.518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3" t="s">
        <v>91</v>
      </c>
      <c r="BK140" s="153">
        <f>ROUND(I140*H140,2)</f>
        <v>0</v>
      </c>
      <c r="BL140" s="13" t="s">
        <v>199</v>
      </c>
      <c r="BM140" s="152" t="s">
        <v>333</v>
      </c>
    </row>
    <row r="141" spans="2:65" s="11" customFormat="1" ht="22.9" customHeight="1" x14ac:dyDescent="0.2">
      <c r="B141" s="127"/>
      <c r="D141" s="128" t="s">
        <v>78</v>
      </c>
      <c r="E141" s="137" t="s">
        <v>201</v>
      </c>
      <c r="F141" s="137" t="s">
        <v>202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86</v>
      </c>
      <c r="AT141" s="135" t="s">
        <v>78</v>
      </c>
      <c r="AU141" s="135" t="s">
        <v>86</v>
      </c>
      <c r="AY141" s="128" t="s">
        <v>193</v>
      </c>
      <c r="BK141" s="136">
        <f>BK142</f>
        <v>0</v>
      </c>
    </row>
    <row r="142" spans="2:65" s="1" customFormat="1" ht="24.2" customHeight="1" x14ac:dyDescent="0.2">
      <c r="B142" s="139"/>
      <c r="C142" s="140" t="s">
        <v>91</v>
      </c>
      <c r="D142" s="140" t="s">
        <v>195</v>
      </c>
      <c r="E142" s="141" t="s">
        <v>203</v>
      </c>
      <c r="F142" s="142" t="s">
        <v>204</v>
      </c>
      <c r="G142" s="143" t="s">
        <v>198</v>
      </c>
      <c r="H142" s="144">
        <v>478.8</v>
      </c>
      <c r="I142" s="145"/>
      <c r="J142" s="146">
        <f>ROUND(I142*H142,2)</f>
        <v>0</v>
      </c>
      <c r="K142" s="147"/>
      <c r="L142" s="28"/>
      <c r="M142" s="148" t="s">
        <v>1</v>
      </c>
      <c r="N142" s="149" t="s">
        <v>45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3" t="s">
        <v>91</v>
      </c>
      <c r="BK142" s="153">
        <f>ROUND(I142*H142,2)</f>
        <v>0</v>
      </c>
      <c r="BL142" s="13" t="s">
        <v>199</v>
      </c>
      <c r="BM142" s="152" t="s">
        <v>334</v>
      </c>
    </row>
    <row r="143" spans="2:65" s="11" customFormat="1" ht="22.9" customHeight="1" x14ac:dyDescent="0.2">
      <c r="B143" s="127"/>
      <c r="D143" s="128" t="s">
        <v>78</v>
      </c>
      <c r="E143" s="137" t="s">
        <v>206</v>
      </c>
      <c r="F143" s="137" t="s">
        <v>207</v>
      </c>
      <c r="I143" s="130"/>
      <c r="J143" s="138">
        <f>BK143</f>
        <v>0</v>
      </c>
      <c r="L143" s="127"/>
      <c r="M143" s="132"/>
      <c r="P143" s="133">
        <f>SUM(P144:P157)</f>
        <v>0</v>
      </c>
      <c r="R143" s="133">
        <f>SUM(R144:R157)</f>
        <v>0</v>
      </c>
      <c r="T143" s="134">
        <f>SUM(T144:T157)</f>
        <v>895.75563000000011</v>
      </c>
      <c r="AR143" s="128" t="s">
        <v>86</v>
      </c>
      <c r="AT143" s="135" t="s">
        <v>78</v>
      </c>
      <c r="AU143" s="135" t="s">
        <v>86</v>
      </c>
      <c r="AY143" s="128" t="s">
        <v>193</v>
      </c>
      <c r="BK143" s="136">
        <f>SUM(BK144:BK157)</f>
        <v>0</v>
      </c>
    </row>
    <row r="144" spans="2:65" s="1" customFormat="1" ht="37.9" customHeight="1" x14ac:dyDescent="0.2">
      <c r="B144" s="139"/>
      <c r="C144" s="140" t="s">
        <v>96</v>
      </c>
      <c r="D144" s="140" t="s">
        <v>195</v>
      </c>
      <c r="E144" s="141" t="s">
        <v>208</v>
      </c>
      <c r="F144" s="142" t="s">
        <v>209</v>
      </c>
      <c r="G144" s="143" t="s">
        <v>210</v>
      </c>
      <c r="H144" s="144">
        <v>75</v>
      </c>
      <c r="I144" s="145"/>
      <c r="J144" s="146">
        <f t="shared" ref="J144:J157" si="0">ROUND(I144*H144,2)</f>
        <v>0</v>
      </c>
      <c r="K144" s="147"/>
      <c r="L144" s="28"/>
      <c r="M144" s="148" t="s">
        <v>1</v>
      </c>
      <c r="N144" s="149" t="s">
        <v>45</v>
      </c>
      <c r="P144" s="150">
        <f t="shared" ref="P144:P157" si="1">O144*H144</f>
        <v>0</v>
      </c>
      <c r="Q144" s="150">
        <v>0</v>
      </c>
      <c r="R144" s="150">
        <f t="shared" ref="R144:R157" si="2">Q144*H144</f>
        <v>0</v>
      </c>
      <c r="S144" s="150">
        <v>2.2000000000000002</v>
      </c>
      <c r="T144" s="151">
        <f t="shared" ref="T144:T157" si="3">S144*H144</f>
        <v>165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ref="BE144:BE157" si="4">IF(N144="základná",J144,0)</f>
        <v>0</v>
      </c>
      <c r="BF144" s="153">
        <f t="shared" ref="BF144:BF157" si="5">IF(N144="znížená",J144,0)</f>
        <v>0</v>
      </c>
      <c r="BG144" s="153">
        <f t="shared" ref="BG144:BG157" si="6">IF(N144="zákl. prenesená",J144,0)</f>
        <v>0</v>
      </c>
      <c r="BH144" s="153">
        <f t="shared" ref="BH144:BH157" si="7">IF(N144="zníž. prenesená",J144,0)</f>
        <v>0</v>
      </c>
      <c r="BI144" s="153">
        <f t="shared" ref="BI144:BI157" si="8">IF(N144="nulová",J144,0)</f>
        <v>0</v>
      </c>
      <c r="BJ144" s="13" t="s">
        <v>91</v>
      </c>
      <c r="BK144" s="153">
        <f t="shared" ref="BK144:BK157" si="9">ROUND(I144*H144,2)</f>
        <v>0</v>
      </c>
      <c r="BL144" s="13" t="s">
        <v>199</v>
      </c>
      <c r="BM144" s="152" t="s">
        <v>335</v>
      </c>
    </row>
    <row r="145" spans="2:65" s="1" customFormat="1" ht="44.25" customHeight="1" x14ac:dyDescent="0.2">
      <c r="B145" s="139"/>
      <c r="C145" s="140" t="s">
        <v>199</v>
      </c>
      <c r="D145" s="140" t="s">
        <v>195</v>
      </c>
      <c r="E145" s="141" t="s">
        <v>216</v>
      </c>
      <c r="F145" s="142" t="s">
        <v>217</v>
      </c>
      <c r="G145" s="143" t="s">
        <v>210</v>
      </c>
      <c r="H145" s="144">
        <v>180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1.905</v>
      </c>
      <c r="T145" s="151">
        <f t="shared" si="3"/>
        <v>342.9</v>
      </c>
      <c r="AR145" s="152" t="s">
        <v>199</v>
      </c>
      <c r="AT145" s="152" t="s">
        <v>195</v>
      </c>
      <c r="AU145" s="152" t="s">
        <v>91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336</v>
      </c>
    </row>
    <row r="146" spans="2:65" s="1" customFormat="1" ht="33" customHeight="1" x14ac:dyDescent="0.2">
      <c r="B146" s="139"/>
      <c r="C146" s="140" t="s">
        <v>215</v>
      </c>
      <c r="D146" s="140" t="s">
        <v>195</v>
      </c>
      <c r="E146" s="141" t="s">
        <v>219</v>
      </c>
      <c r="F146" s="142" t="s">
        <v>220</v>
      </c>
      <c r="G146" s="143" t="s">
        <v>210</v>
      </c>
      <c r="H146" s="144">
        <v>50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2.4</v>
      </c>
      <c r="T146" s="151">
        <f t="shared" si="3"/>
        <v>120</v>
      </c>
      <c r="AR146" s="152" t="s">
        <v>199</v>
      </c>
      <c r="AT146" s="152" t="s">
        <v>195</v>
      </c>
      <c r="AU146" s="152" t="s">
        <v>91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337</v>
      </c>
    </row>
    <row r="147" spans="2:65" s="1" customFormat="1" ht="37.9" customHeight="1" x14ac:dyDescent="0.2">
      <c r="B147" s="139"/>
      <c r="C147" s="140" t="s">
        <v>201</v>
      </c>
      <c r="D147" s="140" t="s">
        <v>195</v>
      </c>
      <c r="E147" s="141" t="s">
        <v>223</v>
      </c>
      <c r="F147" s="142" t="s">
        <v>224</v>
      </c>
      <c r="G147" s="143" t="s">
        <v>210</v>
      </c>
      <c r="H147" s="144">
        <v>119.7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2.2000000000000002</v>
      </c>
      <c r="T147" s="151">
        <f t="shared" si="3"/>
        <v>263.34000000000003</v>
      </c>
      <c r="AR147" s="152" t="s">
        <v>199</v>
      </c>
      <c r="AT147" s="152" t="s">
        <v>195</v>
      </c>
      <c r="AU147" s="152" t="s">
        <v>91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338</v>
      </c>
    </row>
    <row r="148" spans="2:65" s="1" customFormat="1" ht="33" customHeight="1" x14ac:dyDescent="0.2">
      <c r="B148" s="139"/>
      <c r="C148" s="140" t="s">
        <v>222</v>
      </c>
      <c r="D148" s="140" t="s">
        <v>195</v>
      </c>
      <c r="E148" s="141" t="s">
        <v>227</v>
      </c>
      <c r="F148" s="142" t="s">
        <v>339</v>
      </c>
      <c r="G148" s="143" t="s">
        <v>198</v>
      </c>
      <c r="H148" s="144">
        <v>6.42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4.1000000000000002E-2</v>
      </c>
      <c r="T148" s="151">
        <f t="shared" si="3"/>
        <v>0.26322000000000001</v>
      </c>
      <c r="AR148" s="152" t="s">
        <v>199</v>
      </c>
      <c r="AT148" s="152" t="s">
        <v>195</v>
      </c>
      <c r="AU148" s="152" t="s">
        <v>91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340</v>
      </c>
    </row>
    <row r="149" spans="2:65" s="1" customFormat="1" ht="37.9" customHeight="1" x14ac:dyDescent="0.2">
      <c r="B149" s="139"/>
      <c r="C149" s="140" t="s">
        <v>226</v>
      </c>
      <c r="D149" s="140" t="s">
        <v>195</v>
      </c>
      <c r="E149" s="141" t="s">
        <v>230</v>
      </c>
      <c r="F149" s="142" t="s">
        <v>341</v>
      </c>
      <c r="G149" s="143" t="s">
        <v>198</v>
      </c>
      <c r="H149" s="144">
        <v>52.56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3.1E-2</v>
      </c>
      <c r="T149" s="151">
        <f t="shared" si="3"/>
        <v>1.6293600000000001</v>
      </c>
      <c r="AR149" s="152" t="s">
        <v>199</v>
      </c>
      <c r="AT149" s="152" t="s">
        <v>195</v>
      </c>
      <c r="AU149" s="152" t="s">
        <v>91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342</v>
      </c>
    </row>
    <row r="150" spans="2:65" s="1" customFormat="1" ht="24.2" customHeight="1" x14ac:dyDescent="0.2">
      <c r="B150" s="139"/>
      <c r="C150" s="140" t="s">
        <v>206</v>
      </c>
      <c r="D150" s="140" t="s">
        <v>195</v>
      </c>
      <c r="E150" s="141" t="s">
        <v>234</v>
      </c>
      <c r="F150" s="142" t="s">
        <v>343</v>
      </c>
      <c r="G150" s="143" t="s">
        <v>198</v>
      </c>
      <c r="H150" s="144">
        <v>39.15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6.7000000000000004E-2</v>
      </c>
      <c r="T150" s="151">
        <f t="shared" si="3"/>
        <v>2.6230500000000001</v>
      </c>
      <c r="AR150" s="152" t="s">
        <v>199</v>
      </c>
      <c r="AT150" s="152" t="s">
        <v>195</v>
      </c>
      <c r="AU150" s="152" t="s">
        <v>91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344</v>
      </c>
    </row>
    <row r="151" spans="2:65" s="1" customFormat="1" ht="21.75" customHeight="1" x14ac:dyDescent="0.2">
      <c r="B151" s="139"/>
      <c r="C151" s="140" t="s">
        <v>233</v>
      </c>
      <c r="D151" s="140" t="s">
        <v>195</v>
      </c>
      <c r="E151" s="141" t="s">
        <v>238</v>
      </c>
      <c r="F151" s="142" t="s">
        <v>239</v>
      </c>
      <c r="G151" s="143" t="s">
        <v>240</v>
      </c>
      <c r="H151" s="144">
        <v>1053.192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345</v>
      </c>
    </row>
    <row r="152" spans="2:65" s="1" customFormat="1" ht="24.2" customHeight="1" x14ac:dyDescent="0.2">
      <c r="B152" s="139"/>
      <c r="C152" s="140" t="s">
        <v>237</v>
      </c>
      <c r="D152" s="140" t="s">
        <v>195</v>
      </c>
      <c r="E152" s="141" t="s">
        <v>243</v>
      </c>
      <c r="F152" s="142" t="s">
        <v>244</v>
      </c>
      <c r="G152" s="143" t="s">
        <v>240</v>
      </c>
      <c r="H152" s="144">
        <v>20010.648000000001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346</v>
      </c>
    </row>
    <row r="153" spans="2:65" s="1" customFormat="1" ht="24.2" customHeight="1" x14ac:dyDescent="0.2">
      <c r="B153" s="139"/>
      <c r="C153" s="140" t="s">
        <v>242</v>
      </c>
      <c r="D153" s="140" t="s">
        <v>195</v>
      </c>
      <c r="E153" s="141" t="s">
        <v>247</v>
      </c>
      <c r="F153" s="142" t="s">
        <v>248</v>
      </c>
      <c r="G153" s="143" t="s">
        <v>240</v>
      </c>
      <c r="H153" s="144">
        <v>1003.758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91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347</v>
      </c>
    </row>
    <row r="154" spans="2:65" s="1" customFormat="1" ht="24.2" customHeight="1" x14ac:dyDescent="0.2">
      <c r="B154" s="139"/>
      <c r="C154" s="140" t="s">
        <v>246</v>
      </c>
      <c r="D154" s="140" t="s">
        <v>195</v>
      </c>
      <c r="E154" s="141" t="s">
        <v>251</v>
      </c>
      <c r="F154" s="142" t="s">
        <v>252</v>
      </c>
      <c r="G154" s="143" t="s">
        <v>240</v>
      </c>
      <c r="H154" s="144">
        <v>20.87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195</v>
      </c>
      <c r="AU154" s="152" t="s">
        <v>91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348</v>
      </c>
    </row>
    <row r="155" spans="2:65" s="1" customFormat="1" ht="24.2" customHeight="1" x14ac:dyDescent="0.2">
      <c r="B155" s="139"/>
      <c r="C155" s="140" t="s">
        <v>250</v>
      </c>
      <c r="D155" s="140" t="s">
        <v>195</v>
      </c>
      <c r="E155" s="141" t="s">
        <v>255</v>
      </c>
      <c r="F155" s="142" t="s">
        <v>256</v>
      </c>
      <c r="G155" s="143" t="s">
        <v>240</v>
      </c>
      <c r="H155" s="144">
        <v>2.8730000000000002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195</v>
      </c>
      <c r="AU155" s="152" t="s">
        <v>91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349</v>
      </c>
    </row>
    <row r="156" spans="2:65" s="1" customFormat="1" ht="24.2" customHeight="1" x14ac:dyDescent="0.2">
      <c r="B156" s="139"/>
      <c r="C156" s="140" t="s">
        <v>254</v>
      </c>
      <c r="D156" s="140" t="s">
        <v>195</v>
      </c>
      <c r="E156" s="141" t="s">
        <v>259</v>
      </c>
      <c r="F156" s="142" t="s">
        <v>260</v>
      </c>
      <c r="G156" s="143" t="s">
        <v>240</v>
      </c>
      <c r="H156" s="144">
        <v>5.843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350</v>
      </c>
    </row>
    <row r="157" spans="2:65" s="1" customFormat="1" ht="24.2" customHeight="1" x14ac:dyDescent="0.2">
      <c r="B157" s="139"/>
      <c r="C157" s="140" t="s">
        <v>258</v>
      </c>
      <c r="D157" s="140" t="s">
        <v>195</v>
      </c>
      <c r="E157" s="141" t="s">
        <v>263</v>
      </c>
      <c r="F157" s="142" t="s">
        <v>264</v>
      </c>
      <c r="G157" s="143" t="s">
        <v>240</v>
      </c>
      <c r="H157" s="144">
        <v>10.457000000000001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199</v>
      </c>
      <c r="AT157" s="152" t="s">
        <v>195</v>
      </c>
      <c r="AU157" s="152" t="s">
        <v>91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351</v>
      </c>
    </row>
    <row r="158" spans="2:65" s="11" customFormat="1" ht="25.9" customHeight="1" x14ac:dyDescent="0.2">
      <c r="B158" s="127"/>
      <c r="D158" s="128" t="s">
        <v>78</v>
      </c>
      <c r="E158" s="129" t="s">
        <v>266</v>
      </c>
      <c r="F158" s="129" t="s">
        <v>267</v>
      </c>
      <c r="I158" s="130"/>
      <c r="J158" s="131">
        <f>BK158</f>
        <v>0</v>
      </c>
      <c r="L158" s="127"/>
      <c r="M158" s="132"/>
      <c r="P158" s="133">
        <f>P159+P161+P163+P166+P169+P171+P176+P178</f>
        <v>0</v>
      </c>
      <c r="R158" s="133">
        <f>R159+R161+R163+R166+R169+R171+R176+R178</f>
        <v>0.22207500000000002</v>
      </c>
      <c r="T158" s="134">
        <f>T159+T161+T163+T166+T169+T171+T176+T178</f>
        <v>44.918699999999994</v>
      </c>
      <c r="AR158" s="128" t="s">
        <v>91</v>
      </c>
      <c r="AT158" s="135" t="s">
        <v>78</v>
      </c>
      <c r="AU158" s="135" t="s">
        <v>79</v>
      </c>
      <c r="AY158" s="128" t="s">
        <v>193</v>
      </c>
      <c r="BK158" s="136">
        <f>BK159+BK161+BK163+BK166+BK169+BK171+BK176+BK178</f>
        <v>0</v>
      </c>
    </row>
    <row r="159" spans="2:65" s="11" customFormat="1" ht="22.9" customHeight="1" x14ac:dyDescent="0.2">
      <c r="B159" s="127"/>
      <c r="D159" s="128" t="s">
        <v>78</v>
      </c>
      <c r="E159" s="137" t="s">
        <v>268</v>
      </c>
      <c r="F159" s="137" t="s">
        <v>269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2.8728000000000002</v>
      </c>
      <c r="AR159" s="128" t="s">
        <v>91</v>
      </c>
      <c r="AT159" s="135" t="s">
        <v>78</v>
      </c>
      <c r="AU159" s="135" t="s">
        <v>86</v>
      </c>
      <c r="AY159" s="128" t="s">
        <v>193</v>
      </c>
      <c r="BK159" s="136">
        <f>BK160</f>
        <v>0</v>
      </c>
    </row>
    <row r="160" spans="2:65" s="1" customFormat="1" ht="24.2" customHeight="1" x14ac:dyDescent="0.2">
      <c r="B160" s="139"/>
      <c r="C160" s="140" t="s">
        <v>262</v>
      </c>
      <c r="D160" s="140" t="s">
        <v>195</v>
      </c>
      <c r="E160" s="141" t="s">
        <v>271</v>
      </c>
      <c r="F160" s="142" t="s">
        <v>272</v>
      </c>
      <c r="G160" s="143" t="s">
        <v>198</v>
      </c>
      <c r="H160" s="144">
        <v>478.8</v>
      </c>
      <c r="I160" s="145"/>
      <c r="J160" s="146">
        <f>ROUND(I160*H160,2)</f>
        <v>0</v>
      </c>
      <c r="K160" s="147"/>
      <c r="L160" s="28"/>
      <c r="M160" s="148" t="s">
        <v>1</v>
      </c>
      <c r="N160" s="149" t="s">
        <v>45</v>
      </c>
      <c r="P160" s="150">
        <f>O160*H160</f>
        <v>0</v>
      </c>
      <c r="Q160" s="150">
        <v>0</v>
      </c>
      <c r="R160" s="150">
        <f>Q160*H160</f>
        <v>0</v>
      </c>
      <c r="S160" s="150">
        <v>6.0000000000000001E-3</v>
      </c>
      <c r="T160" s="151">
        <f>S160*H160</f>
        <v>2.8728000000000002</v>
      </c>
      <c r="AR160" s="152" t="s">
        <v>258</v>
      </c>
      <c r="AT160" s="152" t="s">
        <v>195</v>
      </c>
      <c r="AU160" s="152" t="s">
        <v>91</v>
      </c>
      <c r="AY160" s="13" t="s">
        <v>193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91</v>
      </c>
      <c r="BK160" s="153">
        <f>ROUND(I160*H160,2)</f>
        <v>0</v>
      </c>
      <c r="BL160" s="13" t="s">
        <v>258</v>
      </c>
      <c r="BM160" s="152" t="s">
        <v>352</v>
      </c>
    </row>
    <row r="161" spans="2:65" s="11" customFormat="1" ht="22.9" customHeight="1" x14ac:dyDescent="0.2">
      <c r="B161" s="127"/>
      <c r="D161" s="128" t="s">
        <v>78</v>
      </c>
      <c r="E161" s="137" t="s">
        <v>274</v>
      </c>
      <c r="F161" s="137" t="s">
        <v>275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91</v>
      </c>
      <c r="AT161" s="135" t="s">
        <v>78</v>
      </c>
      <c r="AU161" s="135" t="s">
        <v>86</v>
      </c>
      <c r="AY161" s="128" t="s">
        <v>193</v>
      </c>
      <c r="BK161" s="136">
        <f>BK162</f>
        <v>0</v>
      </c>
    </row>
    <row r="162" spans="2:65" s="1" customFormat="1" ht="21.75" customHeight="1" x14ac:dyDescent="0.2">
      <c r="B162" s="139"/>
      <c r="C162" s="140" t="s">
        <v>270</v>
      </c>
      <c r="D162" s="140" t="s">
        <v>195</v>
      </c>
      <c r="E162" s="141" t="s">
        <v>277</v>
      </c>
      <c r="F162" s="142" t="s">
        <v>278</v>
      </c>
      <c r="G162" s="143" t="s">
        <v>198</v>
      </c>
      <c r="H162" s="144">
        <v>580</v>
      </c>
      <c r="I162" s="145"/>
      <c r="J162" s="146">
        <f>ROUND(I162*H162,2)</f>
        <v>0</v>
      </c>
      <c r="K162" s="147"/>
      <c r="L162" s="28"/>
      <c r="M162" s="148" t="s">
        <v>1</v>
      </c>
      <c r="N162" s="149" t="s">
        <v>45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258</v>
      </c>
      <c r="AT162" s="152" t="s">
        <v>195</v>
      </c>
      <c r="AU162" s="152" t="s">
        <v>91</v>
      </c>
      <c r="AY162" s="13" t="s">
        <v>193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3" t="s">
        <v>91</v>
      </c>
      <c r="BK162" s="153">
        <f>ROUND(I162*H162,2)</f>
        <v>0</v>
      </c>
      <c r="BL162" s="13" t="s">
        <v>258</v>
      </c>
      <c r="BM162" s="152" t="s">
        <v>353</v>
      </c>
    </row>
    <row r="163" spans="2:65" s="11" customFormat="1" ht="22.9" customHeight="1" x14ac:dyDescent="0.2">
      <c r="B163" s="127"/>
      <c r="D163" s="128" t="s">
        <v>78</v>
      </c>
      <c r="E163" s="137" t="s">
        <v>280</v>
      </c>
      <c r="F163" s="137" t="s">
        <v>281</v>
      </c>
      <c r="I163" s="130"/>
      <c r="J163" s="138">
        <f>BK163</f>
        <v>0</v>
      </c>
      <c r="L163" s="127"/>
      <c r="M163" s="132"/>
      <c r="P163" s="133">
        <f>SUM(P164:P165)</f>
        <v>0</v>
      </c>
      <c r="R163" s="133">
        <f>SUM(R164:R165)</f>
        <v>0</v>
      </c>
      <c r="T163" s="134">
        <f>SUM(T164:T165)</f>
        <v>5.8433999999999999</v>
      </c>
      <c r="AR163" s="128" t="s">
        <v>91</v>
      </c>
      <c r="AT163" s="135" t="s">
        <v>78</v>
      </c>
      <c r="AU163" s="135" t="s">
        <v>86</v>
      </c>
      <c r="AY163" s="128" t="s">
        <v>193</v>
      </c>
      <c r="BK163" s="136">
        <f>SUM(BK164:BK165)</f>
        <v>0</v>
      </c>
    </row>
    <row r="164" spans="2:65" s="1" customFormat="1" ht="37.9" customHeight="1" x14ac:dyDescent="0.2">
      <c r="B164" s="139"/>
      <c r="C164" s="140" t="s">
        <v>276</v>
      </c>
      <c r="D164" s="140" t="s">
        <v>195</v>
      </c>
      <c r="E164" s="141" t="s">
        <v>282</v>
      </c>
      <c r="F164" s="142" t="s">
        <v>283</v>
      </c>
      <c r="G164" s="143" t="s">
        <v>198</v>
      </c>
      <c r="H164" s="144">
        <v>580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45</v>
      </c>
      <c r="P164" s="150">
        <f>O164*H164</f>
        <v>0</v>
      </c>
      <c r="Q164" s="150">
        <v>0</v>
      </c>
      <c r="R164" s="150">
        <f>Q164*H164</f>
        <v>0</v>
      </c>
      <c r="S164" s="150">
        <v>6.3600000000000002E-3</v>
      </c>
      <c r="T164" s="151">
        <f>S164*H164</f>
        <v>3.6888000000000001</v>
      </c>
      <c r="AR164" s="152" t="s">
        <v>258</v>
      </c>
      <c r="AT164" s="152" t="s">
        <v>195</v>
      </c>
      <c r="AU164" s="152" t="s">
        <v>91</v>
      </c>
      <c r="AY164" s="13" t="s">
        <v>193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91</v>
      </c>
      <c r="BK164" s="153">
        <f>ROUND(I164*H164,2)</f>
        <v>0</v>
      </c>
      <c r="BL164" s="13" t="s">
        <v>258</v>
      </c>
      <c r="BM164" s="152" t="s">
        <v>354</v>
      </c>
    </row>
    <row r="165" spans="2:65" s="1" customFormat="1" ht="24.2" customHeight="1" x14ac:dyDescent="0.2">
      <c r="B165" s="139"/>
      <c r="C165" s="140" t="s">
        <v>7</v>
      </c>
      <c r="D165" s="140" t="s">
        <v>195</v>
      </c>
      <c r="E165" s="141" t="s">
        <v>286</v>
      </c>
      <c r="F165" s="142" t="s">
        <v>287</v>
      </c>
      <c r="G165" s="143" t="s">
        <v>198</v>
      </c>
      <c r="H165" s="144">
        <v>478.8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45</v>
      </c>
      <c r="P165" s="150">
        <f>O165*H165</f>
        <v>0</v>
      </c>
      <c r="Q165" s="150">
        <v>0</v>
      </c>
      <c r="R165" s="150">
        <f>Q165*H165</f>
        <v>0</v>
      </c>
      <c r="S165" s="150">
        <v>4.4999999999999997E-3</v>
      </c>
      <c r="T165" s="151">
        <f>S165*H165</f>
        <v>2.1545999999999998</v>
      </c>
      <c r="AR165" s="152" t="s">
        <v>258</v>
      </c>
      <c r="AT165" s="152" t="s">
        <v>195</v>
      </c>
      <c r="AU165" s="152" t="s">
        <v>91</v>
      </c>
      <c r="AY165" s="13" t="s">
        <v>193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91</v>
      </c>
      <c r="BK165" s="153">
        <f>ROUND(I165*H165,2)</f>
        <v>0</v>
      </c>
      <c r="BL165" s="13" t="s">
        <v>258</v>
      </c>
      <c r="BM165" s="152" t="s">
        <v>355</v>
      </c>
    </row>
    <row r="166" spans="2:65" s="11" customFormat="1" ht="22.9" customHeight="1" x14ac:dyDescent="0.2">
      <c r="B166" s="127"/>
      <c r="D166" s="128" t="s">
        <v>78</v>
      </c>
      <c r="E166" s="137" t="s">
        <v>289</v>
      </c>
      <c r="F166" s="137" t="s">
        <v>290</v>
      </c>
      <c r="I166" s="130"/>
      <c r="J166" s="138">
        <f>BK166</f>
        <v>0</v>
      </c>
      <c r="L166" s="127"/>
      <c r="M166" s="132"/>
      <c r="P166" s="133">
        <f>SUM(P167:P168)</f>
        <v>0</v>
      </c>
      <c r="R166" s="133">
        <f>SUM(R167:R168)</f>
        <v>0</v>
      </c>
      <c r="T166" s="134">
        <f>SUM(T167:T168)</f>
        <v>16.329999999999998</v>
      </c>
      <c r="AR166" s="128" t="s">
        <v>91</v>
      </c>
      <c r="AT166" s="135" t="s">
        <v>78</v>
      </c>
      <c r="AU166" s="135" t="s">
        <v>86</v>
      </c>
      <c r="AY166" s="128" t="s">
        <v>193</v>
      </c>
      <c r="BK166" s="136">
        <f>SUM(BK167:BK168)</f>
        <v>0</v>
      </c>
    </row>
    <row r="167" spans="2:65" s="1" customFormat="1" ht="16.5" customHeight="1" x14ac:dyDescent="0.2">
      <c r="B167" s="139"/>
      <c r="C167" s="140" t="s">
        <v>285</v>
      </c>
      <c r="D167" s="140" t="s">
        <v>195</v>
      </c>
      <c r="E167" s="141" t="s">
        <v>292</v>
      </c>
      <c r="F167" s="142" t="s">
        <v>293</v>
      </c>
      <c r="G167" s="143" t="s">
        <v>210</v>
      </c>
      <c r="H167" s="144">
        <v>15</v>
      </c>
      <c r="I167" s="145"/>
      <c r="J167" s="146">
        <f>ROUND(I167*H167,2)</f>
        <v>0</v>
      </c>
      <c r="K167" s="147"/>
      <c r="L167" s="28"/>
      <c r="M167" s="148" t="s">
        <v>1</v>
      </c>
      <c r="N167" s="149" t="s">
        <v>45</v>
      </c>
      <c r="P167" s="150">
        <f>O167*H167</f>
        <v>0</v>
      </c>
      <c r="Q167" s="150">
        <v>0</v>
      </c>
      <c r="R167" s="150">
        <f>Q167*H167</f>
        <v>0</v>
      </c>
      <c r="S167" s="150">
        <v>0.47</v>
      </c>
      <c r="T167" s="151">
        <f>S167*H167</f>
        <v>7.05</v>
      </c>
      <c r="AR167" s="152" t="s">
        <v>258</v>
      </c>
      <c r="AT167" s="152" t="s">
        <v>195</v>
      </c>
      <c r="AU167" s="152" t="s">
        <v>91</v>
      </c>
      <c r="AY167" s="13" t="s">
        <v>193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91</v>
      </c>
      <c r="BK167" s="153">
        <f>ROUND(I167*H167,2)</f>
        <v>0</v>
      </c>
      <c r="BL167" s="13" t="s">
        <v>258</v>
      </c>
      <c r="BM167" s="152" t="s">
        <v>356</v>
      </c>
    </row>
    <row r="168" spans="2:65" s="1" customFormat="1" ht="33" customHeight="1" x14ac:dyDescent="0.2">
      <c r="B168" s="139"/>
      <c r="C168" s="140" t="s">
        <v>291</v>
      </c>
      <c r="D168" s="140" t="s">
        <v>195</v>
      </c>
      <c r="E168" s="141" t="s">
        <v>296</v>
      </c>
      <c r="F168" s="142" t="s">
        <v>297</v>
      </c>
      <c r="G168" s="143" t="s">
        <v>198</v>
      </c>
      <c r="H168" s="144">
        <v>580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45</v>
      </c>
      <c r="P168" s="150">
        <f>O168*H168</f>
        <v>0</v>
      </c>
      <c r="Q168" s="150">
        <v>0</v>
      </c>
      <c r="R168" s="150">
        <f>Q168*H168</f>
        <v>0</v>
      </c>
      <c r="S168" s="150">
        <v>1.6E-2</v>
      </c>
      <c r="T168" s="151">
        <f>S168*H168</f>
        <v>9.2799999999999994</v>
      </c>
      <c r="AR168" s="152" t="s">
        <v>258</v>
      </c>
      <c r="AT168" s="152" t="s">
        <v>195</v>
      </c>
      <c r="AU168" s="152" t="s">
        <v>91</v>
      </c>
      <c r="AY168" s="13" t="s">
        <v>193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91</v>
      </c>
      <c r="BK168" s="153">
        <f>ROUND(I168*H168,2)</f>
        <v>0</v>
      </c>
      <c r="BL168" s="13" t="s">
        <v>258</v>
      </c>
      <c r="BM168" s="152" t="s">
        <v>357</v>
      </c>
    </row>
    <row r="169" spans="2:65" s="11" customFormat="1" ht="22.9" customHeight="1" x14ac:dyDescent="0.2">
      <c r="B169" s="127"/>
      <c r="D169" s="128" t="s">
        <v>78</v>
      </c>
      <c r="E169" s="137" t="s">
        <v>299</v>
      </c>
      <c r="F169" s="137" t="s">
        <v>300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10.4574</v>
      </c>
      <c r="AR169" s="128" t="s">
        <v>91</v>
      </c>
      <c r="AT169" s="135" t="s">
        <v>78</v>
      </c>
      <c r="AU169" s="135" t="s">
        <v>86</v>
      </c>
      <c r="AY169" s="128" t="s">
        <v>193</v>
      </c>
      <c r="BK169" s="136">
        <f>BK170</f>
        <v>0</v>
      </c>
    </row>
    <row r="170" spans="2:65" s="1" customFormat="1" ht="37.9" customHeight="1" x14ac:dyDescent="0.2">
      <c r="B170" s="139"/>
      <c r="C170" s="140" t="s">
        <v>295</v>
      </c>
      <c r="D170" s="140" t="s">
        <v>195</v>
      </c>
      <c r="E170" s="141" t="s">
        <v>302</v>
      </c>
      <c r="F170" s="142" t="s">
        <v>303</v>
      </c>
      <c r="G170" s="143" t="s">
        <v>198</v>
      </c>
      <c r="H170" s="144">
        <v>580</v>
      </c>
      <c r="I170" s="145"/>
      <c r="J170" s="146">
        <f>ROUND(I170*H170,2)</f>
        <v>0</v>
      </c>
      <c r="K170" s="147"/>
      <c r="L170" s="28"/>
      <c r="M170" s="148" t="s">
        <v>1</v>
      </c>
      <c r="N170" s="149" t="s">
        <v>45</v>
      </c>
      <c r="P170" s="150">
        <f>O170*H170</f>
        <v>0</v>
      </c>
      <c r="Q170" s="150">
        <v>0</v>
      </c>
      <c r="R170" s="150">
        <f>Q170*H170</f>
        <v>0</v>
      </c>
      <c r="S170" s="150">
        <v>1.8030000000000001E-2</v>
      </c>
      <c r="T170" s="151">
        <f>S170*H170</f>
        <v>10.4574</v>
      </c>
      <c r="AR170" s="152" t="s">
        <v>258</v>
      </c>
      <c r="AT170" s="152" t="s">
        <v>195</v>
      </c>
      <c r="AU170" s="152" t="s">
        <v>91</v>
      </c>
      <c r="AY170" s="13" t="s">
        <v>193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3" t="s">
        <v>91</v>
      </c>
      <c r="BK170" s="153">
        <f>ROUND(I170*H170,2)</f>
        <v>0</v>
      </c>
      <c r="BL170" s="13" t="s">
        <v>258</v>
      </c>
      <c r="BM170" s="152" t="s">
        <v>358</v>
      </c>
    </row>
    <row r="171" spans="2:65" s="11" customFormat="1" ht="22.9" customHeight="1" x14ac:dyDescent="0.2">
      <c r="B171" s="127"/>
      <c r="D171" s="128" t="s">
        <v>78</v>
      </c>
      <c r="E171" s="137" t="s">
        <v>305</v>
      </c>
      <c r="F171" s="137" t="s">
        <v>306</v>
      </c>
      <c r="I171" s="130"/>
      <c r="J171" s="138">
        <f>BK171</f>
        <v>0</v>
      </c>
      <c r="L171" s="127"/>
      <c r="M171" s="132"/>
      <c r="P171" s="133">
        <f>SUM(P172:P175)</f>
        <v>0</v>
      </c>
      <c r="R171" s="133">
        <f>SUM(R172:R175)</f>
        <v>0</v>
      </c>
      <c r="T171" s="134">
        <f>SUM(T172:T175)</f>
        <v>4.9485999999999999</v>
      </c>
      <c r="AR171" s="128" t="s">
        <v>91</v>
      </c>
      <c r="AT171" s="135" t="s">
        <v>78</v>
      </c>
      <c r="AU171" s="135" t="s">
        <v>86</v>
      </c>
      <c r="AY171" s="128" t="s">
        <v>193</v>
      </c>
      <c r="BK171" s="136">
        <f>SUM(BK172:BK175)</f>
        <v>0</v>
      </c>
    </row>
    <row r="172" spans="2:65" s="1" customFormat="1" ht="24.2" customHeight="1" x14ac:dyDescent="0.2">
      <c r="B172" s="139"/>
      <c r="C172" s="140" t="s">
        <v>301</v>
      </c>
      <c r="D172" s="140" t="s">
        <v>195</v>
      </c>
      <c r="E172" s="141" t="s">
        <v>308</v>
      </c>
      <c r="F172" s="142" t="s">
        <v>309</v>
      </c>
      <c r="G172" s="143" t="s">
        <v>198</v>
      </c>
      <c r="H172" s="144">
        <v>580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45</v>
      </c>
      <c r="P172" s="150">
        <f>O172*H172</f>
        <v>0</v>
      </c>
      <c r="Q172" s="150">
        <v>0</v>
      </c>
      <c r="R172" s="150">
        <f>Q172*H172</f>
        <v>0</v>
      </c>
      <c r="S172" s="150">
        <v>7.3200000000000001E-3</v>
      </c>
      <c r="T172" s="151">
        <f>S172*H172</f>
        <v>4.2456000000000005</v>
      </c>
      <c r="AR172" s="152" t="s">
        <v>258</v>
      </c>
      <c r="AT172" s="152" t="s">
        <v>195</v>
      </c>
      <c r="AU172" s="152" t="s">
        <v>91</v>
      </c>
      <c r="AY172" s="13" t="s">
        <v>193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91</v>
      </c>
      <c r="BK172" s="153">
        <f>ROUND(I172*H172,2)</f>
        <v>0</v>
      </c>
      <c r="BL172" s="13" t="s">
        <v>258</v>
      </c>
      <c r="BM172" s="152" t="s">
        <v>359</v>
      </c>
    </row>
    <row r="173" spans="2:65" s="1" customFormat="1" ht="16.5" customHeight="1" x14ac:dyDescent="0.2">
      <c r="B173" s="139"/>
      <c r="C173" s="140" t="s">
        <v>307</v>
      </c>
      <c r="D173" s="140" t="s">
        <v>195</v>
      </c>
      <c r="E173" s="141" t="s">
        <v>312</v>
      </c>
      <c r="F173" s="142" t="s">
        <v>313</v>
      </c>
      <c r="G173" s="143" t="s">
        <v>198</v>
      </c>
      <c r="H173" s="144">
        <v>50</v>
      </c>
      <c r="I173" s="145"/>
      <c r="J173" s="146">
        <f>ROUND(I173*H173,2)</f>
        <v>0</v>
      </c>
      <c r="K173" s="147"/>
      <c r="L173" s="28"/>
      <c r="M173" s="148" t="s">
        <v>1</v>
      </c>
      <c r="N173" s="149" t="s">
        <v>45</v>
      </c>
      <c r="P173" s="150">
        <f>O173*H173</f>
        <v>0</v>
      </c>
      <c r="Q173" s="150">
        <v>0</v>
      </c>
      <c r="R173" s="150">
        <f>Q173*H173</f>
        <v>0</v>
      </c>
      <c r="S173" s="150">
        <v>7.4000000000000003E-3</v>
      </c>
      <c r="T173" s="151">
        <f>S173*H173</f>
        <v>0.37</v>
      </c>
      <c r="AR173" s="152" t="s">
        <v>258</v>
      </c>
      <c r="AT173" s="152" t="s">
        <v>195</v>
      </c>
      <c r="AU173" s="152" t="s">
        <v>91</v>
      </c>
      <c r="AY173" s="13" t="s">
        <v>193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3" t="s">
        <v>91</v>
      </c>
      <c r="BK173" s="153">
        <f>ROUND(I173*H173,2)</f>
        <v>0</v>
      </c>
      <c r="BL173" s="13" t="s">
        <v>258</v>
      </c>
      <c r="BM173" s="152" t="s">
        <v>360</v>
      </c>
    </row>
    <row r="174" spans="2:65" s="1" customFormat="1" ht="24.2" customHeight="1" x14ac:dyDescent="0.2">
      <c r="B174" s="139"/>
      <c r="C174" s="140" t="s">
        <v>311</v>
      </c>
      <c r="D174" s="140" t="s">
        <v>195</v>
      </c>
      <c r="E174" s="141" t="s">
        <v>316</v>
      </c>
      <c r="F174" s="142" t="s">
        <v>317</v>
      </c>
      <c r="G174" s="143" t="s">
        <v>318</v>
      </c>
      <c r="H174" s="144">
        <v>75</v>
      </c>
      <c r="I174" s="145"/>
      <c r="J174" s="146">
        <f>ROUND(I174*H174,2)</f>
        <v>0</v>
      </c>
      <c r="K174" s="147"/>
      <c r="L174" s="28"/>
      <c r="M174" s="148" t="s">
        <v>1</v>
      </c>
      <c r="N174" s="149" t="s">
        <v>45</v>
      </c>
      <c r="P174" s="150">
        <f>O174*H174</f>
        <v>0</v>
      </c>
      <c r="Q174" s="150">
        <v>0</v>
      </c>
      <c r="R174" s="150">
        <f>Q174*H174</f>
        <v>0</v>
      </c>
      <c r="S174" s="150">
        <v>3.3E-3</v>
      </c>
      <c r="T174" s="151">
        <f>S174*H174</f>
        <v>0.2475</v>
      </c>
      <c r="AR174" s="152" t="s">
        <v>258</v>
      </c>
      <c r="AT174" s="152" t="s">
        <v>195</v>
      </c>
      <c r="AU174" s="152" t="s">
        <v>91</v>
      </c>
      <c r="AY174" s="13" t="s">
        <v>193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3" t="s">
        <v>91</v>
      </c>
      <c r="BK174" s="153">
        <f>ROUND(I174*H174,2)</f>
        <v>0</v>
      </c>
      <c r="BL174" s="13" t="s">
        <v>258</v>
      </c>
      <c r="BM174" s="152" t="s">
        <v>361</v>
      </c>
    </row>
    <row r="175" spans="2:65" s="1" customFormat="1" ht="16.5" customHeight="1" x14ac:dyDescent="0.2">
      <c r="B175" s="139"/>
      <c r="C175" s="140" t="s">
        <v>315</v>
      </c>
      <c r="D175" s="140" t="s">
        <v>195</v>
      </c>
      <c r="E175" s="141" t="s">
        <v>321</v>
      </c>
      <c r="F175" s="142" t="s">
        <v>322</v>
      </c>
      <c r="G175" s="143" t="s">
        <v>318</v>
      </c>
      <c r="H175" s="144">
        <v>30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45</v>
      </c>
      <c r="P175" s="150">
        <f>O175*H175</f>
        <v>0</v>
      </c>
      <c r="Q175" s="150">
        <v>0</v>
      </c>
      <c r="R175" s="150">
        <f>Q175*H175</f>
        <v>0</v>
      </c>
      <c r="S175" s="150">
        <v>2.8500000000000001E-3</v>
      </c>
      <c r="T175" s="151">
        <f>S175*H175</f>
        <v>8.5500000000000007E-2</v>
      </c>
      <c r="AR175" s="152" t="s">
        <v>258</v>
      </c>
      <c r="AT175" s="152" t="s">
        <v>195</v>
      </c>
      <c r="AU175" s="152" t="s">
        <v>91</v>
      </c>
      <c r="AY175" s="13" t="s">
        <v>193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91</v>
      </c>
      <c r="BK175" s="153">
        <f>ROUND(I175*H175,2)</f>
        <v>0</v>
      </c>
      <c r="BL175" s="13" t="s">
        <v>258</v>
      </c>
      <c r="BM175" s="152" t="s">
        <v>362</v>
      </c>
    </row>
    <row r="176" spans="2:65" s="11" customFormat="1" ht="22.9" customHeight="1" x14ac:dyDescent="0.2">
      <c r="B176" s="127"/>
      <c r="D176" s="128" t="s">
        <v>78</v>
      </c>
      <c r="E176" s="137" t="s">
        <v>324</v>
      </c>
      <c r="F176" s="137" t="s">
        <v>325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0.22207500000000002</v>
      </c>
      <c r="T176" s="134">
        <f>T177</f>
        <v>4.4415000000000004</v>
      </c>
      <c r="AR176" s="128" t="s">
        <v>91</v>
      </c>
      <c r="AT176" s="135" t="s">
        <v>78</v>
      </c>
      <c r="AU176" s="135" t="s">
        <v>86</v>
      </c>
      <c r="AY176" s="128" t="s">
        <v>193</v>
      </c>
      <c r="BK176" s="136">
        <f>BK177</f>
        <v>0</v>
      </c>
    </row>
    <row r="177" spans="2:65" s="1" customFormat="1" ht="33" customHeight="1" x14ac:dyDescent="0.2">
      <c r="B177" s="139"/>
      <c r="C177" s="140" t="s">
        <v>320</v>
      </c>
      <c r="D177" s="140" t="s">
        <v>195</v>
      </c>
      <c r="E177" s="141" t="s">
        <v>327</v>
      </c>
      <c r="F177" s="142" t="s">
        <v>328</v>
      </c>
      <c r="G177" s="143" t="s">
        <v>329</v>
      </c>
      <c r="H177" s="144">
        <v>4441.5</v>
      </c>
      <c r="I177" s="145"/>
      <c r="J177" s="146">
        <f>ROUND(I177*H177,2)</f>
        <v>0</v>
      </c>
      <c r="K177" s="147"/>
      <c r="L177" s="28"/>
      <c r="M177" s="148" t="s">
        <v>1</v>
      </c>
      <c r="N177" s="149" t="s">
        <v>45</v>
      </c>
      <c r="P177" s="150">
        <f>O177*H177</f>
        <v>0</v>
      </c>
      <c r="Q177" s="150">
        <v>5.0000000000000002E-5</v>
      </c>
      <c r="R177" s="150">
        <f>Q177*H177</f>
        <v>0.22207500000000002</v>
      </c>
      <c r="S177" s="150">
        <v>1E-3</v>
      </c>
      <c r="T177" s="151">
        <f>S177*H177</f>
        <v>4.4415000000000004</v>
      </c>
      <c r="AR177" s="152" t="s">
        <v>258</v>
      </c>
      <c r="AT177" s="152" t="s">
        <v>195</v>
      </c>
      <c r="AU177" s="152" t="s">
        <v>91</v>
      </c>
      <c r="AY177" s="13" t="s">
        <v>193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91</v>
      </c>
      <c r="BK177" s="153">
        <f>ROUND(I177*H177,2)</f>
        <v>0</v>
      </c>
      <c r="BL177" s="13" t="s">
        <v>258</v>
      </c>
      <c r="BM177" s="152" t="s">
        <v>363</v>
      </c>
    </row>
    <row r="178" spans="2:65" s="11" customFormat="1" ht="22.9" customHeight="1" x14ac:dyDescent="0.2">
      <c r="B178" s="127"/>
      <c r="D178" s="128" t="s">
        <v>78</v>
      </c>
      <c r="E178" s="137" t="s">
        <v>364</v>
      </c>
      <c r="F178" s="137" t="s">
        <v>365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2.5000000000000001E-2</v>
      </c>
      <c r="AR178" s="128" t="s">
        <v>91</v>
      </c>
      <c r="AT178" s="135" t="s">
        <v>78</v>
      </c>
      <c r="AU178" s="135" t="s">
        <v>86</v>
      </c>
      <c r="AY178" s="128" t="s">
        <v>193</v>
      </c>
      <c r="BK178" s="136">
        <f>BK179</f>
        <v>0</v>
      </c>
    </row>
    <row r="179" spans="2:65" s="1" customFormat="1" ht="16.5" customHeight="1" x14ac:dyDescent="0.2">
      <c r="B179" s="139"/>
      <c r="C179" s="140" t="s">
        <v>326</v>
      </c>
      <c r="D179" s="140" t="s">
        <v>195</v>
      </c>
      <c r="E179" s="141" t="s">
        <v>366</v>
      </c>
      <c r="F179" s="142" t="s">
        <v>367</v>
      </c>
      <c r="G179" s="143" t="s">
        <v>198</v>
      </c>
      <c r="H179" s="144">
        <v>25</v>
      </c>
      <c r="I179" s="145"/>
      <c r="J179" s="146">
        <f>ROUND(I179*H179,2)</f>
        <v>0</v>
      </c>
      <c r="K179" s="147"/>
      <c r="L179" s="28"/>
      <c r="M179" s="154" t="s">
        <v>1</v>
      </c>
      <c r="N179" s="155" t="s">
        <v>45</v>
      </c>
      <c r="O179" s="156"/>
      <c r="P179" s="157">
        <f>O179*H179</f>
        <v>0</v>
      </c>
      <c r="Q179" s="157">
        <v>0</v>
      </c>
      <c r="R179" s="157">
        <f>Q179*H179</f>
        <v>0</v>
      </c>
      <c r="S179" s="157">
        <v>1E-3</v>
      </c>
      <c r="T179" s="158">
        <f>S179*H179</f>
        <v>2.5000000000000001E-2</v>
      </c>
      <c r="AR179" s="152" t="s">
        <v>258</v>
      </c>
      <c r="AT179" s="152" t="s">
        <v>195</v>
      </c>
      <c r="AU179" s="152" t="s">
        <v>91</v>
      </c>
      <c r="AY179" s="13" t="s">
        <v>193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91</v>
      </c>
      <c r="BK179" s="153">
        <f>ROUND(I179*H179,2)</f>
        <v>0</v>
      </c>
      <c r="BL179" s="13" t="s">
        <v>258</v>
      </c>
      <c r="BM179" s="152" t="s">
        <v>368</v>
      </c>
    </row>
    <row r="180" spans="2:65" s="1" customFormat="1" ht="6.95" customHeight="1" x14ac:dyDescent="0.2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28"/>
    </row>
  </sheetData>
  <autoFilter ref="C136:K179" xr:uid="{00000000-0009-0000-0000-000002000000}"/>
  <mergeCells count="15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5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157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369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ROUND(J123,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ROUND((SUM(BE123:BE144)),  2)</f>
        <v>0</v>
      </c>
      <c r="G35" s="96"/>
      <c r="H35" s="96"/>
      <c r="I35" s="97">
        <v>0.2</v>
      </c>
      <c r="J35" s="95">
        <f>ROUND(((SUM(BE123:BE144))*I35),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ROUND((SUM(BF123:BF144)),  2)</f>
        <v>0</v>
      </c>
      <c r="G36" s="96"/>
      <c r="H36" s="96"/>
      <c r="I36" s="97">
        <v>0.2</v>
      </c>
      <c r="J36" s="95">
        <f>ROUND(((SUM(BF123:BF144))*I36),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ROUND((SUM(BG123:BG144)),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ROUND((SUM(BH123:BH144)),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ROUND((SUM(BI123:BI144)),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157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100.2 - Hrubé terénne úpravy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J123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167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899999999999999" customHeight="1" x14ac:dyDescent="0.2">
      <c r="B100" s="114"/>
      <c r="D100" s="115" t="s">
        <v>168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9" customFormat="1" ht="19.899999999999999" customHeight="1" x14ac:dyDescent="0.2">
      <c r="B101" s="114"/>
      <c r="D101" s="115" t="s">
        <v>170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1" customFormat="1" ht="21.75" customHeight="1" x14ac:dyDescent="0.2">
      <c r="B102" s="28"/>
      <c r="L102" s="28"/>
    </row>
    <row r="103" spans="2:47" s="1" customFormat="1" ht="6.95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4.95" customHeight="1" x14ac:dyDescent="0.2">
      <c r="B108" s="28"/>
      <c r="C108" s="17" t="s">
        <v>179</v>
      </c>
      <c r="L108" s="28"/>
    </row>
    <row r="109" spans="2:47" s="1" customFormat="1" ht="6.95" customHeight="1" x14ac:dyDescent="0.2">
      <c r="B109" s="28"/>
      <c r="L109" s="28"/>
    </row>
    <row r="110" spans="2:47" s="1" customFormat="1" ht="12" customHeight="1" x14ac:dyDescent="0.2">
      <c r="B110" s="28"/>
      <c r="C110" s="23" t="s">
        <v>15</v>
      </c>
      <c r="L110" s="28"/>
    </row>
    <row r="111" spans="2:47" s="1" customFormat="1" ht="26.25" customHeight="1" x14ac:dyDescent="0.2">
      <c r="B111" s="28"/>
      <c r="E111" s="219" t="str">
        <f>E7</f>
        <v>Zníženie energetickej náročnosti a zvýšenie efektívnosti vo výrobe ovocných produktov</v>
      </c>
      <c r="F111" s="220"/>
      <c r="G111" s="220"/>
      <c r="H111" s="220"/>
      <c r="L111" s="28"/>
    </row>
    <row r="112" spans="2:47" ht="12" customHeight="1" x14ac:dyDescent="0.2">
      <c r="B112" s="16"/>
      <c r="C112" s="23" t="s">
        <v>156</v>
      </c>
      <c r="L112" s="16"/>
    </row>
    <row r="113" spans="2:65" s="1" customFormat="1" ht="16.5" customHeight="1" x14ac:dyDescent="0.2">
      <c r="B113" s="28"/>
      <c r="E113" s="219" t="s">
        <v>157</v>
      </c>
      <c r="F113" s="221"/>
      <c r="G113" s="221"/>
      <c r="H113" s="221"/>
      <c r="L113" s="28"/>
    </row>
    <row r="114" spans="2:65" s="1" customFormat="1" ht="12" customHeight="1" x14ac:dyDescent="0.2">
      <c r="B114" s="28"/>
      <c r="C114" s="23" t="s">
        <v>158</v>
      </c>
      <c r="L114" s="28"/>
    </row>
    <row r="115" spans="2:65" s="1" customFormat="1" ht="16.5" customHeight="1" x14ac:dyDescent="0.2">
      <c r="B115" s="28"/>
      <c r="E115" s="177" t="str">
        <f>E11</f>
        <v>100.2 - Hrubé terénne úpravy</v>
      </c>
      <c r="F115" s="221"/>
      <c r="G115" s="221"/>
      <c r="H115" s="221"/>
      <c r="L115" s="28"/>
    </row>
    <row r="116" spans="2:65" s="1" customFormat="1" ht="6.95" customHeight="1" x14ac:dyDescent="0.2">
      <c r="B116" s="28"/>
      <c r="L116" s="28"/>
    </row>
    <row r="117" spans="2:65" s="1" customFormat="1" ht="12" customHeight="1" x14ac:dyDescent="0.2">
      <c r="B117" s="28"/>
      <c r="C117" s="23" t="s">
        <v>19</v>
      </c>
      <c r="F117" s="21" t="str">
        <f>F14</f>
        <v>Stará Ľubovňa</v>
      </c>
      <c r="I117" s="23" t="s">
        <v>21</v>
      </c>
      <c r="J117" s="51" t="str">
        <f>IF(J14="","",J14)</f>
        <v>3. 5. 2023</v>
      </c>
      <c r="L117" s="28"/>
    </row>
    <row r="118" spans="2:65" s="1" customFormat="1" ht="6.95" customHeight="1" x14ac:dyDescent="0.2">
      <c r="B118" s="28"/>
      <c r="L118" s="28"/>
    </row>
    <row r="119" spans="2:65" s="1" customFormat="1" ht="15.2" customHeight="1" x14ac:dyDescent="0.2">
      <c r="B119" s="28"/>
      <c r="C119" s="23" t="s">
        <v>23</v>
      </c>
      <c r="F119" s="21" t="str">
        <f>E17</f>
        <v>GAS Familia, s.r.o.</v>
      </c>
      <c r="I119" s="23" t="s">
        <v>31</v>
      </c>
      <c r="J119" s="26" t="str">
        <f>E23</f>
        <v>Ing. Tibor Mitura</v>
      </c>
      <c r="L119" s="28"/>
    </row>
    <row r="120" spans="2:65" s="1" customFormat="1" ht="15.2" customHeight="1" x14ac:dyDescent="0.2">
      <c r="B120" s="28"/>
      <c r="C120" s="23" t="s">
        <v>29</v>
      </c>
      <c r="F120" s="21" t="str">
        <f>IF(E20="","",E20)</f>
        <v>Vyplň údaj</v>
      </c>
      <c r="I120" s="23" t="s">
        <v>34</v>
      </c>
      <c r="J120" s="26" t="str">
        <f>E26</f>
        <v>Structures, s.r.o.</v>
      </c>
      <c r="L120" s="28"/>
    </row>
    <row r="121" spans="2:65" s="1" customFormat="1" ht="10.35" customHeight="1" x14ac:dyDescent="0.2">
      <c r="B121" s="28"/>
      <c r="L121" s="28"/>
    </row>
    <row r="122" spans="2:65" s="10" customFormat="1" ht="29.25" customHeight="1" x14ac:dyDescent="0.2">
      <c r="B122" s="118"/>
      <c r="C122" s="119" t="s">
        <v>180</v>
      </c>
      <c r="D122" s="120" t="s">
        <v>64</v>
      </c>
      <c r="E122" s="120" t="s">
        <v>60</v>
      </c>
      <c r="F122" s="120" t="s">
        <v>61</v>
      </c>
      <c r="G122" s="120" t="s">
        <v>181</v>
      </c>
      <c r="H122" s="120" t="s">
        <v>182</v>
      </c>
      <c r="I122" s="120" t="s">
        <v>183</v>
      </c>
      <c r="J122" s="121" t="s">
        <v>164</v>
      </c>
      <c r="K122" s="122" t="s">
        <v>184</v>
      </c>
      <c r="L122" s="118"/>
      <c r="M122" s="58" t="s">
        <v>1</v>
      </c>
      <c r="N122" s="59" t="s">
        <v>43</v>
      </c>
      <c r="O122" s="59" t="s">
        <v>185</v>
      </c>
      <c r="P122" s="59" t="s">
        <v>186</v>
      </c>
      <c r="Q122" s="59" t="s">
        <v>187</v>
      </c>
      <c r="R122" s="59" t="s">
        <v>188</v>
      </c>
      <c r="S122" s="59" t="s">
        <v>189</v>
      </c>
      <c r="T122" s="60" t="s">
        <v>190</v>
      </c>
    </row>
    <row r="123" spans="2:65" s="1" customFormat="1" ht="22.9" customHeight="1" x14ac:dyDescent="0.25">
      <c r="B123" s="28"/>
      <c r="C123" s="63" t="s">
        <v>165</v>
      </c>
      <c r="J123" s="123">
        <f>BK123</f>
        <v>0</v>
      </c>
      <c r="L123" s="28"/>
      <c r="M123" s="61"/>
      <c r="N123" s="52"/>
      <c r="O123" s="52"/>
      <c r="P123" s="124">
        <f>P124</f>
        <v>0</v>
      </c>
      <c r="Q123" s="52"/>
      <c r="R123" s="124">
        <f>R124</f>
        <v>0</v>
      </c>
      <c r="S123" s="52"/>
      <c r="T123" s="125">
        <f>T124</f>
        <v>3456.6959999999999</v>
      </c>
      <c r="AT123" s="13" t="s">
        <v>78</v>
      </c>
      <c r="AU123" s="13" t="s">
        <v>166</v>
      </c>
      <c r="BK123" s="126">
        <f>BK124</f>
        <v>0</v>
      </c>
    </row>
    <row r="124" spans="2:65" s="11" customFormat="1" ht="25.9" customHeight="1" x14ac:dyDescent="0.2">
      <c r="B124" s="127"/>
      <c r="D124" s="128" t="s">
        <v>78</v>
      </c>
      <c r="E124" s="129" t="s">
        <v>191</v>
      </c>
      <c r="F124" s="129" t="s">
        <v>192</v>
      </c>
      <c r="I124" s="130"/>
      <c r="J124" s="131">
        <f>BK124</f>
        <v>0</v>
      </c>
      <c r="L124" s="127"/>
      <c r="M124" s="132"/>
      <c r="P124" s="133">
        <f>P125+P138</f>
        <v>0</v>
      </c>
      <c r="R124" s="133">
        <f>R125+R138</f>
        <v>0</v>
      </c>
      <c r="T124" s="134">
        <f>T125+T138</f>
        <v>3456.6959999999999</v>
      </c>
      <c r="AR124" s="128" t="s">
        <v>86</v>
      </c>
      <c r="AT124" s="135" t="s">
        <v>78</v>
      </c>
      <c r="AU124" s="135" t="s">
        <v>79</v>
      </c>
      <c r="AY124" s="128" t="s">
        <v>193</v>
      </c>
      <c r="BK124" s="136">
        <f>BK125+BK138</f>
        <v>0</v>
      </c>
    </row>
    <row r="125" spans="2:65" s="11" customFormat="1" ht="22.9" customHeight="1" x14ac:dyDescent="0.2">
      <c r="B125" s="127"/>
      <c r="D125" s="128" t="s">
        <v>78</v>
      </c>
      <c r="E125" s="137" t="s">
        <v>86</v>
      </c>
      <c r="F125" s="137" t="s">
        <v>194</v>
      </c>
      <c r="I125" s="130"/>
      <c r="J125" s="138">
        <f>BK125</f>
        <v>0</v>
      </c>
      <c r="L125" s="127"/>
      <c r="M125" s="132"/>
      <c r="P125" s="133">
        <f>SUM(P126:P137)</f>
        <v>0</v>
      </c>
      <c r="R125" s="133">
        <f>SUM(R126:R137)</f>
        <v>0</v>
      </c>
      <c r="T125" s="134">
        <f>SUM(T126:T137)</f>
        <v>3377.2080000000001</v>
      </c>
      <c r="AR125" s="128" t="s">
        <v>86</v>
      </c>
      <c r="AT125" s="135" t="s">
        <v>78</v>
      </c>
      <c r="AU125" s="135" t="s">
        <v>86</v>
      </c>
      <c r="AY125" s="128" t="s">
        <v>193</v>
      </c>
      <c r="BK125" s="136">
        <f>SUM(BK126:BK137)</f>
        <v>0</v>
      </c>
    </row>
    <row r="126" spans="2:65" s="1" customFormat="1" ht="37.9" customHeight="1" x14ac:dyDescent="0.2">
      <c r="B126" s="139"/>
      <c r="C126" s="140" t="s">
        <v>86</v>
      </c>
      <c r="D126" s="140" t="s">
        <v>195</v>
      </c>
      <c r="E126" s="141" t="s">
        <v>370</v>
      </c>
      <c r="F126" s="142" t="s">
        <v>371</v>
      </c>
      <c r="G126" s="143" t="s">
        <v>198</v>
      </c>
      <c r="H126" s="144">
        <v>365</v>
      </c>
      <c r="I126" s="145"/>
      <c r="J126" s="146">
        <f t="shared" ref="J126:J137" si="0">ROUND(I126*H126,2)</f>
        <v>0</v>
      </c>
      <c r="K126" s="147"/>
      <c r="L126" s="28"/>
      <c r="M126" s="148" t="s">
        <v>1</v>
      </c>
      <c r="N126" s="149" t="s">
        <v>45</v>
      </c>
      <c r="P126" s="150">
        <f t="shared" ref="P126:P137" si="1">O126*H126</f>
        <v>0</v>
      </c>
      <c r="Q126" s="150">
        <v>0</v>
      </c>
      <c r="R126" s="150">
        <f t="shared" ref="R126:R137" si="2">Q126*H126</f>
        <v>0</v>
      </c>
      <c r="S126" s="150">
        <v>0</v>
      </c>
      <c r="T126" s="151">
        <f t="shared" ref="T126:T137" si="3">S126*H126</f>
        <v>0</v>
      </c>
      <c r="AR126" s="152" t="s">
        <v>199</v>
      </c>
      <c r="AT126" s="152" t="s">
        <v>195</v>
      </c>
      <c r="AU126" s="152" t="s">
        <v>91</v>
      </c>
      <c r="AY126" s="13" t="s">
        <v>193</v>
      </c>
      <c r="BE126" s="153">
        <f t="shared" ref="BE126:BE137" si="4">IF(N126="základná",J126,0)</f>
        <v>0</v>
      </c>
      <c r="BF126" s="153">
        <f t="shared" ref="BF126:BF137" si="5">IF(N126="znížená",J126,0)</f>
        <v>0</v>
      </c>
      <c r="BG126" s="153">
        <f t="shared" ref="BG126:BG137" si="6">IF(N126="zákl. prenesená",J126,0)</f>
        <v>0</v>
      </c>
      <c r="BH126" s="153">
        <f t="shared" ref="BH126:BH137" si="7">IF(N126="zníž. prenesená",J126,0)</f>
        <v>0</v>
      </c>
      <c r="BI126" s="153">
        <f t="shared" ref="BI126:BI137" si="8">IF(N126="nulová",J126,0)</f>
        <v>0</v>
      </c>
      <c r="BJ126" s="13" t="s">
        <v>91</v>
      </c>
      <c r="BK126" s="153">
        <f t="shared" ref="BK126:BK137" si="9">ROUND(I126*H126,2)</f>
        <v>0</v>
      </c>
      <c r="BL126" s="13" t="s">
        <v>199</v>
      </c>
      <c r="BM126" s="152" t="s">
        <v>372</v>
      </c>
    </row>
    <row r="127" spans="2:65" s="1" customFormat="1" ht="33" customHeight="1" x14ac:dyDescent="0.2">
      <c r="B127" s="139"/>
      <c r="C127" s="140" t="s">
        <v>91</v>
      </c>
      <c r="D127" s="140" t="s">
        <v>195</v>
      </c>
      <c r="E127" s="141" t="s">
        <v>373</v>
      </c>
      <c r="F127" s="142" t="s">
        <v>374</v>
      </c>
      <c r="G127" s="143" t="s">
        <v>198</v>
      </c>
      <c r="H127" s="144">
        <v>597</v>
      </c>
      <c r="I127" s="145"/>
      <c r="J127" s="146">
        <f t="shared" si="0"/>
        <v>0</v>
      </c>
      <c r="K127" s="147"/>
      <c r="L127" s="28"/>
      <c r="M127" s="148" t="s">
        <v>1</v>
      </c>
      <c r="N127" s="149" t="s">
        <v>45</v>
      </c>
      <c r="P127" s="150">
        <f t="shared" si="1"/>
        <v>0</v>
      </c>
      <c r="Q127" s="150">
        <v>0</v>
      </c>
      <c r="R127" s="150">
        <f t="shared" si="2"/>
        <v>0</v>
      </c>
      <c r="S127" s="150">
        <v>0.4</v>
      </c>
      <c r="T127" s="151">
        <f t="shared" si="3"/>
        <v>238.8</v>
      </c>
      <c r="AR127" s="152" t="s">
        <v>199</v>
      </c>
      <c r="AT127" s="152" t="s">
        <v>195</v>
      </c>
      <c r="AU127" s="152" t="s">
        <v>91</v>
      </c>
      <c r="AY127" s="13" t="s">
        <v>193</v>
      </c>
      <c r="BE127" s="153">
        <f t="shared" si="4"/>
        <v>0</v>
      </c>
      <c r="BF127" s="153">
        <f t="shared" si="5"/>
        <v>0</v>
      </c>
      <c r="BG127" s="153">
        <f t="shared" si="6"/>
        <v>0</v>
      </c>
      <c r="BH127" s="153">
        <f t="shared" si="7"/>
        <v>0</v>
      </c>
      <c r="BI127" s="153">
        <f t="shared" si="8"/>
        <v>0</v>
      </c>
      <c r="BJ127" s="13" t="s">
        <v>91</v>
      </c>
      <c r="BK127" s="153">
        <f t="shared" si="9"/>
        <v>0</v>
      </c>
      <c r="BL127" s="13" t="s">
        <v>199</v>
      </c>
      <c r="BM127" s="152" t="s">
        <v>375</v>
      </c>
    </row>
    <row r="128" spans="2:65" s="1" customFormat="1" ht="33" customHeight="1" x14ac:dyDescent="0.2">
      <c r="B128" s="139"/>
      <c r="C128" s="140" t="s">
        <v>96</v>
      </c>
      <c r="D128" s="140" t="s">
        <v>195</v>
      </c>
      <c r="E128" s="141" t="s">
        <v>376</v>
      </c>
      <c r="F128" s="142" t="s">
        <v>377</v>
      </c>
      <c r="G128" s="143" t="s">
        <v>198</v>
      </c>
      <c r="H128" s="144">
        <v>597</v>
      </c>
      <c r="I128" s="145"/>
      <c r="J128" s="146">
        <f t="shared" si="0"/>
        <v>0</v>
      </c>
      <c r="K128" s="147"/>
      <c r="L128" s="28"/>
      <c r="M128" s="148" t="s">
        <v>1</v>
      </c>
      <c r="N128" s="149" t="s">
        <v>45</v>
      </c>
      <c r="P128" s="150">
        <f t="shared" si="1"/>
        <v>0</v>
      </c>
      <c r="Q128" s="150">
        <v>0</v>
      </c>
      <c r="R128" s="150">
        <f t="shared" si="2"/>
        <v>0</v>
      </c>
      <c r="S128" s="150">
        <v>1.44</v>
      </c>
      <c r="T128" s="151">
        <f t="shared" si="3"/>
        <v>859.68</v>
      </c>
      <c r="AR128" s="152" t="s">
        <v>199</v>
      </c>
      <c r="AT128" s="152" t="s">
        <v>195</v>
      </c>
      <c r="AU128" s="152" t="s">
        <v>91</v>
      </c>
      <c r="AY128" s="13" t="s">
        <v>193</v>
      </c>
      <c r="BE128" s="153">
        <f t="shared" si="4"/>
        <v>0</v>
      </c>
      <c r="BF128" s="153">
        <f t="shared" si="5"/>
        <v>0</v>
      </c>
      <c r="BG128" s="153">
        <f t="shared" si="6"/>
        <v>0</v>
      </c>
      <c r="BH128" s="153">
        <f t="shared" si="7"/>
        <v>0</v>
      </c>
      <c r="BI128" s="153">
        <f t="shared" si="8"/>
        <v>0</v>
      </c>
      <c r="BJ128" s="13" t="s">
        <v>91</v>
      </c>
      <c r="BK128" s="153">
        <f t="shared" si="9"/>
        <v>0</v>
      </c>
      <c r="BL128" s="13" t="s">
        <v>199</v>
      </c>
      <c r="BM128" s="152" t="s">
        <v>378</v>
      </c>
    </row>
    <row r="129" spans="2:65" s="1" customFormat="1" ht="33" customHeight="1" x14ac:dyDescent="0.2">
      <c r="B129" s="139"/>
      <c r="C129" s="140" t="s">
        <v>199</v>
      </c>
      <c r="D129" s="140" t="s">
        <v>195</v>
      </c>
      <c r="E129" s="141" t="s">
        <v>379</v>
      </c>
      <c r="F129" s="142" t="s">
        <v>380</v>
      </c>
      <c r="G129" s="143" t="s">
        <v>198</v>
      </c>
      <c r="H129" s="144">
        <v>3323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45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0.5</v>
      </c>
      <c r="T129" s="151">
        <f t="shared" si="3"/>
        <v>1661.5</v>
      </c>
      <c r="AR129" s="152" t="s">
        <v>199</v>
      </c>
      <c r="AT129" s="152" t="s">
        <v>195</v>
      </c>
      <c r="AU129" s="152" t="s">
        <v>91</v>
      </c>
      <c r="AY129" s="13" t="s">
        <v>193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91</v>
      </c>
      <c r="BK129" s="153">
        <f t="shared" si="9"/>
        <v>0</v>
      </c>
      <c r="BL129" s="13" t="s">
        <v>199</v>
      </c>
      <c r="BM129" s="152" t="s">
        <v>381</v>
      </c>
    </row>
    <row r="130" spans="2:65" s="1" customFormat="1" ht="24.2" customHeight="1" x14ac:dyDescent="0.2">
      <c r="B130" s="139"/>
      <c r="C130" s="140" t="s">
        <v>215</v>
      </c>
      <c r="D130" s="140" t="s">
        <v>195</v>
      </c>
      <c r="E130" s="141" t="s">
        <v>382</v>
      </c>
      <c r="F130" s="142" t="s">
        <v>383</v>
      </c>
      <c r="G130" s="143" t="s">
        <v>198</v>
      </c>
      <c r="H130" s="144">
        <v>3323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45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0.18099999999999999</v>
      </c>
      <c r="T130" s="151">
        <f t="shared" si="3"/>
        <v>601.46299999999997</v>
      </c>
      <c r="AR130" s="152" t="s">
        <v>199</v>
      </c>
      <c r="AT130" s="152" t="s">
        <v>195</v>
      </c>
      <c r="AU130" s="152" t="s">
        <v>91</v>
      </c>
      <c r="AY130" s="13" t="s">
        <v>193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91</v>
      </c>
      <c r="BK130" s="153">
        <f t="shared" si="9"/>
        <v>0</v>
      </c>
      <c r="BL130" s="13" t="s">
        <v>199</v>
      </c>
      <c r="BM130" s="152" t="s">
        <v>384</v>
      </c>
    </row>
    <row r="131" spans="2:65" s="1" customFormat="1" ht="24.2" customHeight="1" x14ac:dyDescent="0.2">
      <c r="B131" s="139"/>
      <c r="C131" s="140" t="s">
        <v>201</v>
      </c>
      <c r="D131" s="140" t="s">
        <v>195</v>
      </c>
      <c r="E131" s="141" t="s">
        <v>385</v>
      </c>
      <c r="F131" s="142" t="s">
        <v>386</v>
      </c>
      <c r="G131" s="143" t="s">
        <v>318</v>
      </c>
      <c r="H131" s="144">
        <v>54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0.14499999999999999</v>
      </c>
      <c r="T131" s="151">
        <f t="shared" si="3"/>
        <v>7.8299999999999992</v>
      </c>
      <c r="AR131" s="152" t="s">
        <v>199</v>
      </c>
      <c r="AT131" s="152" t="s">
        <v>195</v>
      </c>
      <c r="AU131" s="152" t="s">
        <v>91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387</v>
      </c>
    </row>
    <row r="132" spans="2:65" s="1" customFormat="1" ht="24.2" customHeight="1" x14ac:dyDescent="0.2">
      <c r="B132" s="139"/>
      <c r="C132" s="140" t="s">
        <v>222</v>
      </c>
      <c r="D132" s="140" t="s">
        <v>195</v>
      </c>
      <c r="E132" s="141" t="s">
        <v>388</v>
      </c>
      <c r="F132" s="142" t="s">
        <v>389</v>
      </c>
      <c r="G132" s="143" t="s">
        <v>318</v>
      </c>
      <c r="H132" s="144">
        <v>69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0.115</v>
      </c>
      <c r="T132" s="151">
        <f t="shared" si="3"/>
        <v>7.9350000000000005</v>
      </c>
      <c r="AR132" s="152" t="s">
        <v>199</v>
      </c>
      <c r="AT132" s="152" t="s">
        <v>195</v>
      </c>
      <c r="AU132" s="152" t="s">
        <v>91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390</v>
      </c>
    </row>
    <row r="133" spans="2:65" s="1" customFormat="1" ht="33" customHeight="1" x14ac:dyDescent="0.2">
      <c r="B133" s="139"/>
      <c r="C133" s="140" t="s">
        <v>226</v>
      </c>
      <c r="D133" s="140" t="s">
        <v>195</v>
      </c>
      <c r="E133" s="141" t="s">
        <v>391</v>
      </c>
      <c r="F133" s="142" t="s">
        <v>392</v>
      </c>
      <c r="G133" s="143" t="s">
        <v>210</v>
      </c>
      <c r="H133" s="144">
        <v>91.25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91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393</v>
      </c>
    </row>
    <row r="134" spans="2:65" s="1" customFormat="1" ht="33" customHeight="1" x14ac:dyDescent="0.2">
      <c r="B134" s="139"/>
      <c r="C134" s="140" t="s">
        <v>206</v>
      </c>
      <c r="D134" s="140" t="s">
        <v>195</v>
      </c>
      <c r="E134" s="141" t="s">
        <v>394</v>
      </c>
      <c r="F134" s="142" t="s">
        <v>395</v>
      </c>
      <c r="G134" s="143" t="s">
        <v>210</v>
      </c>
      <c r="H134" s="144">
        <v>91.25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91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396</v>
      </c>
    </row>
    <row r="135" spans="2:65" s="1" customFormat="1" ht="37.9" customHeight="1" x14ac:dyDescent="0.2">
      <c r="B135" s="139"/>
      <c r="C135" s="140" t="s">
        <v>233</v>
      </c>
      <c r="D135" s="140" t="s">
        <v>195</v>
      </c>
      <c r="E135" s="141" t="s">
        <v>397</v>
      </c>
      <c r="F135" s="142" t="s">
        <v>398</v>
      </c>
      <c r="G135" s="143" t="s">
        <v>210</v>
      </c>
      <c r="H135" s="144">
        <v>1551.25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91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399</v>
      </c>
    </row>
    <row r="136" spans="2:65" s="1" customFormat="1" ht="16.5" customHeight="1" x14ac:dyDescent="0.2">
      <c r="B136" s="139"/>
      <c r="C136" s="140" t="s">
        <v>237</v>
      </c>
      <c r="D136" s="140" t="s">
        <v>195</v>
      </c>
      <c r="E136" s="141" t="s">
        <v>400</v>
      </c>
      <c r="F136" s="142" t="s">
        <v>401</v>
      </c>
      <c r="G136" s="143" t="s">
        <v>210</v>
      </c>
      <c r="H136" s="144">
        <v>91.25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91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402</v>
      </c>
    </row>
    <row r="137" spans="2:65" s="1" customFormat="1" ht="24.2" customHeight="1" x14ac:dyDescent="0.2">
      <c r="B137" s="139"/>
      <c r="C137" s="140" t="s">
        <v>242</v>
      </c>
      <c r="D137" s="140" t="s">
        <v>195</v>
      </c>
      <c r="E137" s="141" t="s">
        <v>403</v>
      </c>
      <c r="F137" s="142" t="s">
        <v>404</v>
      </c>
      <c r="G137" s="143" t="s">
        <v>240</v>
      </c>
      <c r="H137" s="144">
        <v>1244.48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91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405</v>
      </c>
    </row>
    <row r="138" spans="2:65" s="11" customFormat="1" ht="22.9" customHeight="1" x14ac:dyDescent="0.2">
      <c r="B138" s="127"/>
      <c r="D138" s="128" t="s">
        <v>78</v>
      </c>
      <c r="E138" s="137" t="s">
        <v>206</v>
      </c>
      <c r="F138" s="137" t="s">
        <v>207</v>
      </c>
      <c r="I138" s="130"/>
      <c r="J138" s="138">
        <f>BK138</f>
        <v>0</v>
      </c>
      <c r="L138" s="127"/>
      <c r="M138" s="132"/>
      <c r="P138" s="133">
        <f>SUM(P139:P144)</f>
        <v>0</v>
      </c>
      <c r="R138" s="133">
        <f>SUM(R139:R144)</f>
        <v>0</v>
      </c>
      <c r="T138" s="134">
        <f>SUM(T139:T144)</f>
        <v>79.487999999999985</v>
      </c>
      <c r="AR138" s="128" t="s">
        <v>86</v>
      </c>
      <c r="AT138" s="135" t="s">
        <v>78</v>
      </c>
      <c r="AU138" s="135" t="s">
        <v>86</v>
      </c>
      <c r="AY138" s="128" t="s">
        <v>193</v>
      </c>
      <c r="BK138" s="136">
        <f>SUM(BK139:BK144)</f>
        <v>0</v>
      </c>
    </row>
    <row r="139" spans="2:65" s="1" customFormat="1" ht="33" customHeight="1" x14ac:dyDescent="0.2">
      <c r="B139" s="139"/>
      <c r="C139" s="140" t="s">
        <v>246</v>
      </c>
      <c r="D139" s="140" t="s">
        <v>195</v>
      </c>
      <c r="E139" s="141" t="s">
        <v>406</v>
      </c>
      <c r="F139" s="142" t="s">
        <v>407</v>
      </c>
      <c r="G139" s="143" t="s">
        <v>210</v>
      </c>
      <c r="H139" s="144">
        <v>33.119999999999997</v>
      </c>
      <c r="I139" s="145"/>
      <c r="J139" s="146">
        <f t="shared" ref="J139:J144" si="10">ROUND(I139*H139,2)</f>
        <v>0</v>
      </c>
      <c r="K139" s="147"/>
      <c r="L139" s="28"/>
      <c r="M139" s="148" t="s">
        <v>1</v>
      </c>
      <c r="N139" s="149" t="s">
        <v>45</v>
      </c>
      <c r="P139" s="150">
        <f t="shared" ref="P139:P144" si="11">O139*H139</f>
        <v>0</v>
      </c>
      <c r="Q139" s="150">
        <v>0</v>
      </c>
      <c r="R139" s="150">
        <f t="shared" ref="R139:R144" si="12">Q139*H139</f>
        <v>0</v>
      </c>
      <c r="S139" s="150">
        <v>2.4</v>
      </c>
      <c r="T139" s="151">
        <f t="shared" ref="T139:T144" si="13">S139*H139</f>
        <v>79.487999999999985</v>
      </c>
      <c r="AR139" s="152" t="s">
        <v>199</v>
      </c>
      <c r="AT139" s="152" t="s">
        <v>195</v>
      </c>
      <c r="AU139" s="152" t="s">
        <v>91</v>
      </c>
      <c r="AY139" s="13" t="s">
        <v>193</v>
      </c>
      <c r="BE139" s="153">
        <f t="shared" ref="BE139:BE144" si="14">IF(N139="základná",J139,0)</f>
        <v>0</v>
      </c>
      <c r="BF139" s="153">
        <f t="shared" ref="BF139:BF144" si="15">IF(N139="znížená",J139,0)</f>
        <v>0</v>
      </c>
      <c r="BG139" s="153">
        <f t="shared" ref="BG139:BG144" si="16">IF(N139="zákl. prenesená",J139,0)</f>
        <v>0</v>
      </c>
      <c r="BH139" s="153">
        <f t="shared" ref="BH139:BH144" si="17">IF(N139="zníž. prenesená",J139,0)</f>
        <v>0</v>
      </c>
      <c r="BI139" s="153">
        <f t="shared" ref="BI139:BI144" si="18">IF(N139="nulová",J139,0)</f>
        <v>0</v>
      </c>
      <c r="BJ139" s="13" t="s">
        <v>91</v>
      </c>
      <c r="BK139" s="153">
        <f t="shared" ref="BK139:BK144" si="19">ROUND(I139*H139,2)</f>
        <v>0</v>
      </c>
      <c r="BL139" s="13" t="s">
        <v>199</v>
      </c>
      <c r="BM139" s="152" t="s">
        <v>408</v>
      </c>
    </row>
    <row r="140" spans="2:65" s="1" customFormat="1" ht="21.75" customHeight="1" x14ac:dyDescent="0.2">
      <c r="B140" s="139"/>
      <c r="C140" s="140" t="s">
        <v>250</v>
      </c>
      <c r="D140" s="140" t="s">
        <v>195</v>
      </c>
      <c r="E140" s="141" t="s">
        <v>238</v>
      </c>
      <c r="F140" s="142" t="s">
        <v>239</v>
      </c>
      <c r="G140" s="143" t="s">
        <v>240</v>
      </c>
      <c r="H140" s="144">
        <v>3456.6959999999999</v>
      </c>
      <c r="I140" s="145"/>
      <c r="J140" s="146">
        <f t="shared" si="10"/>
        <v>0</v>
      </c>
      <c r="K140" s="147"/>
      <c r="L140" s="28"/>
      <c r="M140" s="148" t="s">
        <v>1</v>
      </c>
      <c r="N140" s="149" t="s">
        <v>45</v>
      </c>
      <c r="P140" s="150">
        <f t="shared" si="11"/>
        <v>0</v>
      </c>
      <c r="Q140" s="150">
        <v>0</v>
      </c>
      <c r="R140" s="150">
        <f t="shared" si="12"/>
        <v>0</v>
      </c>
      <c r="S140" s="150">
        <v>0</v>
      </c>
      <c r="T140" s="151">
        <f t="shared" si="13"/>
        <v>0</v>
      </c>
      <c r="AR140" s="152" t="s">
        <v>199</v>
      </c>
      <c r="AT140" s="152" t="s">
        <v>195</v>
      </c>
      <c r="AU140" s="152" t="s">
        <v>91</v>
      </c>
      <c r="AY140" s="13" t="s">
        <v>193</v>
      </c>
      <c r="BE140" s="153">
        <f t="shared" si="14"/>
        <v>0</v>
      </c>
      <c r="BF140" s="153">
        <f t="shared" si="15"/>
        <v>0</v>
      </c>
      <c r="BG140" s="153">
        <f t="shared" si="16"/>
        <v>0</v>
      </c>
      <c r="BH140" s="153">
        <f t="shared" si="17"/>
        <v>0</v>
      </c>
      <c r="BI140" s="153">
        <f t="shared" si="18"/>
        <v>0</v>
      </c>
      <c r="BJ140" s="13" t="s">
        <v>91</v>
      </c>
      <c r="BK140" s="153">
        <f t="shared" si="19"/>
        <v>0</v>
      </c>
      <c r="BL140" s="13" t="s">
        <v>199</v>
      </c>
      <c r="BM140" s="152" t="s">
        <v>409</v>
      </c>
    </row>
    <row r="141" spans="2:65" s="1" customFormat="1" ht="24.2" customHeight="1" x14ac:dyDescent="0.2">
      <c r="B141" s="139"/>
      <c r="C141" s="140" t="s">
        <v>254</v>
      </c>
      <c r="D141" s="140" t="s">
        <v>195</v>
      </c>
      <c r="E141" s="141" t="s">
        <v>243</v>
      </c>
      <c r="F141" s="142" t="s">
        <v>244</v>
      </c>
      <c r="G141" s="143" t="s">
        <v>240</v>
      </c>
      <c r="H141" s="144">
        <v>65677.224000000002</v>
      </c>
      <c r="I141" s="145"/>
      <c r="J141" s="146">
        <f t="shared" si="10"/>
        <v>0</v>
      </c>
      <c r="K141" s="147"/>
      <c r="L141" s="28"/>
      <c r="M141" s="148" t="s">
        <v>1</v>
      </c>
      <c r="N141" s="149" t="s">
        <v>45</v>
      </c>
      <c r="P141" s="150">
        <f t="shared" si="11"/>
        <v>0</v>
      </c>
      <c r="Q141" s="150">
        <v>0</v>
      </c>
      <c r="R141" s="150">
        <f t="shared" si="12"/>
        <v>0</v>
      </c>
      <c r="S141" s="150">
        <v>0</v>
      </c>
      <c r="T141" s="151">
        <f t="shared" si="13"/>
        <v>0</v>
      </c>
      <c r="AR141" s="152" t="s">
        <v>199</v>
      </c>
      <c r="AT141" s="152" t="s">
        <v>195</v>
      </c>
      <c r="AU141" s="152" t="s">
        <v>91</v>
      </c>
      <c r="AY141" s="13" t="s">
        <v>193</v>
      </c>
      <c r="BE141" s="153">
        <f t="shared" si="14"/>
        <v>0</v>
      </c>
      <c r="BF141" s="153">
        <f t="shared" si="15"/>
        <v>0</v>
      </c>
      <c r="BG141" s="153">
        <f t="shared" si="16"/>
        <v>0</v>
      </c>
      <c r="BH141" s="153">
        <f t="shared" si="17"/>
        <v>0</v>
      </c>
      <c r="BI141" s="153">
        <f t="shared" si="18"/>
        <v>0</v>
      </c>
      <c r="BJ141" s="13" t="s">
        <v>91</v>
      </c>
      <c r="BK141" s="153">
        <f t="shared" si="19"/>
        <v>0</v>
      </c>
      <c r="BL141" s="13" t="s">
        <v>199</v>
      </c>
      <c r="BM141" s="152" t="s">
        <v>410</v>
      </c>
    </row>
    <row r="142" spans="2:65" s="1" customFormat="1" ht="24.2" customHeight="1" x14ac:dyDescent="0.2">
      <c r="B142" s="139"/>
      <c r="C142" s="140" t="s">
        <v>258</v>
      </c>
      <c r="D142" s="140" t="s">
        <v>195</v>
      </c>
      <c r="E142" s="141" t="s">
        <v>411</v>
      </c>
      <c r="F142" s="142" t="s">
        <v>412</v>
      </c>
      <c r="G142" s="143" t="s">
        <v>240</v>
      </c>
      <c r="H142" s="144">
        <v>95.253</v>
      </c>
      <c r="I142" s="145"/>
      <c r="J142" s="146">
        <f t="shared" si="10"/>
        <v>0</v>
      </c>
      <c r="K142" s="147"/>
      <c r="L142" s="28"/>
      <c r="M142" s="148" t="s">
        <v>1</v>
      </c>
      <c r="N142" s="149" t="s">
        <v>45</v>
      </c>
      <c r="P142" s="150">
        <f t="shared" si="11"/>
        <v>0</v>
      </c>
      <c r="Q142" s="150">
        <v>0</v>
      </c>
      <c r="R142" s="150">
        <f t="shared" si="12"/>
        <v>0</v>
      </c>
      <c r="S142" s="150">
        <v>0</v>
      </c>
      <c r="T142" s="151">
        <f t="shared" si="13"/>
        <v>0</v>
      </c>
      <c r="AR142" s="152" t="s">
        <v>199</v>
      </c>
      <c r="AT142" s="152" t="s">
        <v>195</v>
      </c>
      <c r="AU142" s="152" t="s">
        <v>91</v>
      </c>
      <c r="AY142" s="13" t="s">
        <v>193</v>
      </c>
      <c r="BE142" s="153">
        <f t="shared" si="14"/>
        <v>0</v>
      </c>
      <c r="BF142" s="153">
        <f t="shared" si="15"/>
        <v>0</v>
      </c>
      <c r="BG142" s="153">
        <f t="shared" si="16"/>
        <v>0</v>
      </c>
      <c r="BH142" s="153">
        <f t="shared" si="17"/>
        <v>0</v>
      </c>
      <c r="BI142" s="153">
        <f t="shared" si="18"/>
        <v>0</v>
      </c>
      <c r="BJ142" s="13" t="s">
        <v>91</v>
      </c>
      <c r="BK142" s="153">
        <f t="shared" si="19"/>
        <v>0</v>
      </c>
      <c r="BL142" s="13" t="s">
        <v>199</v>
      </c>
      <c r="BM142" s="152" t="s">
        <v>413</v>
      </c>
    </row>
    <row r="143" spans="2:65" s="1" customFormat="1" ht="24.2" customHeight="1" x14ac:dyDescent="0.2">
      <c r="B143" s="139"/>
      <c r="C143" s="140" t="s">
        <v>262</v>
      </c>
      <c r="D143" s="140" t="s">
        <v>195</v>
      </c>
      <c r="E143" s="141" t="s">
        <v>247</v>
      </c>
      <c r="F143" s="142" t="s">
        <v>248</v>
      </c>
      <c r="G143" s="143" t="s">
        <v>240</v>
      </c>
      <c r="H143" s="144">
        <v>1756.7529999999999</v>
      </c>
      <c r="I143" s="145"/>
      <c r="J143" s="146">
        <f t="shared" si="10"/>
        <v>0</v>
      </c>
      <c r="K143" s="147"/>
      <c r="L143" s="28"/>
      <c r="M143" s="148" t="s">
        <v>1</v>
      </c>
      <c r="N143" s="149" t="s">
        <v>45</v>
      </c>
      <c r="P143" s="150">
        <f t="shared" si="11"/>
        <v>0</v>
      </c>
      <c r="Q143" s="150">
        <v>0</v>
      </c>
      <c r="R143" s="150">
        <f t="shared" si="12"/>
        <v>0</v>
      </c>
      <c r="S143" s="150">
        <v>0</v>
      </c>
      <c r="T143" s="151">
        <f t="shared" si="13"/>
        <v>0</v>
      </c>
      <c r="AR143" s="152" t="s">
        <v>199</v>
      </c>
      <c r="AT143" s="152" t="s">
        <v>195</v>
      </c>
      <c r="AU143" s="152" t="s">
        <v>91</v>
      </c>
      <c r="AY143" s="13" t="s">
        <v>193</v>
      </c>
      <c r="BE143" s="153">
        <f t="shared" si="14"/>
        <v>0</v>
      </c>
      <c r="BF143" s="153">
        <f t="shared" si="15"/>
        <v>0</v>
      </c>
      <c r="BG143" s="153">
        <f t="shared" si="16"/>
        <v>0</v>
      </c>
      <c r="BH143" s="153">
        <f t="shared" si="17"/>
        <v>0</v>
      </c>
      <c r="BI143" s="153">
        <f t="shared" si="18"/>
        <v>0</v>
      </c>
      <c r="BJ143" s="13" t="s">
        <v>91</v>
      </c>
      <c r="BK143" s="153">
        <f t="shared" si="19"/>
        <v>0</v>
      </c>
      <c r="BL143" s="13" t="s">
        <v>199</v>
      </c>
      <c r="BM143" s="152" t="s">
        <v>414</v>
      </c>
    </row>
    <row r="144" spans="2:65" s="1" customFormat="1" ht="24.2" customHeight="1" x14ac:dyDescent="0.2">
      <c r="B144" s="139"/>
      <c r="C144" s="140" t="s">
        <v>270</v>
      </c>
      <c r="D144" s="140" t="s">
        <v>195</v>
      </c>
      <c r="E144" s="141" t="s">
        <v>255</v>
      </c>
      <c r="F144" s="142" t="s">
        <v>256</v>
      </c>
      <c r="G144" s="143" t="s">
        <v>240</v>
      </c>
      <c r="H144" s="144">
        <v>601.46299999999997</v>
      </c>
      <c r="I144" s="145"/>
      <c r="J144" s="146">
        <f t="shared" si="10"/>
        <v>0</v>
      </c>
      <c r="K144" s="147"/>
      <c r="L144" s="28"/>
      <c r="M144" s="154" t="s">
        <v>1</v>
      </c>
      <c r="N144" s="155" t="s">
        <v>45</v>
      </c>
      <c r="O144" s="156"/>
      <c r="P144" s="157">
        <f t="shared" si="11"/>
        <v>0</v>
      </c>
      <c r="Q144" s="157">
        <v>0</v>
      </c>
      <c r="R144" s="157">
        <f t="shared" si="12"/>
        <v>0</v>
      </c>
      <c r="S144" s="157">
        <v>0</v>
      </c>
      <c r="T144" s="158">
        <f t="shared" si="13"/>
        <v>0</v>
      </c>
      <c r="AR144" s="152" t="s">
        <v>199</v>
      </c>
      <c r="AT144" s="152" t="s">
        <v>195</v>
      </c>
      <c r="AU144" s="152" t="s">
        <v>91</v>
      </c>
      <c r="AY144" s="13" t="s">
        <v>193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91</v>
      </c>
      <c r="BK144" s="153">
        <f t="shared" si="19"/>
        <v>0</v>
      </c>
      <c r="BL144" s="13" t="s">
        <v>199</v>
      </c>
      <c r="BM144" s="152" t="s">
        <v>415</v>
      </c>
    </row>
    <row r="145" spans="2:12" s="1" customFormat="1" ht="6.95" customHeight="1" x14ac:dyDescent="0.2">
      <c r="B145" s="43"/>
      <c r="C145" s="44"/>
      <c r="D145" s="44"/>
      <c r="E145" s="44"/>
      <c r="F145" s="44"/>
      <c r="G145" s="44"/>
      <c r="H145" s="44"/>
      <c r="I145" s="44"/>
      <c r="J145" s="44"/>
      <c r="K145" s="44"/>
      <c r="L145" s="28"/>
    </row>
  </sheetData>
  <autoFilter ref="C122:K144" xr:uid="{00000000-0009-0000-0000-000003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53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109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416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417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ROUND(J148,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ROUND((SUM(BE148:BE529)),  2)</f>
        <v>0</v>
      </c>
      <c r="G35" s="96"/>
      <c r="H35" s="96"/>
      <c r="I35" s="97">
        <v>0.2</v>
      </c>
      <c r="J35" s="95">
        <f>ROUND(((SUM(BE148:BE529))*I35),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ROUND((SUM(BF148:BF529)),  2)</f>
        <v>0</v>
      </c>
      <c r="G36" s="96"/>
      <c r="H36" s="96"/>
      <c r="I36" s="97">
        <v>0.2</v>
      </c>
      <c r="J36" s="95">
        <f>ROUND(((SUM(BF148:BF529))*I36),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ROUND((SUM(BG148:BG529)),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ROUND((SUM(BH148:BH529)),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ROUND((SUM(BI148:BI529)),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416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101.1, SO 101.2 - Architektúra + statika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J148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167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47" s="9" customFormat="1" ht="19.899999999999999" customHeight="1" x14ac:dyDescent="0.2">
      <c r="B100" s="114"/>
      <c r="D100" s="115" t="s">
        <v>168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 x14ac:dyDescent="0.2">
      <c r="B101" s="114"/>
      <c r="D101" s="115" t="s">
        <v>418</v>
      </c>
      <c r="E101" s="116"/>
      <c r="F101" s="116"/>
      <c r="G101" s="116"/>
      <c r="H101" s="116"/>
      <c r="I101" s="116"/>
      <c r="J101" s="117">
        <f>J164</f>
        <v>0</v>
      </c>
      <c r="L101" s="114"/>
    </row>
    <row r="102" spans="2:47" s="9" customFormat="1" ht="19.899999999999999" customHeight="1" x14ac:dyDescent="0.2">
      <c r="B102" s="114"/>
      <c r="D102" s="115" t="s">
        <v>419</v>
      </c>
      <c r="E102" s="116"/>
      <c r="F102" s="116"/>
      <c r="G102" s="116"/>
      <c r="H102" s="116"/>
      <c r="I102" s="116"/>
      <c r="J102" s="117">
        <f>J189</f>
        <v>0</v>
      </c>
      <c r="L102" s="114"/>
    </row>
    <row r="103" spans="2:47" s="9" customFormat="1" ht="19.899999999999999" customHeight="1" x14ac:dyDescent="0.2">
      <c r="B103" s="114"/>
      <c r="D103" s="115" t="s">
        <v>420</v>
      </c>
      <c r="E103" s="116"/>
      <c r="F103" s="116"/>
      <c r="G103" s="116"/>
      <c r="H103" s="116"/>
      <c r="I103" s="116"/>
      <c r="J103" s="117">
        <f>J220</f>
        <v>0</v>
      </c>
      <c r="L103" s="114"/>
    </row>
    <row r="104" spans="2:47" s="9" customFormat="1" ht="19.899999999999999" customHeight="1" x14ac:dyDescent="0.2">
      <c r="B104" s="114"/>
      <c r="D104" s="115" t="s">
        <v>421</v>
      </c>
      <c r="E104" s="116"/>
      <c r="F104" s="116"/>
      <c r="G104" s="116"/>
      <c r="H104" s="116"/>
      <c r="I104" s="116"/>
      <c r="J104" s="117">
        <f>J238</f>
        <v>0</v>
      </c>
      <c r="L104" s="114"/>
    </row>
    <row r="105" spans="2:47" s="9" customFormat="1" ht="19.899999999999999" customHeight="1" x14ac:dyDescent="0.2">
      <c r="B105" s="114"/>
      <c r="D105" s="115" t="s">
        <v>169</v>
      </c>
      <c r="E105" s="116"/>
      <c r="F105" s="116"/>
      <c r="G105" s="116"/>
      <c r="H105" s="116"/>
      <c r="I105" s="116"/>
      <c r="J105" s="117">
        <f>J242</f>
        <v>0</v>
      </c>
      <c r="L105" s="114"/>
    </row>
    <row r="106" spans="2:47" s="9" customFormat="1" ht="19.899999999999999" customHeight="1" x14ac:dyDescent="0.2">
      <c r="B106" s="114"/>
      <c r="D106" s="115" t="s">
        <v>170</v>
      </c>
      <c r="E106" s="116"/>
      <c r="F106" s="116"/>
      <c r="G106" s="116"/>
      <c r="H106" s="116"/>
      <c r="I106" s="116"/>
      <c r="J106" s="117">
        <f>J293</f>
        <v>0</v>
      </c>
      <c r="L106" s="114"/>
    </row>
    <row r="107" spans="2:47" s="9" customFormat="1" ht="19.899999999999999" customHeight="1" x14ac:dyDescent="0.2">
      <c r="B107" s="114"/>
      <c r="D107" s="115" t="s">
        <v>422</v>
      </c>
      <c r="E107" s="116"/>
      <c r="F107" s="116"/>
      <c r="G107" s="116"/>
      <c r="H107" s="116"/>
      <c r="I107" s="116"/>
      <c r="J107" s="117">
        <f>J303</f>
        <v>0</v>
      </c>
      <c r="L107" s="114"/>
    </row>
    <row r="108" spans="2:47" s="8" customFormat="1" ht="24.95" customHeight="1" x14ac:dyDescent="0.2">
      <c r="B108" s="110"/>
      <c r="D108" s="111" t="s">
        <v>171</v>
      </c>
      <c r="E108" s="112"/>
      <c r="F108" s="112"/>
      <c r="G108" s="112"/>
      <c r="H108" s="112"/>
      <c r="I108" s="112"/>
      <c r="J108" s="113">
        <f>J305</f>
        <v>0</v>
      </c>
      <c r="L108" s="110"/>
    </row>
    <row r="109" spans="2:47" s="9" customFormat="1" ht="19.899999999999999" customHeight="1" x14ac:dyDescent="0.2">
      <c r="B109" s="114"/>
      <c r="D109" s="115" t="s">
        <v>172</v>
      </c>
      <c r="E109" s="116"/>
      <c r="F109" s="116"/>
      <c r="G109" s="116"/>
      <c r="H109" s="116"/>
      <c r="I109" s="116"/>
      <c r="J109" s="117">
        <f>J306</f>
        <v>0</v>
      </c>
      <c r="L109" s="114"/>
    </row>
    <row r="110" spans="2:47" s="9" customFormat="1" ht="19.899999999999999" customHeight="1" x14ac:dyDescent="0.2">
      <c r="B110" s="114"/>
      <c r="D110" s="115" t="s">
        <v>173</v>
      </c>
      <c r="E110" s="116"/>
      <c r="F110" s="116"/>
      <c r="G110" s="116"/>
      <c r="H110" s="116"/>
      <c r="I110" s="116"/>
      <c r="J110" s="117">
        <f>J319</f>
        <v>0</v>
      </c>
      <c r="L110" s="114"/>
    </row>
    <row r="111" spans="2:47" s="9" customFormat="1" ht="19.899999999999999" customHeight="1" x14ac:dyDescent="0.2">
      <c r="B111" s="114"/>
      <c r="D111" s="115" t="s">
        <v>174</v>
      </c>
      <c r="E111" s="116"/>
      <c r="F111" s="116"/>
      <c r="G111" s="116"/>
      <c r="H111" s="116"/>
      <c r="I111" s="116"/>
      <c r="J111" s="117">
        <f>J335</f>
        <v>0</v>
      </c>
      <c r="L111" s="114"/>
    </row>
    <row r="112" spans="2:47" s="9" customFormat="1" ht="19.899999999999999" customHeight="1" x14ac:dyDescent="0.2">
      <c r="B112" s="114"/>
      <c r="D112" s="115" t="s">
        <v>423</v>
      </c>
      <c r="E112" s="116"/>
      <c r="F112" s="116"/>
      <c r="G112" s="116"/>
      <c r="H112" s="116"/>
      <c r="I112" s="116"/>
      <c r="J112" s="117">
        <f>J354</f>
        <v>0</v>
      </c>
      <c r="L112" s="114"/>
    </row>
    <row r="113" spans="2:12" s="9" customFormat="1" ht="19.899999999999999" customHeight="1" x14ac:dyDescent="0.2">
      <c r="B113" s="114"/>
      <c r="D113" s="115" t="s">
        <v>424</v>
      </c>
      <c r="E113" s="116"/>
      <c r="F113" s="116"/>
      <c r="G113" s="116"/>
      <c r="H113" s="116"/>
      <c r="I113" s="116"/>
      <c r="J113" s="117">
        <f>J358</f>
        <v>0</v>
      </c>
      <c r="L113" s="114"/>
    </row>
    <row r="114" spans="2:12" s="9" customFormat="1" ht="19.899999999999999" customHeight="1" x14ac:dyDescent="0.2">
      <c r="B114" s="114"/>
      <c r="D114" s="115" t="s">
        <v>175</v>
      </c>
      <c r="E114" s="116"/>
      <c r="F114" s="116"/>
      <c r="G114" s="116"/>
      <c r="H114" s="116"/>
      <c r="I114" s="116"/>
      <c r="J114" s="117">
        <f>J362</f>
        <v>0</v>
      </c>
      <c r="L114" s="114"/>
    </row>
    <row r="115" spans="2:12" s="9" customFormat="1" ht="19.899999999999999" customHeight="1" x14ac:dyDescent="0.2">
      <c r="B115" s="114"/>
      <c r="D115" s="115" t="s">
        <v>176</v>
      </c>
      <c r="E115" s="116"/>
      <c r="F115" s="116"/>
      <c r="G115" s="116"/>
      <c r="H115" s="116"/>
      <c r="I115" s="116"/>
      <c r="J115" s="117">
        <f>J385</f>
        <v>0</v>
      </c>
      <c r="L115" s="114"/>
    </row>
    <row r="116" spans="2:12" s="9" customFormat="1" ht="19.899999999999999" customHeight="1" x14ac:dyDescent="0.2">
      <c r="B116" s="114"/>
      <c r="D116" s="115" t="s">
        <v>177</v>
      </c>
      <c r="E116" s="116"/>
      <c r="F116" s="116"/>
      <c r="G116" s="116"/>
      <c r="H116" s="116"/>
      <c r="I116" s="116"/>
      <c r="J116" s="117">
        <f>J390</f>
        <v>0</v>
      </c>
      <c r="L116" s="114"/>
    </row>
    <row r="117" spans="2:12" s="9" customFormat="1" ht="19.899999999999999" customHeight="1" x14ac:dyDescent="0.2">
      <c r="B117" s="114"/>
      <c r="D117" s="115" t="s">
        <v>425</v>
      </c>
      <c r="E117" s="116"/>
      <c r="F117" s="116"/>
      <c r="G117" s="116"/>
      <c r="H117" s="116"/>
      <c r="I117" s="116"/>
      <c r="J117" s="117">
        <f>J417</f>
        <v>0</v>
      </c>
      <c r="L117" s="114"/>
    </row>
    <row r="118" spans="2:12" s="9" customFormat="1" ht="19.899999999999999" customHeight="1" x14ac:dyDescent="0.2">
      <c r="B118" s="114"/>
      <c r="D118" s="115" t="s">
        <v>426</v>
      </c>
      <c r="E118" s="116"/>
      <c r="F118" s="116"/>
      <c r="G118" s="116"/>
      <c r="H118" s="116"/>
      <c r="I118" s="116"/>
      <c r="J118" s="117">
        <f>J423</f>
        <v>0</v>
      </c>
      <c r="L118" s="114"/>
    </row>
    <row r="119" spans="2:12" s="9" customFormat="1" ht="19.899999999999999" customHeight="1" x14ac:dyDescent="0.2">
      <c r="B119" s="114"/>
      <c r="D119" s="115" t="s">
        <v>178</v>
      </c>
      <c r="E119" s="116"/>
      <c r="F119" s="116"/>
      <c r="G119" s="116"/>
      <c r="H119" s="116"/>
      <c r="I119" s="116"/>
      <c r="J119" s="117">
        <f>J439</f>
        <v>0</v>
      </c>
      <c r="L119" s="114"/>
    </row>
    <row r="120" spans="2:12" s="9" customFormat="1" ht="19.899999999999999" customHeight="1" x14ac:dyDescent="0.2">
      <c r="B120" s="114"/>
      <c r="D120" s="115" t="s">
        <v>427</v>
      </c>
      <c r="E120" s="116"/>
      <c r="F120" s="116"/>
      <c r="G120" s="116"/>
      <c r="H120" s="116"/>
      <c r="I120" s="116"/>
      <c r="J120" s="117">
        <f>J487</f>
        <v>0</v>
      </c>
      <c r="L120" s="114"/>
    </row>
    <row r="121" spans="2:12" s="9" customFormat="1" ht="19.899999999999999" customHeight="1" x14ac:dyDescent="0.2">
      <c r="B121" s="114"/>
      <c r="D121" s="115" t="s">
        <v>428</v>
      </c>
      <c r="E121" s="116"/>
      <c r="F121" s="116"/>
      <c r="G121" s="116"/>
      <c r="H121" s="116"/>
      <c r="I121" s="116"/>
      <c r="J121" s="117">
        <f>J495</f>
        <v>0</v>
      </c>
      <c r="L121" s="114"/>
    </row>
    <row r="122" spans="2:12" s="9" customFormat="1" ht="19.899999999999999" customHeight="1" x14ac:dyDescent="0.2">
      <c r="B122" s="114"/>
      <c r="D122" s="115" t="s">
        <v>429</v>
      </c>
      <c r="E122" s="116"/>
      <c r="F122" s="116"/>
      <c r="G122" s="116"/>
      <c r="H122" s="116"/>
      <c r="I122" s="116"/>
      <c r="J122" s="117">
        <f>J506</f>
        <v>0</v>
      </c>
      <c r="L122" s="114"/>
    </row>
    <row r="123" spans="2:12" s="9" customFormat="1" ht="19.899999999999999" customHeight="1" x14ac:dyDescent="0.2">
      <c r="B123" s="114"/>
      <c r="D123" s="115" t="s">
        <v>430</v>
      </c>
      <c r="E123" s="116"/>
      <c r="F123" s="116"/>
      <c r="G123" s="116"/>
      <c r="H123" s="116"/>
      <c r="I123" s="116"/>
      <c r="J123" s="117">
        <f>J511</f>
        <v>0</v>
      </c>
      <c r="L123" s="114"/>
    </row>
    <row r="124" spans="2:12" s="9" customFormat="1" ht="19.899999999999999" customHeight="1" x14ac:dyDescent="0.2">
      <c r="B124" s="114"/>
      <c r="D124" s="115" t="s">
        <v>431</v>
      </c>
      <c r="E124" s="116"/>
      <c r="F124" s="116"/>
      <c r="G124" s="116"/>
      <c r="H124" s="116"/>
      <c r="I124" s="116"/>
      <c r="J124" s="117">
        <f>J515</f>
        <v>0</v>
      </c>
      <c r="L124" s="114"/>
    </row>
    <row r="125" spans="2:12" s="9" customFormat="1" ht="19.899999999999999" customHeight="1" x14ac:dyDescent="0.2">
      <c r="B125" s="114"/>
      <c r="D125" s="115" t="s">
        <v>432</v>
      </c>
      <c r="E125" s="116"/>
      <c r="F125" s="116"/>
      <c r="G125" s="116"/>
      <c r="H125" s="116"/>
      <c r="I125" s="116"/>
      <c r="J125" s="117">
        <f>J521</f>
        <v>0</v>
      </c>
      <c r="L125" s="114"/>
    </row>
    <row r="126" spans="2:12" s="9" customFormat="1" ht="19.899999999999999" customHeight="1" x14ac:dyDescent="0.2">
      <c r="B126" s="114"/>
      <c r="D126" s="115" t="s">
        <v>433</v>
      </c>
      <c r="E126" s="116"/>
      <c r="F126" s="116"/>
      <c r="G126" s="116"/>
      <c r="H126" s="116"/>
      <c r="I126" s="116"/>
      <c r="J126" s="117">
        <f>J525</f>
        <v>0</v>
      </c>
      <c r="L126" s="114"/>
    </row>
    <row r="127" spans="2:12" s="1" customFormat="1" ht="21.75" customHeight="1" x14ac:dyDescent="0.2">
      <c r="B127" s="28"/>
      <c r="L127" s="28"/>
    </row>
    <row r="128" spans="2:12" s="1" customFormat="1" ht="6.95" customHeight="1" x14ac:dyDescent="0.2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6.95" customHeight="1" x14ac:dyDescent="0.2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4.95" customHeight="1" x14ac:dyDescent="0.2">
      <c r="B133" s="28"/>
      <c r="C133" s="17" t="s">
        <v>179</v>
      </c>
      <c r="L133" s="28"/>
    </row>
    <row r="134" spans="2:12" s="1" customFormat="1" ht="6.95" customHeight="1" x14ac:dyDescent="0.2">
      <c r="B134" s="28"/>
      <c r="L134" s="28"/>
    </row>
    <row r="135" spans="2:12" s="1" customFormat="1" ht="12" customHeight="1" x14ac:dyDescent="0.2">
      <c r="B135" s="28"/>
      <c r="C135" s="23" t="s">
        <v>15</v>
      </c>
      <c r="L135" s="28"/>
    </row>
    <row r="136" spans="2:12" s="1" customFormat="1" ht="26.25" customHeight="1" x14ac:dyDescent="0.2">
      <c r="B136" s="28"/>
      <c r="E136" s="219" t="str">
        <f>E7</f>
        <v>Zníženie energetickej náročnosti a zvýšenie efektívnosti vo výrobe ovocných produktov</v>
      </c>
      <c r="F136" s="220"/>
      <c r="G136" s="220"/>
      <c r="H136" s="220"/>
      <c r="L136" s="28"/>
    </row>
    <row r="137" spans="2:12" ht="12" customHeight="1" x14ac:dyDescent="0.2">
      <c r="B137" s="16"/>
      <c r="C137" s="23" t="s">
        <v>156</v>
      </c>
      <c r="L137" s="16"/>
    </row>
    <row r="138" spans="2:12" s="1" customFormat="1" ht="16.5" customHeight="1" x14ac:dyDescent="0.2">
      <c r="B138" s="28"/>
      <c r="E138" s="219" t="s">
        <v>416</v>
      </c>
      <c r="F138" s="221"/>
      <c r="G138" s="221"/>
      <c r="H138" s="221"/>
      <c r="L138" s="28"/>
    </row>
    <row r="139" spans="2:12" s="1" customFormat="1" ht="12" customHeight="1" x14ac:dyDescent="0.2">
      <c r="B139" s="28"/>
      <c r="C139" s="23" t="s">
        <v>158</v>
      </c>
      <c r="L139" s="28"/>
    </row>
    <row r="140" spans="2:12" s="1" customFormat="1" ht="16.5" customHeight="1" x14ac:dyDescent="0.2">
      <c r="B140" s="28"/>
      <c r="E140" s="177" t="str">
        <f>E11</f>
        <v>SO 101.1, SO 101.2 - Architektúra + statika</v>
      </c>
      <c r="F140" s="221"/>
      <c r="G140" s="221"/>
      <c r="H140" s="221"/>
      <c r="L140" s="28"/>
    </row>
    <row r="141" spans="2:12" s="1" customFormat="1" ht="6.95" customHeight="1" x14ac:dyDescent="0.2">
      <c r="B141" s="28"/>
      <c r="L141" s="28"/>
    </row>
    <row r="142" spans="2:12" s="1" customFormat="1" ht="12" customHeight="1" x14ac:dyDescent="0.2">
      <c r="B142" s="28"/>
      <c r="C142" s="23" t="s">
        <v>19</v>
      </c>
      <c r="F142" s="21" t="str">
        <f>F14</f>
        <v>Stará Ľubovňa</v>
      </c>
      <c r="I142" s="23" t="s">
        <v>21</v>
      </c>
      <c r="J142" s="51" t="str">
        <f>IF(J14="","",J14)</f>
        <v>3. 5. 2023</v>
      </c>
      <c r="L142" s="28"/>
    </row>
    <row r="143" spans="2:12" s="1" customFormat="1" ht="6.95" customHeight="1" x14ac:dyDescent="0.2">
      <c r="B143" s="28"/>
      <c r="L143" s="28"/>
    </row>
    <row r="144" spans="2:12" s="1" customFormat="1" ht="15.2" customHeight="1" x14ac:dyDescent="0.2">
      <c r="B144" s="28"/>
      <c r="C144" s="23" t="s">
        <v>23</v>
      </c>
      <c r="F144" s="21" t="str">
        <f>E17</f>
        <v>GAS Familia, s.r.o.</v>
      </c>
      <c r="I144" s="23" t="s">
        <v>31</v>
      </c>
      <c r="J144" s="26" t="str">
        <f>E23</f>
        <v>Ing. Tibor Mitura</v>
      </c>
      <c r="L144" s="28"/>
    </row>
    <row r="145" spans="2:65" s="1" customFormat="1" ht="15.2" customHeight="1" x14ac:dyDescent="0.2">
      <c r="B145" s="28"/>
      <c r="C145" s="23" t="s">
        <v>29</v>
      </c>
      <c r="F145" s="21" t="str">
        <f>IF(E20="","",E20)</f>
        <v>Vyplň údaj</v>
      </c>
      <c r="I145" s="23" t="s">
        <v>34</v>
      </c>
      <c r="J145" s="26" t="str">
        <f>E26</f>
        <v>Structures, s.r.o.</v>
      </c>
      <c r="L145" s="28"/>
    </row>
    <row r="146" spans="2:65" s="1" customFormat="1" ht="10.35" customHeight="1" x14ac:dyDescent="0.2">
      <c r="B146" s="28"/>
      <c r="L146" s="28"/>
    </row>
    <row r="147" spans="2:65" s="10" customFormat="1" ht="29.25" customHeight="1" x14ac:dyDescent="0.2">
      <c r="B147" s="118"/>
      <c r="C147" s="119" t="s">
        <v>180</v>
      </c>
      <c r="D147" s="120" t="s">
        <v>64</v>
      </c>
      <c r="E147" s="120" t="s">
        <v>60</v>
      </c>
      <c r="F147" s="120" t="s">
        <v>61</v>
      </c>
      <c r="G147" s="120" t="s">
        <v>181</v>
      </c>
      <c r="H147" s="120" t="s">
        <v>182</v>
      </c>
      <c r="I147" s="120" t="s">
        <v>183</v>
      </c>
      <c r="J147" s="121" t="s">
        <v>164</v>
      </c>
      <c r="K147" s="122" t="s">
        <v>184</v>
      </c>
      <c r="L147" s="118"/>
      <c r="M147" s="58" t="s">
        <v>1</v>
      </c>
      <c r="N147" s="59" t="s">
        <v>43</v>
      </c>
      <c r="O147" s="59" t="s">
        <v>185</v>
      </c>
      <c r="P147" s="59" t="s">
        <v>186</v>
      </c>
      <c r="Q147" s="59" t="s">
        <v>187</v>
      </c>
      <c r="R147" s="59" t="s">
        <v>188</v>
      </c>
      <c r="S147" s="59" t="s">
        <v>189</v>
      </c>
      <c r="T147" s="60" t="s">
        <v>190</v>
      </c>
    </row>
    <row r="148" spans="2:65" s="1" customFormat="1" ht="22.9" customHeight="1" x14ac:dyDescent="0.25">
      <c r="B148" s="28"/>
      <c r="C148" s="63" t="s">
        <v>165</v>
      </c>
      <c r="J148" s="123">
        <f>BK148</f>
        <v>0</v>
      </c>
      <c r="L148" s="28"/>
      <c r="M148" s="61"/>
      <c r="N148" s="52"/>
      <c r="O148" s="52"/>
      <c r="P148" s="124">
        <f>P149+P305</f>
        <v>0</v>
      </c>
      <c r="Q148" s="52"/>
      <c r="R148" s="124">
        <f>R149+R305</f>
        <v>7751.5667879499988</v>
      </c>
      <c r="S148" s="52"/>
      <c r="T148" s="125">
        <f>T149+T305</f>
        <v>7.2</v>
      </c>
      <c r="AT148" s="13" t="s">
        <v>78</v>
      </c>
      <c r="AU148" s="13" t="s">
        <v>166</v>
      </c>
      <c r="BK148" s="126">
        <f>BK149+BK305</f>
        <v>0</v>
      </c>
    </row>
    <row r="149" spans="2:65" s="11" customFormat="1" ht="25.9" customHeight="1" x14ac:dyDescent="0.2">
      <c r="B149" s="127"/>
      <c r="D149" s="128" t="s">
        <v>78</v>
      </c>
      <c r="E149" s="129" t="s">
        <v>191</v>
      </c>
      <c r="F149" s="129" t="s">
        <v>192</v>
      </c>
      <c r="I149" s="130"/>
      <c r="J149" s="131">
        <f>BK149</f>
        <v>0</v>
      </c>
      <c r="L149" s="127"/>
      <c r="M149" s="132"/>
      <c r="P149" s="133">
        <f>P150+P164+P189+P220+P238+P242+P293+P303</f>
        <v>0</v>
      </c>
      <c r="R149" s="133">
        <f>R150+R164+R189+R220+R238+R242+R293+R303</f>
        <v>7414.7597906699984</v>
      </c>
      <c r="T149" s="134">
        <f>T150+T164+T189+T220+T238+T242+T293+T303</f>
        <v>0</v>
      </c>
      <c r="AR149" s="128" t="s">
        <v>86</v>
      </c>
      <c r="AT149" s="135" t="s">
        <v>78</v>
      </c>
      <c r="AU149" s="135" t="s">
        <v>79</v>
      </c>
      <c r="AY149" s="128" t="s">
        <v>193</v>
      </c>
      <c r="BK149" s="136">
        <f>BK150+BK164+BK189+BK220+BK238+BK242+BK293+BK303</f>
        <v>0</v>
      </c>
    </row>
    <row r="150" spans="2:65" s="11" customFormat="1" ht="22.9" customHeight="1" x14ac:dyDescent="0.2">
      <c r="B150" s="127"/>
      <c r="D150" s="128" t="s">
        <v>78</v>
      </c>
      <c r="E150" s="137" t="s">
        <v>86</v>
      </c>
      <c r="F150" s="137" t="s">
        <v>194</v>
      </c>
      <c r="I150" s="130"/>
      <c r="J150" s="138">
        <f>BK150</f>
        <v>0</v>
      </c>
      <c r="L150" s="127"/>
      <c r="M150" s="132"/>
      <c r="P150" s="133">
        <f>SUM(P151:P163)</f>
        <v>0</v>
      </c>
      <c r="R150" s="133">
        <f>SUM(R151:R163)</f>
        <v>1825.373</v>
      </c>
      <c r="T150" s="134">
        <f>SUM(T151:T163)</f>
        <v>0</v>
      </c>
      <c r="AR150" s="128" t="s">
        <v>86</v>
      </c>
      <c r="AT150" s="135" t="s">
        <v>78</v>
      </c>
      <c r="AU150" s="135" t="s">
        <v>86</v>
      </c>
      <c r="AY150" s="128" t="s">
        <v>193</v>
      </c>
      <c r="BK150" s="136">
        <f>SUM(BK151:BK163)</f>
        <v>0</v>
      </c>
    </row>
    <row r="151" spans="2:65" s="1" customFormat="1" ht="21.75" customHeight="1" x14ac:dyDescent="0.2">
      <c r="B151" s="139"/>
      <c r="C151" s="140" t="s">
        <v>96</v>
      </c>
      <c r="D151" s="140" t="s">
        <v>195</v>
      </c>
      <c r="E151" s="141" t="s">
        <v>434</v>
      </c>
      <c r="F151" s="142" t="s">
        <v>435</v>
      </c>
      <c r="G151" s="143" t="s">
        <v>210</v>
      </c>
      <c r="H151" s="144">
        <v>86.424999999999997</v>
      </c>
      <c r="I151" s="145"/>
      <c r="J151" s="146">
        <f t="shared" ref="J151:J163" si="0">ROUND(I151*H151,2)</f>
        <v>0</v>
      </c>
      <c r="K151" s="147"/>
      <c r="L151" s="28"/>
      <c r="M151" s="148" t="s">
        <v>1</v>
      </c>
      <c r="N151" s="149" t="s">
        <v>45</v>
      </c>
      <c r="P151" s="150">
        <f t="shared" ref="P151:P163" si="1">O151*H151</f>
        <v>0</v>
      </c>
      <c r="Q151" s="150">
        <v>0</v>
      </c>
      <c r="R151" s="150">
        <f t="shared" ref="R151:R163" si="2">Q151*H151</f>
        <v>0</v>
      </c>
      <c r="S151" s="150">
        <v>0</v>
      </c>
      <c r="T151" s="151">
        <f t="shared" ref="T151:T163" si="3">S151*H151</f>
        <v>0</v>
      </c>
      <c r="AR151" s="152" t="s">
        <v>199</v>
      </c>
      <c r="AT151" s="152" t="s">
        <v>195</v>
      </c>
      <c r="AU151" s="152" t="s">
        <v>91</v>
      </c>
      <c r="AY151" s="13" t="s">
        <v>193</v>
      </c>
      <c r="BE151" s="153">
        <f t="shared" ref="BE151:BE163" si="4">IF(N151="základná",J151,0)</f>
        <v>0</v>
      </c>
      <c r="BF151" s="153">
        <f t="shared" ref="BF151:BF163" si="5">IF(N151="znížená",J151,0)</f>
        <v>0</v>
      </c>
      <c r="BG151" s="153">
        <f t="shared" ref="BG151:BG163" si="6">IF(N151="zákl. prenesená",J151,0)</f>
        <v>0</v>
      </c>
      <c r="BH151" s="153">
        <f t="shared" ref="BH151:BH163" si="7">IF(N151="zníž. prenesená",J151,0)</f>
        <v>0</v>
      </c>
      <c r="BI151" s="153">
        <f t="shared" ref="BI151:BI163" si="8">IF(N151="nulová",J151,0)</f>
        <v>0</v>
      </c>
      <c r="BJ151" s="13" t="s">
        <v>91</v>
      </c>
      <c r="BK151" s="153">
        <f t="shared" ref="BK151:BK163" si="9">ROUND(I151*H151,2)</f>
        <v>0</v>
      </c>
      <c r="BL151" s="13" t="s">
        <v>199</v>
      </c>
      <c r="BM151" s="152" t="s">
        <v>436</v>
      </c>
    </row>
    <row r="152" spans="2:65" s="1" customFormat="1" ht="37.9" customHeight="1" x14ac:dyDescent="0.2">
      <c r="B152" s="139"/>
      <c r="C152" s="140" t="s">
        <v>199</v>
      </c>
      <c r="D152" s="140" t="s">
        <v>195</v>
      </c>
      <c r="E152" s="141" t="s">
        <v>437</v>
      </c>
      <c r="F152" s="142" t="s">
        <v>438</v>
      </c>
      <c r="G152" s="143" t="s">
        <v>210</v>
      </c>
      <c r="H152" s="144">
        <v>86.424999999999997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91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439</v>
      </c>
    </row>
    <row r="153" spans="2:65" s="1" customFormat="1" ht="16.5" customHeight="1" x14ac:dyDescent="0.2">
      <c r="B153" s="139"/>
      <c r="C153" s="140" t="s">
        <v>215</v>
      </c>
      <c r="D153" s="140" t="s">
        <v>195</v>
      </c>
      <c r="E153" s="141" t="s">
        <v>440</v>
      </c>
      <c r="F153" s="142" t="s">
        <v>441</v>
      </c>
      <c r="G153" s="143" t="s">
        <v>210</v>
      </c>
      <c r="H153" s="144">
        <v>13.131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91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442</v>
      </c>
    </row>
    <row r="154" spans="2:65" s="1" customFormat="1" ht="37.9" customHeight="1" x14ac:dyDescent="0.2">
      <c r="B154" s="139"/>
      <c r="C154" s="140" t="s">
        <v>201</v>
      </c>
      <c r="D154" s="140" t="s">
        <v>195</v>
      </c>
      <c r="E154" s="141" t="s">
        <v>443</v>
      </c>
      <c r="F154" s="142" t="s">
        <v>444</v>
      </c>
      <c r="G154" s="143" t="s">
        <v>210</v>
      </c>
      <c r="H154" s="144">
        <v>13.131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195</v>
      </c>
      <c r="AU154" s="152" t="s">
        <v>91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445</v>
      </c>
    </row>
    <row r="155" spans="2:65" s="1" customFormat="1" ht="21.75" customHeight="1" x14ac:dyDescent="0.2">
      <c r="B155" s="139"/>
      <c r="C155" s="140" t="s">
        <v>86</v>
      </c>
      <c r="D155" s="140" t="s">
        <v>195</v>
      </c>
      <c r="E155" s="141" t="s">
        <v>446</v>
      </c>
      <c r="F155" s="142" t="s">
        <v>447</v>
      </c>
      <c r="G155" s="143" t="s">
        <v>210</v>
      </c>
      <c r="H155" s="144">
        <v>176.387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195</v>
      </c>
      <c r="AU155" s="152" t="s">
        <v>91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448</v>
      </c>
    </row>
    <row r="156" spans="2:65" s="1" customFormat="1" ht="16.5" customHeight="1" x14ac:dyDescent="0.2">
      <c r="B156" s="139"/>
      <c r="C156" s="140" t="s">
        <v>91</v>
      </c>
      <c r="D156" s="140" t="s">
        <v>195</v>
      </c>
      <c r="E156" s="141" t="s">
        <v>449</v>
      </c>
      <c r="F156" s="142" t="s">
        <v>450</v>
      </c>
      <c r="G156" s="143" t="s">
        <v>210</v>
      </c>
      <c r="H156" s="144">
        <v>176.387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195</v>
      </c>
      <c r="AU156" s="152" t="s">
        <v>91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451</v>
      </c>
    </row>
    <row r="157" spans="2:65" s="1" customFormat="1" ht="24.2" customHeight="1" x14ac:dyDescent="0.2">
      <c r="B157" s="139"/>
      <c r="C157" s="140" t="s">
        <v>452</v>
      </c>
      <c r="D157" s="140" t="s">
        <v>195</v>
      </c>
      <c r="E157" s="141" t="s">
        <v>453</v>
      </c>
      <c r="F157" s="142" t="s">
        <v>454</v>
      </c>
      <c r="G157" s="143" t="s">
        <v>210</v>
      </c>
      <c r="H157" s="144">
        <v>275.94299999999998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199</v>
      </c>
      <c r="AT157" s="152" t="s">
        <v>195</v>
      </c>
      <c r="AU157" s="152" t="s">
        <v>91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455</v>
      </c>
    </row>
    <row r="158" spans="2:65" s="1" customFormat="1" ht="33" customHeight="1" x14ac:dyDescent="0.2">
      <c r="B158" s="139"/>
      <c r="C158" s="140" t="s">
        <v>456</v>
      </c>
      <c r="D158" s="140" t="s">
        <v>195</v>
      </c>
      <c r="E158" s="141" t="s">
        <v>394</v>
      </c>
      <c r="F158" s="142" t="s">
        <v>395</v>
      </c>
      <c r="G158" s="143" t="s">
        <v>210</v>
      </c>
      <c r="H158" s="144">
        <v>1131.402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45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199</v>
      </c>
      <c r="AT158" s="152" t="s">
        <v>195</v>
      </c>
      <c r="AU158" s="152" t="s">
        <v>91</v>
      </c>
      <c r="AY158" s="13" t="s">
        <v>193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91</v>
      </c>
      <c r="BK158" s="153">
        <f t="shared" si="9"/>
        <v>0</v>
      </c>
      <c r="BL158" s="13" t="s">
        <v>199</v>
      </c>
      <c r="BM158" s="152" t="s">
        <v>457</v>
      </c>
    </row>
    <row r="159" spans="2:65" s="1" customFormat="1" ht="37.9" customHeight="1" x14ac:dyDescent="0.2">
      <c r="B159" s="139"/>
      <c r="C159" s="140" t="s">
        <v>458</v>
      </c>
      <c r="D159" s="140" t="s">
        <v>195</v>
      </c>
      <c r="E159" s="141" t="s">
        <v>397</v>
      </c>
      <c r="F159" s="142" t="s">
        <v>398</v>
      </c>
      <c r="G159" s="143" t="s">
        <v>210</v>
      </c>
      <c r="H159" s="144">
        <v>19233.833999999999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45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199</v>
      </c>
      <c r="AT159" s="152" t="s">
        <v>195</v>
      </c>
      <c r="AU159" s="152" t="s">
        <v>91</v>
      </c>
      <c r="AY159" s="13" t="s">
        <v>193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91</v>
      </c>
      <c r="BK159" s="153">
        <f t="shared" si="9"/>
        <v>0</v>
      </c>
      <c r="BL159" s="13" t="s">
        <v>199</v>
      </c>
      <c r="BM159" s="152" t="s">
        <v>459</v>
      </c>
    </row>
    <row r="160" spans="2:65" s="1" customFormat="1" ht="24.2" customHeight="1" x14ac:dyDescent="0.2">
      <c r="B160" s="139"/>
      <c r="C160" s="140" t="s">
        <v>460</v>
      </c>
      <c r="D160" s="140" t="s">
        <v>195</v>
      </c>
      <c r="E160" s="141" t="s">
        <v>461</v>
      </c>
      <c r="F160" s="142" t="s">
        <v>462</v>
      </c>
      <c r="G160" s="143" t="s">
        <v>210</v>
      </c>
      <c r="H160" s="144">
        <v>1407.345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45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199</v>
      </c>
      <c r="AT160" s="152" t="s">
        <v>195</v>
      </c>
      <c r="AU160" s="152" t="s">
        <v>91</v>
      </c>
      <c r="AY160" s="13" t="s">
        <v>193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91</v>
      </c>
      <c r="BK160" s="153">
        <f t="shared" si="9"/>
        <v>0</v>
      </c>
      <c r="BL160" s="13" t="s">
        <v>199</v>
      </c>
      <c r="BM160" s="152" t="s">
        <v>463</v>
      </c>
    </row>
    <row r="161" spans="2:65" s="1" customFormat="1" ht="37.9" customHeight="1" x14ac:dyDescent="0.2">
      <c r="B161" s="139"/>
      <c r="C161" s="140" t="s">
        <v>464</v>
      </c>
      <c r="D161" s="140" t="s">
        <v>195</v>
      </c>
      <c r="E161" s="141" t="s">
        <v>465</v>
      </c>
      <c r="F161" s="142" t="s">
        <v>466</v>
      </c>
      <c r="G161" s="143" t="s">
        <v>210</v>
      </c>
      <c r="H161" s="144">
        <v>9.4559999999999995</v>
      </c>
      <c r="I161" s="145"/>
      <c r="J161" s="146">
        <f t="shared" si="0"/>
        <v>0</v>
      </c>
      <c r="K161" s="147"/>
      <c r="L161" s="28"/>
      <c r="M161" s="148" t="s">
        <v>1</v>
      </c>
      <c r="N161" s="149" t="s">
        <v>45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199</v>
      </c>
      <c r="AT161" s="152" t="s">
        <v>195</v>
      </c>
      <c r="AU161" s="152" t="s">
        <v>91</v>
      </c>
      <c r="AY161" s="13" t="s">
        <v>193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91</v>
      </c>
      <c r="BK161" s="153">
        <f t="shared" si="9"/>
        <v>0</v>
      </c>
      <c r="BL161" s="13" t="s">
        <v>199</v>
      </c>
      <c r="BM161" s="152" t="s">
        <v>467</v>
      </c>
    </row>
    <row r="162" spans="2:65" s="1" customFormat="1" ht="33" customHeight="1" x14ac:dyDescent="0.2">
      <c r="B162" s="139"/>
      <c r="C162" s="140" t="s">
        <v>468</v>
      </c>
      <c r="D162" s="140" t="s">
        <v>195</v>
      </c>
      <c r="E162" s="141" t="s">
        <v>469</v>
      </c>
      <c r="F162" s="142" t="s">
        <v>470</v>
      </c>
      <c r="G162" s="143" t="s">
        <v>210</v>
      </c>
      <c r="H162" s="144">
        <v>1407.345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45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199</v>
      </c>
      <c r="AT162" s="152" t="s">
        <v>195</v>
      </c>
      <c r="AU162" s="152" t="s">
        <v>91</v>
      </c>
      <c r="AY162" s="13" t="s">
        <v>193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91</v>
      </c>
      <c r="BK162" s="153">
        <f t="shared" si="9"/>
        <v>0</v>
      </c>
      <c r="BL162" s="13" t="s">
        <v>199</v>
      </c>
      <c r="BM162" s="152" t="s">
        <v>471</v>
      </c>
    </row>
    <row r="163" spans="2:65" s="1" customFormat="1" ht="16.5" customHeight="1" x14ac:dyDescent="0.2">
      <c r="B163" s="139"/>
      <c r="C163" s="159" t="s">
        <v>472</v>
      </c>
      <c r="D163" s="159" t="s">
        <v>473</v>
      </c>
      <c r="E163" s="160" t="s">
        <v>474</v>
      </c>
      <c r="F163" s="161" t="s">
        <v>475</v>
      </c>
      <c r="G163" s="162" t="s">
        <v>240</v>
      </c>
      <c r="H163" s="163">
        <v>1825.373</v>
      </c>
      <c r="I163" s="164"/>
      <c r="J163" s="165">
        <f t="shared" si="0"/>
        <v>0</v>
      </c>
      <c r="K163" s="166"/>
      <c r="L163" s="167"/>
      <c r="M163" s="168" t="s">
        <v>1</v>
      </c>
      <c r="N163" s="169" t="s">
        <v>45</v>
      </c>
      <c r="P163" s="150">
        <f t="shared" si="1"/>
        <v>0</v>
      </c>
      <c r="Q163" s="150">
        <v>1</v>
      </c>
      <c r="R163" s="150">
        <f t="shared" si="2"/>
        <v>1825.373</v>
      </c>
      <c r="S163" s="150">
        <v>0</v>
      </c>
      <c r="T163" s="151">
        <f t="shared" si="3"/>
        <v>0</v>
      </c>
      <c r="AR163" s="152" t="s">
        <v>226</v>
      </c>
      <c r="AT163" s="152" t="s">
        <v>473</v>
      </c>
      <c r="AU163" s="152" t="s">
        <v>91</v>
      </c>
      <c r="AY163" s="13" t="s">
        <v>193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91</v>
      </c>
      <c r="BK163" s="153">
        <f t="shared" si="9"/>
        <v>0</v>
      </c>
      <c r="BL163" s="13" t="s">
        <v>199</v>
      </c>
      <c r="BM163" s="152" t="s">
        <v>476</v>
      </c>
    </row>
    <row r="164" spans="2:65" s="11" customFormat="1" ht="22.9" customHeight="1" x14ac:dyDescent="0.2">
      <c r="B164" s="127"/>
      <c r="D164" s="128" t="s">
        <v>78</v>
      </c>
      <c r="E164" s="137" t="s">
        <v>91</v>
      </c>
      <c r="F164" s="137" t="s">
        <v>477</v>
      </c>
      <c r="I164" s="130"/>
      <c r="J164" s="138">
        <f>BK164</f>
        <v>0</v>
      </c>
      <c r="L164" s="127"/>
      <c r="M164" s="132"/>
      <c r="P164" s="133">
        <f>SUM(P165:P188)</f>
        <v>0</v>
      </c>
      <c r="R164" s="133">
        <f>SUM(R165:R188)</f>
        <v>3016.81862439</v>
      </c>
      <c r="T164" s="134">
        <f>SUM(T165:T188)</f>
        <v>0</v>
      </c>
      <c r="AR164" s="128" t="s">
        <v>86</v>
      </c>
      <c r="AT164" s="135" t="s">
        <v>78</v>
      </c>
      <c r="AU164" s="135" t="s">
        <v>86</v>
      </c>
      <c r="AY164" s="128" t="s">
        <v>193</v>
      </c>
      <c r="BK164" s="136">
        <f>SUM(BK165:BK188)</f>
        <v>0</v>
      </c>
    </row>
    <row r="165" spans="2:65" s="1" customFormat="1" ht="33" customHeight="1" x14ac:dyDescent="0.2">
      <c r="B165" s="139"/>
      <c r="C165" s="140" t="s">
        <v>478</v>
      </c>
      <c r="D165" s="140" t="s">
        <v>195</v>
      </c>
      <c r="E165" s="141" t="s">
        <v>479</v>
      </c>
      <c r="F165" s="142" t="s">
        <v>480</v>
      </c>
      <c r="G165" s="143" t="s">
        <v>198</v>
      </c>
      <c r="H165" s="144">
        <v>1947.2270000000001</v>
      </c>
      <c r="I165" s="145"/>
      <c r="J165" s="146">
        <f t="shared" ref="J165:J188" si="10">ROUND(I165*H165,2)</f>
        <v>0</v>
      </c>
      <c r="K165" s="147"/>
      <c r="L165" s="28"/>
      <c r="M165" s="148" t="s">
        <v>1</v>
      </c>
      <c r="N165" s="149" t="s">
        <v>45</v>
      </c>
      <c r="P165" s="150">
        <f t="shared" ref="P165:P188" si="11">O165*H165</f>
        <v>0</v>
      </c>
      <c r="Q165" s="150">
        <v>0</v>
      </c>
      <c r="R165" s="150">
        <f t="shared" ref="R165:R188" si="12">Q165*H165</f>
        <v>0</v>
      </c>
      <c r="S165" s="150">
        <v>0</v>
      </c>
      <c r="T165" s="151">
        <f t="shared" ref="T165:T188" si="13">S165*H165</f>
        <v>0</v>
      </c>
      <c r="AR165" s="152" t="s">
        <v>199</v>
      </c>
      <c r="AT165" s="152" t="s">
        <v>195</v>
      </c>
      <c r="AU165" s="152" t="s">
        <v>91</v>
      </c>
      <c r="AY165" s="13" t="s">
        <v>193</v>
      </c>
      <c r="BE165" s="153">
        <f t="shared" ref="BE165:BE188" si="14">IF(N165="základná",J165,0)</f>
        <v>0</v>
      </c>
      <c r="BF165" s="153">
        <f t="shared" ref="BF165:BF188" si="15">IF(N165="znížená",J165,0)</f>
        <v>0</v>
      </c>
      <c r="BG165" s="153">
        <f t="shared" ref="BG165:BG188" si="16">IF(N165="zákl. prenesená",J165,0)</f>
        <v>0</v>
      </c>
      <c r="BH165" s="153">
        <f t="shared" ref="BH165:BH188" si="17">IF(N165="zníž. prenesená",J165,0)</f>
        <v>0</v>
      </c>
      <c r="BI165" s="153">
        <f t="shared" ref="BI165:BI188" si="18">IF(N165="nulová",J165,0)</f>
        <v>0</v>
      </c>
      <c r="BJ165" s="13" t="s">
        <v>91</v>
      </c>
      <c r="BK165" s="153">
        <f t="shared" ref="BK165:BK188" si="19">ROUND(I165*H165,2)</f>
        <v>0</v>
      </c>
      <c r="BL165" s="13" t="s">
        <v>199</v>
      </c>
      <c r="BM165" s="152" t="s">
        <v>481</v>
      </c>
    </row>
    <row r="166" spans="2:65" s="1" customFormat="1" ht="24.2" customHeight="1" x14ac:dyDescent="0.2">
      <c r="B166" s="139"/>
      <c r="C166" s="140" t="s">
        <v>482</v>
      </c>
      <c r="D166" s="140" t="s">
        <v>195</v>
      </c>
      <c r="E166" s="141" t="s">
        <v>483</v>
      </c>
      <c r="F166" s="142" t="s">
        <v>484</v>
      </c>
      <c r="G166" s="143" t="s">
        <v>318</v>
      </c>
      <c r="H166" s="144">
        <v>765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45</v>
      </c>
      <c r="P166" s="150">
        <f t="shared" si="11"/>
        <v>0</v>
      </c>
      <c r="Q166" s="150">
        <v>1.0000000000000001E-5</v>
      </c>
      <c r="R166" s="150">
        <f t="shared" si="12"/>
        <v>7.6500000000000005E-3</v>
      </c>
      <c r="S166" s="150">
        <v>0</v>
      </c>
      <c r="T166" s="151">
        <f t="shared" si="13"/>
        <v>0</v>
      </c>
      <c r="AR166" s="152" t="s">
        <v>199</v>
      </c>
      <c r="AT166" s="152" t="s">
        <v>195</v>
      </c>
      <c r="AU166" s="152" t="s">
        <v>91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485</v>
      </c>
    </row>
    <row r="167" spans="2:65" s="1" customFormat="1" ht="37.9" customHeight="1" x14ac:dyDescent="0.2">
      <c r="B167" s="139"/>
      <c r="C167" s="159" t="s">
        <v>486</v>
      </c>
      <c r="D167" s="159" t="s">
        <v>473</v>
      </c>
      <c r="E167" s="160" t="s">
        <v>487</v>
      </c>
      <c r="F167" s="161" t="s">
        <v>488</v>
      </c>
      <c r="G167" s="162" t="s">
        <v>489</v>
      </c>
      <c r="H167" s="163">
        <v>153</v>
      </c>
      <c r="I167" s="164"/>
      <c r="J167" s="165">
        <f t="shared" si="10"/>
        <v>0</v>
      </c>
      <c r="K167" s="166"/>
      <c r="L167" s="167"/>
      <c r="M167" s="168" t="s">
        <v>1</v>
      </c>
      <c r="N167" s="169" t="s">
        <v>45</v>
      </c>
      <c r="P167" s="150">
        <f t="shared" si="11"/>
        <v>0</v>
      </c>
      <c r="Q167" s="150">
        <v>1.2350000000000001</v>
      </c>
      <c r="R167" s="150">
        <f t="shared" si="12"/>
        <v>188.95500000000001</v>
      </c>
      <c r="S167" s="150">
        <v>0</v>
      </c>
      <c r="T167" s="151">
        <f t="shared" si="13"/>
        <v>0</v>
      </c>
      <c r="AR167" s="152" t="s">
        <v>226</v>
      </c>
      <c r="AT167" s="152" t="s">
        <v>473</v>
      </c>
      <c r="AU167" s="152" t="s">
        <v>91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490</v>
      </c>
    </row>
    <row r="168" spans="2:65" s="1" customFormat="1" ht="24.2" customHeight="1" x14ac:dyDescent="0.2">
      <c r="B168" s="139"/>
      <c r="C168" s="140" t="s">
        <v>491</v>
      </c>
      <c r="D168" s="140" t="s">
        <v>195</v>
      </c>
      <c r="E168" s="141" t="s">
        <v>492</v>
      </c>
      <c r="F168" s="142" t="s">
        <v>493</v>
      </c>
      <c r="G168" s="143" t="s">
        <v>210</v>
      </c>
      <c r="H168" s="144">
        <v>403.197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45</v>
      </c>
      <c r="P168" s="150">
        <f t="shared" si="11"/>
        <v>0</v>
      </c>
      <c r="Q168" s="150">
        <v>2.0699999999999998</v>
      </c>
      <c r="R168" s="150">
        <f t="shared" si="12"/>
        <v>834.6177899999999</v>
      </c>
      <c r="S168" s="150">
        <v>0</v>
      </c>
      <c r="T168" s="151">
        <f t="shared" si="13"/>
        <v>0</v>
      </c>
      <c r="AR168" s="152" t="s">
        <v>199</v>
      </c>
      <c r="AT168" s="152" t="s">
        <v>195</v>
      </c>
      <c r="AU168" s="152" t="s">
        <v>91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494</v>
      </c>
    </row>
    <row r="169" spans="2:65" s="1" customFormat="1" ht="16.5" customHeight="1" x14ac:dyDescent="0.2">
      <c r="B169" s="139"/>
      <c r="C169" s="140" t="s">
        <v>258</v>
      </c>
      <c r="D169" s="140" t="s">
        <v>195</v>
      </c>
      <c r="E169" s="141" t="s">
        <v>495</v>
      </c>
      <c r="F169" s="142" t="s">
        <v>496</v>
      </c>
      <c r="G169" s="143" t="s">
        <v>210</v>
      </c>
      <c r="H169" s="144">
        <v>14.531000000000001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45</v>
      </c>
      <c r="P169" s="150">
        <f t="shared" si="11"/>
        <v>0</v>
      </c>
      <c r="Q169" s="150">
        <v>2.23543</v>
      </c>
      <c r="R169" s="150">
        <f t="shared" si="12"/>
        <v>32.483033330000005</v>
      </c>
      <c r="S169" s="150">
        <v>0</v>
      </c>
      <c r="T169" s="151">
        <f t="shared" si="13"/>
        <v>0</v>
      </c>
      <c r="AR169" s="152" t="s">
        <v>199</v>
      </c>
      <c r="AT169" s="152" t="s">
        <v>195</v>
      </c>
      <c r="AU169" s="152" t="s">
        <v>91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497</v>
      </c>
    </row>
    <row r="170" spans="2:65" s="1" customFormat="1" ht="24.2" customHeight="1" x14ac:dyDescent="0.2">
      <c r="B170" s="139"/>
      <c r="C170" s="140" t="s">
        <v>498</v>
      </c>
      <c r="D170" s="140" t="s">
        <v>195</v>
      </c>
      <c r="E170" s="141" t="s">
        <v>499</v>
      </c>
      <c r="F170" s="142" t="s">
        <v>500</v>
      </c>
      <c r="G170" s="143" t="s">
        <v>210</v>
      </c>
      <c r="H170" s="144">
        <v>331.88299999999998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45</v>
      </c>
      <c r="P170" s="150">
        <f t="shared" si="11"/>
        <v>0</v>
      </c>
      <c r="Q170" s="150">
        <v>2.2151299999999998</v>
      </c>
      <c r="R170" s="150">
        <f t="shared" si="12"/>
        <v>735.16398978999985</v>
      </c>
      <c r="S170" s="150">
        <v>0</v>
      </c>
      <c r="T170" s="151">
        <f t="shared" si="13"/>
        <v>0</v>
      </c>
      <c r="AR170" s="152" t="s">
        <v>199</v>
      </c>
      <c r="AT170" s="152" t="s">
        <v>195</v>
      </c>
      <c r="AU170" s="152" t="s">
        <v>91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501</v>
      </c>
    </row>
    <row r="171" spans="2:65" s="1" customFormat="1" ht="24.2" customHeight="1" x14ac:dyDescent="0.2">
      <c r="B171" s="139"/>
      <c r="C171" s="140" t="s">
        <v>7</v>
      </c>
      <c r="D171" s="140" t="s">
        <v>195</v>
      </c>
      <c r="E171" s="141" t="s">
        <v>502</v>
      </c>
      <c r="F171" s="142" t="s">
        <v>503</v>
      </c>
      <c r="G171" s="143" t="s">
        <v>210</v>
      </c>
      <c r="H171" s="144">
        <v>3.5339999999999998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45</v>
      </c>
      <c r="P171" s="150">
        <f t="shared" si="11"/>
        <v>0</v>
      </c>
      <c r="Q171" s="150">
        <v>2.3231600000000001</v>
      </c>
      <c r="R171" s="150">
        <f t="shared" si="12"/>
        <v>8.2100474400000003</v>
      </c>
      <c r="S171" s="150">
        <v>0</v>
      </c>
      <c r="T171" s="151">
        <f t="shared" si="13"/>
        <v>0</v>
      </c>
      <c r="AR171" s="152" t="s">
        <v>199</v>
      </c>
      <c r="AT171" s="152" t="s">
        <v>195</v>
      </c>
      <c r="AU171" s="152" t="s">
        <v>91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504</v>
      </c>
    </row>
    <row r="172" spans="2:65" s="1" customFormat="1" ht="21.75" customHeight="1" x14ac:dyDescent="0.2">
      <c r="B172" s="139"/>
      <c r="C172" s="140" t="s">
        <v>262</v>
      </c>
      <c r="D172" s="140" t="s">
        <v>195</v>
      </c>
      <c r="E172" s="141" t="s">
        <v>505</v>
      </c>
      <c r="F172" s="142" t="s">
        <v>506</v>
      </c>
      <c r="G172" s="143" t="s">
        <v>198</v>
      </c>
      <c r="H172" s="144">
        <v>45.191000000000003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45</v>
      </c>
      <c r="P172" s="150">
        <f t="shared" si="11"/>
        <v>0</v>
      </c>
      <c r="Q172" s="150">
        <v>6.7000000000000002E-4</v>
      </c>
      <c r="R172" s="150">
        <f t="shared" si="12"/>
        <v>3.0277970000000001E-2</v>
      </c>
      <c r="S172" s="150">
        <v>0</v>
      </c>
      <c r="T172" s="151">
        <f t="shared" si="13"/>
        <v>0</v>
      </c>
      <c r="AR172" s="152" t="s">
        <v>199</v>
      </c>
      <c r="AT172" s="152" t="s">
        <v>195</v>
      </c>
      <c r="AU172" s="152" t="s">
        <v>91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507</v>
      </c>
    </row>
    <row r="173" spans="2:65" s="1" customFormat="1" ht="21.75" customHeight="1" x14ac:dyDescent="0.2">
      <c r="B173" s="139"/>
      <c r="C173" s="140" t="s">
        <v>270</v>
      </c>
      <c r="D173" s="140" t="s">
        <v>195</v>
      </c>
      <c r="E173" s="141" t="s">
        <v>508</v>
      </c>
      <c r="F173" s="142" t="s">
        <v>509</v>
      </c>
      <c r="G173" s="143" t="s">
        <v>198</v>
      </c>
      <c r="H173" s="144">
        <v>45.191000000000003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199</v>
      </c>
      <c r="AT173" s="152" t="s">
        <v>195</v>
      </c>
      <c r="AU173" s="152" t="s">
        <v>91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510</v>
      </c>
    </row>
    <row r="174" spans="2:65" s="1" customFormat="1" ht="16.5" customHeight="1" x14ac:dyDescent="0.2">
      <c r="B174" s="139"/>
      <c r="C174" s="140" t="s">
        <v>511</v>
      </c>
      <c r="D174" s="140" t="s">
        <v>195</v>
      </c>
      <c r="E174" s="141" t="s">
        <v>512</v>
      </c>
      <c r="F174" s="142" t="s">
        <v>513</v>
      </c>
      <c r="G174" s="143" t="s">
        <v>240</v>
      </c>
      <c r="H174" s="144">
        <v>11.45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1.20296</v>
      </c>
      <c r="R174" s="150">
        <f t="shared" si="12"/>
        <v>13.773892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91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514</v>
      </c>
    </row>
    <row r="175" spans="2:65" s="1" customFormat="1" ht="33" customHeight="1" x14ac:dyDescent="0.2">
      <c r="B175" s="139"/>
      <c r="C175" s="140" t="s">
        <v>515</v>
      </c>
      <c r="D175" s="140" t="s">
        <v>195</v>
      </c>
      <c r="E175" s="141" t="s">
        <v>516</v>
      </c>
      <c r="F175" s="142" t="s">
        <v>517</v>
      </c>
      <c r="G175" s="143" t="s">
        <v>489</v>
      </c>
      <c r="H175" s="144">
        <v>18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8.0759999999999998E-2</v>
      </c>
      <c r="R175" s="150">
        <f t="shared" si="12"/>
        <v>1.4536799999999999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91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518</v>
      </c>
    </row>
    <row r="176" spans="2:65" s="1" customFormat="1" ht="16.5" customHeight="1" x14ac:dyDescent="0.2">
      <c r="B176" s="139"/>
      <c r="C176" s="159" t="s">
        <v>519</v>
      </c>
      <c r="D176" s="159" t="s">
        <v>473</v>
      </c>
      <c r="E176" s="160" t="s">
        <v>520</v>
      </c>
      <c r="F176" s="161" t="s">
        <v>521</v>
      </c>
      <c r="G176" s="162" t="s">
        <v>489</v>
      </c>
      <c r="H176" s="163">
        <v>18</v>
      </c>
      <c r="I176" s="164"/>
      <c r="J176" s="165">
        <f t="shared" si="10"/>
        <v>0</v>
      </c>
      <c r="K176" s="166"/>
      <c r="L176" s="167"/>
      <c r="M176" s="168" t="s">
        <v>1</v>
      </c>
      <c r="N176" s="169" t="s">
        <v>45</v>
      </c>
      <c r="P176" s="150">
        <f t="shared" si="11"/>
        <v>0</v>
      </c>
      <c r="Q176" s="150">
        <v>1.7969999999999999</v>
      </c>
      <c r="R176" s="150">
        <f t="shared" si="12"/>
        <v>32.345999999999997</v>
      </c>
      <c r="S176" s="150">
        <v>0</v>
      </c>
      <c r="T176" s="151">
        <f t="shared" si="13"/>
        <v>0</v>
      </c>
      <c r="AR176" s="152" t="s">
        <v>226</v>
      </c>
      <c r="AT176" s="152" t="s">
        <v>473</v>
      </c>
      <c r="AU176" s="152" t="s">
        <v>91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522</v>
      </c>
    </row>
    <row r="177" spans="2:65" s="1" customFormat="1" ht="16.5" customHeight="1" x14ac:dyDescent="0.2">
      <c r="B177" s="139"/>
      <c r="C177" s="140" t="s">
        <v>254</v>
      </c>
      <c r="D177" s="140" t="s">
        <v>195</v>
      </c>
      <c r="E177" s="141" t="s">
        <v>523</v>
      </c>
      <c r="F177" s="142" t="s">
        <v>524</v>
      </c>
      <c r="G177" s="143" t="s">
        <v>210</v>
      </c>
      <c r="H177" s="144">
        <v>9.4879999999999995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45</v>
      </c>
      <c r="P177" s="150">
        <f t="shared" si="11"/>
        <v>0</v>
      </c>
      <c r="Q177" s="150">
        <v>2.23543</v>
      </c>
      <c r="R177" s="150">
        <f t="shared" si="12"/>
        <v>21.20975984</v>
      </c>
      <c r="S177" s="150">
        <v>0</v>
      </c>
      <c r="T177" s="151">
        <f t="shared" si="13"/>
        <v>0</v>
      </c>
      <c r="AR177" s="152" t="s">
        <v>199</v>
      </c>
      <c r="AT177" s="152" t="s">
        <v>195</v>
      </c>
      <c r="AU177" s="152" t="s">
        <v>91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525</v>
      </c>
    </row>
    <row r="178" spans="2:65" s="1" customFormat="1" ht="24.2" customHeight="1" x14ac:dyDescent="0.2">
      <c r="B178" s="139"/>
      <c r="C178" s="140" t="s">
        <v>526</v>
      </c>
      <c r="D178" s="140" t="s">
        <v>195</v>
      </c>
      <c r="E178" s="141" t="s">
        <v>527</v>
      </c>
      <c r="F178" s="142" t="s">
        <v>528</v>
      </c>
      <c r="G178" s="143" t="s">
        <v>210</v>
      </c>
      <c r="H178" s="144">
        <v>295.82400000000001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45</v>
      </c>
      <c r="P178" s="150">
        <f t="shared" si="11"/>
        <v>0</v>
      </c>
      <c r="Q178" s="150">
        <v>2.4157199999999999</v>
      </c>
      <c r="R178" s="150">
        <f t="shared" si="12"/>
        <v>714.62795328000004</v>
      </c>
      <c r="S178" s="150">
        <v>0</v>
      </c>
      <c r="T178" s="151">
        <f t="shared" si="13"/>
        <v>0</v>
      </c>
      <c r="AR178" s="152" t="s">
        <v>199</v>
      </c>
      <c r="AT178" s="152" t="s">
        <v>195</v>
      </c>
      <c r="AU178" s="152" t="s">
        <v>91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529</v>
      </c>
    </row>
    <row r="179" spans="2:65" s="1" customFormat="1" ht="21.75" customHeight="1" x14ac:dyDescent="0.2">
      <c r="B179" s="139"/>
      <c r="C179" s="140" t="s">
        <v>237</v>
      </c>
      <c r="D179" s="140" t="s">
        <v>195</v>
      </c>
      <c r="E179" s="141" t="s">
        <v>530</v>
      </c>
      <c r="F179" s="142" t="s">
        <v>531</v>
      </c>
      <c r="G179" s="143" t="s">
        <v>198</v>
      </c>
      <c r="H179" s="144">
        <v>753.75699999999995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45</v>
      </c>
      <c r="P179" s="150">
        <f t="shared" si="11"/>
        <v>0</v>
      </c>
      <c r="Q179" s="150">
        <v>6.7000000000000002E-4</v>
      </c>
      <c r="R179" s="150">
        <f t="shared" si="12"/>
        <v>0.50501719</v>
      </c>
      <c r="S179" s="150">
        <v>0</v>
      </c>
      <c r="T179" s="151">
        <f t="shared" si="13"/>
        <v>0</v>
      </c>
      <c r="AR179" s="152" t="s">
        <v>199</v>
      </c>
      <c r="AT179" s="152" t="s">
        <v>195</v>
      </c>
      <c r="AU179" s="152" t="s">
        <v>91</v>
      </c>
      <c r="AY179" s="13" t="s">
        <v>193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91</v>
      </c>
      <c r="BK179" s="153">
        <f t="shared" si="19"/>
        <v>0</v>
      </c>
      <c r="BL179" s="13" t="s">
        <v>199</v>
      </c>
      <c r="BM179" s="152" t="s">
        <v>532</v>
      </c>
    </row>
    <row r="180" spans="2:65" s="1" customFormat="1" ht="21.75" customHeight="1" x14ac:dyDescent="0.2">
      <c r="B180" s="139"/>
      <c r="C180" s="140" t="s">
        <v>242</v>
      </c>
      <c r="D180" s="140" t="s">
        <v>195</v>
      </c>
      <c r="E180" s="141" t="s">
        <v>533</v>
      </c>
      <c r="F180" s="142" t="s">
        <v>534</v>
      </c>
      <c r="G180" s="143" t="s">
        <v>198</v>
      </c>
      <c r="H180" s="144">
        <v>753.75699999999995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45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199</v>
      </c>
      <c r="AT180" s="152" t="s">
        <v>195</v>
      </c>
      <c r="AU180" s="152" t="s">
        <v>91</v>
      </c>
      <c r="AY180" s="13" t="s">
        <v>193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91</v>
      </c>
      <c r="BK180" s="153">
        <f t="shared" si="19"/>
        <v>0</v>
      </c>
      <c r="BL180" s="13" t="s">
        <v>199</v>
      </c>
      <c r="BM180" s="152" t="s">
        <v>535</v>
      </c>
    </row>
    <row r="181" spans="2:65" s="1" customFormat="1" ht="16.5" customHeight="1" x14ac:dyDescent="0.2">
      <c r="B181" s="139"/>
      <c r="C181" s="140" t="s">
        <v>250</v>
      </c>
      <c r="D181" s="140" t="s">
        <v>195</v>
      </c>
      <c r="E181" s="141" t="s">
        <v>536</v>
      </c>
      <c r="F181" s="142" t="s">
        <v>537</v>
      </c>
      <c r="G181" s="143" t="s">
        <v>240</v>
      </c>
      <c r="H181" s="144">
        <v>6.5890000000000004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45</v>
      </c>
      <c r="P181" s="150">
        <f t="shared" si="11"/>
        <v>0</v>
      </c>
      <c r="Q181" s="150">
        <v>1.01895</v>
      </c>
      <c r="R181" s="150">
        <f t="shared" si="12"/>
        <v>6.7138615500000007</v>
      </c>
      <c r="S181" s="150">
        <v>0</v>
      </c>
      <c r="T181" s="151">
        <f t="shared" si="13"/>
        <v>0</v>
      </c>
      <c r="AR181" s="152" t="s">
        <v>199</v>
      </c>
      <c r="AT181" s="152" t="s">
        <v>195</v>
      </c>
      <c r="AU181" s="152" t="s">
        <v>91</v>
      </c>
      <c r="AY181" s="13" t="s">
        <v>193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91</v>
      </c>
      <c r="BK181" s="153">
        <f t="shared" si="19"/>
        <v>0</v>
      </c>
      <c r="BL181" s="13" t="s">
        <v>199</v>
      </c>
      <c r="BM181" s="152" t="s">
        <v>538</v>
      </c>
    </row>
    <row r="182" spans="2:65" s="1" customFormat="1" ht="16.5" customHeight="1" x14ac:dyDescent="0.2">
      <c r="B182" s="139"/>
      <c r="C182" s="140" t="s">
        <v>222</v>
      </c>
      <c r="D182" s="140" t="s">
        <v>195</v>
      </c>
      <c r="E182" s="141" t="s">
        <v>539</v>
      </c>
      <c r="F182" s="142" t="s">
        <v>540</v>
      </c>
      <c r="G182" s="143" t="s">
        <v>210</v>
      </c>
      <c r="H182" s="144">
        <v>13.3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45</v>
      </c>
      <c r="P182" s="150">
        <f t="shared" si="11"/>
        <v>0</v>
      </c>
      <c r="Q182" s="150">
        <v>2.23543</v>
      </c>
      <c r="R182" s="150">
        <f t="shared" si="12"/>
        <v>29.731219000000003</v>
      </c>
      <c r="S182" s="150">
        <v>0</v>
      </c>
      <c r="T182" s="151">
        <f t="shared" si="13"/>
        <v>0</v>
      </c>
      <c r="AR182" s="152" t="s">
        <v>199</v>
      </c>
      <c r="AT182" s="152" t="s">
        <v>195</v>
      </c>
      <c r="AU182" s="152" t="s">
        <v>91</v>
      </c>
      <c r="AY182" s="13" t="s">
        <v>193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91</v>
      </c>
      <c r="BK182" s="153">
        <f t="shared" si="19"/>
        <v>0</v>
      </c>
      <c r="BL182" s="13" t="s">
        <v>199</v>
      </c>
      <c r="BM182" s="152" t="s">
        <v>541</v>
      </c>
    </row>
    <row r="183" spans="2:65" s="1" customFormat="1" ht="24.2" customHeight="1" x14ac:dyDescent="0.2">
      <c r="B183" s="139"/>
      <c r="C183" s="140" t="s">
        <v>542</v>
      </c>
      <c r="D183" s="140" t="s">
        <v>195</v>
      </c>
      <c r="E183" s="141" t="s">
        <v>543</v>
      </c>
      <c r="F183" s="142" t="s">
        <v>544</v>
      </c>
      <c r="G183" s="143" t="s">
        <v>210</v>
      </c>
      <c r="H183" s="144">
        <v>159.6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45</v>
      </c>
      <c r="P183" s="150">
        <f t="shared" si="11"/>
        <v>0</v>
      </c>
      <c r="Q183" s="150">
        <v>2.4157199999999999</v>
      </c>
      <c r="R183" s="150">
        <f t="shared" si="12"/>
        <v>385.54891199999997</v>
      </c>
      <c r="S183" s="150">
        <v>0</v>
      </c>
      <c r="T183" s="151">
        <f t="shared" si="13"/>
        <v>0</v>
      </c>
      <c r="AR183" s="152" t="s">
        <v>199</v>
      </c>
      <c r="AT183" s="152" t="s">
        <v>195</v>
      </c>
      <c r="AU183" s="152" t="s">
        <v>91</v>
      </c>
      <c r="AY183" s="13" t="s">
        <v>193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91</v>
      </c>
      <c r="BK183" s="153">
        <f t="shared" si="19"/>
        <v>0</v>
      </c>
      <c r="BL183" s="13" t="s">
        <v>199</v>
      </c>
      <c r="BM183" s="152" t="s">
        <v>545</v>
      </c>
    </row>
    <row r="184" spans="2:65" s="1" customFormat="1" ht="21.75" customHeight="1" x14ac:dyDescent="0.2">
      <c r="B184" s="139"/>
      <c r="C184" s="140" t="s">
        <v>206</v>
      </c>
      <c r="D184" s="140" t="s">
        <v>195</v>
      </c>
      <c r="E184" s="141" t="s">
        <v>546</v>
      </c>
      <c r="F184" s="142" t="s">
        <v>547</v>
      </c>
      <c r="G184" s="143" t="s">
        <v>198</v>
      </c>
      <c r="H184" s="144">
        <v>38.6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45</v>
      </c>
      <c r="P184" s="150">
        <f t="shared" si="11"/>
        <v>0</v>
      </c>
      <c r="Q184" s="150">
        <v>6.7000000000000002E-4</v>
      </c>
      <c r="R184" s="150">
        <f t="shared" si="12"/>
        <v>2.5862000000000003E-2</v>
      </c>
      <c r="S184" s="150">
        <v>0</v>
      </c>
      <c r="T184" s="151">
        <f t="shared" si="13"/>
        <v>0</v>
      </c>
      <c r="AR184" s="152" t="s">
        <v>199</v>
      </c>
      <c r="AT184" s="152" t="s">
        <v>195</v>
      </c>
      <c r="AU184" s="152" t="s">
        <v>91</v>
      </c>
      <c r="AY184" s="13" t="s">
        <v>193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91</v>
      </c>
      <c r="BK184" s="153">
        <f t="shared" si="19"/>
        <v>0</v>
      </c>
      <c r="BL184" s="13" t="s">
        <v>199</v>
      </c>
      <c r="BM184" s="152" t="s">
        <v>548</v>
      </c>
    </row>
    <row r="185" spans="2:65" s="1" customFormat="1" ht="21.75" customHeight="1" x14ac:dyDescent="0.2">
      <c r="B185" s="139"/>
      <c r="C185" s="140" t="s">
        <v>233</v>
      </c>
      <c r="D185" s="140" t="s">
        <v>195</v>
      </c>
      <c r="E185" s="141" t="s">
        <v>549</v>
      </c>
      <c r="F185" s="142" t="s">
        <v>550</v>
      </c>
      <c r="G185" s="143" t="s">
        <v>198</v>
      </c>
      <c r="H185" s="144">
        <v>38.6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45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199</v>
      </c>
      <c r="AT185" s="152" t="s">
        <v>195</v>
      </c>
      <c r="AU185" s="152" t="s">
        <v>91</v>
      </c>
      <c r="AY185" s="13" t="s">
        <v>193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91</v>
      </c>
      <c r="BK185" s="153">
        <f t="shared" si="19"/>
        <v>0</v>
      </c>
      <c r="BL185" s="13" t="s">
        <v>199</v>
      </c>
      <c r="BM185" s="152" t="s">
        <v>551</v>
      </c>
    </row>
    <row r="186" spans="2:65" s="1" customFormat="1" ht="16.5" customHeight="1" x14ac:dyDescent="0.2">
      <c r="B186" s="139"/>
      <c r="C186" s="140" t="s">
        <v>246</v>
      </c>
      <c r="D186" s="140" t="s">
        <v>195</v>
      </c>
      <c r="E186" s="141" t="s">
        <v>552</v>
      </c>
      <c r="F186" s="142" t="s">
        <v>553</v>
      </c>
      <c r="G186" s="143" t="s">
        <v>240</v>
      </c>
      <c r="H186" s="144">
        <v>11.192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45</v>
      </c>
      <c r="P186" s="150">
        <f t="shared" si="11"/>
        <v>0</v>
      </c>
      <c r="Q186" s="150">
        <v>1.01895</v>
      </c>
      <c r="R186" s="150">
        <f t="shared" si="12"/>
        <v>11.404088400000001</v>
      </c>
      <c r="S186" s="150">
        <v>0</v>
      </c>
      <c r="T186" s="151">
        <f t="shared" si="13"/>
        <v>0</v>
      </c>
      <c r="AR186" s="152" t="s">
        <v>199</v>
      </c>
      <c r="AT186" s="152" t="s">
        <v>195</v>
      </c>
      <c r="AU186" s="152" t="s">
        <v>91</v>
      </c>
      <c r="AY186" s="13" t="s">
        <v>193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91</v>
      </c>
      <c r="BK186" s="153">
        <f t="shared" si="19"/>
        <v>0</v>
      </c>
      <c r="BL186" s="13" t="s">
        <v>199</v>
      </c>
      <c r="BM186" s="152" t="s">
        <v>554</v>
      </c>
    </row>
    <row r="187" spans="2:65" s="1" customFormat="1" ht="24.2" customHeight="1" x14ac:dyDescent="0.2">
      <c r="B187" s="139"/>
      <c r="C187" s="140" t="s">
        <v>555</v>
      </c>
      <c r="D187" s="140" t="s">
        <v>195</v>
      </c>
      <c r="E187" s="141" t="s">
        <v>556</v>
      </c>
      <c r="F187" s="142" t="s">
        <v>557</v>
      </c>
      <c r="G187" s="143" t="s">
        <v>198</v>
      </c>
      <c r="H187" s="144">
        <v>31.52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45</v>
      </c>
      <c r="P187" s="150">
        <f t="shared" si="11"/>
        <v>0</v>
      </c>
      <c r="Q187" s="150">
        <v>3.0000000000000001E-5</v>
      </c>
      <c r="R187" s="150">
        <f t="shared" si="12"/>
        <v>9.456E-4</v>
      </c>
      <c r="S187" s="150">
        <v>0</v>
      </c>
      <c r="T187" s="151">
        <f t="shared" si="13"/>
        <v>0</v>
      </c>
      <c r="AR187" s="152" t="s">
        <v>199</v>
      </c>
      <c r="AT187" s="152" t="s">
        <v>195</v>
      </c>
      <c r="AU187" s="152" t="s">
        <v>91</v>
      </c>
      <c r="AY187" s="13" t="s">
        <v>193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91</v>
      </c>
      <c r="BK187" s="153">
        <f t="shared" si="19"/>
        <v>0</v>
      </c>
      <c r="BL187" s="13" t="s">
        <v>199</v>
      </c>
      <c r="BM187" s="152" t="s">
        <v>558</v>
      </c>
    </row>
    <row r="188" spans="2:65" s="1" customFormat="1" ht="16.5" customHeight="1" x14ac:dyDescent="0.2">
      <c r="B188" s="139"/>
      <c r="C188" s="159" t="s">
        <v>559</v>
      </c>
      <c r="D188" s="159" t="s">
        <v>473</v>
      </c>
      <c r="E188" s="160" t="s">
        <v>560</v>
      </c>
      <c r="F188" s="161" t="s">
        <v>561</v>
      </c>
      <c r="G188" s="162" t="s">
        <v>198</v>
      </c>
      <c r="H188" s="163">
        <v>32.15</v>
      </c>
      <c r="I188" s="164"/>
      <c r="J188" s="165">
        <f t="shared" si="10"/>
        <v>0</v>
      </c>
      <c r="K188" s="166"/>
      <c r="L188" s="167"/>
      <c r="M188" s="168" t="s">
        <v>1</v>
      </c>
      <c r="N188" s="169" t="s">
        <v>45</v>
      </c>
      <c r="P188" s="150">
        <f t="shared" si="11"/>
        <v>0</v>
      </c>
      <c r="Q188" s="150">
        <v>2.9999999999999997E-4</v>
      </c>
      <c r="R188" s="150">
        <f t="shared" si="12"/>
        <v>9.6449999999999991E-3</v>
      </c>
      <c r="S188" s="150">
        <v>0</v>
      </c>
      <c r="T188" s="151">
        <f t="shared" si="13"/>
        <v>0</v>
      </c>
      <c r="AR188" s="152" t="s">
        <v>226</v>
      </c>
      <c r="AT188" s="152" t="s">
        <v>473</v>
      </c>
      <c r="AU188" s="152" t="s">
        <v>91</v>
      </c>
      <c r="AY188" s="13" t="s">
        <v>193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91</v>
      </c>
      <c r="BK188" s="153">
        <f t="shared" si="19"/>
        <v>0</v>
      </c>
      <c r="BL188" s="13" t="s">
        <v>199</v>
      </c>
      <c r="BM188" s="152" t="s">
        <v>562</v>
      </c>
    </row>
    <row r="189" spans="2:65" s="11" customFormat="1" ht="22.9" customHeight="1" x14ac:dyDescent="0.2">
      <c r="B189" s="127"/>
      <c r="D189" s="128" t="s">
        <v>78</v>
      </c>
      <c r="E189" s="137" t="s">
        <v>96</v>
      </c>
      <c r="F189" s="137" t="s">
        <v>563</v>
      </c>
      <c r="I189" s="130"/>
      <c r="J189" s="138">
        <f>BK189</f>
        <v>0</v>
      </c>
      <c r="L189" s="127"/>
      <c r="M189" s="132"/>
      <c r="P189" s="133">
        <f>SUM(P190:P219)</f>
        <v>0</v>
      </c>
      <c r="R189" s="133">
        <f>SUM(R190:R219)</f>
        <v>1186.7395804899998</v>
      </c>
      <c r="T189" s="134">
        <f>SUM(T190:T219)</f>
        <v>0</v>
      </c>
      <c r="AR189" s="128" t="s">
        <v>86</v>
      </c>
      <c r="AT189" s="135" t="s">
        <v>78</v>
      </c>
      <c r="AU189" s="135" t="s">
        <v>86</v>
      </c>
      <c r="AY189" s="128" t="s">
        <v>193</v>
      </c>
      <c r="BK189" s="136">
        <f>SUM(BK190:BK219)</f>
        <v>0</v>
      </c>
    </row>
    <row r="190" spans="2:65" s="1" customFormat="1" ht="37.9" customHeight="1" x14ac:dyDescent="0.2">
      <c r="B190" s="139"/>
      <c r="C190" s="140" t="s">
        <v>320</v>
      </c>
      <c r="D190" s="140" t="s">
        <v>195</v>
      </c>
      <c r="E190" s="141" t="s">
        <v>564</v>
      </c>
      <c r="F190" s="142" t="s">
        <v>565</v>
      </c>
      <c r="G190" s="143" t="s">
        <v>210</v>
      </c>
      <c r="H190" s="144">
        <v>229.08699999999999</v>
      </c>
      <c r="I190" s="145"/>
      <c r="J190" s="146">
        <f t="shared" ref="J190:J219" si="20">ROUND(I190*H190,2)</f>
        <v>0</v>
      </c>
      <c r="K190" s="147"/>
      <c r="L190" s="28"/>
      <c r="M190" s="148" t="s">
        <v>1</v>
      </c>
      <c r="N190" s="149" t="s">
        <v>45</v>
      </c>
      <c r="P190" s="150">
        <f t="shared" ref="P190:P219" si="21">O190*H190</f>
        <v>0</v>
      </c>
      <c r="Q190" s="150">
        <v>0.76049</v>
      </c>
      <c r="R190" s="150">
        <f t="shared" ref="R190:R219" si="22">Q190*H190</f>
        <v>174.21837263</v>
      </c>
      <c r="S190" s="150">
        <v>0</v>
      </c>
      <c r="T190" s="151">
        <f t="shared" ref="T190:T219" si="23">S190*H190</f>
        <v>0</v>
      </c>
      <c r="AR190" s="152" t="s">
        <v>199</v>
      </c>
      <c r="AT190" s="152" t="s">
        <v>195</v>
      </c>
      <c r="AU190" s="152" t="s">
        <v>91</v>
      </c>
      <c r="AY190" s="13" t="s">
        <v>193</v>
      </c>
      <c r="BE190" s="153">
        <f t="shared" ref="BE190:BE219" si="24">IF(N190="základná",J190,0)</f>
        <v>0</v>
      </c>
      <c r="BF190" s="153">
        <f t="shared" ref="BF190:BF219" si="25">IF(N190="znížená",J190,0)</f>
        <v>0</v>
      </c>
      <c r="BG190" s="153">
        <f t="shared" ref="BG190:BG219" si="26">IF(N190="zákl. prenesená",J190,0)</f>
        <v>0</v>
      </c>
      <c r="BH190" s="153">
        <f t="shared" ref="BH190:BH219" si="27">IF(N190="zníž. prenesená",J190,0)</f>
        <v>0</v>
      </c>
      <c r="BI190" s="153">
        <f t="shared" ref="BI190:BI219" si="28">IF(N190="nulová",J190,0)</f>
        <v>0</v>
      </c>
      <c r="BJ190" s="13" t="s">
        <v>91</v>
      </c>
      <c r="BK190" s="153">
        <f t="shared" ref="BK190:BK219" si="29">ROUND(I190*H190,2)</f>
        <v>0</v>
      </c>
      <c r="BL190" s="13" t="s">
        <v>199</v>
      </c>
      <c r="BM190" s="152" t="s">
        <v>566</v>
      </c>
    </row>
    <row r="191" spans="2:65" s="1" customFormat="1" ht="37.9" customHeight="1" x14ac:dyDescent="0.2">
      <c r="B191" s="139"/>
      <c r="C191" s="140" t="s">
        <v>326</v>
      </c>
      <c r="D191" s="140" t="s">
        <v>195</v>
      </c>
      <c r="E191" s="141" t="s">
        <v>567</v>
      </c>
      <c r="F191" s="142" t="s">
        <v>568</v>
      </c>
      <c r="G191" s="143" t="s">
        <v>210</v>
      </c>
      <c r="H191" s="144">
        <v>127.303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45</v>
      </c>
      <c r="P191" s="150">
        <f t="shared" si="21"/>
        <v>0</v>
      </c>
      <c r="Q191" s="150">
        <v>0.93361000000000005</v>
      </c>
      <c r="R191" s="150">
        <f t="shared" si="22"/>
        <v>118.85135383000001</v>
      </c>
      <c r="S191" s="150">
        <v>0</v>
      </c>
      <c r="T191" s="151">
        <f t="shared" si="23"/>
        <v>0</v>
      </c>
      <c r="AR191" s="152" t="s">
        <v>199</v>
      </c>
      <c r="AT191" s="152" t="s">
        <v>195</v>
      </c>
      <c r="AU191" s="152" t="s">
        <v>91</v>
      </c>
      <c r="AY191" s="13" t="s">
        <v>193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91</v>
      </c>
      <c r="BK191" s="153">
        <f t="shared" si="29"/>
        <v>0</v>
      </c>
      <c r="BL191" s="13" t="s">
        <v>199</v>
      </c>
      <c r="BM191" s="152" t="s">
        <v>569</v>
      </c>
    </row>
    <row r="192" spans="2:65" s="1" customFormat="1" ht="24.2" customHeight="1" x14ac:dyDescent="0.2">
      <c r="B192" s="139"/>
      <c r="C192" s="140" t="s">
        <v>570</v>
      </c>
      <c r="D192" s="140" t="s">
        <v>195</v>
      </c>
      <c r="E192" s="141" t="s">
        <v>571</v>
      </c>
      <c r="F192" s="142" t="s">
        <v>572</v>
      </c>
      <c r="G192" s="143" t="s">
        <v>489</v>
      </c>
      <c r="H192" s="144">
        <v>5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45</v>
      </c>
      <c r="P192" s="150">
        <f t="shared" si="21"/>
        <v>0</v>
      </c>
      <c r="Q192" s="150">
        <v>1.4919999999999999E-2</v>
      </c>
      <c r="R192" s="150">
        <f t="shared" si="22"/>
        <v>7.46E-2</v>
      </c>
      <c r="S192" s="150">
        <v>0</v>
      </c>
      <c r="T192" s="151">
        <f t="shared" si="23"/>
        <v>0</v>
      </c>
      <c r="AR192" s="152" t="s">
        <v>199</v>
      </c>
      <c r="AT192" s="152" t="s">
        <v>195</v>
      </c>
      <c r="AU192" s="152" t="s">
        <v>91</v>
      </c>
      <c r="AY192" s="13" t="s">
        <v>193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91</v>
      </c>
      <c r="BK192" s="153">
        <f t="shared" si="29"/>
        <v>0</v>
      </c>
      <c r="BL192" s="13" t="s">
        <v>199</v>
      </c>
      <c r="BM192" s="152" t="s">
        <v>573</v>
      </c>
    </row>
    <row r="193" spans="2:65" s="1" customFormat="1" ht="24.2" customHeight="1" x14ac:dyDescent="0.2">
      <c r="B193" s="139"/>
      <c r="C193" s="140" t="s">
        <v>574</v>
      </c>
      <c r="D193" s="140" t="s">
        <v>195</v>
      </c>
      <c r="E193" s="141" t="s">
        <v>575</v>
      </c>
      <c r="F193" s="142" t="s">
        <v>576</v>
      </c>
      <c r="G193" s="143" t="s">
        <v>489</v>
      </c>
      <c r="H193" s="144">
        <v>15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45</v>
      </c>
      <c r="P193" s="150">
        <f t="shared" si="21"/>
        <v>0</v>
      </c>
      <c r="Q193" s="150">
        <v>4.8849999999999998E-2</v>
      </c>
      <c r="R193" s="150">
        <f t="shared" si="22"/>
        <v>0.73275000000000001</v>
      </c>
      <c r="S193" s="150">
        <v>0</v>
      </c>
      <c r="T193" s="151">
        <f t="shared" si="23"/>
        <v>0</v>
      </c>
      <c r="AR193" s="152" t="s">
        <v>199</v>
      </c>
      <c r="AT193" s="152" t="s">
        <v>195</v>
      </c>
      <c r="AU193" s="152" t="s">
        <v>91</v>
      </c>
      <c r="AY193" s="13" t="s">
        <v>193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91</v>
      </c>
      <c r="BK193" s="153">
        <f t="shared" si="29"/>
        <v>0</v>
      </c>
      <c r="BL193" s="13" t="s">
        <v>199</v>
      </c>
      <c r="BM193" s="152" t="s">
        <v>577</v>
      </c>
    </row>
    <row r="194" spans="2:65" s="1" customFormat="1" ht="24.2" customHeight="1" x14ac:dyDescent="0.2">
      <c r="B194" s="139"/>
      <c r="C194" s="140" t="s">
        <v>578</v>
      </c>
      <c r="D194" s="140" t="s">
        <v>195</v>
      </c>
      <c r="E194" s="141" t="s">
        <v>579</v>
      </c>
      <c r="F194" s="142" t="s">
        <v>580</v>
      </c>
      <c r="G194" s="143" t="s">
        <v>489</v>
      </c>
      <c r="H194" s="144">
        <v>34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45</v>
      </c>
      <c r="P194" s="150">
        <f t="shared" si="21"/>
        <v>0</v>
      </c>
      <c r="Q194" s="150">
        <v>5.8540000000000002E-2</v>
      </c>
      <c r="R194" s="150">
        <f t="shared" si="22"/>
        <v>1.9903600000000001</v>
      </c>
      <c r="S194" s="150">
        <v>0</v>
      </c>
      <c r="T194" s="151">
        <f t="shared" si="23"/>
        <v>0</v>
      </c>
      <c r="AR194" s="152" t="s">
        <v>199</v>
      </c>
      <c r="AT194" s="152" t="s">
        <v>195</v>
      </c>
      <c r="AU194" s="152" t="s">
        <v>91</v>
      </c>
      <c r="AY194" s="13" t="s">
        <v>193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91</v>
      </c>
      <c r="BK194" s="153">
        <f t="shared" si="29"/>
        <v>0</v>
      </c>
      <c r="BL194" s="13" t="s">
        <v>199</v>
      </c>
      <c r="BM194" s="152" t="s">
        <v>581</v>
      </c>
    </row>
    <row r="195" spans="2:65" s="1" customFormat="1" ht="24.2" customHeight="1" x14ac:dyDescent="0.2">
      <c r="B195" s="139"/>
      <c r="C195" s="140" t="s">
        <v>582</v>
      </c>
      <c r="D195" s="140" t="s">
        <v>195</v>
      </c>
      <c r="E195" s="141" t="s">
        <v>583</v>
      </c>
      <c r="F195" s="142" t="s">
        <v>584</v>
      </c>
      <c r="G195" s="143" t="s">
        <v>489</v>
      </c>
      <c r="H195" s="144">
        <v>34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45</v>
      </c>
      <c r="P195" s="150">
        <f t="shared" si="21"/>
        <v>0</v>
      </c>
      <c r="Q195" s="150">
        <v>6.8229999999999999E-2</v>
      </c>
      <c r="R195" s="150">
        <f t="shared" si="22"/>
        <v>2.31982</v>
      </c>
      <c r="S195" s="150">
        <v>0</v>
      </c>
      <c r="T195" s="151">
        <f t="shared" si="23"/>
        <v>0</v>
      </c>
      <c r="AR195" s="152" t="s">
        <v>199</v>
      </c>
      <c r="AT195" s="152" t="s">
        <v>195</v>
      </c>
      <c r="AU195" s="152" t="s">
        <v>91</v>
      </c>
      <c r="AY195" s="13" t="s">
        <v>193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91</v>
      </c>
      <c r="BK195" s="153">
        <f t="shared" si="29"/>
        <v>0</v>
      </c>
      <c r="BL195" s="13" t="s">
        <v>199</v>
      </c>
      <c r="BM195" s="152" t="s">
        <v>585</v>
      </c>
    </row>
    <row r="196" spans="2:65" s="1" customFormat="1" ht="24.2" customHeight="1" x14ac:dyDescent="0.2">
      <c r="B196" s="139"/>
      <c r="C196" s="140" t="s">
        <v>586</v>
      </c>
      <c r="D196" s="140" t="s">
        <v>195</v>
      </c>
      <c r="E196" s="141" t="s">
        <v>587</v>
      </c>
      <c r="F196" s="142" t="s">
        <v>588</v>
      </c>
      <c r="G196" s="143" t="s">
        <v>489</v>
      </c>
      <c r="H196" s="144">
        <v>15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45</v>
      </c>
      <c r="P196" s="150">
        <f t="shared" si="21"/>
        <v>0</v>
      </c>
      <c r="Q196" s="150">
        <v>8.7849999999999998E-2</v>
      </c>
      <c r="R196" s="150">
        <f t="shared" si="22"/>
        <v>1.31775</v>
      </c>
      <c r="S196" s="150">
        <v>0</v>
      </c>
      <c r="T196" s="151">
        <f t="shared" si="23"/>
        <v>0</v>
      </c>
      <c r="AR196" s="152" t="s">
        <v>199</v>
      </c>
      <c r="AT196" s="152" t="s">
        <v>195</v>
      </c>
      <c r="AU196" s="152" t="s">
        <v>91</v>
      </c>
      <c r="AY196" s="13" t="s">
        <v>193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91</v>
      </c>
      <c r="BK196" s="153">
        <f t="shared" si="29"/>
        <v>0</v>
      </c>
      <c r="BL196" s="13" t="s">
        <v>199</v>
      </c>
      <c r="BM196" s="152" t="s">
        <v>589</v>
      </c>
    </row>
    <row r="197" spans="2:65" s="1" customFormat="1" ht="24.2" customHeight="1" x14ac:dyDescent="0.2">
      <c r="B197" s="139"/>
      <c r="C197" s="140" t="s">
        <v>590</v>
      </c>
      <c r="D197" s="140" t="s">
        <v>195</v>
      </c>
      <c r="E197" s="141" t="s">
        <v>591</v>
      </c>
      <c r="F197" s="142" t="s">
        <v>592</v>
      </c>
      <c r="G197" s="143" t="s">
        <v>489</v>
      </c>
      <c r="H197" s="144">
        <v>10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45</v>
      </c>
      <c r="P197" s="150">
        <f t="shared" si="21"/>
        <v>0</v>
      </c>
      <c r="Q197" s="150">
        <v>9.7699999999999995E-2</v>
      </c>
      <c r="R197" s="150">
        <f t="shared" si="22"/>
        <v>0.97699999999999998</v>
      </c>
      <c r="S197" s="150">
        <v>0</v>
      </c>
      <c r="T197" s="151">
        <f t="shared" si="23"/>
        <v>0</v>
      </c>
      <c r="AR197" s="152" t="s">
        <v>199</v>
      </c>
      <c r="AT197" s="152" t="s">
        <v>195</v>
      </c>
      <c r="AU197" s="152" t="s">
        <v>91</v>
      </c>
      <c r="AY197" s="13" t="s">
        <v>193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91</v>
      </c>
      <c r="BK197" s="153">
        <f t="shared" si="29"/>
        <v>0</v>
      </c>
      <c r="BL197" s="13" t="s">
        <v>199</v>
      </c>
      <c r="BM197" s="152" t="s">
        <v>593</v>
      </c>
    </row>
    <row r="198" spans="2:65" s="1" customFormat="1" ht="24.2" customHeight="1" x14ac:dyDescent="0.2">
      <c r="B198" s="139"/>
      <c r="C198" s="140" t="s">
        <v>594</v>
      </c>
      <c r="D198" s="140" t="s">
        <v>195</v>
      </c>
      <c r="E198" s="141" t="s">
        <v>595</v>
      </c>
      <c r="F198" s="142" t="s">
        <v>596</v>
      </c>
      <c r="G198" s="143" t="s">
        <v>489</v>
      </c>
      <c r="H198" s="144">
        <v>8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45</v>
      </c>
      <c r="P198" s="150">
        <f t="shared" si="21"/>
        <v>0</v>
      </c>
      <c r="Q198" s="150">
        <v>0.13646</v>
      </c>
      <c r="R198" s="150">
        <f t="shared" si="22"/>
        <v>1.09168</v>
      </c>
      <c r="S198" s="150">
        <v>0</v>
      </c>
      <c r="T198" s="151">
        <f t="shared" si="23"/>
        <v>0</v>
      </c>
      <c r="AR198" s="152" t="s">
        <v>199</v>
      </c>
      <c r="AT198" s="152" t="s">
        <v>195</v>
      </c>
      <c r="AU198" s="152" t="s">
        <v>91</v>
      </c>
      <c r="AY198" s="13" t="s">
        <v>193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91</v>
      </c>
      <c r="BK198" s="153">
        <f t="shared" si="29"/>
        <v>0</v>
      </c>
      <c r="BL198" s="13" t="s">
        <v>199</v>
      </c>
      <c r="BM198" s="152" t="s">
        <v>597</v>
      </c>
    </row>
    <row r="199" spans="2:65" s="1" customFormat="1" ht="21.75" customHeight="1" x14ac:dyDescent="0.2">
      <c r="B199" s="139"/>
      <c r="C199" s="140" t="s">
        <v>598</v>
      </c>
      <c r="D199" s="140" t="s">
        <v>195</v>
      </c>
      <c r="E199" s="141" t="s">
        <v>599</v>
      </c>
      <c r="F199" s="142" t="s">
        <v>600</v>
      </c>
      <c r="G199" s="143" t="s">
        <v>210</v>
      </c>
      <c r="H199" s="144">
        <v>10.441000000000001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45</v>
      </c>
      <c r="P199" s="150">
        <f t="shared" si="21"/>
        <v>0</v>
      </c>
      <c r="Q199" s="150">
        <v>2.4160300000000001</v>
      </c>
      <c r="R199" s="150">
        <f t="shared" si="22"/>
        <v>25.225769230000004</v>
      </c>
      <c r="S199" s="150">
        <v>0</v>
      </c>
      <c r="T199" s="151">
        <f t="shared" si="23"/>
        <v>0</v>
      </c>
      <c r="AR199" s="152" t="s">
        <v>199</v>
      </c>
      <c r="AT199" s="152" t="s">
        <v>195</v>
      </c>
      <c r="AU199" s="152" t="s">
        <v>91</v>
      </c>
      <c r="AY199" s="13" t="s">
        <v>193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91</v>
      </c>
      <c r="BK199" s="153">
        <f t="shared" si="29"/>
        <v>0</v>
      </c>
      <c r="BL199" s="13" t="s">
        <v>199</v>
      </c>
      <c r="BM199" s="152" t="s">
        <v>601</v>
      </c>
    </row>
    <row r="200" spans="2:65" s="1" customFormat="1" ht="24.2" customHeight="1" x14ac:dyDescent="0.2">
      <c r="B200" s="139"/>
      <c r="C200" s="140" t="s">
        <v>602</v>
      </c>
      <c r="D200" s="140" t="s">
        <v>195</v>
      </c>
      <c r="E200" s="141" t="s">
        <v>603</v>
      </c>
      <c r="F200" s="142" t="s">
        <v>604</v>
      </c>
      <c r="G200" s="143" t="s">
        <v>198</v>
      </c>
      <c r="H200" s="144">
        <v>55.860999999999997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45</v>
      </c>
      <c r="P200" s="150">
        <f t="shared" si="21"/>
        <v>0</v>
      </c>
      <c r="Q200" s="150">
        <v>7.2500000000000004E-3</v>
      </c>
      <c r="R200" s="150">
        <f t="shared" si="22"/>
        <v>0.40499225</v>
      </c>
      <c r="S200" s="150">
        <v>0</v>
      </c>
      <c r="T200" s="151">
        <f t="shared" si="23"/>
        <v>0</v>
      </c>
      <c r="AR200" s="152" t="s">
        <v>199</v>
      </c>
      <c r="AT200" s="152" t="s">
        <v>195</v>
      </c>
      <c r="AU200" s="152" t="s">
        <v>91</v>
      </c>
      <c r="AY200" s="13" t="s">
        <v>193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91</v>
      </c>
      <c r="BK200" s="153">
        <f t="shared" si="29"/>
        <v>0</v>
      </c>
      <c r="BL200" s="13" t="s">
        <v>199</v>
      </c>
      <c r="BM200" s="152" t="s">
        <v>605</v>
      </c>
    </row>
    <row r="201" spans="2:65" s="1" customFormat="1" ht="24.2" customHeight="1" x14ac:dyDescent="0.2">
      <c r="B201" s="139"/>
      <c r="C201" s="140" t="s">
        <v>606</v>
      </c>
      <c r="D201" s="140" t="s">
        <v>195</v>
      </c>
      <c r="E201" s="141" t="s">
        <v>607</v>
      </c>
      <c r="F201" s="142" t="s">
        <v>608</v>
      </c>
      <c r="G201" s="143" t="s">
        <v>198</v>
      </c>
      <c r="H201" s="144">
        <v>55.860999999999997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45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199</v>
      </c>
      <c r="AT201" s="152" t="s">
        <v>195</v>
      </c>
      <c r="AU201" s="152" t="s">
        <v>91</v>
      </c>
      <c r="AY201" s="13" t="s">
        <v>193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91</v>
      </c>
      <c r="BK201" s="153">
        <f t="shared" si="29"/>
        <v>0</v>
      </c>
      <c r="BL201" s="13" t="s">
        <v>199</v>
      </c>
      <c r="BM201" s="152" t="s">
        <v>609</v>
      </c>
    </row>
    <row r="202" spans="2:65" s="1" customFormat="1" ht="21.75" customHeight="1" x14ac:dyDescent="0.2">
      <c r="B202" s="139"/>
      <c r="C202" s="140" t="s">
        <v>610</v>
      </c>
      <c r="D202" s="140" t="s">
        <v>195</v>
      </c>
      <c r="E202" s="141" t="s">
        <v>611</v>
      </c>
      <c r="F202" s="142" t="s">
        <v>612</v>
      </c>
      <c r="G202" s="143" t="s">
        <v>240</v>
      </c>
      <c r="H202" s="144">
        <v>3.5419999999999998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45</v>
      </c>
      <c r="P202" s="150">
        <f t="shared" si="21"/>
        <v>0</v>
      </c>
      <c r="Q202" s="150">
        <v>1.01145</v>
      </c>
      <c r="R202" s="150">
        <f t="shared" si="22"/>
        <v>3.5825558999999996</v>
      </c>
      <c r="S202" s="150">
        <v>0</v>
      </c>
      <c r="T202" s="151">
        <f t="shared" si="23"/>
        <v>0</v>
      </c>
      <c r="AR202" s="152" t="s">
        <v>199</v>
      </c>
      <c r="AT202" s="152" t="s">
        <v>195</v>
      </c>
      <c r="AU202" s="152" t="s">
        <v>91</v>
      </c>
      <c r="AY202" s="13" t="s">
        <v>193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91</v>
      </c>
      <c r="BK202" s="153">
        <f t="shared" si="29"/>
        <v>0</v>
      </c>
      <c r="BL202" s="13" t="s">
        <v>199</v>
      </c>
      <c r="BM202" s="152" t="s">
        <v>613</v>
      </c>
    </row>
    <row r="203" spans="2:65" s="1" customFormat="1" ht="33" customHeight="1" x14ac:dyDescent="0.2">
      <c r="B203" s="139"/>
      <c r="C203" s="140" t="s">
        <v>614</v>
      </c>
      <c r="D203" s="140" t="s">
        <v>195</v>
      </c>
      <c r="E203" s="141" t="s">
        <v>615</v>
      </c>
      <c r="F203" s="142" t="s">
        <v>616</v>
      </c>
      <c r="G203" s="143" t="s">
        <v>210</v>
      </c>
      <c r="H203" s="144">
        <v>21.337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45</v>
      </c>
      <c r="P203" s="150">
        <f t="shared" si="21"/>
        <v>0</v>
      </c>
      <c r="Q203" s="150">
        <v>2.4017599999999999</v>
      </c>
      <c r="R203" s="150">
        <f t="shared" si="22"/>
        <v>51.246353119999995</v>
      </c>
      <c r="S203" s="150">
        <v>0</v>
      </c>
      <c r="T203" s="151">
        <f t="shared" si="23"/>
        <v>0</v>
      </c>
      <c r="AR203" s="152" t="s">
        <v>199</v>
      </c>
      <c r="AT203" s="152" t="s">
        <v>195</v>
      </c>
      <c r="AU203" s="152" t="s">
        <v>91</v>
      </c>
      <c r="AY203" s="13" t="s">
        <v>193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91</v>
      </c>
      <c r="BK203" s="153">
        <f t="shared" si="29"/>
        <v>0</v>
      </c>
      <c r="BL203" s="13" t="s">
        <v>199</v>
      </c>
      <c r="BM203" s="152" t="s">
        <v>617</v>
      </c>
    </row>
    <row r="204" spans="2:65" s="1" customFormat="1" ht="24.2" customHeight="1" x14ac:dyDescent="0.2">
      <c r="B204" s="139"/>
      <c r="C204" s="140" t="s">
        <v>618</v>
      </c>
      <c r="D204" s="140" t="s">
        <v>195</v>
      </c>
      <c r="E204" s="141" t="s">
        <v>619</v>
      </c>
      <c r="F204" s="142" t="s">
        <v>620</v>
      </c>
      <c r="G204" s="143" t="s">
        <v>198</v>
      </c>
      <c r="H204" s="144">
        <v>106.313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45</v>
      </c>
      <c r="P204" s="150">
        <f t="shared" si="21"/>
        <v>0</v>
      </c>
      <c r="Q204" s="150">
        <v>5.5999999999999995E-4</v>
      </c>
      <c r="R204" s="150">
        <f t="shared" si="22"/>
        <v>5.9535279999999996E-2</v>
      </c>
      <c r="S204" s="150">
        <v>0</v>
      </c>
      <c r="T204" s="151">
        <f t="shared" si="23"/>
        <v>0</v>
      </c>
      <c r="AR204" s="152" t="s">
        <v>199</v>
      </c>
      <c r="AT204" s="152" t="s">
        <v>195</v>
      </c>
      <c r="AU204" s="152" t="s">
        <v>91</v>
      </c>
      <c r="AY204" s="13" t="s">
        <v>193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91</v>
      </c>
      <c r="BK204" s="153">
        <f t="shared" si="29"/>
        <v>0</v>
      </c>
      <c r="BL204" s="13" t="s">
        <v>199</v>
      </c>
      <c r="BM204" s="152" t="s">
        <v>621</v>
      </c>
    </row>
    <row r="205" spans="2:65" s="1" customFormat="1" ht="24.2" customHeight="1" x14ac:dyDescent="0.2">
      <c r="B205" s="139"/>
      <c r="C205" s="140" t="s">
        <v>622</v>
      </c>
      <c r="D205" s="140" t="s">
        <v>195</v>
      </c>
      <c r="E205" s="141" t="s">
        <v>623</v>
      </c>
      <c r="F205" s="142" t="s">
        <v>624</v>
      </c>
      <c r="G205" s="143" t="s">
        <v>198</v>
      </c>
      <c r="H205" s="144">
        <v>106.313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45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199</v>
      </c>
      <c r="AT205" s="152" t="s">
        <v>195</v>
      </c>
      <c r="AU205" s="152" t="s">
        <v>91</v>
      </c>
      <c r="AY205" s="13" t="s">
        <v>193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91</v>
      </c>
      <c r="BK205" s="153">
        <f t="shared" si="29"/>
        <v>0</v>
      </c>
      <c r="BL205" s="13" t="s">
        <v>199</v>
      </c>
      <c r="BM205" s="152" t="s">
        <v>625</v>
      </c>
    </row>
    <row r="206" spans="2:65" s="1" customFormat="1" ht="24.2" customHeight="1" x14ac:dyDescent="0.2">
      <c r="B206" s="139"/>
      <c r="C206" s="140" t="s">
        <v>626</v>
      </c>
      <c r="D206" s="140" t="s">
        <v>195</v>
      </c>
      <c r="E206" s="141" t="s">
        <v>627</v>
      </c>
      <c r="F206" s="142" t="s">
        <v>628</v>
      </c>
      <c r="G206" s="143" t="s">
        <v>240</v>
      </c>
      <c r="H206" s="144">
        <v>2.1739999999999999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45</v>
      </c>
      <c r="P206" s="150">
        <f t="shared" si="21"/>
        <v>0</v>
      </c>
      <c r="Q206" s="150">
        <v>1.01953</v>
      </c>
      <c r="R206" s="150">
        <f t="shared" si="22"/>
        <v>2.2164582199999998</v>
      </c>
      <c r="S206" s="150">
        <v>0</v>
      </c>
      <c r="T206" s="151">
        <f t="shared" si="23"/>
        <v>0</v>
      </c>
      <c r="AR206" s="152" t="s">
        <v>199</v>
      </c>
      <c r="AT206" s="152" t="s">
        <v>195</v>
      </c>
      <c r="AU206" s="152" t="s">
        <v>91</v>
      </c>
      <c r="AY206" s="13" t="s">
        <v>193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91</v>
      </c>
      <c r="BK206" s="153">
        <f t="shared" si="29"/>
        <v>0</v>
      </c>
      <c r="BL206" s="13" t="s">
        <v>199</v>
      </c>
      <c r="BM206" s="152" t="s">
        <v>629</v>
      </c>
    </row>
    <row r="207" spans="2:65" s="1" customFormat="1" ht="16.5" customHeight="1" x14ac:dyDescent="0.2">
      <c r="B207" s="139"/>
      <c r="C207" s="140" t="s">
        <v>630</v>
      </c>
      <c r="D207" s="140" t="s">
        <v>195</v>
      </c>
      <c r="E207" s="141" t="s">
        <v>631</v>
      </c>
      <c r="F207" s="142" t="s">
        <v>632</v>
      </c>
      <c r="G207" s="143" t="s">
        <v>210</v>
      </c>
      <c r="H207" s="144">
        <v>276.76900000000001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45</v>
      </c>
      <c r="P207" s="150">
        <f t="shared" si="21"/>
        <v>0</v>
      </c>
      <c r="Q207" s="150">
        <v>8.7840000000000001E-2</v>
      </c>
      <c r="R207" s="150">
        <f t="shared" si="22"/>
        <v>24.311388960000002</v>
      </c>
      <c r="S207" s="150">
        <v>0</v>
      </c>
      <c r="T207" s="151">
        <f t="shared" si="23"/>
        <v>0</v>
      </c>
      <c r="AR207" s="152" t="s">
        <v>199</v>
      </c>
      <c r="AT207" s="152" t="s">
        <v>195</v>
      </c>
      <c r="AU207" s="152" t="s">
        <v>91</v>
      </c>
      <c r="AY207" s="13" t="s">
        <v>193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91</v>
      </c>
      <c r="BK207" s="153">
        <f t="shared" si="29"/>
        <v>0</v>
      </c>
      <c r="BL207" s="13" t="s">
        <v>199</v>
      </c>
      <c r="BM207" s="152" t="s">
        <v>633</v>
      </c>
    </row>
    <row r="208" spans="2:65" s="1" customFormat="1" ht="16.5" customHeight="1" x14ac:dyDescent="0.2">
      <c r="B208" s="139"/>
      <c r="C208" s="159" t="s">
        <v>634</v>
      </c>
      <c r="D208" s="159" t="s">
        <v>473</v>
      </c>
      <c r="E208" s="160" t="s">
        <v>635</v>
      </c>
      <c r="F208" s="161" t="s">
        <v>636</v>
      </c>
      <c r="G208" s="162" t="s">
        <v>210</v>
      </c>
      <c r="H208" s="163">
        <v>276.76900000000001</v>
      </c>
      <c r="I208" s="164"/>
      <c r="J208" s="165">
        <f t="shared" si="20"/>
        <v>0</v>
      </c>
      <c r="K208" s="166"/>
      <c r="L208" s="167"/>
      <c r="M208" s="168" t="s">
        <v>1</v>
      </c>
      <c r="N208" s="169" t="s">
        <v>45</v>
      </c>
      <c r="P208" s="150">
        <f t="shared" si="21"/>
        <v>0</v>
      </c>
      <c r="Q208" s="150">
        <v>2.4</v>
      </c>
      <c r="R208" s="150">
        <f t="shared" si="22"/>
        <v>664.24559999999997</v>
      </c>
      <c r="S208" s="150">
        <v>0</v>
      </c>
      <c r="T208" s="151">
        <f t="shared" si="23"/>
        <v>0</v>
      </c>
      <c r="AR208" s="152" t="s">
        <v>226</v>
      </c>
      <c r="AT208" s="152" t="s">
        <v>473</v>
      </c>
      <c r="AU208" s="152" t="s">
        <v>91</v>
      </c>
      <c r="AY208" s="13" t="s">
        <v>193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91</v>
      </c>
      <c r="BK208" s="153">
        <f t="shared" si="29"/>
        <v>0</v>
      </c>
      <c r="BL208" s="13" t="s">
        <v>199</v>
      </c>
      <c r="BM208" s="152" t="s">
        <v>637</v>
      </c>
    </row>
    <row r="209" spans="2:65" s="1" customFormat="1" ht="21.75" customHeight="1" x14ac:dyDescent="0.2">
      <c r="B209" s="139"/>
      <c r="C209" s="140" t="s">
        <v>638</v>
      </c>
      <c r="D209" s="140" t="s">
        <v>195</v>
      </c>
      <c r="E209" s="141" t="s">
        <v>639</v>
      </c>
      <c r="F209" s="142" t="s">
        <v>640</v>
      </c>
      <c r="G209" s="143" t="s">
        <v>210</v>
      </c>
      <c r="H209" s="144">
        <v>39.213999999999999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45</v>
      </c>
      <c r="P209" s="150">
        <f t="shared" si="21"/>
        <v>0</v>
      </c>
      <c r="Q209" s="150">
        <v>2.40177</v>
      </c>
      <c r="R209" s="150">
        <f t="shared" si="22"/>
        <v>94.183008779999994</v>
      </c>
      <c r="S209" s="150">
        <v>0</v>
      </c>
      <c r="T209" s="151">
        <f t="shared" si="23"/>
        <v>0</v>
      </c>
      <c r="AR209" s="152" t="s">
        <v>199</v>
      </c>
      <c r="AT209" s="152" t="s">
        <v>195</v>
      </c>
      <c r="AU209" s="152" t="s">
        <v>91</v>
      </c>
      <c r="AY209" s="13" t="s">
        <v>193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91</v>
      </c>
      <c r="BK209" s="153">
        <f t="shared" si="29"/>
        <v>0</v>
      </c>
      <c r="BL209" s="13" t="s">
        <v>199</v>
      </c>
      <c r="BM209" s="152" t="s">
        <v>641</v>
      </c>
    </row>
    <row r="210" spans="2:65" s="1" customFormat="1" ht="24.2" customHeight="1" x14ac:dyDescent="0.2">
      <c r="B210" s="139"/>
      <c r="C210" s="140" t="s">
        <v>642</v>
      </c>
      <c r="D210" s="140" t="s">
        <v>195</v>
      </c>
      <c r="E210" s="141" t="s">
        <v>643</v>
      </c>
      <c r="F210" s="142" t="s">
        <v>644</v>
      </c>
      <c r="G210" s="143" t="s">
        <v>198</v>
      </c>
      <c r="H210" s="144">
        <v>318.29000000000002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45</v>
      </c>
      <c r="P210" s="150">
        <f t="shared" si="21"/>
        <v>0</v>
      </c>
      <c r="Q210" s="150">
        <v>1.5499999999999999E-3</v>
      </c>
      <c r="R210" s="150">
        <f t="shared" si="22"/>
        <v>0.4933495</v>
      </c>
      <c r="S210" s="150">
        <v>0</v>
      </c>
      <c r="T210" s="151">
        <f t="shared" si="23"/>
        <v>0</v>
      </c>
      <c r="AR210" s="152" t="s">
        <v>199</v>
      </c>
      <c r="AT210" s="152" t="s">
        <v>195</v>
      </c>
      <c r="AU210" s="152" t="s">
        <v>91</v>
      </c>
      <c r="AY210" s="13" t="s">
        <v>193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91</v>
      </c>
      <c r="BK210" s="153">
        <f t="shared" si="29"/>
        <v>0</v>
      </c>
      <c r="BL210" s="13" t="s">
        <v>199</v>
      </c>
      <c r="BM210" s="152" t="s">
        <v>645</v>
      </c>
    </row>
    <row r="211" spans="2:65" s="1" customFormat="1" ht="24.2" customHeight="1" x14ac:dyDescent="0.2">
      <c r="B211" s="139"/>
      <c r="C211" s="140" t="s">
        <v>646</v>
      </c>
      <c r="D211" s="140" t="s">
        <v>195</v>
      </c>
      <c r="E211" s="141" t="s">
        <v>647</v>
      </c>
      <c r="F211" s="142" t="s">
        <v>648</v>
      </c>
      <c r="G211" s="143" t="s">
        <v>198</v>
      </c>
      <c r="H211" s="144">
        <v>318.29000000000002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45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199</v>
      </c>
      <c r="AT211" s="152" t="s">
        <v>195</v>
      </c>
      <c r="AU211" s="152" t="s">
        <v>91</v>
      </c>
      <c r="AY211" s="13" t="s">
        <v>193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91</v>
      </c>
      <c r="BK211" s="153">
        <f t="shared" si="29"/>
        <v>0</v>
      </c>
      <c r="BL211" s="13" t="s">
        <v>199</v>
      </c>
      <c r="BM211" s="152" t="s">
        <v>649</v>
      </c>
    </row>
    <row r="212" spans="2:65" s="1" customFormat="1" ht="16.5" customHeight="1" x14ac:dyDescent="0.2">
      <c r="B212" s="139"/>
      <c r="C212" s="140" t="s">
        <v>311</v>
      </c>
      <c r="D212" s="140" t="s">
        <v>195</v>
      </c>
      <c r="E212" s="141" t="s">
        <v>650</v>
      </c>
      <c r="F212" s="142" t="s">
        <v>651</v>
      </c>
      <c r="G212" s="143" t="s">
        <v>240</v>
      </c>
      <c r="H212" s="144">
        <v>5.9889999999999999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45</v>
      </c>
      <c r="P212" s="150">
        <f t="shared" si="21"/>
        <v>0</v>
      </c>
      <c r="Q212" s="150">
        <v>1.01555</v>
      </c>
      <c r="R212" s="150">
        <f t="shared" si="22"/>
        <v>6.0821289499999995</v>
      </c>
      <c r="S212" s="150">
        <v>0</v>
      </c>
      <c r="T212" s="151">
        <f t="shared" si="23"/>
        <v>0</v>
      </c>
      <c r="AR212" s="152" t="s">
        <v>199</v>
      </c>
      <c r="AT212" s="152" t="s">
        <v>195</v>
      </c>
      <c r="AU212" s="152" t="s">
        <v>91</v>
      </c>
      <c r="AY212" s="13" t="s">
        <v>193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91</v>
      </c>
      <c r="BK212" s="153">
        <f t="shared" si="29"/>
        <v>0</v>
      </c>
      <c r="BL212" s="13" t="s">
        <v>199</v>
      </c>
      <c r="BM212" s="152" t="s">
        <v>652</v>
      </c>
    </row>
    <row r="213" spans="2:65" s="1" customFormat="1" ht="33" customHeight="1" x14ac:dyDescent="0.2">
      <c r="B213" s="139"/>
      <c r="C213" s="140" t="s">
        <v>653</v>
      </c>
      <c r="D213" s="140" t="s">
        <v>195</v>
      </c>
      <c r="E213" s="141" t="s">
        <v>654</v>
      </c>
      <c r="F213" s="142" t="s">
        <v>655</v>
      </c>
      <c r="G213" s="143" t="s">
        <v>198</v>
      </c>
      <c r="H213" s="144">
        <v>2.73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45</v>
      </c>
      <c r="P213" s="150">
        <f t="shared" si="21"/>
        <v>0</v>
      </c>
      <c r="Q213" s="150">
        <v>0.10095</v>
      </c>
      <c r="R213" s="150">
        <f t="shared" si="22"/>
        <v>0.27559349999999999</v>
      </c>
      <c r="S213" s="150">
        <v>0</v>
      </c>
      <c r="T213" s="151">
        <f t="shared" si="23"/>
        <v>0</v>
      </c>
      <c r="AR213" s="152" t="s">
        <v>199</v>
      </c>
      <c r="AT213" s="152" t="s">
        <v>195</v>
      </c>
      <c r="AU213" s="152" t="s">
        <v>91</v>
      </c>
      <c r="AY213" s="13" t="s">
        <v>193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91</v>
      </c>
      <c r="BK213" s="153">
        <f t="shared" si="29"/>
        <v>0</v>
      </c>
      <c r="BL213" s="13" t="s">
        <v>199</v>
      </c>
      <c r="BM213" s="152" t="s">
        <v>656</v>
      </c>
    </row>
    <row r="214" spans="2:65" s="1" customFormat="1" ht="33" customHeight="1" x14ac:dyDescent="0.2">
      <c r="B214" s="139"/>
      <c r="C214" s="140" t="s">
        <v>657</v>
      </c>
      <c r="D214" s="140" t="s">
        <v>195</v>
      </c>
      <c r="E214" s="141" t="s">
        <v>658</v>
      </c>
      <c r="F214" s="142" t="s">
        <v>659</v>
      </c>
      <c r="G214" s="143" t="s">
        <v>198</v>
      </c>
      <c r="H214" s="144">
        <v>31.556000000000001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45</v>
      </c>
      <c r="P214" s="150">
        <f t="shared" si="21"/>
        <v>0</v>
      </c>
      <c r="Q214" s="150">
        <v>0.13425000000000001</v>
      </c>
      <c r="R214" s="150">
        <f t="shared" si="22"/>
        <v>4.2363930000000005</v>
      </c>
      <c r="S214" s="150">
        <v>0</v>
      </c>
      <c r="T214" s="151">
        <f t="shared" si="23"/>
        <v>0</v>
      </c>
      <c r="AR214" s="152" t="s">
        <v>199</v>
      </c>
      <c r="AT214" s="152" t="s">
        <v>195</v>
      </c>
      <c r="AU214" s="152" t="s">
        <v>91</v>
      </c>
      <c r="AY214" s="13" t="s">
        <v>193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91</v>
      </c>
      <c r="BK214" s="153">
        <f t="shared" si="29"/>
        <v>0</v>
      </c>
      <c r="BL214" s="13" t="s">
        <v>199</v>
      </c>
      <c r="BM214" s="152" t="s">
        <v>660</v>
      </c>
    </row>
    <row r="215" spans="2:65" s="1" customFormat="1" ht="16.5" customHeight="1" x14ac:dyDescent="0.2">
      <c r="B215" s="139"/>
      <c r="C215" s="140" t="s">
        <v>661</v>
      </c>
      <c r="D215" s="140" t="s">
        <v>195</v>
      </c>
      <c r="E215" s="141" t="s">
        <v>662</v>
      </c>
      <c r="F215" s="142" t="s">
        <v>663</v>
      </c>
      <c r="G215" s="143" t="s">
        <v>489</v>
      </c>
      <c r="H215" s="144">
        <v>8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45</v>
      </c>
      <c r="P215" s="150">
        <f t="shared" si="21"/>
        <v>0</v>
      </c>
      <c r="Q215" s="150">
        <v>3.0000000000000001E-3</v>
      </c>
      <c r="R215" s="150">
        <f t="shared" si="22"/>
        <v>2.4E-2</v>
      </c>
      <c r="S215" s="150">
        <v>0</v>
      </c>
      <c r="T215" s="151">
        <f t="shared" si="23"/>
        <v>0</v>
      </c>
      <c r="AR215" s="152" t="s">
        <v>199</v>
      </c>
      <c r="AT215" s="152" t="s">
        <v>195</v>
      </c>
      <c r="AU215" s="152" t="s">
        <v>91</v>
      </c>
      <c r="AY215" s="13" t="s">
        <v>193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91</v>
      </c>
      <c r="BK215" s="153">
        <f t="shared" si="29"/>
        <v>0</v>
      </c>
      <c r="BL215" s="13" t="s">
        <v>199</v>
      </c>
      <c r="BM215" s="152" t="s">
        <v>664</v>
      </c>
    </row>
    <row r="216" spans="2:65" s="1" customFormat="1" ht="16.5" customHeight="1" x14ac:dyDescent="0.2">
      <c r="B216" s="139"/>
      <c r="C216" s="159" t="s">
        <v>665</v>
      </c>
      <c r="D216" s="159" t="s">
        <v>473</v>
      </c>
      <c r="E216" s="160" t="s">
        <v>666</v>
      </c>
      <c r="F216" s="161" t="s">
        <v>667</v>
      </c>
      <c r="G216" s="162" t="s">
        <v>489</v>
      </c>
      <c r="H216" s="163">
        <v>8</v>
      </c>
      <c r="I216" s="164"/>
      <c r="J216" s="165">
        <f t="shared" si="20"/>
        <v>0</v>
      </c>
      <c r="K216" s="166"/>
      <c r="L216" s="167"/>
      <c r="M216" s="168" t="s">
        <v>1</v>
      </c>
      <c r="N216" s="169" t="s">
        <v>45</v>
      </c>
      <c r="P216" s="150">
        <f t="shared" si="21"/>
        <v>0</v>
      </c>
      <c r="Q216" s="150">
        <v>8.5000000000000006E-2</v>
      </c>
      <c r="R216" s="150">
        <f t="shared" si="22"/>
        <v>0.68</v>
      </c>
      <c r="S216" s="150">
        <v>0</v>
      </c>
      <c r="T216" s="151">
        <f t="shared" si="23"/>
        <v>0</v>
      </c>
      <c r="AR216" s="152" t="s">
        <v>226</v>
      </c>
      <c r="AT216" s="152" t="s">
        <v>473</v>
      </c>
      <c r="AU216" s="152" t="s">
        <v>91</v>
      </c>
      <c r="AY216" s="13" t="s">
        <v>193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91</v>
      </c>
      <c r="BK216" s="153">
        <f t="shared" si="29"/>
        <v>0</v>
      </c>
      <c r="BL216" s="13" t="s">
        <v>199</v>
      </c>
      <c r="BM216" s="152" t="s">
        <v>668</v>
      </c>
    </row>
    <row r="217" spans="2:65" s="1" customFormat="1" ht="24.2" customHeight="1" x14ac:dyDescent="0.2">
      <c r="B217" s="139"/>
      <c r="C217" s="140" t="s">
        <v>295</v>
      </c>
      <c r="D217" s="140" t="s">
        <v>195</v>
      </c>
      <c r="E217" s="141" t="s">
        <v>669</v>
      </c>
      <c r="F217" s="142" t="s">
        <v>670</v>
      </c>
      <c r="G217" s="143" t="s">
        <v>210</v>
      </c>
      <c r="H217" s="144">
        <v>3.3149999999999999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45</v>
      </c>
      <c r="P217" s="150">
        <f t="shared" si="21"/>
        <v>0</v>
      </c>
      <c r="Q217" s="150">
        <v>2.3575400000000002</v>
      </c>
      <c r="R217" s="150">
        <f t="shared" si="22"/>
        <v>7.8152451000000003</v>
      </c>
      <c r="S217" s="150">
        <v>0</v>
      </c>
      <c r="T217" s="151">
        <f t="shared" si="23"/>
        <v>0</v>
      </c>
      <c r="AR217" s="152" t="s">
        <v>199</v>
      </c>
      <c r="AT217" s="152" t="s">
        <v>195</v>
      </c>
      <c r="AU217" s="152" t="s">
        <v>91</v>
      </c>
      <c r="AY217" s="13" t="s">
        <v>193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91</v>
      </c>
      <c r="BK217" s="153">
        <f t="shared" si="29"/>
        <v>0</v>
      </c>
      <c r="BL217" s="13" t="s">
        <v>199</v>
      </c>
      <c r="BM217" s="152" t="s">
        <v>671</v>
      </c>
    </row>
    <row r="218" spans="2:65" s="1" customFormat="1" ht="24.2" customHeight="1" x14ac:dyDescent="0.2">
      <c r="B218" s="139"/>
      <c r="C218" s="140" t="s">
        <v>301</v>
      </c>
      <c r="D218" s="140" t="s">
        <v>195</v>
      </c>
      <c r="E218" s="141" t="s">
        <v>672</v>
      </c>
      <c r="F218" s="142" t="s">
        <v>673</v>
      </c>
      <c r="G218" s="143" t="s">
        <v>198</v>
      </c>
      <c r="H218" s="144">
        <v>19.792000000000002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45</v>
      </c>
      <c r="P218" s="150">
        <f t="shared" si="21"/>
        <v>0</v>
      </c>
      <c r="Q218" s="150">
        <v>4.2199999999999998E-3</v>
      </c>
      <c r="R218" s="150">
        <f t="shared" si="22"/>
        <v>8.3522239999999998E-2</v>
      </c>
      <c r="S218" s="150">
        <v>0</v>
      </c>
      <c r="T218" s="151">
        <f t="shared" si="23"/>
        <v>0</v>
      </c>
      <c r="AR218" s="152" t="s">
        <v>199</v>
      </c>
      <c r="AT218" s="152" t="s">
        <v>195</v>
      </c>
      <c r="AU218" s="152" t="s">
        <v>91</v>
      </c>
      <c r="AY218" s="13" t="s">
        <v>193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91</v>
      </c>
      <c r="BK218" s="153">
        <f t="shared" si="29"/>
        <v>0</v>
      </c>
      <c r="BL218" s="13" t="s">
        <v>199</v>
      </c>
      <c r="BM218" s="152" t="s">
        <v>674</v>
      </c>
    </row>
    <row r="219" spans="2:65" s="1" customFormat="1" ht="24.2" customHeight="1" x14ac:dyDescent="0.2">
      <c r="B219" s="139"/>
      <c r="C219" s="140" t="s">
        <v>307</v>
      </c>
      <c r="D219" s="140" t="s">
        <v>195</v>
      </c>
      <c r="E219" s="141" t="s">
        <v>675</v>
      </c>
      <c r="F219" s="142" t="s">
        <v>676</v>
      </c>
      <c r="G219" s="143" t="s">
        <v>198</v>
      </c>
      <c r="H219" s="144">
        <v>19.792000000000002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45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199</v>
      </c>
      <c r="AT219" s="152" t="s">
        <v>195</v>
      </c>
      <c r="AU219" s="152" t="s">
        <v>91</v>
      </c>
      <c r="AY219" s="13" t="s">
        <v>193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91</v>
      </c>
      <c r="BK219" s="153">
        <f t="shared" si="29"/>
        <v>0</v>
      </c>
      <c r="BL219" s="13" t="s">
        <v>199</v>
      </c>
      <c r="BM219" s="152" t="s">
        <v>677</v>
      </c>
    </row>
    <row r="220" spans="2:65" s="11" customFormat="1" ht="22.9" customHeight="1" x14ac:dyDescent="0.2">
      <c r="B220" s="127"/>
      <c r="D220" s="128" t="s">
        <v>78</v>
      </c>
      <c r="E220" s="137" t="s">
        <v>199</v>
      </c>
      <c r="F220" s="137" t="s">
        <v>678</v>
      </c>
      <c r="I220" s="130"/>
      <c r="J220" s="138">
        <f>BK220</f>
        <v>0</v>
      </c>
      <c r="L220" s="127"/>
      <c r="M220" s="132"/>
      <c r="P220" s="133">
        <f>SUM(P221:P237)</f>
        <v>0</v>
      </c>
      <c r="R220" s="133">
        <f>SUM(R221:R237)</f>
        <v>435.01433494999998</v>
      </c>
      <c r="T220" s="134">
        <f>SUM(T221:T237)</f>
        <v>0</v>
      </c>
      <c r="AR220" s="128" t="s">
        <v>86</v>
      </c>
      <c r="AT220" s="135" t="s">
        <v>78</v>
      </c>
      <c r="AU220" s="135" t="s">
        <v>86</v>
      </c>
      <c r="AY220" s="128" t="s">
        <v>193</v>
      </c>
      <c r="BK220" s="136">
        <f>SUM(BK221:BK237)</f>
        <v>0</v>
      </c>
    </row>
    <row r="221" spans="2:65" s="1" customFormat="1" ht="24.2" customHeight="1" x14ac:dyDescent="0.2">
      <c r="B221" s="139"/>
      <c r="C221" s="140" t="s">
        <v>679</v>
      </c>
      <c r="D221" s="140" t="s">
        <v>195</v>
      </c>
      <c r="E221" s="141" t="s">
        <v>680</v>
      </c>
      <c r="F221" s="142" t="s">
        <v>681</v>
      </c>
      <c r="G221" s="143" t="s">
        <v>210</v>
      </c>
      <c r="H221" s="144">
        <v>109.19799999999999</v>
      </c>
      <c r="I221" s="145"/>
      <c r="J221" s="146">
        <f t="shared" ref="J221:J237" si="30">ROUND(I221*H221,2)</f>
        <v>0</v>
      </c>
      <c r="K221" s="147"/>
      <c r="L221" s="28"/>
      <c r="M221" s="148" t="s">
        <v>1</v>
      </c>
      <c r="N221" s="149" t="s">
        <v>45</v>
      </c>
      <c r="P221" s="150">
        <f t="shared" ref="P221:P237" si="31">O221*H221</f>
        <v>0</v>
      </c>
      <c r="Q221" s="150">
        <v>2.4018999999999999</v>
      </c>
      <c r="R221" s="150">
        <f t="shared" ref="R221:R237" si="32">Q221*H221</f>
        <v>262.28267619999997</v>
      </c>
      <c r="S221" s="150">
        <v>0</v>
      </c>
      <c r="T221" s="151">
        <f t="shared" ref="T221:T237" si="33">S221*H221</f>
        <v>0</v>
      </c>
      <c r="AR221" s="152" t="s">
        <v>199</v>
      </c>
      <c r="AT221" s="152" t="s">
        <v>195</v>
      </c>
      <c r="AU221" s="152" t="s">
        <v>91</v>
      </c>
      <c r="AY221" s="13" t="s">
        <v>193</v>
      </c>
      <c r="BE221" s="153">
        <f t="shared" ref="BE221:BE237" si="34">IF(N221="základná",J221,0)</f>
        <v>0</v>
      </c>
      <c r="BF221" s="153">
        <f t="shared" ref="BF221:BF237" si="35">IF(N221="znížená",J221,0)</f>
        <v>0</v>
      </c>
      <c r="BG221" s="153">
        <f t="shared" ref="BG221:BG237" si="36">IF(N221="zákl. prenesená",J221,0)</f>
        <v>0</v>
      </c>
      <c r="BH221" s="153">
        <f t="shared" ref="BH221:BH237" si="37">IF(N221="zníž. prenesená",J221,0)</f>
        <v>0</v>
      </c>
      <c r="BI221" s="153">
        <f t="shared" ref="BI221:BI237" si="38">IF(N221="nulová",J221,0)</f>
        <v>0</v>
      </c>
      <c r="BJ221" s="13" t="s">
        <v>91</v>
      </c>
      <c r="BK221" s="153">
        <f t="shared" ref="BK221:BK237" si="39">ROUND(I221*H221,2)</f>
        <v>0</v>
      </c>
      <c r="BL221" s="13" t="s">
        <v>199</v>
      </c>
      <c r="BM221" s="152" t="s">
        <v>682</v>
      </c>
    </row>
    <row r="222" spans="2:65" s="1" customFormat="1" ht="16.5" customHeight="1" x14ac:dyDescent="0.2">
      <c r="B222" s="139"/>
      <c r="C222" s="140" t="s">
        <v>683</v>
      </c>
      <c r="D222" s="140" t="s">
        <v>195</v>
      </c>
      <c r="E222" s="141" t="s">
        <v>684</v>
      </c>
      <c r="F222" s="142" t="s">
        <v>685</v>
      </c>
      <c r="G222" s="143" t="s">
        <v>198</v>
      </c>
      <c r="H222" s="144">
        <v>437.44600000000003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45</v>
      </c>
      <c r="P222" s="150">
        <f t="shared" si="31"/>
        <v>0</v>
      </c>
      <c r="Q222" s="150">
        <v>1.1299999999999999E-3</v>
      </c>
      <c r="R222" s="150">
        <f t="shared" si="32"/>
        <v>0.49431397999999999</v>
      </c>
      <c r="S222" s="150">
        <v>0</v>
      </c>
      <c r="T222" s="151">
        <f t="shared" si="33"/>
        <v>0</v>
      </c>
      <c r="AR222" s="152" t="s">
        <v>199</v>
      </c>
      <c r="AT222" s="152" t="s">
        <v>195</v>
      </c>
      <c r="AU222" s="152" t="s">
        <v>91</v>
      </c>
      <c r="AY222" s="13" t="s">
        <v>193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91</v>
      </c>
      <c r="BK222" s="153">
        <f t="shared" si="39"/>
        <v>0</v>
      </c>
      <c r="BL222" s="13" t="s">
        <v>199</v>
      </c>
      <c r="BM222" s="152" t="s">
        <v>686</v>
      </c>
    </row>
    <row r="223" spans="2:65" s="1" customFormat="1" ht="16.5" customHeight="1" x14ac:dyDescent="0.2">
      <c r="B223" s="139"/>
      <c r="C223" s="140" t="s">
        <v>687</v>
      </c>
      <c r="D223" s="140" t="s">
        <v>195</v>
      </c>
      <c r="E223" s="141" t="s">
        <v>688</v>
      </c>
      <c r="F223" s="142" t="s">
        <v>689</v>
      </c>
      <c r="G223" s="143" t="s">
        <v>198</v>
      </c>
      <c r="H223" s="144">
        <v>437.44600000000003</v>
      </c>
      <c r="I223" s="145"/>
      <c r="J223" s="146">
        <f t="shared" si="30"/>
        <v>0</v>
      </c>
      <c r="K223" s="147"/>
      <c r="L223" s="28"/>
      <c r="M223" s="148" t="s">
        <v>1</v>
      </c>
      <c r="N223" s="149" t="s">
        <v>45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199</v>
      </c>
      <c r="AT223" s="152" t="s">
        <v>195</v>
      </c>
      <c r="AU223" s="152" t="s">
        <v>91</v>
      </c>
      <c r="AY223" s="13" t="s">
        <v>193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91</v>
      </c>
      <c r="BK223" s="153">
        <f t="shared" si="39"/>
        <v>0</v>
      </c>
      <c r="BL223" s="13" t="s">
        <v>199</v>
      </c>
      <c r="BM223" s="152" t="s">
        <v>690</v>
      </c>
    </row>
    <row r="224" spans="2:65" s="1" customFormat="1" ht="24.2" customHeight="1" x14ac:dyDescent="0.2">
      <c r="B224" s="139"/>
      <c r="C224" s="140" t="s">
        <v>691</v>
      </c>
      <c r="D224" s="140" t="s">
        <v>195</v>
      </c>
      <c r="E224" s="141" t="s">
        <v>692</v>
      </c>
      <c r="F224" s="142" t="s">
        <v>693</v>
      </c>
      <c r="G224" s="143" t="s">
        <v>198</v>
      </c>
      <c r="H224" s="144">
        <v>437.44600000000003</v>
      </c>
      <c r="I224" s="145"/>
      <c r="J224" s="146">
        <f t="shared" si="30"/>
        <v>0</v>
      </c>
      <c r="K224" s="147"/>
      <c r="L224" s="28"/>
      <c r="M224" s="148" t="s">
        <v>1</v>
      </c>
      <c r="N224" s="149" t="s">
        <v>45</v>
      </c>
      <c r="P224" s="150">
        <f t="shared" si="31"/>
        <v>0</v>
      </c>
      <c r="Q224" s="150">
        <v>5.4999999999999997E-3</v>
      </c>
      <c r="R224" s="150">
        <f t="shared" si="32"/>
        <v>2.4059529999999998</v>
      </c>
      <c r="S224" s="150">
        <v>0</v>
      </c>
      <c r="T224" s="151">
        <f t="shared" si="33"/>
        <v>0</v>
      </c>
      <c r="AR224" s="152" t="s">
        <v>199</v>
      </c>
      <c r="AT224" s="152" t="s">
        <v>195</v>
      </c>
      <c r="AU224" s="152" t="s">
        <v>91</v>
      </c>
      <c r="AY224" s="13" t="s">
        <v>193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91</v>
      </c>
      <c r="BK224" s="153">
        <f t="shared" si="39"/>
        <v>0</v>
      </c>
      <c r="BL224" s="13" t="s">
        <v>199</v>
      </c>
      <c r="BM224" s="152" t="s">
        <v>694</v>
      </c>
    </row>
    <row r="225" spans="2:65" s="1" customFormat="1" ht="24.2" customHeight="1" x14ac:dyDescent="0.2">
      <c r="B225" s="139"/>
      <c r="C225" s="140" t="s">
        <v>695</v>
      </c>
      <c r="D225" s="140" t="s">
        <v>195</v>
      </c>
      <c r="E225" s="141" t="s">
        <v>696</v>
      </c>
      <c r="F225" s="142" t="s">
        <v>697</v>
      </c>
      <c r="G225" s="143" t="s">
        <v>198</v>
      </c>
      <c r="H225" s="144">
        <v>437.44600000000003</v>
      </c>
      <c r="I225" s="145"/>
      <c r="J225" s="146">
        <f t="shared" si="30"/>
        <v>0</v>
      </c>
      <c r="K225" s="147"/>
      <c r="L225" s="28"/>
      <c r="M225" s="148" t="s">
        <v>1</v>
      </c>
      <c r="N225" s="149" t="s">
        <v>45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199</v>
      </c>
      <c r="AT225" s="152" t="s">
        <v>195</v>
      </c>
      <c r="AU225" s="152" t="s">
        <v>91</v>
      </c>
      <c r="AY225" s="13" t="s">
        <v>193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3" t="s">
        <v>91</v>
      </c>
      <c r="BK225" s="153">
        <f t="shared" si="39"/>
        <v>0</v>
      </c>
      <c r="BL225" s="13" t="s">
        <v>199</v>
      </c>
      <c r="BM225" s="152" t="s">
        <v>698</v>
      </c>
    </row>
    <row r="226" spans="2:65" s="1" customFormat="1" ht="37.9" customHeight="1" x14ac:dyDescent="0.2">
      <c r="B226" s="139"/>
      <c r="C226" s="140" t="s">
        <v>699</v>
      </c>
      <c r="D226" s="140" t="s">
        <v>195</v>
      </c>
      <c r="E226" s="141" t="s">
        <v>700</v>
      </c>
      <c r="F226" s="142" t="s">
        <v>701</v>
      </c>
      <c r="G226" s="143" t="s">
        <v>240</v>
      </c>
      <c r="H226" s="144">
        <v>6.5039999999999996</v>
      </c>
      <c r="I226" s="145"/>
      <c r="J226" s="146">
        <f t="shared" si="30"/>
        <v>0</v>
      </c>
      <c r="K226" s="147"/>
      <c r="L226" s="28"/>
      <c r="M226" s="148" t="s">
        <v>1</v>
      </c>
      <c r="N226" s="149" t="s">
        <v>45</v>
      </c>
      <c r="P226" s="150">
        <f t="shared" si="31"/>
        <v>0</v>
      </c>
      <c r="Q226" s="150">
        <v>1.0162899999999999</v>
      </c>
      <c r="R226" s="150">
        <f t="shared" si="32"/>
        <v>6.6099501599999986</v>
      </c>
      <c r="S226" s="150">
        <v>0</v>
      </c>
      <c r="T226" s="151">
        <f t="shared" si="33"/>
        <v>0</v>
      </c>
      <c r="AR226" s="152" t="s">
        <v>199</v>
      </c>
      <c r="AT226" s="152" t="s">
        <v>195</v>
      </c>
      <c r="AU226" s="152" t="s">
        <v>91</v>
      </c>
      <c r="AY226" s="13" t="s">
        <v>193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3" t="s">
        <v>91</v>
      </c>
      <c r="BK226" s="153">
        <f t="shared" si="39"/>
        <v>0</v>
      </c>
      <c r="BL226" s="13" t="s">
        <v>199</v>
      </c>
      <c r="BM226" s="152" t="s">
        <v>702</v>
      </c>
    </row>
    <row r="227" spans="2:65" s="1" customFormat="1" ht="37.9" customHeight="1" x14ac:dyDescent="0.2">
      <c r="B227" s="139"/>
      <c r="C227" s="140" t="s">
        <v>703</v>
      </c>
      <c r="D227" s="140" t="s">
        <v>195</v>
      </c>
      <c r="E227" s="141" t="s">
        <v>704</v>
      </c>
      <c r="F227" s="142" t="s">
        <v>705</v>
      </c>
      <c r="G227" s="143" t="s">
        <v>240</v>
      </c>
      <c r="H227" s="144">
        <v>2.96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45</v>
      </c>
      <c r="P227" s="150">
        <f t="shared" si="31"/>
        <v>0</v>
      </c>
      <c r="Q227" s="150">
        <v>1.20296</v>
      </c>
      <c r="R227" s="150">
        <f t="shared" si="32"/>
        <v>3.5607616000000002</v>
      </c>
      <c r="S227" s="150">
        <v>0</v>
      </c>
      <c r="T227" s="151">
        <f t="shared" si="33"/>
        <v>0</v>
      </c>
      <c r="AR227" s="152" t="s">
        <v>199</v>
      </c>
      <c r="AT227" s="152" t="s">
        <v>195</v>
      </c>
      <c r="AU227" s="152" t="s">
        <v>91</v>
      </c>
      <c r="AY227" s="13" t="s">
        <v>193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91</v>
      </c>
      <c r="BK227" s="153">
        <f t="shared" si="39"/>
        <v>0</v>
      </c>
      <c r="BL227" s="13" t="s">
        <v>199</v>
      </c>
      <c r="BM227" s="152" t="s">
        <v>706</v>
      </c>
    </row>
    <row r="228" spans="2:65" s="1" customFormat="1" ht="21.75" customHeight="1" x14ac:dyDescent="0.2">
      <c r="B228" s="139"/>
      <c r="C228" s="140" t="s">
        <v>707</v>
      </c>
      <c r="D228" s="140" t="s">
        <v>195</v>
      </c>
      <c r="E228" s="141" t="s">
        <v>708</v>
      </c>
      <c r="F228" s="142" t="s">
        <v>709</v>
      </c>
      <c r="G228" s="143" t="s">
        <v>210</v>
      </c>
      <c r="H228" s="144">
        <v>41.279000000000003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45</v>
      </c>
      <c r="P228" s="150">
        <f t="shared" si="31"/>
        <v>0</v>
      </c>
      <c r="Q228" s="150">
        <v>2.4018600000000001</v>
      </c>
      <c r="R228" s="150">
        <f t="shared" si="32"/>
        <v>99.146378940000019</v>
      </c>
      <c r="S228" s="150">
        <v>0</v>
      </c>
      <c r="T228" s="151">
        <f t="shared" si="33"/>
        <v>0</v>
      </c>
      <c r="AR228" s="152" t="s">
        <v>199</v>
      </c>
      <c r="AT228" s="152" t="s">
        <v>195</v>
      </c>
      <c r="AU228" s="152" t="s">
        <v>91</v>
      </c>
      <c r="AY228" s="13" t="s">
        <v>193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91</v>
      </c>
      <c r="BK228" s="153">
        <f t="shared" si="39"/>
        <v>0</v>
      </c>
      <c r="BL228" s="13" t="s">
        <v>199</v>
      </c>
      <c r="BM228" s="152" t="s">
        <v>710</v>
      </c>
    </row>
    <row r="229" spans="2:65" s="1" customFormat="1" ht="24.2" customHeight="1" x14ac:dyDescent="0.2">
      <c r="B229" s="139"/>
      <c r="C229" s="140" t="s">
        <v>711</v>
      </c>
      <c r="D229" s="140" t="s">
        <v>195</v>
      </c>
      <c r="E229" s="141" t="s">
        <v>712</v>
      </c>
      <c r="F229" s="142" t="s">
        <v>713</v>
      </c>
      <c r="G229" s="143" t="s">
        <v>198</v>
      </c>
      <c r="H229" s="144">
        <v>176.048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45</v>
      </c>
      <c r="P229" s="150">
        <f t="shared" si="31"/>
        <v>0</v>
      </c>
      <c r="Q229" s="150">
        <v>3.4099999999999998E-3</v>
      </c>
      <c r="R229" s="150">
        <f t="shared" si="32"/>
        <v>0.60032368000000003</v>
      </c>
      <c r="S229" s="150">
        <v>0</v>
      </c>
      <c r="T229" s="151">
        <f t="shared" si="33"/>
        <v>0</v>
      </c>
      <c r="AR229" s="152" t="s">
        <v>199</v>
      </c>
      <c r="AT229" s="152" t="s">
        <v>195</v>
      </c>
      <c r="AU229" s="152" t="s">
        <v>91</v>
      </c>
      <c r="AY229" s="13" t="s">
        <v>193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91</v>
      </c>
      <c r="BK229" s="153">
        <f t="shared" si="39"/>
        <v>0</v>
      </c>
      <c r="BL229" s="13" t="s">
        <v>199</v>
      </c>
      <c r="BM229" s="152" t="s">
        <v>714</v>
      </c>
    </row>
    <row r="230" spans="2:65" s="1" customFormat="1" ht="24.2" customHeight="1" x14ac:dyDescent="0.2">
      <c r="B230" s="139"/>
      <c r="C230" s="140" t="s">
        <v>715</v>
      </c>
      <c r="D230" s="140" t="s">
        <v>195</v>
      </c>
      <c r="E230" s="141" t="s">
        <v>716</v>
      </c>
      <c r="F230" s="142" t="s">
        <v>717</v>
      </c>
      <c r="G230" s="143" t="s">
        <v>198</v>
      </c>
      <c r="H230" s="144">
        <v>176.048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45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199</v>
      </c>
      <c r="AT230" s="152" t="s">
        <v>195</v>
      </c>
      <c r="AU230" s="152" t="s">
        <v>91</v>
      </c>
      <c r="AY230" s="13" t="s">
        <v>193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91</v>
      </c>
      <c r="BK230" s="153">
        <f t="shared" si="39"/>
        <v>0</v>
      </c>
      <c r="BL230" s="13" t="s">
        <v>199</v>
      </c>
      <c r="BM230" s="152" t="s">
        <v>718</v>
      </c>
    </row>
    <row r="231" spans="2:65" s="1" customFormat="1" ht="21.75" customHeight="1" x14ac:dyDescent="0.2">
      <c r="B231" s="139"/>
      <c r="C231" s="140" t="s">
        <v>719</v>
      </c>
      <c r="D231" s="140" t="s">
        <v>195</v>
      </c>
      <c r="E231" s="141" t="s">
        <v>720</v>
      </c>
      <c r="F231" s="142" t="s">
        <v>721</v>
      </c>
      <c r="G231" s="143" t="s">
        <v>210</v>
      </c>
      <c r="H231" s="144">
        <v>20.870999999999999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45</v>
      </c>
      <c r="P231" s="150">
        <f t="shared" si="31"/>
        <v>0</v>
      </c>
      <c r="Q231" s="150">
        <v>2.4157999999999999</v>
      </c>
      <c r="R231" s="150">
        <f t="shared" si="32"/>
        <v>50.420161799999995</v>
      </c>
      <c r="S231" s="150">
        <v>0</v>
      </c>
      <c r="T231" s="151">
        <f t="shared" si="33"/>
        <v>0</v>
      </c>
      <c r="AR231" s="152" t="s">
        <v>199</v>
      </c>
      <c r="AT231" s="152" t="s">
        <v>195</v>
      </c>
      <c r="AU231" s="152" t="s">
        <v>91</v>
      </c>
      <c r="AY231" s="13" t="s">
        <v>193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91</v>
      </c>
      <c r="BK231" s="153">
        <f t="shared" si="39"/>
        <v>0</v>
      </c>
      <c r="BL231" s="13" t="s">
        <v>199</v>
      </c>
      <c r="BM231" s="152" t="s">
        <v>722</v>
      </c>
    </row>
    <row r="232" spans="2:65" s="1" customFormat="1" ht="24.2" customHeight="1" x14ac:dyDescent="0.2">
      <c r="B232" s="139"/>
      <c r="C232" s="140" t="s">
        <v>723</v>
      </c>
      <c r="D232" s="140" t="s">
        <v>195</v>
      </c>
      <c r="E232" s="141" t="s">
        <v>724</v>
      </c>
      <c r="F232" s="142" t="s">
        <v>725</v>
      </c>
      <c r="G232" s="143" t="s">
        <v>240</v>
      </c>
      <c r="H232" s="144">
        <v>3.387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45</v>
      </c>
      <c r="P232" s="150">
        <f t="shared" si="31"/>
        <v>0</v>
      </c>
      <c r="Q232" s="150">
        <v>1.0165500000000001</v>
      </c>
      <c r="R232" s="150">
        <f t="shared" si="32"/>
        <v>3.4430548500000002</v>
      </c>
      <c r="S232" s="150">
        <v>0</v>
      </c>
      <c r="T232" s="151">
        <f t="shared" si="33"/>
        <v>0</v>
      </c>
      <c r="AR232" s="152" t="s">
        <v>199</v>
      </c>
      <c r="AT232" s="152" t="s">
        <v>195</v>
      </c>
      <c r="AU232" s="152" t="s">
        <v>91</v>
      </c>
      <c r="AY232" s="13" t="s">
        <v>193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91</v>
      </c>
      <c r="BK232" s="153">
        <f t="shared" si="39"/>
        <v>0</v>
      </c>
      <c r="BL232" s="13" t="s">
        <v>199</v>
      </c>
      <c r="BM232" s="152" t="s">
        <v>726</v>
      </c>
    </row>
    <row r="233" spans="2:65" s="1" customFormat="1" ht="33" customHeight="1" x14ac:dyDescent="0.2">
      <c r="B233" s="139"/>
      <c r="C233" s="140" t="s">
        <v>727</v>
      </c>
      <c r="D233" s="140" t="s">
        <v>195</v>
      </c>
      <c r="E233" s="141" t="s">
        <v>728</v>
      </c>
      <c r="F233" s="142" t="s">
        <v>729</v>
      </c>
      <c r="G233" s="143" t="s">
        <v>198</v>
      </c>
      <c r="H233" s="144">
        <v>97.509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45</v>
      </c>
      <c r="P233" s="150">
        <f t="shared" si="31"/>
        <v>0</v>
      </c>
      <c r="Q233" s="150">
        <v>8.4600000000000005E-3</v>
      </c>
      <c r="R233" s="150">
        <f t="shared" si="32"/>
        <v>0.82492614000000009</v>
      </c>
      <c r="S233" s="150">
        <v>0</v>
      </c>
      <c r="T233" s="151">
        <f t="shared" si="33"/>
        <v>0</v>
      </c>
      <c r="AR233" s="152" t="s">
        <v>199</v>
      </c>
      <c r="AT233" s="152" t="s">
        <v>195</v>
      </c>
      <c r="AU233" s="152" t="s">
        <v>91</v>
      </c>
      <c r="AY233" s="13" t="s">
        <v>193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91</v>
      </c>
      <c r="BK233" s="153">
        <f t="shared" si="39"/>
        <v>0</v>
      </c>
      <c r="BL233" s="13" t="s">
        <v>199</v>
      </c>
      <c r="BM233" s="152" t="s">
        <v>730</v>
      </c>
    </row>
    <row r="234" spans="2:65" s="1" customFormat="1" ht="33" customHeight="1" x14ac:dyDescent="0.2">
      <c r="B234" s="139"/>
      <c r="C234" s="140" t="s">
        <v>731</v>
      </c>
      <c r="D234" s="140" t="s">
        <v>195</v>
      </c>
      <c r="E234" s="141" t="s">
        <v>732</v>
      </c>
      <c r="F234" s="142" t="s">
        <v>733</v>
      </c>
      <c r="G234" s="143" t="s">
        <v>198</v>
      </c>
      <c r="H234" s="144">
        <v>97.509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45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199</v>
      </c>
      <c r="AT234" s="152" t="s">
        <v>195</v>
      </c>
      <c r="AU234" s="152" t="s">
        <v>91</v>
      </c>
      <c r="AY234" s="13" t="s">
        <v>193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91</v>
      </c>
      <c r="BK234" s="153">
        <f t="shared" si="39"/>
        <v>0</v>
      </c>
      <c r="BL234" s="13" t="s">
        <v>199</v>
      </c>
      <c r="BM234" s="152" t="s">
        <v>734</v>
      </c>
    </row>
    <row r="235" spans="2:65" s="1" customFormat="1" ht="33" customHeight="1" x14ac:dyDescent="0.2">
      <c r="B235" s="139"/>
      <c r="C235" s="140" t="s">
        <v>735</v>
      </c>
      <c r="D235" s="140" t="s">
        <v>195</v>
      </c>
      <c r="E235" s="141" t="s">
        <v>736</v>
      </c>
      <c r="F235" s="142" t="s">
        <v>737</v>
      </c>
      <c r="G235" s="143" t="s">
        <v>198</v>
      </c>
      <c r="H235" s="144">
        <v>53.094000000000001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45</v>
      </c>
      <c r="P235" s="150">
        <f t="shared" si="31"/>
        <v>0</v>
      </c>
      <c r="Q235" s="150">
        <v>2.3E-3</v>
      </c>
      <c r="R235" s="150">
        <f t="shared" si="32"/>
        <v>0.12211619999999999</v>
      </c>
      <c r="S235" s="150">
        <v>0</v>
      </c>
      <c r="T235" s="151">
        <f t="shared" si="33"/>
        <v>0</v>
      </c>
      <c r="AR235" s="152" t="s">
        <v>199</v>
      </c>
      <c r="AT235" s="152" t="s">
        <v>195</v>
      </c>
      <c r="AU235" s="152" t="s">
        <v>91</v>
      </c>
      <c r="AY235" s="13" t="s">
        <v>193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91</v>
      </c>
      <c r="BK235" s="153">
        <f t="shared" si="39"/>
        <v>0</v>
      </c>
      <c r="BL235" s="13" t="s">
        <v>199</v>
      </c>
      <c r="BM235" s="152" t="s">
        <v>738</v>
      </c>
    </row>
    <row r="236" spans="2:65" s="1" customFormat="1" ht="33" customHeight="1" x14ac:dyDescent="0.2">
      <c r="B236" s="139"/>
      <c r="C236" s="140" t="s">
        <v>739</v>
      </c>
      <c r="D236" s="140" t="s">
        <v>195</v>
      </c>
      <c r="E236" s="141" t="s">
        <v>740</v>
      </c>
      <c r="F236" s="142" t="s">
        <v>741</v>
      </c>
      <c r="G236" s="143" t="s">
        <v>198</v>
      </c>
      <c r="H236" s="144">
        <v>53.094000000000001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45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199</v>
      </c>
      <c r="AT236" s="152" t="s">
        <v>195</v>
      </c>
      <c r="AU236" s="152" t="s">
        <v>91</v>
      </c>
      <c r="AY236" s="13" t="s">
        <v>193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91</v>
      </c>
      <c r="BK236" s="153">
        <f t="shared" si="39"/>
        <v>0</v>
      </c>
      <c r="BL236" s="13" t="s">
        <v>199</v>
      </c>
      <c r="BM236" s="152" t="s">
        <v>742</v>
      </c>
    </row>
    <row r="237" spans="2:65" s="1" customFormat="1" ht="33" customHeight="1" x14ac:dyDescent="0.2">
      <c r="B237" s="139"/>
      <c r="C237" s="140" t="s">
        <v>743</v>
      </c>
      <c r="D237" s="140" t="s">
        <v>195</v>
      </c>
      <c r="E237" s="141" t="s">
        <v>744</v>
      </c>
      <c r="F237" s="142" t="s">
        <v>745</v>
      </c>
      <c r="G237" s="143" t="s">
        <v>198</v>
      </c>
      <c r="H237" s="144">
        <v>31.52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45</v>
      </c>
      <c r="P237" s="150">
        <f t="shared" si="31"/>
        <v>0</v>
      </c>
      <c r="Q237" s="150">
        <v>0.16192000000000001</v>
      </c>
      <c r="R237" s="150">
        <f t="shared" si="32"/>
        <v>5.1037184</v>
      </c>
      <c r="S237" s="150">
        <v>0</v>
      </c>
      <c r="T237" s="151">
        <f t="shared" si="33"/>
        <v>0</v>
      </c>
      <c r="AR237" s="152" t="s">
        <v>199</v>
      </c>
      <c r="AT237" s="152" t="s">
        <v>195</v>
      </c>
      <c r="AU237" s="152" t="s">
        <v>91</v>
      </c>
      <c r="AY237" s="13" t="s">
        <v>193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91</v>
      </c>
      <c r="BK237" s="153">
        <f t="shared" si="39"/>
        <v>0</v>
      </c>
      <c r="BL237" s="13" t="s">
        <v>199</v>
      </c>
      <c r="BM237" s="152" t="s">
        <v>746</v>
      </c>
    </row>
    <row r="238" spans="2:65" s="11" customFormat="1" ht="22.9" customHeight="1" x14ac:dyDescent="0.2">
      <c r="B238" s="127"/>
      <c r="D238" s="128" t="s">
        <v>78</v>
      </c>
      <c r="E238" s="137" t="s">
        <v>215</v>
      </c>
      <c r="F238" s="137" t="s">
        <v>747</v>
      </c>
      <c r="I238" s="130"/>
      <c r="J238" s="138">
        <f>BK238</f>
        <v>0</v>
      </c>
      <c r="L238" s="127"/>
      <c r="M238" s="132"/>
      <c r="P238" s="133">
        <f>SUM(P239:P241)</f>
        <v>0</v>
      </c>
      <c r="R238" s="133">
        <f>SUM(R239:R241)</f>
        <v>19.790144000000002</v>
      </c>
      <c r="T238" s="134">
        <f>SUM(T239:T241)</f>
        <v>0</v>
      </c>
      <c r="AR238" s="128" t="s">
        <v>86</v>
      </c>
      <c r="AT238" s="135" t="s">
        <v>78</v>
      </c>
      <c r="AU238" s="135" t="s">
        <v>86</v>
      </c>
      <c r="AY238" s="128" t="s">
        <v>193</v>
      </c>
      <c r="BK238" s="136">
        <f>SUM(BK239:BK241)</f>
        <v>0</v>
      </c>
    </row>
    <row r="239" spans="2:65" s="1" customFormat="1" ht="33" customHeight="1" x14ac:dyDescent="0.2">
      <c r="B239" s="139"/>
      <c r="C239" s="140" t="s">
        <v>748</v>
      </c>
      <c r="D239" s="140" t="s">
        <v>195</v>
      </c>
      <c r="E239" s="141" t="s">
        <v>749</v>
      </c>
      <c r="F239" s="142" t="s">
        <v>750</v>
      </c>
      <c r="G239" s="143" t="s">
        <v>198</v>
      </c>
      <c r="H239" s="144">
        <v>31.52</v>
      </c>
      <c r="I239" s="145"/>
      <c r="J239" s="146">
        <f>ROUND(I239*H239,2)</f>
        <v>0</v>
      </c>
      <c r="K239" s="147"/>
      <c r="L239" s="28"/>
      <c r="M239" s="148" t="s">
        <v>1</v>
      </c>
      <c r="N239" s="149" t="s">
        <v>45</v>
      </c>
      <c r="P239" s="150">
        <f>O239*H239</f>
        <v>0</v>
      </c>
      <c r="Q239" s="150">
        <v>0.39800000000000002</v>
      </c>
      <c r="R239" s="150">
        <f>Q239*H239</f>
        <v>12.54496</v>
      </c>
      <c r="S239" s="150">
        <v>0</v>
      </c>
      <c r="T239" s="151">
        <f>S239*H239</f>
        <v>0</v>
      </c>
      <c r="AR239" s="152" t="s">
        <v>199</v>
      </c>
      <c r="AT239" s="152" t="s">
        <v>195</v>
      </c>
      <c r="AU239" s="152" t="s">
        <v>91</v>
      </c>
      <c r="AY239" s="13" t="s">
        <v>193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3" t="s">
        <v>91</v>
      </c>
      <c r="BK239" s="153">
        <f>ROUND(I239*H239,2)</f>
        <v>0</v>
      </c>
      <c r="BL239" s="13" t="s">
        <v>199</v>
      </c>
      <c r="BM239" s="152" t="s">
        <v>751</v>
      </c>
    </row>
    <row r="240" spans="2:65" s="1" customFormat="1" ht="24.2" customHeight="1" x14ac:dyDescent="0.2">
      <c r="B240" s="139"/>
      <c r="C240" s="140" t="s">
        <v>752</v>
      </c>
      <c r="D240" s="140" t="s">
        <v>195</v>
      </c>
      <c r="E240" s="141" t="s">
        <v>753</v>
      </c>
      <c r="F240" s="142" t="s">
        <v>754</v>
      </c>
      <c r="G240" s="143" t="s">
        <v>198</v>
      </c>
      <c r="H240" s="144">
        <v>34.520000000000003</v>
      </c>
      <c r="I240" s="145"/>
      <c r="J240" s="146">
        <f>ROUND(I240*H240,2)</f>
        <v>0</v>
      </c>
      <c r="K240" s="147"/>
      <c r="L240" s="28"/>
      <c r="M240" s="148" t="s">
        <v>1</v>
      </c>
      <c r="N240" s="149" t="s">
        <v>45</v>
      </c>
      <c r="P240" s="150">
        <f>O240*H240</f>
        <v>0</v>
      </c>
      <c r="Q240" s="150">
        <v>9.2499999999999999E-2</v>
      </c>
      <c r="R240" s="150">
        <f>Q240*H240</f>
        <v>3.1931000000000003</v>
      </c>
      <c r="S240" s="150">
        <v>0</v>
      </c>
      <c r="T240" s="151">
        <f>S240*H240</f>
        <v>0</v>
      </c>
      <c r="AR240" s="152" t="s">
        <v>199</v>
      </c>
      <c r="AT240" s="152" t="s">
        <v>195</v>
      </c>
      <c r="AU240" s="152" t="s">
        <v>91</v>
      </c>
      <c r="AY240" s="13" t="s">
        <v>193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3" t="s">
        <v>91</v>
      </c>
      <c r="BK240" s="153">
        <f>ROUND(I240*H240,2)</f>
        <v>0</v>
      </c>
      <c r="BL240" s="13" t="s">
        <v>199</v>
      </c>
      <c r="BM240" s="152" t="s">
        <v>755</v>
      </c>
    </row>
    <row r="241" spans="2:65" s="1" customFormat="1" ht="21.75" customHeight="1" x14ac:dyDescent="0.2">
      <c r="B241" s="139"/>
      <c r="C241" s="159" t="s">
        <v>756</v>
      </c>
      <c r="D241" s="159" t="s">
        <v>473</v>
      </c>
      <c r="E241" s="160" t="s">
        <v>757</v>
      </c>
      <c r="F241" s="161" t="s">
        <v>758</v>
      </c>
      <c r="G241" s="162" t="s">
        <v>489</v>
      </c>
      <c r="H241" s="163">
        <v>138.77000000000001</v>
      </c>
      <c r="I241" s="164"/>
      <c r="J241" s="165">
        <f>ROUND(I241*H241,2)</f>
        <v>0</v>
      </c>
      <c r="K241" s="166"/>
      <c r="L241" s="167"/>
      <c r="M241" s="168" t="s">
        <v>1</v>
      </c>
      <c r="N241" s="169" t="s">
        <v>45</v>
      </c>
      <c r="P241" s="150">
        <f>O241*H241</f>
        <v>0</v>
      </c>
      <c r="Q241" s="150">
        <v>2.92E-2</v>
      </c>
      <c r="R241" s="150">
        <f>Q241*H241</f>
        <v>4.0520840000000007</v>
      </c>
      <c r="S241" s="150">
        <v>0</v>
      </c>
      <c r="T241" s="151">
        <f>S241*H241</f>
        <v>0</v>
      </c>
      <c r="AR241" s="152" t="s">
        <v>226</v>
      </c>
      <c r="AT241" s="152" t="s">
        <v>473</v>
      </c>
      <c r="AU241" s="152" t="s">
        <v>91</v>
      </c>
      <c r="AY241" s="13" t="s">
        <v>193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3" t="s">
        <v>91</v>
      </c>
      <c r="BK241" s="153">
        <f>ROUND(I241*H241,2)</f>
        <v>0</v>
      </c>
      <c r="BL241" s="13" t="s">
        <v>199</v>
      </c>
      <c r="BM241" s="152" t="s">
        <v>759</v>
      </c>
    </row>
    <row r="242" spans="2:65" s="11" customFormat="1" ht="22.9" customHeight="1" x14ac:dyDescent="0.2">
      <c r="B242" s="127"/>
      <c r="D242" s="128" t="s">
        <v>78</v>
      </c>
      <c r="E242" s="137" t="s">
        <v>201</v>
      </c>
      <c r="F242" s="137" t="s">
        <v>202</v>
      </c>
      <c r="I242" s="130"/>
      <c r="J242" s="138">
        <f>BK242</f>
        <v>0</v>
      </c>
      <c r="L242" s="127"/>
      <c r="M242" s="132"/>
      <c r="P242" s="133">
        <f>SUM(P243:P292)</f>
        <v>0</v>
      </c>
      <c r="R242" s="133">
        <f>SUM(R243:R292)</f>
        <v>892.31337992999977</v>
      </c>
      <c r="T242" s="134">
        <f>SUM(T243:T292)</f>
        <v>0</v>
      </c>
      <c r="AR242" s="128" t="s">
        <v>86</v>
      </c>
      <c r="AT242" s="135" t="s">
        <v>78</v>
      </c>
      <c r="AU242" s="135" t="s">
        <v>86</v>
      </c>
      <c r="AY242" s="128" t="s">
        <v>193</v>
      </c>
      <c r="BK242" s="136">
        <f>SUM(BK243:BK292)</f>
        <v>0</v>
      </c>
    </row>
    <row r="243" spans="2:65" s="1" customFormat="1" ht="24.2" customHeight="1" x14ac:dyDescent="0.2">
      <c r="B243" s="139"/>
      <c r="C243" s="140" t="s">
        <v>760</v>
      </c>
      <c r="D243" s="140" t="s">
        <v>195</v>
      </c>
      <c r="E243" s="141" t="s">
        <v>761</v>
      </c>
      <c r="F243" s="142" t="s">
        <v>762</v>
      </c>
      <c r="G243" s="143" t="s">
        <v>198</v>
      </c>
      <c r="H243" s="144">
        <v>106.36199999999999</v>
      </c>
      <c r="I243" s="145"/>
      <c r="J243" s="146">
        <f t="shared" ref="J243:J274" si="40">ROUND(I243*H243,2)</f>
        <v>0</v>
      </c>
      <c r="K243" s="147"/>
      <c r="L243" s="28"/>
      <c r="M243" s="148" t="s">
        <v>1</v>
      </c>
      <c r="N243" s="149" t="s">
        <v>45</v>
      </c>
      <c r="P243" s="150">
        <f t="shared" ref="P243:P274" si="41">O243*H243</f>
        <v>0</v>
      </c>
      <c r="Q243" s="150">
        <v>1.9000000000000001E-4</v>
      </c>
      <c r="R243" s="150">
        <f t="shared" ref="R243:R274" si="42">Q243*H243</f>
        <v>2.0208779999999999E-2</v>
      </c>
      <c r="S243" s="150">
        <v>0</v>
      </c>
      <c r="T243" s="151">
        <f t="shared" ref="T243:T274" si="43">S243*H243</f>
        <v>0</v>
      </c>
      <c r="AR243" s="152" t="s">
        <v>199</v>
      </c>
      <c r="AT243" s="152" t="s">
        <v>195</v>
      </c>
      <c r="AU243" s="152" t="s">
        <v>91</v>
      </c>
      <c r="AY243" s="13" t="s">
        <v>193</v>
      </c>
      <c r="BE243" s="153">
        <f t="shared" ref="BE243:BE274" si="44">IF(N243="základná",J243,0)</f>
        <v>0</v>
      </c>
      <c r="BF243" s="153">
        <f t="shared" ref="BF243:BF274" si="45">IF(N243="znížená",J243,0)</f>
        <v>0</v>
      </c>
      <c r="BG243" s="153">
        <f t="shared" ref="BG243:BG274" si="46">IF(N243="zákl. prenesená",J243,0)</f>
        <v>0</v>
      </c>
      <c r="BH243" s="153">
        <f t="shared" ref="BH243:BH274" si="47">IF(N243="zníž. prenesená",J243,0)</f>
        <v>0</v>
      </c>
      <c r="BI243" s="153">
        <f t="shared" ref="BI243:BI274" si="48">IF(N243="nulová",J243,0)</f>
        <v>0</v>
      </c>
      <c r="BJ243" s="13" t="s">
        <v>91</v>
      </c>
      <c r="BK243" s="153">
        <f t="shared" ref="BK243:BK274" si="49">ROUND(I243*H243,2)</f>
        <v>0</v>
      </c>
      <c r="BL243" s="13" t="s">
        <v>199</v>
      </c>
      <c r="BM243" s="152" t="s">
        <v>763</v>
      </c>
    </row>
    <row r="244" spans="2:65" s="1" customFormat="1" ht="24.2" customHeight="1" x14ac:dyDescent="0.2">
      <c r="B244" s="139"/>
      <c r="C244" s="140" t="s">
        <v>764</v>
      </c>
      <c r="D244" s="140" t="s">
        <v>195</v>
      </c>
      <c r="E244" s="141" t="s">
        <v>765</v>
      </c>
      <c r="F244" s="142" t="s">
        <v>766</v>
      </c>
      <c r="G244" s="143" t="s">
        <v>198</v>
      </c>
      <c r="H244" s="144">
        <v>22.72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45</v>
      </c>
      <c r="P244" s="150">
        <f t="shared" si="41"/>
        <v>0</v>
      </c>
      <c r="Q244" s="150">
        <v>4.2000000000000002E-4</v>
      </c>
      <c r="R244" s="150">
        <f t="shared" si="42"/>
        <v>9.5423999999999995E-3</v>
      </c>
      <c r="S244" s="150">
        <v>0</v>
      </c>
      <c r="T244" s="151">
        <f t="shared" si="43"/>
        <v>0</v>
      </c>
      <c r="AR244" s="152" t="s">
        <v>199</v>
      </c>
      <c r="AT244" s="152" t="s">
        <v>195</v>
      </c>
      <c r="AU244" s="152" t="s">
        <v>91</v>
      </c>
      <c r="AY244" s="13" t="s">
        <v>193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91</v>
      </c>
      <c r="BK244" s="153">
        <f t="shared" si="49"/>
        <v>0</v>
      </c>
      <c r="BL244" s="13" t="s">
        <v>199</v>
      </c>
      <c r="BM244" s="152" t="s">
        <v>767</v>
      </c>
    </row>
    <row r="245" spans="2:65" s="1" customFormat="1" ht="24.2" customHeight="1" x14ac:dyDescent="0.2">
      <c r="B245" s="139"/>
      <c r="C245" s="140" t="s">
        <v>768</v>
      </c>
      <c r="D245" s="140" t="s">
        <v>195</v>
      </c>
      <c r="E245" s="141" t="s">
        <v>769</v>
      </c>
      <c r="F245" s="142" t="s">
        <v>770</v>
      </c>
      <c r="G245" s="143" t="s">
        <v>198</v>
      </c>
      <c r="H245" s="144">
        <v>22.72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45</v>
      </c>
      <c r="P245" s="150">
        <f t="shared" si="41"/>
        <v>0</v>
      </c>
      <c r="Q245" s="150">
        <v>2.0619999999999999E-2</v>
      </c>
      <c r="R245" s="150">
        <f t="shared" si="42"/>
        <v>0.46848639999999997</v>
      </c>
      <c r="S245" s="150">
        <v>0</v>
      </c>
      <c r="T245" s="151">
        <f t="shared" si="43"/>
        <v>0</v>
      </c>
      <c r="AR245" s="152" t="s">
        <v>199</v>
      </c>
      <c r="AT245" s="152" t="s">
        <v>195</v>
      </c>
      <c r="AU245" s="152" t="s">
        <v>91</v>
      </c>
      <c r="AY245" s="13" t="s">
        <v>193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91</v>
      </c>
      <c r="BK245" s="153">
        <f t="shared" si="49"/>
        <v>0</v>
      </c>
      <c r="BL245" s="13" t="s">
        <v>199</v>
      </c>
      <c r="BM245" s="152" t="s">
        <v>771</v>
      </c>
    </row>
    <row r="246" spans="2:65" s="1" customFormat="1" ht="24.2" customHeight="1" x14ac:dyDescent="0.2">
      <c r="B246" s="139"/>
      <c r="C246" s="140" t="s">
        <v>772</v>
      </c>
      <c r="D246" s="140" t="s">
        <v>195</v>
      </c>
      <c r="E246" s="141" t="s">
        <v>773</v>
      </c>
      <c r="F246" s="142" t="s">
        <v>774</v>
      </c>
      <c r="G246" s="143" t="s">
        <v>198</v>
      </c>
      <c r="H246" s="144">
        <v>188.69300000000001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45</v>
      </c>
      <c r="P246" s="150">
        <f t="shared" si="41"/>
        <v>0</v>
      </c>
      <c r="Q246" s="150">
        <v>4.2000000000000002E-4</v>
      </c>
      <c r="R246" s="150">
        <f t="shared" si="42"/>
        <v>7.9251060000000012E-2</v>
      </c>
      <c r="S246" s="150">
        <v>0</v>
      </c>
      <c r="T246" s="151">
        <f t="shared" si="43"/>
        <v>0</v>
      </c>
      <c r="AR246" s="152" t="s">
        <v>199</v>
      </c>
      <c r="AT246" s="152" t="s">
        <v>195</v>
      </c>
      <c r="AU246" s="152" t="s">
        <v>91</v>
      </c>
      <c r="AY246" s="13" t="s">
        <v>193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91</v>
      </c>
      <c r="BK246" s="153">
        <f t="shared" si="49"/>
        <v>0</v>
      </c>
      <c r="BL246" s="13" t="s">
        <v>199</v>
      </c>
      <c r="BM246" s="152" t="s">
        <v>775</v>
      </c>
    </row>
    <row r="247" spans="2:65" s="1" customFormat="1" ht="24.2" customHeight="1" x14ac:dyDescent="0.2">
      <c r="B247" s="139"/>
      <c r="C247" s="140" t="s">
        <v>776</v>
      </c>
      <c r="D247" s="140" t="s">
        <v>195</v>
      </c>
      <c r="E247" s="141" t="s">
        <v>777</v>
      </c>
      <c r="F247" s="142" t="s">
        <v>778</v>
      </c>
      <c r="G247" s="143" t="s">
        <v>198</v>
      </c>
      <c r="H247" s="144">
        <v>1430.6120000000001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45</v>
      </c>
      <c r="P247" s="150">
        <f t="shared" si="41"/>
        <v>0</v>
      </c>
      <c r="Q247" s="150">
        <v>4.9300000000000004E-3</v>
      </c>
      <c r="R247" s="150">
        <f t="shared" si="42"/>
        <v>7.0529171600000007</v>
      </c>
      <c r="S247" s="150">
        <v>0</v>
      </c>
      <c r="T247" s="151">
        <f t="shared" si="43"/>
        <v>0</v>
      </c>
      <c r="AR247" s="152" t="s">
        <v>199</v>
      </c>
      <c r="AT247" s="152" t="s">
        <v>195</v>
      </c>
      <c r="AU247" s="152" t="s">
        <v>91</v>
      </c>
      <c r="AY247" s="13" t="s">
        <v>193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91</v>
      </c>
      <c r="BK247" s="153">
        <f t="shared" si="49"/>
        <v>0</v>
      </c>
      <c r="BL247" s="13" t="s">
        <v>199</v>
      </c>
      <c r="BM247" s="152" t="s">
        <v>779</v>
      </c>
    </row>
    <row r="248" spans="2:65" s="1" customFormat="1" ht="33" customHeight="1" x14ac:dyDescent="0.2">
      <c r="B248" s="139"/>
      <c r="C248" s="140" t="s">
        <v>780</v>
      </c>
      <c r="D248" s="140" t="s">
        <v>195</v>
      </c>
      <c r="E248" s="141" t="s">
        <v>781</v>
      </c>
      <c r="F248" s="142" t="s">
        <v>782</v>
      </c>
      <c r="G248" s="143" t="s">
        <v>198</v>
      </c>
      <c r="H248" s="144">
        <v>1543.597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45</v>
      </c>
      <c r="P248" s="150">
        <f t="shared" si="41"/>
        <v>0</v>
      </c>
      <c r="Q248" s="150">
        <v>1.9689999999999999E-2</v>
      </c>
      <c r="R248" s="150">
        <f t="shared" si="42"/>
        <v>30.393424929999998</v>
      </c>
      <c r="S248" s="150">
        <v>0</v>
      </c>
      <c r="T248" s="151">
        <f t="shared" si="43"/>
        <v>0</v>
      </c>
      <c r="AR248" s="152" t="s">
        <v>199</v>
      </c>
      <c r="AT248" s="152" t="s">
        <v>195</v>
      </c>
      <c r="AU248" s="152" t="s">
        <v>91</v>
      </c>
      <c r="AY248" s="13" t="s">
        <v>193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91</v>
      </c>
      <c r="BK248" s="153">
        <f t="shared" si="49"/>
        <v>0</v>
      </c>
      <c r="BL248" s="13" t="s">
        <v>199</v>
      </c>
      <c r="BM248" s="152" t="s">
        <v>783</v>
      </c>
    </row>
    <row r="249" spans="2:65" s="1" customFormat="1" ht="37.9" customHeight="1" x14ac:dyDescent="0.2">
      <c r="B249" s="139"/>
      <c r="C249" s="140" t="s">
        <v>784</v>
      </c>
      <c r="D249" s="140" t="s">
        <v>195</v>
      </c>
      <c r="E249" s="141" t="s">
        <v>785</v>
      </c>
      <c r="F249" s="142" t="s">
        <v>786</v>
      </c>
      <c r="G249" s="143" t="s">
        <v>198</v>
      </c>
      <c r="H249" s="144">
        <v>106.36199999999999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45</v>
      </c>
      <c r="P249" s="150">
        <f t="shared" si="41"/>
        <v>0</v>
      </c>
      <c r="Q249" s="150">
        <v>1.9000000000000001E-4</v>
      </c>
      <c r="R249" s="150">
        <f t="shared" si="42"/>
        <v>2.0208779999999999E-2</v>
      </c>
      <c r="S249" s="150">
        <v>0</v>
      </c>
      <c r="T249" s="151">
        <f t="shared" si="43"/>
        <v>0</v>
      </c>
      <c r="AR249" s="152" t="s">
        <v>199</v>
      </c>
      <c r="AT249" s="152" t="s">
        <v>195</v>
      </c>
      <c r="AU249" s="152" t="s">
        <v>91</v>
      </c>
      <c r="AY249" s="13" t="s">
        <v>193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91</v>
      </c>
      <c r="BK249" s="153">
        <f t="shared" si="49"/>
        <v>0</v>
      </c>
      <c r="BL249" s="13" t="s">
        <v>199</v>
      </c>
      <c r="BM249" s="152" t="s">
        <v>787</v>
      </c>
    </row>
    <row r="250" spans="2:65" s="1" customFormat="1" ht="24.2" customHeight="1" x14ac:dyDescent="0.2">
      <c r="B250" s="139"/>
      <c r="C250" s="140" t="s">
        <v>788</v>
      </c>
      <c r="D250" s="140" t="s">
        <v>195</v>
      </c>
      <c r="E250" s="141" t="s">
        <v>789</v>
      </c>
      <c r="F250" s="142" t="s">
        <v>790</v>
      </c>
      <c r="G250" s="143" t="s">
        <v>198</v>
      </c>
      <c r="H250" s="144">
        <v>274.74400000000003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45</v>
      </c>
      <c r="P250" s="150">
        <f t="shared" si="41"/>
        <v>0</v>
      </c>
      <c r="Q250" s="150">
        <v>4.0000000000000002E-4</v>
      </c>
      <c r="R250" s="150">
        <f t="shared" si="42"/>
        <v>0.10989760000000001</v>
      </c>
      <c r="S250" s="150">
        <v>0</v>
      </c>
      <c r="T250" s="151">
        <f t="shared" si="43"/>
        <v>0</v>
      </c>
      <c r="AR250" s="152" t="s">
        <v>199</v>
      </c>
      <c r="AT250" s="152" t="s">
        <v>195</v>
      </c>
      <c r="AU250" s="152" t="s">
        <v>91</v>
      </c>
      <c r="AY250" s="13" t="s">
        <v>193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91</v>
      </c>
      <c r="BK250" s="153">
        <f t="shared" si="49"/>
        <v>0</v>
      </c>
      <c r="BL250" s="13" t="s">
        <v>199</v>
      </c>
      <c r="BM250" s="152" t="s">
        <v>791</v>
      </c>
    </row>
    <row r="251" spans="2:65" s="1" customFormat="1" ht="24.2" customHeight="1" x14ac:dyDescent="0.2">
      <c r="B251" s="139"/>
      <c r="C251" s="140" t="s">
        <v>792</v>
      </c>
      <c r="D251" s="140" t="s">
        <v>195</v>
      </c>
      <c r="E251" s="141" t="s">
        <v>793</v>
      </c>
      <c r="F251" s="142" t="s">
        <v>794</v>
      </c>
      <c r="G251" s="143" t="s">
        <v>198</v>
      </c>
      <c r="H251" s="144">
        <v>274.74400000000003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45</v>
      </c>
      <c r="P251" s="150">
        <f t="shared" si="41"/>
        <v>0</v>
      </c>
      <c r="Q251" s="150">
        <v>4.9300000000000004E-3</v>
      </c>
      <c r="R251" s="150">
        <f t="shared" si="42"/>
        <v>1.3544879200000002</v>
      </c>
      <c r="S251" s="150">
        <v>0</v>
      </c>
      <c r="T251" s="151">
        <f t="shared" si="43"/>
        <v>0</v>
      </c>
      <c r="AR251" s="152" t="s">
        <v>199</v>
      </c>
      <c r="AT251" s="152" t="s">
        <v>195</v>
      </c>
      <c r="AU251" s="152" t="s">
        <v>91</v>
      </c>
      <c r="AY251" s="13" t="s">
        <v>193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91</v>
      </c>
      <c r="BK251" s="153">
        <f t="shared" si="49"/>
        <v>0</v>
      </c>
      <c r="BL251" s="13" t="s">
        <v>199</v>
      </c>
      <c r="BM251" s="152" t="s">
        <v>795</v>
      </c>
    </row>
    <row r="252" spans="2:65" s="1" customFormat="1" ht="33" customHeight="1" x14ac:dyDescent="0.2">
      <c r="B252" s="139"/>
      <c r="C252" s="140" t="s">
        <v>796</v>
      </c>
      <c r="D252" s="140" t="s">
        <v>195</v>
      </c>
      <c r="E252" s="141" t="s">
        <v>797</v>
      </c>
      <c r="F252" s="142" t="s">
        <v>798</v>
      </c>
      <c r="G252" s="143" t="s">
        <v>198</v>
      </c>
      <c r="H252" s="144">
        <v>274.74400000000003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45</v>
      </c>
      <c r="P252" s="150">
        <f t="shared" si="41"/>
        <v>0</v>
      </c>
      <c r="Q252" s="150">
        <v>1.9689999999999999E-2</v>
      </c>
      <c r="R252" s="150">
        <f t="shared" si="42"/>
        <v>5.4097093599999999</v>
      </c>
      <c r="S252" s="150">
        <v>0</v>
      </c>
      <c r="T252" s="151">
        <f t="shared" si="43"/>
        <v>0</v>
      </c>
      <c r="AR252" s="152" t="s">
        <v>199</v>
      </c>
      <c r="AT252" s="152" t="s">
        <v>195</v>
      </c>
      <c r="AU252" s="152" t="s">
        <v>91</v>
      </c>
      <c r="AY252" s="13" t="s">
        <v>193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91</v>
      </c>
      <c r="BK252" s="153">
        <f t="shared" si="49"/>
        <v>0</v>
      </c>
      <c r="BL252" s="13" t="s">
        <v>199</v>
      </c>
      <c r="BM252" s="152" t="s">
        <v>799</v>
      </c>
    </row>
    <row r="253" spans="2:65" s="1" customFormat="1" ht="24.2" customHeight="1" x14ac:dyDescent="0.2">
      <c r="B253" s="139"/>
      <c r="C253" s="140" t="s">
        <v>800</v>
      </c>
      <c r="D253" s="140" t="s">
        <v>195</v>
      </c>
      <c r="E253" s="141" t="s">
        <v>801</v>
      </c>
      <c r="F253" s="142" t="s">
        <v>802</v>
      </c>
      <c r="G253" s="143" t="s">
        <v>198</v>
      </c>
      <c r="H253" s="144">
        <v>31.248000000000001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45</v>
      </c>
      <c r="P253" s="150">
        <f t="shared" si="41"/>
        <v>0</v>
      </c>
      <c r="Q253" s="150">
        <v>3.3E-3</v>
      </c>
      <c r="R253" s="150">
        <f t="shared" si="42"/>
        <v>0.1031184</v>
      </c>
      <c r="S253" s="150">
        <v>0</v>
      </c>
      <c r="T253" s="151">
        <f t="shared" si="43"/>
        <v>0</v>
      </c>
      <c r="AR253" s="152" t="s">
        <v>199</v>
      </c>
      <c r="AT253" s="152" t="s">
        <v>195</v>
      </c>
      <c r="AU253" s="152" t="s">
        <v>91</v>
      </c>
      <c r="AY253" s="13" t="s">
        <v>193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91</v>
      </c>
      <c r="BK253" s="153">
        <f t="shared" si="49"/>
        <v>0</v>
      </c>
      <c r="BL253" s="13" t="s">
        <v>199</v>
      </c>
      <c r="BM253" s="152" t="s">
        <v>803</v>
      </c>
    </row>
    <row r="254" spans="2:65" s="1" customFormat="1" ht="24.2" customHeight="1" x14ac:dyDescent="0.2">
      <c r="B254" s="139"/>
      <c r="C254" s="140" t="s">
        <v>804</v>
      </c>
      <c r="D254" s="140" t="s">
        <v>195</v>
      </c>
      <c r="E254" s="141" t="s">
        <v>805</v>
      </c>
      <c r="F254" s="142" t="s">
        <v>806</v>
      </c>
      <c r="G254" s="143" t="s">
        <v>198</v>
      </c>
      <c r="H254" s="144">
        <v>274.74400000000003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45</v>
      </c>
      <c r="P254" s="150">
        <f t="shared" si="41"/>
        <v>0</v>
      </c>
      <c r="Q254" s="150">
        <v>3.3E-3</v>
      </c>
      <c r="R254" s="150">
        <f t="shared" si="42"/>
        <v>0.90665520000000011</v>
      </c>
      <c r="S254" s="150">
        <v>0</v>
      </c>
      <c r="T254" s="151">
        <f t="shared" si="43"/>
        <v>0</v>
      </c>
      <c r="AR254" s="152" t="s">
        <v>199</v>
      </c>
      <c r="AT254" s="152" t="s">
        <v>195</v>
      </c>
      <c r="AU254" s="152" t="s">
        <v>91</v>
      </c>
      <c r="AY254" s="13" t="s">
        <v>193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91</v>
      </c>
      <c r="BK254" s="153">
        <f t="shared" si="49"/>
        <v>0</v>
      </c>
      <c r="BL254" s="13" t="s">
        <v>199</v>
      </c>
      <c r="BM254" s="152" t="s">
        <v>807</v>
      </c>
    </row>
    <row r="255" spans="2:65" s="1" customFormat="1" ht="24.2" customHeight="1" x14ac:dyDescent="0.2">
      <c r="B255" s="139"/>
      <c r="C255" s="140" t="s">
        <v>808</v>
      </c>
      <c r="D255" s="140" t="s">
        <v>195</v>
      </c>
      <c r="E255" s="141" t="s">
        <v>809</v>
      </c>
      <c r="F255" s="142" t="s">
        <v>810</v>
      </c>
      <c r="G255" s="143" t="s">
        <v>198</v>
      </c>
      <c r="H255" s="144">
        <v>54.78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45</v>
      </c>
      <c r="P255" s="150">
        <f t="shared" si="41"/>
        <v>0</v>
      </c>
      <c r="Q255" s="150">
        <v>6.1799999999999997E-3</v>
      </c>
      <c r="R255" s="150">
        <f t="shared" si="42"/>
        <v>0.33854040000000002</v>
      </c>
      <c r="S255" s="150">
        <v>0</v>
      </c>
      <c r="T255" s="151">
        <f t="shared" si="43"/>
        <v>0</v>
      </c>
      <c r="AR255" s="152" t="s">
        <v>199</v>
      </c>
      <c r="AT255" s="152" t="s">
        <v>195</v>
      </c>
      <c r="AU255" s="152" t="s">
        <v>91</v>
      </c>
      <c r="AY255" s="13" t="s">
        <v>193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91</v>
      </c>
      <c r="BK255" s="153">
        <f t="shared" si="49"/>
        <v>0</v>
      </c>
      <c r="BL255" s="13" t="s">
        <v>199</v>
      </c>
      <c r="BM255" s="152" t="s">
        <v>811</v>
      </c>
    </row>
    <row r="256" spans="2:65" s="1" customFormat="1" ht="33" customHeight="1" x14ac:dyDescent="0.2">
      <c r="B256" s="139"/>
      <c r="C256" s="140" t="s">
        <v>812</v>
      </c>
      <c r="D256" s="140" t="s">
        <v>195</v>
      </c>
      <c r="E256" s="141" t="s">
        <v>813</v>
      </c>
      <c r="F256" s="142" t="s">
        <v>814</v>
      </c>
      <c r="G256" s="143" t="s">
        <v>198</v>
      </c>
      <c r="H256" s="144">
        <v>36.113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45</v>
      </c>
      <c r="P256" s="150">
        <f t="shared" si="41"/>
        <v>0</v>
      </c>
      <c r="Q256" s="150">
        <v>1.1350000000000001E-2</v>
      </c>
      <c r="R256" s="150">
        <f t="shared" si="42"/>
        <v>0.40988255000000001</v>
      </c>
      <c r="S256" s="150">
        <v>0</v>
      </c>
      <c r="T256" s="151">
        <f t="shared" si="43"/>
        <v>0</v>
      </c>
      <c r="AR256" s="152" t="s">
        <v>199</v>
      </c>
      <c r="AT256" s="152" t="s">
        <v>195</v>
      </c>
      <c r="AU256" s="152" t="s">
        <v>91</v>
      </c>
      <c r="AY256" s="13" t="s">
        <v>193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91</v>
      </c>
      <c r="BK256" s="153">
        <f t="shared" si="49"/>
        <v>0</v>
      </c>
      <c r="BL256" s="13" t="s">
        <v>199</v>
      </c>
      <c r="BM256" s="152" t="s">
        <v>815</v>
      </c>
    </row>
    <row r="257" spans="2:65" s="1" customFormat="1" ht="33" customHeight="1" x14ac:dyDescent="0.2">
      <c r="B257" s="139"/>
      <c r="C257" s="140" t="s">
        <v>816</v>
      </c>
      <c r="D257" s="140" t="s">
        <v>195</v>
      </c>
      <c r="E257" s="141" t="s">
        <v>817</v>
      </c>
      <c r="F257" s="142" t="s">
        <v>818</v>
      </c>
      <c r="G257" s="143" t="s">
        <v>198</v>
      </c>
      <c r="H257" s="144">
        <v>54.78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45</v>
      </c>
      <c r="P257" s="150">
        <f t="shared" si="41"/>
        <v>0</v>
      </c>
      <c r="Q257" s="150">
        <v>1.1350000000000001E-2</v>
      </c>
      <c r="R257" s="150">
        <f t="shared" si="42"/>
        <v>0.621753</v>
      </c>
      <c r="S257" s="150">
        <v>0</v>
      </c>
      <c r="T257" s="151">
        <f t="shared" si="43"/>
        <v>0</v>
      </c>
      <c r="AR257" s="152" t="s">
        <v>199</v>
      </c>
      <c r="AT257" s="152" t="s">
        <v>195</v>
      </c>
      <c r="AU257" s="152" t="s">
        <v>91</v>
      </c>
      <c r="AY257" s="13" t="s">
        <v>193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91</v>
      </c>
      <c r="BK257" s="153">
        <f t="shared" si="49"/>
        <v>0</v>
      </c>
      <c r="BL257" s="13" t="s">
        <v>199</v>
      </c>
      <c r="BM257" s="152" t="s">
        <v>819</v>
      </c>
    </row>
    <row r="258" spans="2:65" s="1" customFormat="1" ht="24.2" customHeight="1" x14ac:dyDescent="0.2">
      <c r="B258" s="139"/>
      <c r="C258" s="140" t="s">
        <v>820</v>
      </c>
      <c r="D258" s="140" t="s">
        <v>195</v>
      </c>
      <c r="E258" s="141" t="s">
        <v>821</v>
      </c>
      <c r="F258" s="142" t="s">
        <v>822</v>
      </c>
      <c r="G258" s="143" t="s">
        <v>198</v>
      </c>
      <c r="H258" s="144">
        <v>31.248000000000001</v>
      </c>
      <c r="I258" s="145"/>
      <c r="J258" s="146">
        <f t="shared" si="40"/>
        <v>0</v>
      </c>
      <c r="K258" s="147"/>
      <c r="L258" s="28"/>
      <c r="M258" s="148" t="s">
        <v>1</v>
      </c>
      <c r="N258" s="149" t="s">
        <v>45</v>
      </c>
      <c r="P258" s="150">
        <f t="shared" si="41"/>
        <v>0</v>
      </c>
      <c r="Q258" s="150">
        <v>3.3689999999999998E-2</v>
      </c>
      <c r="R258" s="150">
        <f t="shared" si="42"/>
        <v>1.05274512</v>
      </c>
      <c r="S258" s="150">
        <v>0</v>
      </c>
      <c r="T258" s="151">
        <f t="shared" si="43"/>
        <v>0</v>
      </c>
      <c r="AR258" s="152" t="s">
        <v>199</v>
      </c>
      <c r="AT258" s="152" t="s">
        <v>195</v>
      </c>
      <c r="AU258" s="152" t="s">
        <v>91</v>
      </c>
      <c r="AY258" s="13" t="s">
        <v>193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91</v>
      </c>
      <c r="BK258" s="153">
        <f t="shared" si="49"/>
        <v>0</v>
      </c>
      <c r="BL258" s="13" t="s">
        <v>199</v>
      </c>
      <c r="BM258" s="152" t="s">
        <v>823</v>
      </c>
    </row>
    <row r="259" spans="2:65" s="1" customFormat="1" ht="24.2" customHeight="1" x14ac:dyDescent="0.2">
      <c r="B259" s="139"/>
      <c r="C259" s="140" t="s">
        <v>824</v>
      </c>
      <c r="D259" s="140" t="s">
        <v>195</v>
      </c>
      <c r="E259" s="141" t="s">
        <v>825</v>
      </c>
      <c r="F259" s="142" t="s">
        <v>826</v>
      </c>
      <c r="G259" s="143" t="s">
        <v>210</v>
      </c>
      <c r="H259" s="144">
        <v>32.104999999999997</v>
      </c>
      <c r="I259" s="145"/>
      <c r="J259" s="146">
        <f t="shared" si="40"/>
        <v>0</v>
      </c>
      <c r="K259" s="147"/>
      <c r="L259" s="28"/>
      <c r="M259" s="148" t="s">
        <v>1</v>
      </c>
      <c r="N259" s="149" t="s">
        <v>45</v>
      </c>
      <c r="P259" s="150">
        <f t="shared" si="41"/>
        <v>0</v>
      </c>
      <c r="Q259" s="150">
        <v>2.4157199999999999</v>
      </c>
      <c r="R259" s="150">
        <f t="shared" si="42"/>
        <v>77.556690599999982</v>
      </c>
      <c r="S259" s="150">
        <v>0</v>
      </c>
      <c r="T259" s="151">
        <f t="shared" si="43"/>
        <v>0</v>
      </c>
      <c r="AR259" s="152" t="s">
        <v>199</v>
      </c>
      <c r="AT259" s="152" t="s">
        <v>195</v>
      </c>
      <c r="AU259" s="152" t="s">
        <v>91</v>
      </c>
      <c r="AY259" s="13" t="s">
        <v>193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91</v>
      </c>
      <c r="BK259" s="153">
        <f t="shared" si="49"/>
        <v>0</v>
      </c>
      <c r="BL259" s="13" t="s">
        <v>199</v>
      </c>
      <c r="BM259" s="152" t="s">
        <v>827</v>
      </c>
    </row>
    <row r="260" spans="2:65" s="1" customFormat="1" ht="33" customHeight="1" x14ac:dyDescent="0.2">
      <c r="B260" s="139"/>
      <c r="C260" s="140" t="s">
        <v>828</v>
      </c>
      <c r="D260" s="140" t="s">
        <v>195</v>
      </c>
      <c r="E260" s="141" t="s">
        <v>829</v>
      </c>
      <c r="F260" s="142" t="s">
        <v>830</v>
      </c>
      <c r="G260" s="143" t="s">
        <v>198</v>
      </c>
      <c r="H260" s="144">
        <v>132.495</v>
      </c>
      <c r="I260" s="145"/>
      <c r="J260" s="146">
        <f t="shared" si="40"/>
        <v>0</v>
      </c>
      <c r="K260" s="147"/>
      <c r="L260" s="28"/>
      <c r="M260" s="148" t="s">
        <v>1</v>
      </c>
      <c r="N260" s="149" t="s">
        <v>45</v>
      </c>
      <c r="P260" s="150">
        <f t="shared" si="41"/>
        <v>0</v>
      </c>
      <c r="Q260" s="150">
        <v>9.6000000000000002E-4</v>
      </c>
      <c r="R260" s="150">
        <f t="shared" si="42"/>
        <v>0.12719520000000001</v>
      </c>
      <c r="S260" s="150">
        <v>0</v>
      </c>
      <c r="T260" s="151">
        <f t="shared" si="43"/>
        <v>0</v>
      </c>
      <c r="AR260" s="152" t="s">
        <v>199</v>
      </c>
      <c r="AT260" s="152" t="s">
        <v>195</v>
      </c>
      <c r="AU260" s="152" t="s">
        <v>91</v>
      </c>
      <c r="AY260" s="13" t="s">
        <v>193</v>
      </c>
      <c r="BE260" s="153">
        <f t="shared" si="44"/>
        <v>0</v>
      </c>
      <c r="BF260" s="153">
        <f t="shared" si="45"/>
        <v>0</v>
      </c>
      <c r="BG260" s="153">
        <f t="shared" si="46"/>
        <v>0</v>
      </c>
      <c r="BH260" s="153">
        <f t="shared" si="47"/>
        <v>0</v>
      </c>
      <c r="BI260" s="153">
        <f t="shared" si="48"/>
        <v>0</v>
      </c>
      <c r="BJ260" s="13" t="s">
        <v>91</v>
      </c>
      <c r="BK260" s="153">
        <f t="shared" si="49"/>
        <v>0</v>
      </c>
      <c r="BL260" s="13" t="s">
        <v>199</v>
      </c>
      <c r="BM260" s="152" t="s">
        <v>831</v>
      </c>
    </row>
    <row r="261" spans="2:65" s="1" customFormat="1" ht="16.5" customHeight="1" x14ac:dyDescent="0.2">
      <c r="B261" s="139"/>
      <c r="C261" s="140" t="s">
        <v>832</v>
      </c>
      <c r="D261" s="140" t="s">
        <v>195</v>
      </c>
      <c r="E261" s="141" t="s">
        <v>833</v>
      </c>
      <c r="F261" s="142" t="s">
        <v>834</v>
      </c>
      <c r="G261" s="143" t="s">
        <v>198</v>
      </c>
      <c r="H261" s="144">
        <v>132.495</v>
      </c>
      <c r="I261" s="145"/>
      <c r="J261" s="146">
        <f t="shared" si="40"/>
        <v>0</v>
      </c>
      <c r="K261" s="147"/>
      <c r="L261" s="28"/>
      <c r="M261" s="148" t="s">
        <v>1</v>
      </c>
      <c r="N261" s="149" t="s">
        <v>45</v>
      </c>
      <c r="P261" s="150">
        <f t="shared" si="41"/>
        <v>0</v>
      </c>
      <c r="Q261" s="150">
        <v>9.6000000000000002E-4</v>
      </c>
      <c r="R261" s="150">
        <f t="shared" si="42"/>
        <v>0.12719520000000001</v>
      </c>
      <c r="S261" s="150">
        <v>0</v>
      </c>
      <c r="T261" s="151">
        <f t="shared" si="43"/>
        <v>0</v>
      </c>
      <c r="AR261" s="152" t="s">
        <v>199</v>
      </c>
      <c r="AT261" s="152" t="s">
        <v>195</v>
      </c>
      <c r="AU261" s="152" t="s">
        <v>91</v>
      </c>
      <c r="AY261" s="13" t="s">
        <v>193</v>
      </c>
      <c r="BE261" s="153">
        <f t="shared" si="44"/>
        <v>0</v>
      </c>
      <c r="BF261" s="153">
        <f t="shared" si="45"/>
        <v>0</v>
      </c>
      <c r="BG261" s="153">
        <f t="shared" si="46"/>
        <v>0</v>
      </c>
      <c r="BH261" s="153">
        <f t="shared" si="47"/>
        <v>0</v>
      </c>
      <c r="BI261" s="153">
        <f t="shared" si="48"/>
        <v>0</v>
      </c>
      <c r="BJ261" s="13" t="s">
        <v>91</v>
      </c>
      <c r="BK261" s="153">
        <f t="shared" si="49"/>
        <v>0</v>
      </c>
      <c r="BL261" s="13" t="s">
        <v>199</v>
      </c>
      <c r="BM261" s="152" t="s">
        <v>835</v>
      </c>
    </row>
    <row r="262" spans="2:65" s="1" customFormat="1" ht="37.9" customHeight="1" x14ac:dyDescent="0.2">
      <c r="B262" s="139"/>
      <c r="C262" s="140" t="s">
        <v>836</v>
      </c>
      <c r="D262" s="140" t="s">
        <v>195</v>
      </c>
      <c r="E262" s="141" t="s">
        <v>837</v>
      </c>
      <c r="F262" s="142" t="s">
        <v>838</v>
      </c>
      <c r="G262" s="143" t="s">
        <v>198</v>
      </c>
      <c r="H262" s="144">
        <v>1339.9</v>
      </c>
      <c r="I262" s="145"/>
      <c r="J262" s="146">
        <f t="shared" si="40"/>
        <v>0</v>
      </c>
      <c r="K262" s="147"/>
      <c r="L262" s="28"/>
      <c r="M262" s="148" t="s">
        <v>1</v>
      </c>
      <c r="N262" s="149" t="s">
        <v>45</v>
      </c>
      <c r="P262" s="150">
        <f t="shared" si="41"/>
        <v>0</v>
      </c>
      <c r="Q262" s="150">
        <v>2.2000000000000001E-4</v>
      </c>
      <c r="R262" s="150">
        <f t="shared" si="42"/>
        <v>0.29477800000000004</v>
      </c>
      <c r="S262" s="150">
        <v>0</v>
      </c>
      <c r="T262" s="151">
        <f t="shared" si="43"/>
        <v>0</v>
      </c>
      <c r="AR262" s="152" t="s">
        <v>199</v>
      </c>
      <c r="AT262" s="152" t="s">
        <v>195</v>
      </c>
      <c r="AU262" s="152" t="s">
        <v>91</v>
      </c>
      <c r="AY262" s="13" t="s">
        <v>193</v>
      </c>
      <c r="BE262" s="153">
        <f t="shared" si="44"/>
        <v>0</v>
      </c>
      <c r="BF262" s="153">
        <f t="shared" si="45"/>
        <v>0</v>
      </c>
      <c r="BG262" s="153">
        <f t="shared" si="46"/>
        <v>0</v>
      </c>
      <c r="BH262" s="153">
        <f t="shared" si="47"/>
        <v>0</v>
      </c>
      <c r="BI262" s="153">
        <f t="shared" si="48"/>
        <v>0</v>
      </c>
      <c r="BJ262" s="13" t="s">
        <v>91</v>
      </c>
      <c r="BK262" s="153">
        <f t="shared" si="49"/>
        <v>0</v>
      </c>
      <c r="BL262" s="13" t="s">
        <v>199</v>
      </c>
      <c r="BM262" s="152" t="s">
        <v>839</v>
      </c>
    </row>
    <row r="263" spans="2:65" s="1" customFormat="1" ht="33" customHeight="1" x14ac:dyDescent="0.2">
      <c r="B263" s="139"/>
      <c r="C263" s="140" t="s">
        <v>840</v>
      </c>
      <c r="D263" s="140" t="s">
        <v>195</v>
      </c>
      <c r="E263" s="141" t="s">
        <v>841</v>
      </c>
      <c r="F263" s="142" t="s">
        <v>842</v>
      </c>
      <c r="G263" s="143" t="s">
        <v>210</v>
      </c>
      <c r="H263" s="144">
        <v>267.98</v>
      </c>
      <c r="I263" s="145"/>
      <c r="J263" s="146">
        <f t="shared" si="40"/>
        <v>0</v>
      </c>
      <c r="K263" s="147"/>
      <c r="L263" s="28"/>
      <c r="M263" s="148" t="s">
        <v>1</v>
      </c>
      <c r="N263" s="149" t="s">
        <v>45</v>
      </c>
      <c r="P263" s="150">
        <f t="shared" si="41"/>
        <v>0</v>
      </c>
      <c r="Q263" s="150">
        <v>0</v>
      </c>
      <c r="R263" s="150">
        <f t="shared" si="42"/>
        <v>0</v>
      </c>
      <c r="S263" s="150">
        <v>0</v>
      </c>
      <c r="T263" s="151">
        <f t="shared" si="43"/>
        <v>0</v>
      </c>
      <c r="AR263" s="152" t="s">
        <v>199</v>
      </c>
      <c r="AT263" s="152" t="s">
        <v>195</v>
      </c>
      <c r="AU263" s="152" t="s">
        <v>91</v>
      </c>
      <c r="AY263" s="13" t="s">
        <v>193</v>
      </c>
      <c r="BE263" s="153">
        <f t="shared" si="44"/>
        <v>0</v>
      </c>
      <c r="BF263" s="153">
        <f t="shared" si="45"/>
        <v>0</v>
      </c>
      <c r="BG263" s="153">
        <f t="shared" si="46"/>
        <v>0</v>
      </c>
      <c r="BH263" s="153">
        <f t="shared" si="47"/>
        <v>0</v>
      </c>
      <c r="BI263" s="153">
        <f t="shared" si="48"/>
        <v>0</v>
      </c>
      <c r="BJ263" s="13" t="s">
        <v>91</v>
      </c>
      <c r="BK263" s="153">
        <f t="shared" si="49"/>
        <v>0</v>
      </c>
      <c r="BL263" s="13" t="s">
        <v>199</v>
      </c>
      <c r="BM263" s="152" t="s">
        <v>843</v>
      </c>
    </row>
    <row r="264" spans="2:65" s="1" customFormat="1" ht="24.2" customHeight="1" x14ac:dyDescent="0.2">
      <c r="B264" s="139"/>
      <c r="C264" s="140" t="s">
        <v>844</v>
      </c>
      <c r="D264" s="140" t="s">
        <v>195</v>
      </c>
      <c r="E264" s="141" t="s">
        <v>845</v>
      </c>
      <c r="F264" s="142" t="s">
        <v>846</v>
      </c>
      <c r="G264" s="143" t="s">
        <v>210</v>
      </c>
      <c r="H264" s="144">
        <v>267.98</v>
      </c>
      <c r="I264" s="145"/>
      <c r="J264" s="146">
        <f t="shared" si="40"/>
        <v>0</v>
      </c>
      <c r="K264" s="147"/>
      <c r="L264" s="28"/>
      <c r="M264" s="148" t="s">
        <v>1</v>
      </c>
      <c r="N264" s="149" t="s">
        <v>45</v>
      </c>
      <c r="P264" s="150">
        <f t="shared" si="41"/>
        <v>0</v>
      </c>
      <c r="Q264" s="150">
        <v>0</v>
      </c>
      <c r="R264" s="150">
        <f t="shared" si="42"/>
        <v>0</v>
      </c>
      <c r="S264" s="150">
        <v>0</v>
      </c>
      <c r="T264" s="151">
        <f t="shared" si="43"/>
        <v>0</v>
      </c>
      <c r="AR264" s="152" t="s">
        <v>199</v>
      </c>
      <c r="AT264" s="152" t="s">
        <v>195</v>
      </c>
      <c r="AU264" s="152" t="s">
        <v>91</v>
      </c>
      <c r="AY264" s="13" t="s">
        <v>193</v>
      </c>
      <c r="BE264" s="153">
        <f t="shared" si="44"/>
        <v>0</v>
      </c>
      <c r="BF264" s="153">
        <f t="shared" si="45"/>
        <v>0</v>
      </c>
      <c r="BG264" s="153">
        <f t="shared" si="46"/>
        <v>0</v>
      </c>
      <c r="BH264" s="153">
        <f t="shared" si="47"/>
        <v>0</v>
      </c>
      <c r="BI264" s="153">
        <f t="shared" si="48"/>
        <v>0</v>
      </c>
      <c r="BJ264" s="13" t="s">
        <v>91</v>
      </c>
      <c r="BK264" s="153">
        <f t="shared" si="49"/>
        <v>0</v>
      </c>
      <c r="BL264" s="13" t="s">
        <v>199</v>
      </c>
      <c r="BM264" s="152" t="s">
        <v>847</v>
      </c>
    </row>
    <row r="265" spans="2:65" s="1" customFormat="1" ht="24.2" customHeight="1" x14ac:dyDescent="0.2">
      <c r="B265" s="139"/>
      <c r="C265" s="140" t="s">
        <v>848</v>
      </c>
      <c r="D265" s="140" t="s">
        <v>195</v>
      </c>
      <c r="E265" s="141" t="s">
        <v>849</v>
      </c>
      <c r="F265" s="142" t="s">
        <v>850</v>
      </c>
      <c r="G265" s="143" t="s">
        <v>210</v>
      </c>
      <c r="H265" s="144">
        <v>267.98</v>
      </c>
      <c r="I265" s="145"/>
      <c r="J265" s="146">
        <f t="shared" si="40"/>
        <v>0</v>
      </c>
      <c r="K265" s="147"/>
      <c r="L265" s="28"/>
      <c r="M265" s="148" t="s">
        <v>1</v>
      </c>
      <c r="N265" s="149" t="s">
        <v>45</v>
      </c>
      <c r="P265" s="150">
        <f t="shared" si="41"/>
        <v>0</v>
      </c>
      <c r="Q265" s="150">
        <v>2.4407199999999998</v>
      </c>
      <c r="R265" s="150">
        <f t="shared" si="42"/>
        <v>654.06414559999996</v>
      </c>
      <c r="S265" s="150">
        <v>0</v>
      </c>
      <c r="T265" s="151">
        <f t="shared" si="43"/>
        <v>0</v>
      </c>
      <c r="AR265" s="152" t="s">
        <v>199</v>
      </c>
      <c r="AT265" s="152" t="s">
        <v>195</v>
      </c>
      <c r="AU265" s="152" t="s">
        <v>91</v>
      </c>
      <c r="AY265" s="13" t="s">
        <v>193</v>
      </c>
      <c r="BE265" s="153">
        <f t="shared" si="44"/>
        <v>0</v>
      </c>
      <c r="BF265" s="153">
        <f t="shared" si="45"/>
        <v>0</v>
      </c>
      <c r="BG265" s="153">
        <f t="shared" si="46"/>
        <v>0</v>
      </c>
      <c r="BH265" s="153">
        <f t="shared" si="47"/>
        <v>0</v>
      </c>
      <c r="BI265" s="153">
        <f t="shared" si="48"/>
        <v>0</v>
      </c>
      <c r="BJ265" s="13" t="s">
        <v>91</v>
      </c>
      <c r="BK265" s="153">
        <f t="shared" si="49"/>
        <v>0</v>
      </c>
      <c r="BL265" s="13" t="s">
        <v>199</v>
      </c>
      <c r="BM265" s="152" t="s">
        <v>851</v>
      </c>
    </row>
    <row r="266" spans="2:65" s="1" customFormat="1" ht="16.5" customHeight="1" x14ac:dyDescent="0.2">
      <c r="B266" s="139"/>
      <c r="C266" s="140" t="s">
        <v>852</v>
      </c>
      <c r="D266" s="140" t="s">
        <v>195</v>
      </c>
      <c r="E266" s="141" t="s">
        <v>853</v>
      </c>
      <c r="F266" s="142" t="s">
        <v>854</v>
      </c>
      <c r="G266" s="143" t="s">
        <v>198</v>
      </c>
      <c r="H266" s="144">
        <v>21.963000000000001</v>
      </c>
      <c r="I266" s="145"/>
      <c r="J266" s="146">
        <f t="shared" si="40"/>
        <v>0</v>
      </c>
      <c r="K266" s="147"/>
      <c r="L266" s="28"/>
      <c r="M266" s="148" t="s">
        <v>1</v>
      </c>
      <c r="N266" s="149" t="s">
        <v>45</v>
      </c>
      <c r="P266" s="150">
        <f t="shared" si="41"/>
        <v>0</v>
      </c>
      <c r="Q266" s="150">
        <v>8.6099999999999996E-3</v>
      </c>
      <c r="R266" s="150">
        <f t="shared" si="42"/>
        <v>0.18910142999999999</v>
      </c>
      <c r="S266" s="150">
        <v>0</v>
      </c>
      <c r="T266" s="151">
        <f t="shared" si="43"/>
        <v>0</v>
      </c>
      <c r="AR266" s="152" t="s">
        <v>199</v>
      </c>
      <c r="AT266" s="152" t="s">
        <v>195</v>
      </c>
      <c r="AU266" s="152" t="s">
        <v>91</v>
      </c>
      <c r="AY266" s="13" t="s">
        <v>193</v>
      </c>
      <c r="BE266" s="153">
        <f t="shared" si="44"/>
        <v>0</v>
      </c>
      <c r="BF266" s="153">
        <f t="shared" si="45"/>
        <v>0</v>
      </c>
      <c r="BG266" s="153">
        <f t="shared" si="46"/>
        <v>0</v>
      </c>
      <c r="BH266" s="153">
        <f t="shared" si="47"/>
        <v>0</v>
      </c>
      <c r="BI266" s="153">
        <f t="shared" si="48"/>
        <v>0</v>
      </c>
      <c r="BJ266" s="13" t="s">
        <v>91</v>
      </c>
      <c r="BK266" s="153">
        <f t="shared" si="49"/>
        <v>0</v>
      </c>
      <c r="BL266" s="13" t="s">
        <v>199</v>
      </c>
      <c r="BM266" s="152" t="s">
        <v>855</v>
      </c>
    </row>
    <row r="267" spans="2:65" s="1" customFormat="1" ht="16.5" customHeight="1" x14ac:dyDescent="0.2">
      <c r="B267" s="139"/>
      <c r="C267" s="140" t="s">
        <v>856</v>
      </c>
      <c r="D267" s="140" t="s">
        <v>195</v>
      </c>
      <c r="E267" s="141" t="s">
        <v>857</v>
      </c>
      <c r="F267" s="142" t="s">
        <v>858</v>
      </c>
      <c r="G267" s="143" t="s">
        <v>198</v>
      </c>
      <c r="H267" s="144">
        <v>21.963000000000001</v>
      </c>
      <c r="I267" s="145"/>
      <c r="J267" s="146">
        <f t="shared" si="40"/>
        <v>0</v>
      </c>
      <c r="K267" s="147"/>
      <c r="L267" s="28"/>
      <c r="M267" s="148" t="s">
        <v>1</v>
      </c>
      <c r="N267" s="149" t="s">
        <v>45</v>
      </c>
      <c r="P267" s="150">
        <f t="shared" si="41"/>
        <v>0</v>
      </c>
      <c r="Q267" s="150">
        <v>0</v>
      </c>
      <c r="R267" s="150">
        <f t="shared" si="42"/>
        <v>0</v>
      </c>
      <c r="S267" s="150">
        <v>0</v>
      </c>
      <c r="T267" s="151">
        <f t="shared" si="43"/>
        <v>0</v>
      </c>
      <c r="AR267" s="152" t="s">
        <v>199</v>
      </c>
      <c r="AT267" s="152" t="s">
        <v>195</v>
      </c>
      <c r="AU267" s="152" t="s">
        <v>91</v>
      </c>
      <c r="AY267" s="13" t="s">
        <v>193</v>
      </c>
      <c r="BE267" s="153">
        <f t="shared" si="44"/>
        <v>0</v>
      </c>
      <c r="BF267" s="153">
        <f t="shared" si="45"/>
        <v>0</v>
      </c>
      <c r="BG267" s="153">
        <f t="shared" si="46"/>
        <v>0</v>
      </c>
      <c r="BH267" s="153">
        <f t="shared" si="47"/>
        <v>0</v>
      </c>
      <c r="BI267" s="153">
        <f t="shared" si="48"/>
        <v>0</v>
      </c>
      <c r="BJ267" s="13" t="s">
        <v>91</v>
      </c>
      <c r="BK267" s="153">
        <f t="shared" si="49"/>
        <v>0</v>
      </c>
      <c r="BL267" s="13" t="s">
        <v>199</v>
      </c>
      <c r="BM267" s="152" t="s">
        <v>859</v>
      </c>
    </row>
    <row r="268" spans="2:65" s="1" customFormat="1" ht="33" customHeight="1" x14ac:dyDescent="0.2">
      <c r="B268" s="139"/>
      <c r="C268" s="140" t="s">
        <v>860</v>
      </c>
      <c r="D268" s="140" t="s">
        <v>195</v>
      </c>
      <c r="E268" s="141" t="s">
        <v>861</v>
      </c>
      <c r="F268" s="142" t="s">
        <v>862</v>
      </c>
      <c r="G268" s="143" t="s">
        <v>240</v>
      </c>
      <c r="H268" s="144">
        <v>0.74199999999999999</v>
      </c>
      <c r="I268" s="145"/>
      <c r="J268" s="146">
        <f t="shared" si="40"/>
        <v>0</v>
      </c>
      <c r="K268" s="147"/>
      <c r="L268" s="28"/>
      <c r="M268" s="148" t="s">
        <v>1</v>
      </c>
      <c r="N268" s="149" t="s">
        <v>45</v>
      </c>
      <c r="P268" s="150">
        <f t="shared" si="41"/>
        <v>0</v>
      </c>
      <c r="Q268" s="150">
        <v>1.00864</v>
      </c>
      <c r="R268" s="150">
        <f t="shared" si="42"/>
        <v>0.74841088</v>
      </c>
      <c r="S268" s="150">
        <v>0</v>
      </c>
      <c r="T268" s="151">
        <f t="shared" si="43"/>
        <v>0</v>
      </c>
      <c r="AR268" s="152" t="s">
        <v>199</v>
      </c>
      <c r="AT268" s="152" t="s">
        <v>195</v>
      </c>
      <c r="AU268" s="152" t="s">
        <v>91</v>
      </c>
      <c r="AY268" s="13" t="s">
        <v>193</v>
      </c>
      <c r="BE268" s="153">
        <f t="shared" si="44"/>
        <v>0</v>
      </c>
      <c r="BF268" s="153">
        <f t="shared" si="45"/>
        <v>0</v>
      </c>
      <c r="BG268" s="153">
        <f t="shared" si="46"/>
        <v>0</v>
      </c>
      <c r="BH268" s="153">
        <f t="shared" si="47"/>
        <v>0</v>
      </c>
      <c r="BI268" s="153">
        <f t="shared" si="48"/>
        <v>0</v>
      </c>
      <c r="BJ268" s="13" t="s">
        <v>91</v>
      </c>
      <c r="BK268" s="153">
        <f t="shared" si="49"/>
        <v>0</v>
      </c>
      <c r="BL268" s="13" t="s">
        <v>199</v>
      </c>
      <c r="BM268" s="152" t="s">
        <v>863</v>
      </c>
    </row>
    <row r="269" spans="2:65" s="1" customFormat="1" ht="33" customHeight="1" x14ac:dyDescent="0.2">
      <c r="B269" s="139"/>
      <c r="C269" s="140" t="s">
        <v>864</v>
      </c>
      <c r="D269" s="140" t="s">
        <v>195</v>
      </c>
      <c r="E269" s="141" t="s">
        <v>865</v>
      </c>
      <c r="F269" s="142" t="s">
        <v>866</v>
      </c>
      <c r="G269" s="143" t="s">
        <v>240</v>
      </c>
      <c r="H269" s="144">
        <v>2.4510000000000001</v>
      </c>
      <c r="I269" s="145"/>
      <c r="J269" s="146">
        <f t="shared" si="40"/>
        <v>0</v>
      </c>
      <c r="K269" s="147"/>
      <c r="L269" s="28"/>
      <c r="M269" s="148" t="s">
        <v>1</v>
      </c>
      <c r="N269" s="149" t="s">
        <v>45</v>
      </c>
      <c r="P269" s="150">
        <f t="shared" si="41"/>
        <v>0</v>
      </c>
      <c r="Q269" s="150">
        <v>1.20296</v>
      </c>
      <c r="R269" s="150">
        <f t="shared" si="42"/>
        <v>2.9484549600000003</v>
      </c>
      <c r="S269" s="150">
        <v>0</v>
      </c>
      <c r="T269" s="151">
        <f t="shared" si="43"/>
        <v>0</v>
      </c>
      <c r="AR269" s="152" t="s">
        <v>199</v>
      </c>
      <c r="AT269" s="152" t="s">
        <v>195</v>
      </c>
      <c r="AU269" s="152" t="s">
        <v>91</v>
      </c>
      <c r="AY269" s="13" t="s">
        <v>193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91</v>
      </c>
      <c r="BK269" s="153">
        <f t="shared" si="49"/>
        <v>0</v>
      </c>
      <c r="BL269" s="13" t="s">
        <v>199</v>
      </c>
      <c r="BM269" s="152" t="s">
        <v>867</v>
      </c>
    </row>
    <row r="270" spans="2:65" s="1" customFormat="1" ht="33" customHeight="1" x14ac:dyDescent="0.2">
      <c r="B270" s="139"/>
      <c r="C270" s="140" t="s">
        <v>868</v>
      </c>
      <c r="D270" s="140" t="s">
        <v>195</v>
      </c>
      <c r="E270" s="141" t="s">
        <v>869</v>
      </c>
      <c r="F270" s="142" t="s">
        <v>870</v>
      </c>
      <c r="G270" s="143" t="s">
        <v>198</v>
      </c>
      <c r="H270" s="144">
        <v>417</v>
      </c>
      <c r="I270" s="145"/>
      <c r="J270" s="146">
        <f t="shared" si="40"/>
        <v>0</v>
      </c>
      <c r="K270" s="147"/>
      <c r="L270" s="28"/>
      <c r="M270" s="148" t="s">
        <v>1</v>
      </c>
      <c r="N270" s="149" t="s">
        <v>45</v>
      </c>
      <c r="P270" s="150">
        <f t="shared" si="41"/>
        <v>0</v>
      </c>
      <c r="Q270" s="150">
        <v>1.58E-3</v>
      </c>
      <c r="R270" s="150">
        <f t="shared" si="42"/>
        <v>0.65886</v>
      </c>
      <c r="S270" s="150">
        <v>0</v>
      </c>
      <c r="T270" s="151">
        <f t="shared" si="43"/>
        <v>0</v>
      </c>
      <c r="AR270" s="152" t="s">
        <v>199</v>
      </c>
      <c r="AT270" s="152" t="s">
        <v>195</v>
      </c>
      <c r="AU270" s="152" t="s">
        <v>91</v>
      </c>
      <c r="AY270" s="13" t="s">
        <v>193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91</v>
      </c>
      <c r="BK270" s="153">
        <f t="shared" si="49"/>
        <v>0</v>
      </c>
      <c r="BL270" s="13" t="s">
        <v>199</v>
      </c>
      <c r="BM270" s="152" t="s">
        <v>871</v>
      </c>
    </row>
    <row r="271" spans="2:65" s="1" customFormat="1" ht="37.9" customHeight="1" x14ac:dyDescent="0.2">
      <c r="B271" s="139"/>
      <c r="C271" s="140" t="s">
        <v>872</v>
      </c>
      <c r="D271" s="140" t="s">
        <v>195</v>
      </c>
      <c r="E271" s="141" t="s">
        <v>873</v>
      </c>
      <c r="F271" s="142" t="s">
        <v>874</v>
      </c>
      <c r="G271" s="143" t="s">
        <v>198</v>
      </c>
      <c r="H271" s="144">
        <v>246.9</v>
      </c>
      <c r="I271" s="145"/>
      <c r="J271" s="146">
        <f t="shared" si="40"/>
        <v>0</v>
      </c>
      <c r="K271" s="147"/>
      <c r="L271" s="28"/>
      <c r="M271" s="148" t="s">
        <v>1</v>
      </c>
      <c r="N271" s="149" t="s">
        <v>45</v>
      </c>
      <c r="P271" s="150">
        <f t="shared" si="41"/>
        <v>0</v>
      </c>
      <c r="Q271" s="150">
        <v>8.7799999999999996E-3</v>
      </c>
      <c r="R271" s="150">
        <f t="shared" si="42"/>
        <v>2.1677819999999999</v>
      </c>
      <c r="S271" s="150">
        <v>0</v>
      </c>
      <c r="T271" s="151">
        <f t="shared" si="43"/>
        <v>0</v>
      </c>
      <c r="AR271" s="152" t="s">
        <v>199</v>
      </c>
      <c r="AT271" s="152" t="s">
        <v>195</v>
      </c>
      <c r="AU271" s="152" t="s">
        <v>91</v>
      </c>
      <c r="AY271" s="13" t="s">
        <v>193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91</v>
      </c>
      <c r="BK271" s="153">
        <f t="shared" si="49"/>
        <v>0</v>
      </c>
      <c r="BL271" s="13" t="s">
        <v>199</v>
      </c>
      <c r="BM271" s="152" t="s">
        <v>875</v>
      </c>
    </row>
    <row r="272" spans="2:65" s="1" customFormat="1" ht="24.2" customHeight="1" x14ac:dyDescent="0.2">
      <c r="B272" s="139"/>
      <c r="C272" s="140" t="s">
        <v>876</v>
      </c>
      <c r="D272" s="140" t="s">
        <v>195</v>
      </c>
      <c r="E272" s="141" t="s">
        <v>877</v>
      </c>
      <c r="F272" s="142" t="s">
        <v>878</v>
      </c>
      <c r="G272" s="143" t="s">
        <v>198</v>
      </c>
      <c r="H272" s="144">
        <v>553.9</v>
      </c>
      <c r="I272" s="145"/>
      <c r="J272" s="146">
        <f t="shared" si="40"/>
        <v>0</v>
      </c>
      <c r="K272" s="147"/>
      <c r="L272" s="28"/>
      <c r="M272" s="148" t="s">
        <v>1</v>
      </c>
      <c r="N272" s="149" t="s">
        <v>45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</v>
      </c>
      <c r="T272" s="151">
        <f t="shared" si="43"/>
        <v>0</v>
      </c>
      <c r="AR272" s="152" t="s">
        <v>199</v>
      </c>
      <c r="AT272" s="152" t="s">
        <v>195</v>
      </c>
      <c r="AU272" s="152" t="s">
        <v>91</v>
      </c>
      <c r="AY272" s="13" t="s">
        <v>193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91</v>
      </c>
      <c r="BK272" s="153">
        <f t="shared" si="49"/>
        <v>0</v>
      </c>
      <c r="BL272" s="13" t="s">
        <v>199</v>
      </c>
      <c r="BM272" s="152" t="s">
        <v>879</v>
      </c>
    </row>
    <row r="273" spans="2:65" s="1" customFormat="1" ht="16.5" customHeight="1" x14ac:dyDescent="0.2">
      <c r="B273" s="139"/>
      <c r="C273" s="159" t="s">
        <v>880</v>
      </c>
      <c r="D273" s="159" t="s">
        <v>473</v>
      </c>
      <c r="E273" s="160" t="s">
        <v>881</v>
      </c>
      <c r="F273" s="161" t="s">
        <v>882</v>
      </c>
      <c r="G273" s="162" t="s">
        <v>198</v>
      </c>
      <c r="H273" s="163">
        <v>553.9</v>
      </c>
      <c r="I273" s="164"/>
      <c r="J273" s="165">
        <f t="shared" si="40"/>
        <v>0</v>
      </c>
      <c r="K273" s="166"/>
      <c r="L273" s="167"/>
      <c r="M273" s="168" t="s">
        <v>1</v>
      </c>
      <c r="N273" s="169" t="s">
        <v>45</v>
      </c>
      <c r="P273" s="150">
        <f t="shared" si="41"/>
        <v>0</v>
      </c>
      <c r="Q273" s="150">
        <v>1E-4</v>
      </c>
      <c r="R273" s="150">
        <f t="shared" si="42"/>
        <v>5.5390000000000002E-2</v>
      </c>
      <c r="S273" s="150">
        <v>0</v>
      </c>
      <c r="T273" s="151">
        <f t="shared" si="43"/>
        <v>0</v>
      </c>
      <c r="AR273" s="152" t="s">
        <v>226</v>
      </c>
      <c r="AT273" s="152" t="s">
        <v>473</v>
      </c>
      <c r="AU273" s="152" t="s">
        <v>91</v>
      </c>
      <c r="AY273" s="13" t="s">
        <v>193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91</v>
      </c>
      <c r="BK273" s="153">
        <f t="shared" si="49"/>
        <v>0</v>
      </c>
      <c r="BL273" s="13" t="s">
        <v>199</v>
      </c>
      <c r="BM273" s="152" t="s">
        <v>883</v>
      </c>
    </row>
    <row r="274" spans="2:65" s="1" customFormat="1" ht="24.2" customHeight="1" x14ac:dyDescent="0.2">
      <c r="B274" s="139"/>
      <c r="C274" s="140" t="s">
        <v>884</v>
      </c>
      <c r="D274" s="140" t="s">
        <v>195</v>
      </c>
      <c r="E274" s="141" t="s">
        <v>885</v>
      </c>
      <c r="F274" s="142" t="s">
        <v>886</v>
      </c>
      <c r="G274" s="143" t="s">
        <v>198</v>
      </c>
      <c r="H274" s="144">
        <v>637.70000000000005</v>
      </c>
      <c r="I274" s="145"/>
      <c r="J274" s="146">
        <f t="shared" si="40"/>
        <v>0</v>
      </c>
      <c r="K274" s="147"/>
      <c r="L274" s="28"/>
      <c r="M274" s="148" t="s">
        <v>1</v>
      </c>
      <c r="N274" s="149" t="s">
        <v>45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</v>
      </c>
      <c r="T274" s="151">
        <f t="shared" si="43"/>
        <v>0</v>
      </c>
      <c r="AR274" s="152" t="s">
        <v>199</v>
      </c>
      <c r="AT274" s="152" t="s">
        <v>195</v>
      </c>
      <c r="AU274" s="152" t="s">
        <v>91</v>
      </c>
      <c r="AY274" s="13" t="s">
        <v>193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91</v>
      </c>
      <c r="BK274" s="153">
        <f t="shared" si="49"/>
        <v>0</v>
      </c>
      <c r="BL274" s="13" t="s">
        <v>199</v>
      </c>
      <c r="BM274" s="152" t="s">
        <v>887</v>
      </c>
    </row>
    <row r="275" spans="2:65" s="1" customFormat="1" ht="24.2" customHeight="1" x14ac:dyDescent="0.2">
      <c r="B275" s="139"/>
      <c r="C275" s="159" t="s">
        <v>888</v>
      </c>
      <c r="D275" s="159" t="s">
        <v>473</v>
      </c>
      <c r="E275" s="160" t="s">
        <v>889</v>
      </c>
      <c r="F275" s="161" t="s">
        <v>890</v>
      </c>
      <c r="G275" s="162" t="s">
        <v>329</v>
      </c>
      <c r="H275" s="163">
        <v>131.36600000000001</v>
      </c>
      <c r="I275" s="164"/>
      <c r="J275" s="165">
        <f t="shared" ref="J275:J306" si="50">ROUND(I275*H275,2)</f>
        <v>0</v>
      </c>
      <c r="K275" s="166"/>
      <c r="L275" s="167"/>
      <c r="M275" s="168" t="s">
        <v>1</v>
      </c>
      <c r="N275" s="169" t="s">
        <v>45</v>
      </c>
      <c r="P275" s="150">
        <f t="shared" ref="P275:P306" si="51">O275*H275</f>
        <v>0</v>
      </c>
      <c r="Q275" s="150">
        <v>1E-3</v>
      </c>
      <c r="R275" s="150">
        <f t="shared" ref="R275:R306" si="52">Q275*H275</f>
        <v>0.13136600000000001</v>
      </c>
      <c r="S275" s="150">
        <v>0</v>
      </c>
      <c r="T275" s="151">
        <f t="shared" ref="T275:T306" si="53">S275*H275</f>
        <v>0</v>
      </c>
      <c r="AR275" s="152" t="s">
        <v>226</v>
      </c>
      <c r="AT275" s="152" t="s">
        <v>473</v>
      </c>
      <c r="AU275" s="152" t="s">
        <v>91</v>
      </c>
      <c r="AY275" s="13" t="s">
        <v>193</v>
      </c>
      <c r="BE275" s="153">
        <f t="shared" ref="BE275:BE292" si="54">IF(N275="základná",J275,0)</f>
        <v>0</v>
      </c>
      <c r="BF275" s="153">
        <f t="shared" ref="BF275:BF292" si="55">IF(N275="znížená",J275,0)</f>
        <v>0</v>
      </c>
      <c r="BG275" s="153">
        <f t="shared" ref="BG275:BG292" si="56">IF(N275="zákl. prenesená",J275,0)</f>
        <v>0</v>
      </c>
      <c r="BH275" s="153">
        <f t="shared" ref="BH275:BH292" si="57">IF(N275="zníž. prenesená",J275,0)</f>
        <v>0</v>
      </c>
      <c r="BI275" s="153">
        <f t="shared" ref="BI275:BI292" si="58">IF(N275="nulová",J275,0)</f>
        <v>0</v>
      </c>
      <c r="BJ275" s="13" t="s">
        <v>91</v>
      </c>
      <c r="BK275" s="153">
        <f t="shared" ref="BK275:BK292" si="59">ROUND(I275*H275,2)</f>
        <v>0</v>
      </c>
      <c r="BL275" s="13" t="s">
        <v>199</v>
      </c>
      <c r="BM275" s="152" t="s">
        <v>891</v>
      </c>
    </row>
    <row r="276" spans="2:65" s="1" customFormat="1" ht="24.2" customHeight="1" x14ac:dyDescent="0.2">
      <c r="B276" s="139"/>
      <c r="C276" s="140" t="s">
        <v>892</v>
      </c>
      <c r="D276" s="140" t="s">
        <v>195</v>
      </c>
      <c r="E276" s="141" t="s">
        <v>893</v>
      </c>
      <c r="F276" s="142" t="s">
        <v>894</v>
      </c>
      <c r="G276" s="143" t="s">
        <v>198</v>
      </c>
      <c r="H276" s="144">
        <v>110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45</v>
      </c>
      <c r="P276" s="150">
        <f t="shared" si="51"/>
        <v>0</v>
      </c>
      <c r="Q276" s="150">
        <v>2.7999999999999998E-4</v>
      </c>
      <c r="R276" s="150">
        <f t="shared" si="52"/>
        <v>3.0799999999999998E-2</v>
      </c>
      <c r="S276" s="150">
        <v>0</v>
      </c>
      <c r="T276" s="151">
        <f t="shared" si="53"/>
        <v>0</v>
      </c>
      <c r="AR276" s="152" t="s">
        <v>199</v>
      </c>
      <c r="AT276" s="152" t="s">
        <v>195</v>
      </c>
      <c r="AU276" s="152" t="s">
        <v>91</v>
      </c>
      <c r="AY276" s="13" t="s">
        <v>193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91</v>
      </c>
      <c r="BK276" s="153">
        <f t="shared" si="59"/>
        <v>0</v>
      </c>
      <c r="BL276" s="13" t="s">
        <v>199</v>
      </c>
      <c r="BM276" s="152" t="s">
        <v>895</v>
      </c>
    </row>
    <row r="277" spans="2:65" s="1" customFormat="1" ht="21.75" customHeight="1" x14ac:dyDescent="0.2">
      <c r="B277" s="139"/>
      <c r="C277" s="159" t="s">
        <v>896</v>
      </c>
      <c r="D277" s="159" t="s">
        <v>473</v>
      </c>
      <c r="E277" s="160" t="s">
        <v>897</v>
      </c>
      <c r="F277" s="161" t="s">
        <v>898</v>
      </c>
      <c r="G277" s="162" t="s">
        <v>198</v>
      </c>
      <c r="H277" s="163">
        <v>115.5</v>
      </c>
      <c r="I277" s="164"/>
      <c r="J277" s="165">
        <f t="shared" si="50"/>
        <v>0</v>
      </c>
      <c r="K277" s="166"/>
      <c r="L277" s="167"/>
      <c r="M277" s="168" t="s">
        <v>1</v>
      </c>
      <c r="N277" s="169" t="s">
        <v>45</v>
      </c>
      <c r="P277" s="150">
        <f t="shared" si="51"/>
        <v>0</v>
      </c>
      <c r="Q277" s="150">
        <v>0.11</v>
      </c>
      <c r="R277" s="150">
        <f t="shared" si="52"/>
        <v>12.705</v>
      </c>
      <c r="S277" s="150">
        <v>0</v>
      </c>
      <c r="T277" s="151">
        <f t="shared" si="53"/>
        <v>0</v>
      </c>
      <c r="AR277" s="152" t="s">
        <v>226</v>
      </c>
      <c r="AT277" s="152" t="s">
        <v>473</v>
      </c>
      <c r="AU277" s="152" t="s">
        <v>91</v>
      </c>
      <c r="AY277" s="13" t="s">
        <v>193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91</v>
      </c>
      <c r="BK277" s="153">
        <f t="shared" si="59"/>
        <v>0</v>
      </c>
      <c r="BL277" s="13" t="s">
        <v>199</v>
      </c>
      <c r="BM277" s="152" t="s">
        <v>899</v>
      </c>
    </row>
    <row r="278" spans="2:65" s="1" customFormat="1" ht="21.75" customHeight="1" x14ac:dyDescent="0.2">
      <c r="B278" s="139"/>
      <c r="C278" s="140" t="s">
        <v>900</v>
      </c>
      <c r="D278" s="140" t="s">
        <v>195</v>
      </c>
      <c r="E278" s="141" t="s">
        <v>901</v>
      </c>
      <c r="F278" s="142" t="s">
        <v>902</v>
      </c>
      <c r="G278" s="143" t="s">
        <v>198</v>
      </c>
      <c r="H278" s="144">
        <v>278.2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45</v>
      </c>
      <c r="P278" s="150">
        <f t="shared" si="51"/>
        <v>0</v>
      </c>
      <c r="Q278" s="150">
        <v>0.10299999999999999</v>
      </c>
      <c r="R278" s="150">
        <f t="shared" si="52"/>
        <v>28.654599999999999</v>
      </c>
      <c r="S278" s="150">
        <v>0</v>
      </c>
      <c r="T278" s="151">
        <f t="shared" si="53"/>
        <v>0</v>
      </c>
      <c r="AR278" s="152" t="s">
        <v>199</v>
      </c>
      <c r="AT278" s="152" t="s">
        <v>195</v>
      </c>
      <c r="AU278" s="152" t="s">
        <v>91</v>
      </c>
      <c r="AY278" s="13" t="s">
        <v>193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91</v>
      </c>
      <c r="BK278" s="153">
        <f t="shared" si="59"/>
        <v>0</v>
      </c>
      <c r="BL278" s="13" t="s">
        <v>199</v>
      </c>
      <c r="BM278" s="152" t="s">
        <v>903</v>
      </c>
    </row>
    <row r="279" spans="2:65" s="1" customFormat="1" ht="21.75" customHeight="1" x14ac:dyDescent="0.2">
      <c r="B279" s="139"/>
      <c r="C279" s="140" t="s">
        <v>904</v>
      </c>
      <c r="D279" s="140" t="s">
        <v>195</v>
      </c>
      <c r="E279" s="141" t="s">
        <v>905</v>
      </c>
      <c r="F279" s="142" t="s">
        <v>906</v>
      </c>
      <c r="G279" s="143" t="s">
        <v>198</v>
      </c>
      <c r="H279" s="144">
        <v>138.80000000000001</v>
      </c>
      <c r="I279" s="145"/>
      <c r="J279" s="146">
        <f t="shared" si="50"/>
        <v>0</v>
      </c>
      <c r="K279" s="147"/>
      <c r="L279" s="28"/>
      <c r="M279" s="148" t="s">
        <v>1</v>
      </c>
      <c r="N279" s="149" t="s">
        <v>45</v>
      </c>
      <c r="P279" s="150">
        <f t="shared" si="51"/>
        <v>0</v>
      </c>
      <c r="Q279" s="150">
        <v>0.1236</v>
      </c>
      <c r="R279" s="150">
        <f t="shared" si="52"/>
        <v>17.15568</v>
      </c>
      <c r="S279" s="150">
        <v>0</v>
      </c>
      <c r="T279" s="151">
        <f t="shared" si="53"/>
        <v>0</v>
      </c>
      <c r="AR279" s="152" t="s">
        <v>199</v>
      </c>
      <c r="AT279" s="152" t="s">
        <v>195</v>
      </c>
      <c r="AU279" s="152" t="s">
        <v>91</v>
      </c>
      <c r="AY279" s="13" t="s">
        <v>193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91</v>
      </c>
      <c r="BK279" s="153">
        <f t="shared" si="59"/>
        <v>0</v>
      </c>
      <c r="BL279" s="13" t="s">
        <v>199</v>
      </c>
      <c r="BM279" s="152" t="s">
        <v>907</v>
      </c>
    </row>
    <row r="280" spans="2:65" s="1" customFormat="1" ht="21.75" customHeight="1" x14ac:dyDescent="0.2">
      <c r="B280" s="139"/>
      <c r="C280" s="140" t="s">
        <v>908</v>
      </c>
      <c r="D280" s="140" t="s">
        <v>195</v>
      </c>
      <c r="E280" s="141" t="s">
        <v>909</v>
      </c>
      <c r="F280" s="142" t="s">
        <v>910</v>
      </c>
      <c r="G280" s="143" t="s">
        <v>198</v>
      </c>
      <c r="H280" s="144">
        <v>110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45</v>
      </c>
      <c r="P280" s="150">
        <f t="shared" si="51"/>
        <v>0</v>
      </c>
      <c r="Q280" s="150">
        <v>0.20599999999999999</v>
      </c>
      <c r="R280" s="150">
        <f t="shared" si="52"/>
        <v>22.66</v>
      </c>
      <c r="S280" s="150">
        <v>0</v>
      </c>
      <c r="T280" s="151">
        <f t="shared" si="53"/>
        <v>0</v>
      </c>
      <c r="AR280" s="152" t="s">
        <v>199</v>
      </c>
      <c r="AT280" s="152" t="s">
        <v>195</v>
      </c>
      <c r="AU280" s="152" t="s">
        <v>91</v>
      </c>
      <c r="AY280" s="13" t="s">
        <v>193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91</v>
      </c>
      <c r="BK280" s="153">
        <f t="shared" si="59"/>
        <v>0</v>
      </c>
      <c r="BL280" s="13" t="s">
        <v>199</v>
      </c>
      <c r="BM280" s="152" t="s">
        <v>911</v>
      </c>
    </row>
    <row r="281" spans="2:65" s="1" customFormat="1" ht="24.2" customHeight="1" x14ac:dyDescent="0.2">
      <c r="B281" s="139"/>
      <c r="C281" s="140" t="s">
        <v>912</v>
      </c>
      <c r="D281" s="140" t="s">
        <v>195</v>
      </c>
      <c r="E281" s="141" t="s">
        <v>913</v>
      </c>
      <c r="F281" s="142" t="s">
        <v>914</v>
      </c>
      <c r="G281" s="143" t="s">
        <v>198</v>
      </c>
      <c r="H281" s="144">
        <v>136.9</v>
      </c>
      <c r="I281" s="145"/>
      <c r="J281" s="146">
        <f t="shared" si="50"/>
        <v>0</v>
      </c>
      <c r="K281" s="147"/>
      <c r="L281" s="28"/>
      <c r="M281" s="148" t="s">
        <v>1</v>
      </c>
      <c r="N281" s="149" t="s">
        <v>45</v>
      </c>
      <c r="P281" s="150">
        <f t="shared" si="51"/>
        <v>0</v>
      </c>
      <c r="Q281" s="150">
        <v>0.13699</v>
      </c>
      <c r="R281" s="150">
        <f t="shared" si="52"/>
        <v>18.753931000000001</v>
      </c>
      <c r="S281" s="150">
        <v>0</v>
      </c>
      <c r="T281" s="151">
        <f t="shared" si="53"/>
        <v>0</v>
      </c>
      <c r="AR281" s="152" t="s">
        <v>199</v>
      </c>
      <c r="AT281" s="152" t="s">
        <v>195</v>
      </c>
      <c r="AU281" s="152" t="s">
        <v>91</v>
      </c>
      <c r="AY281" s="13" t="s">
        <v>193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91</v>
      </c>
      <c r="BK281" s="153">
        <f t="shared" si="59"/>
        <v>0</v>
      </c>
      <c r="BL281" s="13" t="s">
        <v>199</v>
      </c>
      <c r="BM281" s="152" t="s">
        <v>915</v>
      </c>
    </row>
    <row r="282" spans="2:65" s="1" customFormat="1" ht="24.2" customHeight="1" x14ac:dyDescent="0.2">
      <c r="B282" s="139"/>
      <c r="C282" s="140" t="s">
        <v>916</v>
      </c>
      <c r="D282" s="140" t="s">
        <v>195</v>
      </c>
      <c r="E282" s="141" t="s">
        <v>917</v>
      </c>
      <c r="F282" s="142" t="s">
        <v>918</v>
      </c>
      <c r="G282" s="143" t="s">
        <v>198</v>
      </c>
      <c r="H282" s="144">
        <v>567.29999999999995</v>
      </c>
      <c r="I282" s="145"/>
      <c r="J282" s="146">
        <f t="shared" si="50"/>
        <v>0</v>
      </c>
      <c r="K282" s="147"/>
      <c r="L282" s="28"/>
      <c r="M282" s="148" t="s">
        <v>1</v>
      </c>
      <c r="N282" s="149" t="s">
        <v>45</v>
      </c>
      <c r="P282" s="150">
        <f t="shared" si="51"/>
        <v>0</v>
      </c>
      <c r="Q282" s="150">
        <v>5.1999999999999998E-3</v>
      </c>
      <c r="R282" s="150">
        <f t="shared" si="52"/>
        <v>2.9499599999999995</v>
      </c>
      <c r="S282" s="150">
        <v>0</v>
      </c>
      <c r="T282" s="151">
        <f t="shared" si="53"/>
        <v>0</v>
      </c>
      <c r="AR282" s="152" t="s">
        <v>199</v>
      </c>
      <c r="AT282" s="152" t="s">
        <v>195</v>
      </c>
      <c r="AU282" s="152" t="s">
        <v>91</v>
      </c>
      <c r="AY282" s="13" t="s">
        <v>193</v>
      </c>
      <c r="BE282" s="153">
        <f t="shared" si="54"/>
        <v>0</v>
      </c>
      <c r="BF282" s="153">
        <f t="shared" si="55"/>
        <v>0</v>
      </c>
      <c r="BG282" s="153">
        <f t="shared" si="56"/>
        <v>0</v>
      </c>
      <c r="BH282" s="153">
        <f t="shared" si="57"/>
        <v>0</v>
      </c>
      <c r="BI282" s="153">
        <f t="shared" si="58"/>
        <v>0</v>
      </c>
      <c r="BJ282" s="13" t="s">
        <v>91</v>
      </c>
      <c r="BK282" s="153">
        <f t="shared" si="59"/>
        <v>0</v>
      </c>
      <c r="BL282" s="13" t="s">
        <v>199</v>
      </c>
      <c r="BM282" s="152" t="s">
        <v>919</v>
      </c>
    </row>
    <row r="283" spans="2:65" s="1" customFormat="1" ht="24.2" customHeight="1" x14ac:dyDescent="0.2">
      <c r="B283" s="139"/>
      <c r="C283" s="140" t="s">
        <v>920</v>
      </c>
      <c r="D283" s="140" t="s">
        <v>195</v>
      </c>
      <c r="E283" s="141" t="s">
        <v>921</v>
      </c>
      <c r="F283" s="142" t="s">
        <v>922</v>
      </c>
      <c r="G283" s="143" t="s">
        <v>489</v>
      </c>
      <c r="H283" s="144">
        <v>9</v>
      </c>
      <c r="I283" s="145"/>
      <c r="J283" s="146">
        <f t="shared" si="50"/>
        <v>0</v>
      </c>
      <c r="K283" s="147"/>
      <c r="L283" s="28"/>
      <c r="M283" s="148" t="s">
        <v>1</v>
      </c>
      <c r="N283" s="149" t="s">
        <v>45</v>
      </c>
      <c r="P283" s="150">
        <f t="shared" si="51"/>
        <v>0</v>
      </c>
      <c r="Q283" s="150">
        <v>3.9640000000000002E-2</v>
      </c>
      <c r="R283" s="150">
        <f t="shared" si="52"/>
        <v>0.35676000000000002</v>
      </c>
      <c r="S283" s="150">
        <v>0</v>
      </c>
      <c r="T283" s="151">
        <f t="shared" si="53"/>
        <v>0</v>
      </c>
      <c r="AR283" s="152" t="s">
        <v>199</v>
      </c>
      <c r="AT283" s="152" t="s">
        <v>195</v>
      </c>
      <c r="AU283" s="152" t="s">
        <v>91</v>
      </c>
      <c r="AY283" s="13" t="s">
        <v>193</v>
      </c>
      <c r="BE283" s="153">
        <f t="shared" si="54"/>
        <v>0</v>
      </c>
      <c r="BF283" s="153">
        <f t="shared" si="55"/>
        <v>0</v>
      </c>
      <c r="BG283" s="153">
        <f t="shared" si="56"/>
        <v>0</v>
      </c>
      <c r="BH283" s="153">
        <f t="shared" si="57"/>
        <v>0</v>
      </c>
      <c r="BI283" s="153">
        <f t="shared" si="58"/>
        <v>0</v>
      </c>
      <c r="BJ283" s="13" t="s">
        <v>91</v>
      </c>
      <c r="BK283" s="153">
        <f t="shared" si="59"/>
        <v>0</v>
      </c>
      <c r="BL283" s="13" t="s">
        <v>199</v>
      </c>
      <c r="BM283" s="152" t="s">
        <v>923</v>
      </c>
    </row>
    <row r="284" spans="2:65" s="1" customFormat="1" ht="24.2" customHeight="1" x14ac:dyDescent="0.2">
      <c r="B284" s="139"/>
      <c r="C284" s="159" t="s">
        <v>924</v>
      </c>
      <c r="D284" s="159" t="s">
        <v>473</v>
      </c>
      <c r="E284" s="160" t="s">
        <v>925</v>
      </c>
      <c r="F284" s="161" t="s">
        <v>926</v>
      </c>
      <c r="G284" s="162" t="s">
        <v>489</v>
      </c>
      <c r="H284" s="163">
        <v>1</v>
      </c>
      <c r="I284" s="164"/>
      <c r="J284" s="165">
        <f t="shared" si="50"/>
        <v>0</v>
      </c>
      <c r="K284" s="166"/>
      <c r="L284" s="167"/>
      <c r="M284" s="168" t="s">
        <v>1</v>
      </c>
      <c r="N284" s="169" t="s">
        <v>45</v>
      </c>
      <c r="P284" s="150">
        <f t="shared" si="51"/>
        <v>0</v>
      </c>
      <c r="Q284" s="150">
        <v>1.46E-2</v>
      </c>
      <c r="R284" s="150">
        <f t="shared" si="52"/>
        <v>1.46E-2</v>
      </c>
      <c r="S284" s="150">
        <v>0</v>
      </c>
      <c r="T284" s="151">
        <f t="shared" si="53"/>
        <v>0</v>
      </c>
      <c r="AR284" s="152" t="s">
        <v>226</v>
      </c>
      <c r="AT284" s="152" t="s">
        <v>473</v>
      </c>
      <c r="AU284" s="152" t="s">
        <v>91</v>
      </c>
      <c r="AY284" s="13" t="s">
        <v>193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91</v>
      </c>
      <c r="BK284" s="153">
        <f t="shared" si="59"/>
        <v>0</v>
      </c>
      <c r="BL284" s="13" t="s">
        <v>199</v>
      </c>
      <c r="BM284" s="152" t="s">
        <v>927</v>
      </c>
    </row>
    <row r="285" spans="2:65" s="1" customFormat="1" ht="24.2" customHeight="1" x14ac:dyDescent="0.2">
      <c r="B285" s="139"/>
      <c r="C285" s="159" t="s">
        <v>928</v>
      </c>
      <c r="D285" s="159" t="s">
        <v>473</v>
      </c>
      <c r="E285" s="160" t="s">
        <v>929</v>
      </c>
      <c r="F285" s="161" t="s">
        <v>930</v>
      </c>
      <c r="G285" s="162" t="s">
        <v>489</v>
      </c>
      <c r="H285" s="163">
        <v>3</v>
      </c>
      <c r="I285" s="164"/>
      <c r="J285" s="165">
        <f t="shared" si="50"/>
        <v>0</v>
      </c>
      <c r="K285" s="166"/>
      <c r="L285" s="167"/>
      <c r="M285" s="168" t="s">
        <v>1</v>
      </c>
      <c r="N285" s="169" t="s">
        <v>45</v>
      </c>
      <c r="P285" s="150">
        <f t="shared" si="51"/>
        <v>0</v>
      </c>
      <c r="Q285" s="150">
        <v>1.43E-2</v>
      </c>
      <c r="R285" s="150">
        <f t="shared" si="52"/>
        <v>4.2900000000000001E-2</v>
      </c>
      <c r="S285" s="150">
        <v>0</v>
      </c>
      <c r="T285" s="151">
        <f t="shared" si="53"/>
        <v>0</v>
      </c>
      <c r="AR285" s="152" t="s">
        <v>226</v>
      </c>
      <c r="AT285" s="152" t="s">
        <v>473</v>
      </c>
      <c r="AU285" s="152" t="s">
        <v>91</v>
      </c>
      <c r="AY285" s="13" t="s">
        <v>193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91</v>
      </c>
      <c r="BK285" s="153">
        <f t="shared" si="59"/>
        <v>0</v>
      </c>
      <c r="BL285" s="13" t="s">
        <v>199</v>
      </c>
      <c r="BM285" s="152" t="s">
        <v>931</v>
      </c>
    </row>
    <row r="286" spans="2:65" s="1" customFormat="1" ht="24.2" customHeight="1" x14ac:dyDescent="0.2">
      <c r="B286" s="139"/>
      <c r="C286" s="159" t="s">
        <v>932</v>
      </c>
      <c r="D286" s="159" t="s">
        <v>473</v>
      </c>
      <c r="E286" s="160" t="s">
        <v>933</v>
      </c>
      <c r="F286" s="161" t="s">
        <v>934</v>
      </c>
      <c r="G286" s="162" t="s">
        <v>489</v>
      </c>
      <c r="H286" s="163">
        <v>1</v>
      </c>
      <c r="I286" s="164"/>
      <c r="J286" s="165">
        <f t="shared" si="50"/>
        <v>0</v>
      </c>
      <c r="K286" s="166"/>
      <c r="L286" s="167"/>
      <c r="M286" s="168" t="s">
        <v>1</v>
      </c>
      <c r="N286" s="169" t="s">
        <v>45</v>
      </c>
      <c r="P286" s="150">
        <f t="shared" si="51"/>
        <v>0</v>
      </c>
      <c r="Q286" s="150">
        <v>1.4E-2</v>
      </c>
      <c r="R286" s="150">
        <f t="shared" si="52"/>
        <v>1.4E-2</v>
      </c>
      <c r="S286" s="150">
        <v>0</v>
      </c>
      <c r="T286" s="151">
        <f t="shared" si="53"/>
        <v>0</v>
      </c>
      <c r="AR286" s="152" t="s">
        <v>226</v>
      </c>
      <c r="AT286" s="152" t="s">
        <v>473</v>
      </c>
      <c r="AU286" s="152" t="s">
        <v>91</v>
      </c>
      <c r="AY286" s="13" t="s">
        <v>193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91</v>
      </c>
      <c r="BK286" s="153">
        <f t="shared" si="59"/>
        <v>0</v>
      </c>
      <c r="BL286" s="13" t="s">
        <v>199</v>
      </c>
      <c r="BM286" s="152" t="s">
        <v>935</v>
      </c>
    </row>
    <row r="287" spans="2:65" s="1" customFormat="1" ht="24.2" customHeight="1" x14ac:dyDescent="0.2">
      <c r="B287" s="139"/>
      <c r="C287" s="159" t="s">
        <v>936</v>
      </c>
      <c r="D287" s="159" t="s">
        <v>473</v>
      </c>
      <c r="E287" s="160" t="s">
        <v>937</v>
      </c>
      <c r="F287" s="161" t="s">
        <v>938</v>
      </c>
      <c r="G287" s="162" t="s">
        <v>489</v>
      </c>
      <c r="H287" s="163">
        <v>2</v>
      </c>
      <c r="I287" s="164"/>
      <c r="J287" s="165">
        <f t="shared" si="50"/>
        <v>0</v>
      </c>
      <c r="K287" s="166"/>
      <c r="L287" s="167"/>
      <c r="M287" s="168" t="s">
        <v>1</v>
      </c>
      <c r="N287" s="169" t="s">
        <v>45</v>
      </c>
      <c r="P287" s="150">
        <f t="shared" si="51"/>
        <v>0</v>
      </c>
      <c r="Q287" s="150">
        <v>1.37E-2</v>
      </c>
      <c r="R287" s="150">
        <f t="shared" si="52"/>
        <v>2.7400000000000001E-2</v>
      </c>
      <c r="S287" s="150">
        <v>0</v>
      </c>
      <c r="T287" s="151">
        <f t="shared" si="53"/>
        <v>0</v>
      </c>
      <c r="AR287" s="152" t="s">
        <v>226</v>
      </c>
      <c r="AT287" s="152" t="s">
        <v>473</v>
      </c>
      <c r="AU287" s="152" t="s">
        <v>91</v>
      </c>
      <c r="AY287" s="13" t="s">
        <v>193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91</v>
      </c>
      <c r="BK287" s="153">
        <f t="shared" si="59"/>
        <v>0</v>
      </c>
      <c r="BL287" s="13" t="s">
        <v>199</v>
      </c>
      <c r="BM287" s="152" t="s">
        <v>939</v>
      </c>
    </row>
    <row r="288" spans="2:65" s="1" customFormat="1" ht="24.2" customHeight="1" x14ac:dyDescent="0.2">
      <c r="B288" s="139"/>
      <c r="C288" s="159" t="s">
        <v>940</v>
      </c>
      <c r="D288" s="159" t="s">
        <v>473</v>
      </c>
      <c r="E288" s="160" t="s">
        <v>941</v>
      </c>
      <c r="F288" s="161" t="s">
        <v>942</v>
      </c>
      <c r="G288" s="162" t="s">
        <v>489</v>
      </c>
      <c r="H288" s="163">
        <v>2</v>
      </c>
      <c r="I288" s="164"/>
      <c r="J288" s="165">
        <f t="shared" si="50"/>
        <v>0</v>
      </c>
      <c r="K288" s="166"/>
      <c r="L288" s="167"/>
      <c r="M288" s="168" t="s">
        <v>1</v>
      </c>
      <c r="N288" s="169" t="s">
        <v>45</v>
      </c>
      <c r="P288" s="150">
        <f t="shared" si="51"/>
        <v>0</v>
      </c>
      <c r="Q288" s="150">
        <v>1.37E-2</v>
      </c>
      <c r="R288" s="150">
        <f t="shared" si="52"/>
        <v>2.7400000000000001E-2</v>
      </c>
      <c r="S288" s="150">
        <v>0</v>
      </c>
      <c r="T288" s="151">
        <f t="shared" si="53"/>
        <v>0</v>
      </c>
      <c r="AR288" s="152" t="s">
        <v>226</v>
      </c>
      <c r="AT288" s="152" t="s">
        <v>473</v>
      </c>
      <c r="AU288" s="152" t="s">
        <v>91</v>
      </c>
      <c r="AY288" s="13" t="s">
        <v>193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91</v>
      </c>
      <c r="BK288" s="153">
        <f t="shared" si="59"/>
        <v>0</v>
      </c>
      <c r="BL288" s="13" t="s">
        <v>199</v>
      </c>
      <c r="BM288" s="152" t="s">
        <v>943</v>
      </c>
    </row>
    <row r="289" spans="2:65" s="1" customFormat="1" ht="24.2" customHeight="1" x14ac:dyDescent="0.2">
      <c r="B289" s="139"/>
      <c r="C289" s="140" t="s">
        <v>944</v>
      </c>
      <c r="D289" s="140" t="s">
        <v>195</v>
      </c>
      <c r="E289" s="141" t="s">
        <v>921</v>
      </c>
      <c r="F289" s="142" t="s">
        <v>922</v>
      </c>
      <c r="G289" s="143" t="s">
        <v>489</v>
      </c>
      <c r="H289" s="144">
        <v>3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45</v>
      </c>
      <c r="P289" s="150">
        <f t="shared" si="51"/>
        <v>0</v>
      </c>
      <c r="Q289" s="150">
        <v>3.9640000000000002E-2</v>
      </c>
      <c r="R289" s="150">
        <f t="shared" si="52"/>
        <v>0.11892</v>
      </c>
      <c r="S289" s="150">
        <v>0</v>
      </c>
      <c r="T289" s="151">
        <f t="shared" si="53"/>
        <v>0</v>
      </c>
      <c r="AR289" s="152" t="s">
        <v>199</v>
      </c>
      <c r="AT289" s="152" t="s">
        <v>195</v>
      </c>
      <c r="AU289" s="152" t="s">
        <v>91</v>
      </c>
      <c r="AY289" s="13" t="s">
        <v>193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91</v>
      </c>
      <c r="BK289" s="153">
        <f t="shared" si="59"/>
        <v>0</v>
      </c>
      <c r="BL289" s="13" t="s">
        <v>199</v>
      </c>
      <c r="BM289" s="152" t="s">
        <v>945</v>
      </c>
    </row>
    <row r="290" spans="2:65" s="1" customFormat="1" ht="24.2" customHeight="1" x14ac:dyDescent="0.2">
      <c r="B290" s="139"/>
      <c r="C290" s="159" t="s">
        <v>946</v>
      </c>
      <c r="D290" s="159" t="s">
        <v>473</v>
      </c>
      <c r="E290" s="160" t="s">
        <v>947</v>
      </c>
      <c r="F290" s="161" t="s">
        <v>948</v>
      </c>
      <c r="G290" s="162" t="s">
        <v>489</v>
      </c>
      <c r="H290" s="163">
        <v>3</v>
      </c>
      <c r="I290" s="164"/>
      <c r="J290" s="165">
        <f t="shared" si="50"/>
        <v>0</v>
      </c>
      <c r="K290" s="166"/>
      <c r="L290" s="167"/>
      <c r="M290" s="168" t="s">
        <v>1</v>
      </c>
      <c r="N290" s="169" t="s">
        <v>45</v>
      </c>
      <c r="P290" s="150">
        <f t="shared" si="51"/>
        <v>0</v>
      </c>
      <c r="Q290" s="150">
        <v>0.01</v>
      </c>
      <c r="R290" s="150">
        <f t="shared" si="52"/>
        <v>0.03</v>
      </c>
      <c r="S290" s="150">
        <v>0</v>
      </c>
      <c r="T290" s="151">
        <f t="shared" si="53"/>
        <v>0</v>
      </c>
      <c r="AR290" s="152" t="s">
        <v>226</v>
      </c>
      <c r="AT290" s="152" t="s">
        <v>473</v>
      </c>
      <c r="AU290" s="152" t="s">
        <v>91</v>
      </c>
      <c r="AY290" s="13" t="s">
        <v>193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91</v>
      </c>
      <c r="BK290" s="153">
        <f t="shared" si="59"/>
        <v>0</v>
      </c>
      <c r="BL290" s="13" t="s">
        <v>199</v>
      </c>
      <c r="BM290" s="152" t="s">
        <v>949</v>
      </c>
    </row>
    <row r="291" spans="2:65" s="1" customFormat="1" ht="24.2" customHeight="1" x14ac:dyDescent="0.2">
      <c r="B291" s="139"/>
      <c r="C291" s="140" t="s">
        <v>950</v>
      </c>
      <c r="D291" s="140" t="s">
        <v>195</v>
      </c>
      <c r="E291" s="141" t="s">
        <v>951</v>
      </c>
      <c r="F291" s="142" t="s">
        <v>952</v>
      </c>
      <c r="G291" s="143" t="s">
        <v>489</v>
      </c>
      <c r="H291" s="144">
        <v>3</v>
      </c>
      <c r="I291" s="145"/>
      <c r="J291" s="146">
        <f t="shared" si="50"/>
        <v>0</v>
      </c>
      <c r="K291" s="147"/>
      <c r="L291" s="28"/>
      <c r="M291" s="148" t="s">
        <v>1</v>
      </c>
      <c r="N291" s="149" t="s">
        <v>45</v>
      </c>
      <c r="P291" s="150">
        <f t="shared" si="51"/>
        <v>0</v>
      </c>
      <c r="Q291" s="150">
        <v>0.43841000000000002</v>
      </c>
      <c r="R291" s="150">
        <f t="shared" si="52"/>
        <v>1.3152300000000001</v>
      </c>
      <c r="S291" s="150">
        <v>0</v>
      </c>
      <c r="T291" s="151">
        <f t="shared" si="53"/>
        <v>0</v>
      </c>
      <c r="AR291" s="152" t="s">
        <v>199</v>
      </c>
      <c r="AT291" s="152" t="s">
        <v>195</v>
      </c>
      <c r="AU291" s="152" t="s">
        <v>91</v>
      </c>
      <c r="AY291" s="13" t="s">
        <v>193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91</v>
      </c>
      <c r="BK291" s="153">
        <f t="shared" si="59"/>
        <v>0</v>
      </c>
      <c r="BL291" s="13" t="s">
        <v>199</v>
      </c>
      <c r="BM291" s="152" t="s">
        <v>953</v>
      </c>
    </row>
    <row r="292" spans="2:65" s="1" customFormat="1" ht="24.2" customHeight="1" x14ac:dyDescent="0.2">
      <c r="B292" s="139"/>
      <c r="C292" s="159" t="s">
        <v>954</v>
      </c>
      <c r="D292" s="159" t="s">
        <v>473</v>
      </c>
      <c r="E292" s="160" t="s">
        <v>955</v>
      </c>
      <c r="F292" s="161" t="s">
        <v>956</v>
      </c>
      <c r="G292" s="162" t="s">
        <v>489</v>
      </c>
      <c r="H292" s="163">
        <v>3</v>
      </c>
      <c r="I292" s="164"/>
      <c r="J292" s="165">
        <f t="shared" si="50"/>
        <v>0</v>
      </c>
      <c r="K292" s="166"/>
      <c r="L292" s="167"/>
      <c r="M292" s="168" t="s">
        <v>1</v>
      </c>
      <c r="N292" s="169" t="s">
        <v>45</v>
      </c>
      <c r="P292" s="150">
        <f t="shared" si="51"/>
        <v>0</v>
      </c>
      <c r="Q292" s="150">
        <v>1.2E-2</v>
      </c>
      <c r="R292" s="150">
        <f t="shared" si="52"/>
        <v>3.6000000000000004E-2</v>
      </c>
      <c r="S292" s="150">
        <v>0</v>
      </c>
      <c r="T292" s="151">
        <f t="shared" si="53"/>
        <v>0</v>
      </c>
      <c r="AR292" s="152" t="s">
        <v>226</v>
      </c>
      <c r="AT292" s="152" t="s">
        <v>473</v>
      </c>
      <c r="AU292" s="152" t="s">
        <v>91</v>
      </c>
      <c r="AY292" s="13" t="s">
        <v>193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91</v>
      </c>
      <c r="BK292" s="153">
        <f t="shared" si="59"/>
        <v>0</v>
      </c>
      <c r="BL292" s="13" t="s">
        <v>199</v>
      </c>
      <c r="BM292" s="152" t="s">
        <v>957</v>
      </c>
    </row>
    <row r="293" spans="2:65" s="11" customFormat="1" ht="22.9" customHeight="1" x14ac:dyDescent="0.2">
      <c r="B293" s="127"/>
      <c r="D293" s="128" t="s">
        <v>78</v>
      </c>
      <c r="E293" s="137" t="s">
        <v>206</v>
      </c>
      <c r="F293" s="137" t="s">
        <v>207</v>
      </c>
      <c r="I293" s="130"/>
      <c r="J293" s="138">
        <f>BK293</f>
        <v>0</v>
      </c>
      <c r="L293" s="127"/>
      <c r="M293" s="132"/>
      <c r="P293" s="133">
        <f>SUM(P294:P302)</f>
        <v>0</v>
      </c>
      <c r="R293" s="133">
        <f>SUM(R294:R302)</f>
        <v>38.710726910000005</v>
      </c>
      <c r="T293" s="134">
        <f>SUM(T294:T302)</f>
        <v>0</v>
      </c>
      <c r="AR293" s="128" t="s">
        <v>86</v>
      </c>
      <c r="AT293" s="135" t="s">
        <v>78</v>
      </c>
      <c r="AU293" s="135" t="s">
        <v>86</v>
      </c>
      <c r="AY293" s="128" t="s">
        <v>193</v>
      </c>
      <c r="BK293" s="136">
        <f>SUM(BK294:BK302)</f>
        <v>0</v>
      </c>
    </row>
    <row r="294" spans="2:65" s="1" customFormat="1" ht="37.9" customHeight="1" x14ac:dyDescent="0.2">
      <c r="B294" s="139"/>
      <c r="C294" s="140" t="s">
        <v>276</v>
      </c>
      <c r="D294" s="140" t="s">
        <v>195</v>
      </c>
      <c r="E294" s="141" t="s">
        <v>958</v>
      </c>
      <c r="F294" s="142" t="s">
        <v>959</v>
      </c>
      <c r="G294" s="143" t="s">
        <v>318</v>
      </c>
      <c r="H294" s="144">
        <v>29.76</v>
      </c>
      <c r="I294" s="145"/>
      <c r="J294" s="146">
        <f t="shared" ref="J294:J302" si="60">ROUND(I294*H294,2)</f>
        <v>0</v>
      </c>
      <c r="K294" s="147"/>
      <c r="L294" s="28"/>
      <c r="M294" s="148" t="s">
        <v>1</v>
      </c>
      <c r="N294" s="149" t="s">
        <v>45</v>
      </c>
      <c r="P294" s="150">
        <f t="shared" ref="P294:P302" si="61">O294*H294</f>
        <v>0</v>
      </c>
      <c r="Q294" s="150">
        <v>1.2199999999999999E-3</v>
      </c>
      <c r="R294" s="150">
        <f t="shared" ref="R294:R302" si="62">Q294*H294</f>
        <v>3.6307199999999998E-2</v>
      </c>
      <c r="S294" s="150">
        <v>0</v>
      </c>
      <c r="T294" s="151">
        <f t="shared" ref="T294:T302" si="63">S294*H294</f>
        <v>0</v>
      </c>
      <c r="AR294" s="152" t="s">
        <v>199</v>
      </c>
      <c r="AT294" s="152" t="s">
        <v>195</v>
      </c>
      <c r="AU294" s="152" t="s">
        <v>91</v>
      </c>
      <c r="AY294" s="13" t="s">
        <v>193</v>
      </c>
      <c r="BE294" s="153">
        <f t="shared" ref="BE294:BE302" si="64">IF(N294="základná",J294,0)</f>
        <v>0</v>
      </c>
      <c r="BF294" s="153">
        <f t="shared" ref="BF294:BF302" si="65">IF(N294="znížená",J294,0)</f>
        <v>0</v>
      </c>
      <c r="BG294" s="153">
        <f t="shared" ref="BG294:BG302" si="66">IF(N294="zákl. prenesená",J294,0)</f>
        <v>0</v>
      </c>
      <c r="BH294" s="153">
        <f t="shared" ref="BH294:BH302" si="67">IF(N294="zníž. prenesená",J294,0)</f>
        <v>0</v>
      </c>
      <c r="BI294" s="153">
        <f t="shared" ref="BI294:BI302" si="68">IF(N294="nulová",J294,0)</f>
        <v>0</v>
      </c>
      <c r="BJ294" s="13" t="s">
        <v>91</v>
      </c>
      <c r="BK294" s="153">
        <f t="shared" ref="BK294:BK302" si="69">ROUND(I294*H294,2)</f>
        <v>0</v>
      </c>
      <c r="BL294" s="13" t="s">
        <v>199</v>
      </c>
      <c r="BM294" s="152" t="s">
        <v>960</v>
      </c>
    </row>
    <row r="295" spans="2:65" s="1" customFormat="1" ht="37.9" customHeight="1" x14ac:dyDescent="0.2">
      <c r="B295" s="139"/>
      <c r="C295" s="140" t="s">
        <v>961</v>
      </c>
      <c r="D295" s="140" t="s">
        <v>195</v>
      </c>
      <c r="E295" s="141" t="s">
        <v>962</v>
      </c>
      <c r="F295" s="142" t="s">
        <v>963</v>
      </c>
      <c r="G295" s="143" t="s">
        <v>198</v>
      </c>
      <c r="H295" s="144">
        <v>762.70100000000002</v>
      </c>
      <c r="I295" s="145"/>
      <c r="J295" s="146">
        <f t="shared" si="60"/>
        <v>0</v>
      </c>
      <c r="K295" s="147"/>
      <c r="L295" s="28"/>
      <c r="M295" s="148" t="s">
        <v>1</v>
      </c>
      <c r="N295" s="149" t="s">
        <v>45</v>
      </c>
      <c r="P295" s="150">
        <f t="shared" si="61"/>
        <v>0</v>
      </c>
      <c r="Q295" s="150">
        <v>2.3990000000000001E-2</v>
      </c>
      <c r="R295" s="150">
        <f t="shared" si="62"/>
        <v>18.29719699</v>
      </c>
      <c r="S295" s="150">
        <v>0</v>
      </c>
      <c r="T295" s="151">
        <f t="shared" si="63"/>
        <v>0</v>
      </c>
      <c r="AR295" s="152" t="s">
        <v>199</v>
      </c>
      <c r="AT295" s="152" t="s">
        <v>195</v>
      </c>
      <c r="AU295" s="152" t="s">
        <v>91</v>
      </c>
      <c r="AY295" s="13" t="s">
        <v>193</v>
      </c>
      <c r="BE295" s="153">
        <f t="shared" si="64"/>
        <v>0</v>
      </c>
      <c r="BF295" s="153">
        <f t="shared" si="65"/>
        <v>0</v>
      </c>
      <c r="BG295" s="153">
        <f t="shared" si="66"/>
        <v>0</v>
      </c>
      <c r="BH295" s="153">
        <f t="shared" si="67"/>
        <v>0</v>
      </c>
      <c r="BI295" s="153">
        <f t="shared" si="68"/>
        <v>0</v>
      </c>
      <c r="BJ295" s="13" t="s">
        <v>91</v>
      </c>
      <c r="BK295" s="153">
        <f t="shared" si="69"/>
        <v>0</v>
      </c>
      <c r="BL295" s="13" t="s">
        <v>199</v>
      </c>
      <c r="BM295" s="152" t="s">
        <v>964</v>
      </c>
    </row>
    <row r="296" spans="2:65" s="1" customFormat="1" ht="44.25" customHeight="1" x14ac:dyDescent="0.2">
      <c r="B296" s="139"/>
      <c r="C296" s="140" t="s">
        <v>965</v>
      </c>
      <c r="D296" s="140" t="s">
        <v>195</v>
      </c>
      <c r="E296" s="141" t="s">
        <v>966</v>
      </c>
      <c r="F296" s="142" t="s">
        <v>967</v>
      </c>
      <c r="G296" s="143" t="s">
        <v>198</v>
      </c>
      <c r="H296" s="144">
        <v>1525.402</v>
      </c>
      <c r="I296" s="145"/>
      <c r="J296" s="146">
        <f t="shared" si="60"/>
        <v>0</v>
      </c>
      <c r="K296" s="147"/>
      <c r="L296" s="28"/>
      <c r="M296" s="148" t="s">
        <v>1</v>
      </c>
      <c r="N296" s="149" t="s">
        <v>45</v>
      </c>
      <c r="P296" s="150">
        <f t="shared" si="61"/>
        <v>0</v>
      </c>
      <c r="Q296" s="150">
        <v>0</v>
      </c>
      <c r="R296" s="150">
        <f t="shared" si="62"/>
        <v>0</v>
      </c>
      <c r="S296" s="150">
        <v>0</v>
      </c>
      <c r="T296" s="151">
        <f t="shared" si="63"/>
        <v>0</v>
      </c>
      <c r="AR296" s="152" t="s">
        <v>199</v>
      </c>
      <c r="AT296" s="152" t="s">
        <v>195</v>
      </c>
      <c r="AU296" s="152" t="s">
        <v>91</v>
      </c>
      <c r="AY296" s="13" t="s">
        <v>193</v>
      </c>
      <c r="BE296" s="153">
        <f t="shared" si="64"/>
        <v>0</v>
      </c>
      <c r="BF296" s="153">
        <f t="shared" si="65"/>
        <v>0</v>
      </c>
      <c r="BG296" s="153">
        <f t="shared" si="66"/>
        <v>0</v>
      </c>
      <c r="BH296" s="153">
        <f t="shared" si="67"/>
        <v>0</v>
      </c>
      <c r="BI296" s="153">
        <f t="shared" si="68"/>
        <v>0</v>
      </c>
      <c r="BJ296" s="13" t="s">
        <v>91</v>
      </c>
      <c r="BK296" s="153">
        <f t="shared" si="69"/>
        <v>0</v>
      </c>
      <c r="BL296" s="13" t="s">
        <v>199</v>
      </c>
      <c r="BM296" s="152" t="s">
        <v>968</v>
      </c>
    </row>
    <row r="297" spans="2:65" s="1" customFormat="1" ht="37.9" customHeight="1" x14ac:dyDescent="0.2">
      <c r="B297" s="139"/>
      <c r="C297" s="140" t="s">
        <v>969</v>
      </c>
      <c r="D297" s="140" t="s">
        <v>195</v>
      </c>
      <c r="E297" s="141" t="s">
        <v>970</v>
      </c>
      <c r="F297" s="142" t="s">
        <v>971</v>
      </c>
      <c r="G297" s="143" t="s">
        <v>198</v>
      </c>
      <c r="H297" s="144">
        <v>762.70100000000002</v>
      </c>
      <c r="I297" s="145"/>
      <c r="J297" s="146">
        <f t="shared" si="60"/>
        <v>0</v>
      </c>
      <c r="K297" s="147"/>
      <c r="L297" s="28"/>
      <c r="M297" s="148" t="s">
        <v>1</v>
      </c>
      <c r="N297" s="149" t="s">
        <v>45</v>
      </c>
      <c r="P297" s="150">
        <f t="shared" si="61"/>
        <v>0</v>
      </c>
      <c r="Q297" s="150">
        <v>2.3990000000000001E-2</v>
      </c>
      <c r="R297" s="150">
        <f t="shared" si="62"/>
        <v>18.29719699</v>
      </c>
      <c r="S297" s="150">
        <v>0</v>
      </c>
      <c r="T297" s="151">
        <f t="shared" si="63"/>
        <v>0</v>
      </c>
      <c r="AR297" s="152" t="s">
        <v>199</v>
      </c>
      <c r="AT297" s="152" t="s">
        <v>195</v>
      </c>
      <c r="AU297" s="152" t="s">
        <v>91</v>
      </c>
      <c r="AY297" s="13" t="s">
        <v>193</v>
      </c>
      <c r="BE297" s="153">
        <f t="shared" si="64"/>
        <v>0</v>
      </c>
      <c r="BF297" s="153">
        <f t="shared" si="65"/>
        <v>0</v>
      </c>
      <c r="BG297" s="153">
        <f t="shared" si="66"/>
        <v>0</v>
      </c>
      <c r="BH297" s="153">
        <f t="shared" si="67"/>
        <v>0</v>
      </c>
      <c r="BI297" s="153">
        <f t="shared" si="68"/>
        <v>0</v>
      </c>
      <c r="BJ297" s="13" t="s">
        <v>91</v>
      </c>
      <c r="BK297" s="153">
        <f t="shared" si="69"/>
        <v>0</v>
      </c>
      <c r="BL297" s="13" t="s">
        <v>199</v>
      </c>
      <c r="BM297" s="152" t="s">
        <v>972</v>
      </c>
    </row>
    <row r="298" spans="2:65" s="1" customFormat="1" ht="24.2" customHeight="1" x14ac:dyDescent="0.2">
      <c r="B298" s="139"/>
      <c r="C298" s="140" t="s">
        <v>973</v>
      </c>
      <c r="D298" s="140" t="s">
        <v>195</v>
      </c>
      <c r="E298" s="141" t="s">
        <v>974</v>
      </c>
      <c r="F298" s="142" t="s">
        <v>975</v>
      </c>
      <c r="G298" s="143" t="s">
        <v>198</v>
      </c>
      <c r="H298" s="144">
        <v>1010.529</v>
      </c>
      <c r="I298" s="145"/>
      <c r="J298" s="146">
        <f t="shared" si="60"/>
        <v>0</v>
      </c>
      <c r="K298" s="147"/>
      <c r="L298" s="28"/>
      <c r="M298" s="148" t="s">
        <v>1</v>
      </c>
      <c r="N298" s="149" t="s">
        <v>45</v>
      </c>
      <c r="P298" s="150">
        <f t="shared" si="61"/>
        <v>0</v>
      </c>
      <c r="Q298" s="150">
        <v>1.92E-3</v>
      </c>
      <c r="R298" s="150">
        <f t="shared" si="62"/>
        <v>1.9402156800000001</v>
      </c>
      <c r="S298" s="150">
        <v>0</v>
      </c>
      <c r="T298" s="151">
        <f t="shared" si="63"/>
        <v>0</v>
      </c>
      <c r="AR298" s="152" t="s">
        <v>199</v>
      </c>
      <c r="AT298" s="152" t="s">
        <v>195</v>
      </c>
      <c r="AU298" s="152" t="s">
        <v>91</v>
      </c>
      <c r="AY298" s="13" t="s">
        <v>193</v>
      </c>
      <c r="BE298" s="153">
        <f t="shared" si="64"/>
        <v>0</v>
      </c>
      <c r="BF298" s="153">
        <f t="shared" si="65"/>
        <v>0</v>
      </c>
      <c r="BG298" s="153">
        <f t="shared" si="66"/>
        <v>0</v>
      </c>
      <c r="BH298" s="153">
        <f t="shared" si="67"/>
        <v>0</v>
      </c>
      <c r="BI298" s="153">
        <f t="shared" si="68"/>
        <v>0</v>
      </c>
      <c r="BJ298" s="13" t="s">
        <v>91</v>
      </c>
      <c r="BK298" s="153">
        <f t="shared" si="69"/>
        <v>0</v>
      </c>
      <c r="BL298" s="13" t="s">
        <v>199</v>
      </c>
      <c r="BM298" s="152" t="s">
        <v>976</v>
      </c>
    </row>
    <row r="299" spans="2:65" s="1" customFormat="1" ht="16.5" customHeight="1" x14ac:dyDescent="0.2">
      <c r="B299" s="139"/>
      <c r="C299" s="140" t="s">
        <v>977</v>
      </c>
      <c r="D299" s="140" t="s">
        <v>195</v>
      </c>
      <c r="E299" s="141" t="s">
        <v>978</v>
      </c>
      <c r="F299" s="142" t="s">
        <v>979</v>
      </c>
      <c r="G299" s="143" t="s">
        <v>198</v>
      </c>
      <c r="H299" s="144">
        <v>762.70100000000002</v>
      </c>
      <c r="I299" s="145"/>
      <c r="J299" s="146">
        <f t="shared" si="60"/>
        <v>0</v>
      </c>
      <c r="K299" s="147"/>
      <c r="L299" s="28"/>
      <c r="M299" s="148" t="s">
        <v>1</v>
      </c>
      <c r="N299" s="149" t="s">
        <v>45</v>
      </c>
      <c r="P299" s="150">
        <f t="shared" si="61"/>
        <v>0</v>
      </c>
      <c r="Q299" s="150">
        <v>5.0000000000000002E-5</v>
      </c>
      <c r="R299" s="150">
        <f t="shared" si="62"/>
        <v>3.8135050000000004E-2</v>
      </c>
      <c r="S299" s="150">
        <v>0</v>
      </c>
      <c r="T299" s="151">
        <f t="shared" si="63"/>
        <v>0</v>
      </c>
      <c r="AR299" s="152" t="s">
        <v>199</v>
      </c>
      <c r="AT299" s="152" t="s">
        <v>195</v>
      </c>
      <c r="AU299" s="152" t="s">
        <v>91</v>
      </c>
      <c r="AY299" s="13" t="s">
        <v>193</v>
      </c>
      <c r="BE299" s="153">
        <f t="shared" si="64"/>
        <v>0</v>
      </c>
      <c r="BF299" s="153">
        <f t="shared" si="65"/>
        <v>0</v>
      </c>
      <c r="BG299" s="153">
        <f t="shared" si="66"/>
        <v>0</v>
      </c>
      <c r="BH299" s="153">
        <f t="shared" si="67"/>
        <v>0</v>
      </c>
      <c r="BI299" s="153">
        <f t="shared" si="68"/>
        <v>0</v>
      </c>
      <c r="BJ299" s="13" t="s">
        <v>91</v>
      </c>
      <c r="BK299" s="153">
        <f t="shared" si="69"/>
        <v>0</v>
      </c>
      <c r="BL299" s="13" t="s">
        <v>199</v>
      </c>
      <c r="BM299" s="152" t="s">
        <v>980</v>
      </c>
    </row>
    <row r="300" spans="2:65" s="1" customFormat="1" ht="16.5" customHeight="1" x14ac:dyDescent="0.2">
      <c r="B300" s="139"/>
      <c r="C300" s="140" t="s">
        <v>981</v>
      </c>
      <c r="D300" s="140" t="s">
        <v>195</v>
      </c>
      <c r="E300" s="141" t="s">
        <v>982</v>
      </c>
      <c r="F300" s="142" t="s">
        <v>983</v>
      </c>
      <c r="G300" s="143" t="s">
        <v>198</v>
      </c>
      <c r="H300" s="144">
        <v>762.70100000000002</v>
      </c>
      <c r="I300" s="145"/>
      <c r="J300" s="146">
        <f t="shared" si="60"/>
        <v>0</v>
      </c>
      <c r="K300" s="147"/>
      <c r="L300" s="28"/>
      <c r="M300" s="148" t="s">
        <v>1</v>
      </c>
      <c r="N300" s="149" t="s">
        <v>45</v>
      </c>
      <c r="P300" s="150">
        <f t="shared" si="61"/>
        <v>0</v>
      </c>
      <c r="Q300" s="150">
        <v>0</v>
      </c>
      <c r="R300" s="150">
        <f t="shared" si="62"/>
        <v>0</v>
      </c>
      <c r="S300" s="150">
        <v>0</v>
      </c>
      <c r="T300" s="151">
        <f t="shared" si="63"/>
        <v>0</v>
      </c>
      <c r="AR300" s="152" t="s">
        <v>199</v>
      </c>
      <c r="AT300" s="152" t="s">
        <v>195</v>
      </c>
      <c r="AU300" s="152" t="s">
        <v>91</v>
      </c>
      <c r="AY300" s="13" t="s">
        <v>193</v>
      </c>
      <c r="BE300" s="153">
        <f t="shared" si="64"/>
        <v>0</v>
      </c>
      <c r="BF300" s="153">
        <f t="shared" si="65"/>
        <v>0</v>
      </c>
      <c r="BG300" s="153">
        <f t="shared" si="66"/>
        <v>0</v>
      </c>
      <c r="BH300" s="153">
        <f t="shared" si="67"/>
        <v>0</v>
      </c>
      <c r="BI300" s="153">
        <f t="shared" si="68"/>
        <v>0</v>
      </c>
      <c r="BJ300" s="13" t="s">
        <v>91</v>
      </c>
      <c r="BK300" s="153">
        <f t="shared" si="69"/>
        <v>0</v>
      </c>
      <c r="BL300" s="13" t="s">
        <v>199</v>
      </c>
      <c r="BM300" s="152" t="s">
        <v>984</v>
      </c>
    </row>
    <row r="301" spans="2:65" s="1" customFormat="1" ht="16.5" customHeight="1" x14ac:dyDescent="0.2">
      <c r="B301" s="139"/>
      <c r="C301" s="140" t="s">
        <v>985</v>
      </c>
      <c r="D301" s="140" t="s">
        <v>195</v>
      </c>
      <c r="E301" s="141" t="s">
        <v>986</v>
      </c>
      <c r="F301" s="142" t="s">
        <v>987</v>
      </c>
      <c r="G301" s="143" t="s">
        <v>198</v>
      </c>
      <c r="H301" s="144">
        <v>579.20000000000005</v>
      </c>
      <c r="I301" s="145"/>
      <c r="J301" s="146">
        <f t="shared" si="60"/>
        <v>0</v>
      </c>
      <c r="K301" s="147"/>
      <c r="L301" s="28"/>
      <c r="M301" s="148" t="s">
        <v>1</v>
      </c>
      <c r="N301" s="149" t="s">
        <v>45</v>
      </c>
      <c r="P301" s="150">
        <f t="shared" si="61"/>
        <v>0</v>
      </c>
      <c r="Q301" s="150">
        <v>5.0000000000000002E-5</v>
      </c>
      <c r="R301" s="150">
        <f t="shared" si="62"/>
        <v>2.8960000000000003E-2</v>
      </c>
      <c r="S301" s="150">
        <v>0</v>
      </c>
      <c r="T301" s="151">
        <f t="shared" si="63"/>
        <v>0</v>
      </c>
      <c r="AR301" s="152" t="s">
        <v>199</v>
      </c>
      <c r="AT301" s="152" t="s">
        <v>195</v>
      </c>
      <c r="AU301" s="152" t="s">
        <v>91</v>
      </c>
      <c r="AY301" s="13" t="s">
        <v>193</v>
      </c>
      <c r="BE301" s="153">
        <f t="shared" si="64"/>
        <v>0</v>
      </c>
      <c r="BF301" s="153">
        <f t="shared" si="65"/>
        <v>0</v>
      </c>
      <c r="BG301" s="153">
        <f t="shared" si="66"/>
        <v>0</v>
      </c>
      <c r="BH301" s="153">
        <f t="shared" si="67"/>
        <v>0</v>
      </c>
      <c r="BI301" s="153">
        <f t="shared" si="68"/>
        <v>0</v>
      </c>
      <c r="BJ301" s="13" t="s">
        <v>91</v>
      </c>
      <c r="BK301" s="153">
        <f t="shared" si="69"/>
        <v>0</v>
      </c>
      <c r="BL301" s="13" t="s">
        <v>199</v>
      </c>
      <c r="BM301" s="152" t="s">
        <v>988</v>
      </c>
    </row>
    <row r="302" spans="2:65" s="1" customFormat="1" ht="24.2" customHeight="1" x14ac:dyDescent="0.2">
      <c r="B302" s="139"/>
      <c r="C302" s="140" t="s">
        <v>989</v>
      </c>
      <c r="D302" s="140" t="s">
        <v>195</v>
      </c>
      <c r="E302" s="141" t="s">
        <v>990</v>
      </c>
      <c r="F302" s="142" t="s">
        <v>991</v>
      </c>
      <c r="G302" s="143" t="s">
        <v>198</v>
      </c>
      <c r="H302" s="144">
        <v>1454.3</v>
      </c>
      <c r="I302" s="145"/>
      <c r="J302" s="146">
        <f t="shared" si="60"/>
        <v>0</v>
      </c>
      <c r="K302" s="147"/>
      <c r="L302" s="28"/>
      <c r="M302" s="148" t="s">
        <v>1</v>
      </c>
      <c r="N302" s="149" t="s">
        <v>45</v>
      </c>
      <c r="P302" s="150">
        <f t="shared" si="61"/>
        <v>0</v>
      </c>
      <c r="Q302" s="150">
        <v>5.0000000000000002E-5</v>
      </c>
      <c r="R302" s="150">
        <f t="shared" si="62"/>
        <v>7.2715000000000002E-2</v>
      </c>
      <c r="S302" s="150">
        <v>0</v>
      </c>
      <c r="T302" s="151">
        <f t="shared" si="63"/>
        <v>0</v>
      </c>
      <c r="AR302" s="152" t="s">
        <v>199</v>
      </c>
      <c r="AT302" s="152" t="s">
        <v>195</v>
      </c>
      <c r="AU302" s="152" t="s">
        <v>91</v>
      </c>
      <c r="AY302" s="13" t="s">
        <v>193</v>
      </c>
      <c r="BE302" s="153">
        <f t="shared" si="64"/>
        <v>0</v>
      </c>
      <c r="BF302" s="153">
        <f t="shared" si="65"/>
        <v>0</v>
      </c>
      <c r="BG302" s="153">
        <f t="shared" si="66"/>
        <v>0</v>
      </c>
      <c r="BH302" s="153">
        <f t="shared" si="67"/>
        <v>0</v>
      </c>
      <c r="BI302" s="153">
        <f t="shared" si="68"/>
        <v>0</v>
      </c>
      <c r="BJ302" s="13" t="s">
        <v>91</v>
      </c>
      <c r="BK302" s="153">
        <f t="shared" si="69"/>
        <v>0</v>
      </c>
      <c r="BL302" s="13" t="s">
        <v>199</v>
      </c>
      <c r="BM302" s="152" t="s">
        <v>992</v>
      </c>
    </row>
    <row r="303" spans="2:65" s="11" customFormat="1" ht="22.9" customHeight="1" x14ac:dyDescent="0.2">
      <c r="B303" s="127"/>
      <c r="D303" s="128" t="s">
        <v>78</v>
      </c>
      <c r="E303" s="137" t="s">
        <v>993</v>
      </c>
      <c r="F303" s="137" t="s">
        <v>994</v>
      </c>
      <c r="I303" s="130"/>
      <c r="J303" s="138">
        <f>BK303</f>
        <v>0</v>
      </c>
      <c r="L303" s="127"/>
      <c r="M303" s="132"/>
      <c r="P303" s="133">
        <f>P304</f>
        <v>0</v>
      </c>
      <c r="R303" s="133">
        <f>R304</f>
        <v>0</v>
      </c>
      <c r="T303" s="134">
        <f>T304</f>
        <v>0</v>
      </c>
      <c r="AR303" s="128" t="s">
        <v>86</v>
      </c>
      <c r="AT303" s="135" t="s">
        <v>78</v>
      </c>
      <c r="AU303" s="135" t="s">
        <v>86</v>
      </c>
      <c r="AY303" s="128" t="s">
        <v>193</v>
      </c>
      <c r="BK303" s="136">
        <f>BK304</f>
        <v>0</v>
      </c>
    </row>
    <row r="304" spans="2:65" s="1" customFormat="1" ht="24.2" customHeight="1" x14ac:dyDescent="0.2">
      <c r="B304" s="139"/>
      <c r="C304" s="140" t="s">
        <v>995</v>
      </c>
      <c r="D304" s="140" t="s">
        <v>195</v>
      </c>
      <c r="E304" s="141" t="s">
        <v>996</v>
      </c>
      <c r="F304" s="142" t="s">
        <v>997</v>
      </c>
      <c r="G304" s="143" t="s">
        <v>240</v>
      </c>
      <c r="H304" s="144">
        <v>7414.76</v>
      </c>
      <c r="I304" s="145"/>
      <c r="J304" s="146">
        <f>ROUND(I304*H304,2)</f>
        <v>0</v>
      </c>
      <c r="K304" s="147"/>
      <c r="L304" s="28"/>
      <c r="M304" s="148" t="s">
        <v>1</v>
      </c>
      <c r="N304" s="149" t="s">
        <v>45</v>
      </c>
      <c r="P304" s="150">
        <f>O304*H304</f>
        <v>0</v>
      </c>
      <c r="Q304" s="150">
        <v>0</v>
      </c>
      <c r="R304" s="150">
        <f>Q304*H304</f>
        <v>0</v>
      </c>
      <c r="S304" s="150">
        <v>0</v>
      </c>
      <c r="T304" s="151">
        <f>S304*H304</f>
        <v>0</v>
      </c>
      <c r="AR304" s="152" t="s">
        <v>199</v>
      </c>
      <c r="AT304" s="152" t="s">
        <v>195</v>
      </c>
      <c r="AU304" s="152" t="s">
        <v>91</v>
      </c>
      <c r="AY304" s="13" t="s">
        <v>193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3" t="s">
        <v>91</v>
      </c>
      <c r="BK304" s="153">
        <f>ROUND(I304*H304,2)</f>
        <v>0</v>
      </c>
      <c r="BL304" s="13" t="s">
        <v>199</v>
      </c>
      <c r="BM304" s="152" t="s">
        <v>998</v>
      </c>
    </row>
    <row r="305" spans="2:65" s="11" customFormat="1" ht="25.9" customHeight="1" x14ac:dyDescent="0.2">
      <c r="B305" s="127"/>
      <c r="D305" s="128" t="s">
        <v>78</v>
      </c>
      <c r="E305" s="129" t="s">
        <v>266</v>
      </c>
      <c r="F305" s="129" t="s">
        <v>267</v>
      </c>
      <c r="I305" s="130"/>
      <c r="J305" s="131">
        <f>BK305</f>
        <v>0</v>
      </c>
      <c r="L305" s="127"/>
      <c r="M305" s="132"/>
      <c r="P305" s="133">
        <f>P306+P319+P335+P354+P358+P362+P385+P390+P417+P423+P439+P487+P495+P506+P511+P515+P521+P525</f>
        <v>0</v>
      </c>
      <c r="R305" s="133">
        <f>R306+R319+R335+R354+R358+R362+R385+R390+R417+R423+R439+R487+R495+R506+R511+R515+R521+R525</f>
        <v>336.80699728000008</v>
      </c>
      <c r="T305" s="134">
        <f>T306+T319+T335+T354+T358+T362+T385+T390+T417+T423+T439+T487+T495+T506+T511+T515+T521+T525</f>
        <v>7.2</v>
      </c>
      <c r="AR305" s="128" t="s">
        <v>91</v>
      </c>
      <c r="AT305" s="135" t="s">
        <v>78</v>
      </c>
      <c r="AU305" s="135" t="s">
        <v>79</v>
      </c>
      <c r="AY305" s="128" t="s">
        <v>193</v>
      </c>
      <c r="BK305" s="136">
        <f>BK306+BK319+BK335+BK354+BK358+BK362+BK385+BK390+BK417+BK423+BK439+BK487+BK495+BK506+BK511+BK515+BK521+BK525</f>
        <v>0</v>
      </c>
    </row>
    <row r="306" spans="2:65" s="11" customFormat="1" ht="22.9" customHeight="1" x14ac:dyDescent="0.2">
      <c r="B306" s="127"/>
      <c r="D306" s="128" t="s">
        <v>78</v>
      </c>
      <c r="E306" s="137" t="s">
        <v>268</v>
      </c>
      <c r="F306" s="137" t="s">
        <v>269</v>
      </c>
      <c r="I306" s="130"/>
      <c r="J306" s="138">
        <f>BK306</f>
        <v>0</v>
      </c>
      <c r="L306" s="127"/>
      <c r="M306" s="132"/>
      <c r="P306" s="133">
        <f>SUM(P307:P318)</f>
        <v>0</v>
      </c>
      <c r="R306" s="133">
        <f>SUM(R307:R318)</f>
        <v>6.9143687899999993</v>
      </c>
      <c r="T306" s="134">
        <f>SUM(T307:T318)</f>
        <v>0</v>
      </c>
      <c r="AR306" s="128" t="s">
        <v>91</v>
      </c>
      <c r="AT306" s="135" t="s">
        <v>78</v>
      </c>
      <c r="AU306" s="135" t="s">
        <v>86</v>
      </c>
      <c r="AY306" s="128" t="s">
        <v>193</v>
      </c>
      <c r="BK306" s="136">
        <f>SUM(BK307:BK318)</f>
        <v>0</v>
      </c>
    </row>
    <row r="307" spans="2:65" s="1" customFormat="1" ht="37.9" customHeight="1" x14ac:dyDescent="0.2">
      <c r="B307" s="139"/>
      <c r="C307" s="140" t="s">
        <v>999</v>
      </c>
      <c r="D307" s="140" t="s">
        <v>195</v>
      </c>
      <c r="E307" s="141" t="s">
        <v>1000</v>
      </c>
      <c r="F307" s="142" t="s">
        <v>1001</v>
      </c>
      <c r="G307" s="143" t="s">
        <v>198</v>
      </c>
      <c r="H307" s="144">
        <v>146.4</v>
      </c>
      <c r="I307" s="145"/>
      <c r="J307" s="146">
        <f t="shared" ref="J307:J318" si="70">ROUND(I307*H307,2)</f>
        <v>0</v>
      </c>
      <c r="K307" s="147"/>
      <c r="L307" s="28"/>
      <c r="M307" s="148" t="s">
        <v>1</v>
      </c>
      <c r="N307" s="149" t="s">
        <v>45</v>
      </c>
      <c r="P307" s="150">
        <f t="shared" ref="P307:P318" si="71">O307*H307</f>
        <v>0</v>
      </c>
      <c r="Q307" s="150">
        <v>2.2000000000000001E-3</v>
      </c>
      <c r="R307" s="150">
        <f t="shared" ref="R307:R318" si="72">Q307*H307</f>
        <v>0.32208000000000003</v>
      </c>
      <c r="S307" s="150">
        <v>0</v>
      </c>
      <c r="T307" s="151">
        <f t="shared" ref="T307:T318" si="73">S307*H307</f>
        <v>0</v>
      </c>
      <c r="AR307" s="152" t="s">
        <v>258</v>
      </c>
      <c r="AT307" s="152" t="s">
        <v>195</v>
      </c>
      <c r="AU307" s="152" t="s">
        <v>91</v>
      </c>
      <c r="AY307" s="13" t="s">
        <v>193</v>
      </c>
      <c r="BE307" s="153">
        <f t="shared" ref="BE307:BE318" si="74">IF(N307="základná",J307,0)</f>
        <v>0</v>
      </c>
      <c r="BF307" s="153">
        <f t="shared" ref="BF307:BF318" si="75">IF(N307="znížená",J307,0)</f>
        <v>0</v>
      </c>
      <c r="BG307" s="153">
        <f t="shared" ref="BG307:BG318" si="76">IF(N307="zákl. prenesená",J307,0)</f>
        <v>0</v>
      </c>
      <c r="BH307" s="153">
        <f t="shared" ref="BH307:BH318" si="77">IF(N307="zníž. prenesená",J307,0)</f>
        <v>0</v>
      </c>
      <c r="BI307" s="153">
        <f t="shared" ref="BI307:BI318" si="78">IF(N307="nulová",J307,0)</f>
        <v>0</v>
      </c>
      <c r="BJ307" s="13" t="s">
        <v>91</v>
      </c>
      <c r="BK307" s="153">
        <f t="shared" ref="BK307:BK318" si="79">ROUND(I307*H307,2)</f>
        <v>0</v>
      </c>
      <c r="BL307" s="13" t="s">
        <v>258</v>
      </c>
      <c r="BM307" s="152" t="s">
        <v>1002</v>
      </c>
    </row>
    <row r="308" spans="2:65" s="1" customFormat="1" ht="37.9" customHeight="1" x14ac:dyDescent="0.2">
      <c r="B308" s="139"/>
      <c r="C308" s="140" t="s">
        <v>1003</v>
      </c>
      <c r="D308" s="140" t="s">
        <v>195</v>
      </c>
      <c r="E308" s="141" t="s">
        <v>1004</v>
      </c>
      <c r="F308" s="142" t="s">
        <v>1005</v>
      </c>
      <c r="G308" s="143" t="s">
        <v>198</v>
      </c>
      <c r="H308" s="144">
        <v>161.6</v>
      </c>
      <c r="I308" s="145"/>
      <c r="J308" s="146">
        <f t="shared" si="70"/>
        <v>0</v>
      </c>
      <c r="K308" s="147"/>
      <c r="L308" s="28"/>
      <c r="M308" s="148" t="s">
        <v>1</v>
      </c>
      <c r="N308" s="149" t="s">
        <v>45</v>
      </c>
      <c r="P308" s="150">
        <f t="shared" si="71"/>
        <v>0</v>
      </c>
      <c r="Q308" s="150">
        <v>0</v>
      </c>
      <c r="R308" s="150">
        <f t="shared" si="72"/>
        <v>0</v>
      </c>
      <c r="S308" s="150">
        <v>0</v>
      </c>
      <c r="T308" s="151">
        <f t="shared" si="73"/>
        <v>0</v>
      </c>
      <c r="AR308" s="152" t="s">
        <v>258</v>
      </c>
      <c r="AT308" s="152" t="s">
        <v>195</v>
      </c>
      <c r="AU308" s="152" t="s">
        <v>91</v>
      </c>
      <c r="AY308" s="13" t="s">
        <v>193</v>
      </c>
      <c r="BE308" s="153">
        <f t="shared" si="74"/>
        <v>0</v>
      </c>
      <c r="BF308" s="153">
        <f t="shared" si="75"/>
        <v>0</v>
      </c>
      <c r="BG308" s="153">
        <f t="shared" si="76"/>
        <v>0</v>
      </c>
      <c r="BH308" s="153">
        <f t="shared" si="77"/>
        <v>0</v>
      </c>
      <c r="BI308" s="153">
        <f t="shared" si="78"/>
        <v>0</v>
      </c>
      <c r="BJ308" s="13" t="s">
        <v>91</v>
      </c>
      <c r="BK308" s="153">
        <f t="shared" si="79"/>
        <v>0</v>
      </c>
      <c r="BL308" s="13" t="s">
        <v>258</v>
      </c>
      <c r="BM308" s="152" t="s">
        <v>1006</v>
      </c>
    </row>
    <row r="309" spans="2:65" s="1" customFormat="1" ht="24.2" customHeight="1" x14ac:dyDescent="0.2">
      <c r="B309" s="139"/>
      <c r="C309" s="159" t="s">
        <v>1007</v>
      </c>
      <c r="D309" s="159" t="s">
        <v>473</v>
      </c>
      <c r="E309" s="160" t="s">
        <v>1008</v>
      </c>
      <c r="F309" s="161" t="s">
        <v>1009</v>
      </c>
      <c r="G309" s="162" t="s">
        <v>329</v>
      </c>
      <c r="H309" s="163">
        <v>218.16</v>
      </c>
      <c r="I309" s="164"/>
      <c r="J309" s="165">
        <f t="shared" si="70"/>
        <v>0</v>
      </c>
      <c r="K309" s="166"/>
      <c r="L309" s="167"/>
      <c r="M309" s="168" t="s">
        <v>1</v>
      </c>
      <c r="N309" s="169" t="s">
        <v>45</v>
      </c>
      <c r="P309" s="150">
        <f t="shared" si="71"/>
        <v>0</v>
      </c>
      <c r="Q309" s="150">
        <v>1E-3</v>
      </c>
      <c r="R309" s="150">
        <f t="shared" si="72"/>
        <v>0.21815999999999999</v>
      </c>
      <c r="S309" s="150">
        <v>0</v>
      </c>
      <c r="T309" s="151">
        <f t="shared" si="73"/>
        <v>0</v>
      </c>
      <c r="AR309" s="152" t="s">
        <v>582</v>
      </c>
      <c r="AT309" s="152" t="s">
        <v>473</v>
      </c>
      <c r="AU309" s="152" t="s">
        <v>91</v>
      </c>
      <c r="AY309" s="13" t="s">
        <v>193</v>
      </c>
      <c r="BE309" s="153">
        <f t="shared" si="74"/>
        <v>0</v>
      </c>
      <c r="BF309" s="153">
        <f t="shared" si="75"/>
        <v>0</v>
      </c>
      <c r="BG309" s="153">
        <f t="shared" si="76"/>
        <v>0</v>
      </c>
      <c r="BH309" s="153">
        <f t="shared" si="77"/>
        <v>0</v>
      </c>
      <c r="BI309" s="153">
        <f t="shared" si="78"/>
        <v>0</v>
      </c>
      <c r="BJ309" s="13" t="s">
        <v>91</v>
      </c>
      <c r="BK309" s="153">
        <f t="shared" si="79"/>
        <v>0</v>
      </c>
      <c r="BL309" s="13" t="s">
        <v>258</v>
      </c>
      <c r="BM309" s="152" t="s">
        <v>1010</v>
      </c>
    </row>
    <row r="310" spans="2:65" s="1" customFormat="1" ht="33" customHeight="1" x14ac:dyDescent="0.2">
      <c r="B310" s="139"/>
      <c r="C310" s="140" t="s">
        <v>1011</v>
      </c>
      <c r="D310" s="140" t="s">
        <v>195</v>
      </c>
      <c r="E310" s="141" t="s">
        <v>1012</v>
      </c>
      <c r="F310" s="142" t="s">
        <v>1013</v>
      </c>
      <c r="G310" s="143" t="s">
        <v>198</v>
      </c>
      <c r="H310" s="144">
        <v>17.687999999999999</v>
      </c>
      <c r="I310" s="145"/>
      <c r="J310" s="146">
        <f t="shared" si="70"/>
        <v>0</v>
      </c>
      <c r="K310" s="147"/>
      <c r="L310" s="28"/>
      <c r="M310" s="148" t="s">
        <v>1</v>
      </c>
      <c r="N310" s="149" t="s">
        <v>45</v>
      </c>
      <c r="P310" s="150">
        <f t="shared" si="71"/>
        <v>0</v>
      </c>
      <c r="Q310" s="150">
        <v>0</v>
      </c>
      <c r="R310" s="150">
        <f t="shared" si="72"/>
        <v>0</v>
      </c>
      <c r="S310" s="150">
        <v>0</v>
      </c>
      <c r="T310" s="151">
        <f t="shared" si="73"/>
        <v>0</v>
      </c>
      <c r="AR310" s="152" t="s">
        <v>258</v>
      </c>
      <c r="AT310" s="152" t="s">
        <v>195</v>
      </c>
      <c r="AU310" s="152" t="s">
        <v>91</v>
      </c>
      <c r="AY310" s="13" t="s">
        <v>193</v>
      </c>
      <c r="BE310" s="153">
        <f t="shared" si="74"/>
        <v>0</v>
      </c>
      <c r="BF310" s="153">
        <f t="shared" si="75"/>
        <v>0</v>
      </c>
      <c r="BG310" s="153">
        <f t="shared" si="76"/>
        <v>0</v>
      </c>
      <c r="BH310" s="153">
        <f t="shared" si="77"/>
        <v>0</v>
      </c>
      <c r="BI310" s="153">
        <f t="shared" si="78"/>
        <v>0</v>
      </c>
      <c r="BJ310" s="13" t="s">
        <v>91</v>
      </c>
      <c r="BK310" s="153">
        <f t="shared" si="79"/>
        <v>0</v>
      </c>
      <c r="BL310" s="13" t="s">
        <v>258</v>
      </c>
      <c r="BM310" s="152" t="s">
        <v>1014</v>
      </c>
    </row>
    <row r="311" spans="2:65" s="1" customFormat="1" ht="24.2" customHeight="1" x14ac:dyDescent="0.2">
      <c r="B311" s="139"/>
      <c r="C311" s="159" t="s">
        <v>1015</v>
      </c>
      <c r="D311" s="159" t="s">
        <v>473</v>
      </c>
      <c r="E311" s="160" t="s">
        <v>1008</v>
      </c>
      <c r="F311" s="161" t="s">
        <v>1009</v>
      </c>
      <c r="G311" s="162" t="s">
        <v>329</v>
      </c>
      <c r="H311" s="163">
        <v>23.879000000000001</v>
      </c>
      <c r="I311" s="164"/>
      <c r="J311" s="165">
        <f t="shared" si="70"/>
        <v>0</v>
      </c>
      <c r="K311" s="166"/>
      <c r="L311" s="167"/>
      <c r="M311" s="168" t="s">
        <v>1</v>
      </c>
      <c r="N311" s="169" t="s">
        <v>45</v>
      </c>
      <c r="P311" s="150">
        <f t="shared" si="71"/>
        <v>0</v>
      </c>
      <c r="Q311" s="150">
        <v>1E-3</v>
      </c>
      <c r="R311" s="150">
        <f t="shared" si="72"/>
        <v>2.3879000000000001E-2</v>
      </c>
      <c r="S311" s="150">
        <v>0</v>
      </c>
      <c r="T311" s="151">
        <f t="shared" si="73"/>
        <v>0</v>
      </c>
      <c r="AR311" s="152" t="s">
        <v>582</v>
      </c>
      <c r="AT311" s="152" t="s">
        <v>473</v>
      </c>
      <c r="AU311" s="152" t="s">
        <v>91</v>
      </c>
      <c r="AY311" s="13" t="s">
        <v>193</v>
      </c>
      <c r="BE311" s="153">
        <f t="shared" si="74"/>
        <v>0</v>
      </c>
      <c r="BF311" s="153">
        <f t="shared" si="75"/>
        <v>0</v>
      </c>
      <c r="BG311" s="153">
        <f t="shared" si="76"/>
        <v>0</v>
      </c>
      <c r="BH311" s="153">
        <f t="shared" si="77"/>
        <v>0</v>
      </c>
      <c r="BI311" s="153">
        <f t="shared" si="78"/>
        <v>0</v>
      </c>
      <c r="BJ311" s="13" t="s">
        <v>91</v>
      </c>
      <c r="BK311" s="153">
        <f t="shared" si="79"/>
        <v>0</v>
      </c>
      <c r="BL311" s="13" t="s">
        <v>258</v>
      </c>
      <c r="BM311" s="152" t="s">
        <v>1016</v>
      </c>
    </row>
    <row r="312" spans="2:65" s="1" customFormat="1" ht="24.2" customHeight="1" x14ac:dyDescent="0.2">
      <c r="B312" s="139"/>
      <c r="C312" s="140" t="s">
        <v>1017</v>
      </c>
      <c r="D312" s="140" t="s">
        <v>195</v>
      </c>
      <c r="E312" s="141" t="s">
        <v>1018</v>
      </c>
      <c r="F312" s="142" t="s">
        <v>1019</v>
      </c>
      <c r="G312" s="143" t="s">
        <v>198</v>
      </c>
      <c r="H312" s="144">
        <v>57.4</v>
      </c>
      <c r="I312" s="145"/>
      <c r="J312" s="146">
        <f t="shared" si="70"/>
        <v>0</v>
      </c>
      <c r="K312" s="147"/>
      <c r="L312" s="28"/>
      <c r="M312" s="148" t="s">
        <v>1</v>
      </c>
      <c r="N312" s="149" t="s">
        <v>45</v>
      </c>
      <c r="P312" s="150">
        <f t="shared" si="71"/>
        <v>0</v>
      </c>
      <c r="Q312" s="150">
        <v>2.0999999999999999E-3</v>
      </c>
      <c r="R312" s="150">
        <f t="shared" si="72"/>
        <v>0.12053999999999999</v>
      </c>
      <c r="S312" s="150">
        <v>0</v>
      </c>
      <c r="T312" s="151">
        <f t="shared" si="73"/>
        <v>0</v>
      </c>
      <c r="AR312" s="152" t="s">
        <v>258</v>
      </c>
      <c r="AT312" s="152" t="s">
        <v>195</v>
      </c>
      <c r="AU312" s="152" t="s">
        <v>91</v>
      </c>
      <c r="AY312" s="13" t="s">
        <v>193</v>
      </c>
      <c r="BE312" s="153">
        <f t="shared" si="74"/>
        <v>0</v>
      </c>
      <c r="BF312" s="153">
        <f t="shared" si="75"/>
        <v>0</v>
      </c>
      <c r="BG312" s="153">
        <f t="shared" si="76"/>
        <v>0</v>
      </c>
      <c r="BH312" s="153">
        <f t="shared" si="77"/>
        <v>0</v>
      </c>
      <c r="BI312" s="153">
        <f t="shared" si="78"/>
        <v>0</v>
      </c>
      <c r="BJ312" s="13" t="s">
        <v>91</v>
      </c>
      <c r="BK312" s="153">
        <f t="shared" si="79"/>
        <v>0</v>
      </c>
      <c r="BL312" s="13" t="s">
        <v>258</v>
      </c>
      <c r="BM312" s="152" t="s">
        <v>1020</v>
      </c>
    </row>
    <row r="313" spans="2:65" s="1" customFormat="1" ht="24.2" customHeight="1" x14ac:dyDescent="0.2">
      <c r="B313" s="139"/>
      <c r="C313" s="140" t="s">
        <v>1021</v>
      </c>
      <c r="D313" s="140" t="s">
        <v>195</v>
      </c>
      <c r="E313" s="141" t="s">
        <v>1022</v>
      </c>
      <c r="F313" s="142" t="s">
        <v>1023</v>
      </c>
      <c r="G313" s="143" t="s">
        <v>198</v>
      </c>
      <c r="H313" s="144">
        <v>15.266999999999999</v>
      </c>
      <c r="I313" s="145"/>
      <c r="J313" s="146">
        <f t="shared" si="70"/>
        <v>0</v>
      </c>
      <c r="K313" s="147"/>
      <c r="L313" s="28"/>
      <c r="M313" s="148" t="s">
        <v>1</v>
      </c>
      <c r="N313" s="149" t="s">
        <v>45</v>
      </c>
      <c r="P313" s="150">
        <f t="shared" si="71"/>
        <v>0</v>
      </c>
      <c r="Q313" s="150">
        <v>2.3E-3</v>
      </c>
      <c r="R313" s="150">
        <f t="shared" si="72"/>
        <v>3.5114099999999995E-2</v>
      </c>
      <c r="S313" s="150">
        <v>0</v>
      </c>
      <c r="T313" s="151">
        <f t="shared" si="73"/>
        <v>0</v>
      </c>
      <c r="AR313" s="152" t="s">
        <v>258</v>
      </c>
      <c r="AT313" s="152" t="s">
        <v>195</v>
      </c>
      <c r="AU313" s="152" t="s">
        <v>91</v>
      </c>
      <c r="AY313" s="13" t="s">
        <v>193</v>
      </c>
      <c r="BE313" s="153">
        <f t="shared" si="74"/>
        <v>0</v>
      </c>
      <c r="BF313" s="153">
        <f t="shared" si="75"/>
        <v>0</v>
      </c>
      <c r="BG313" s="153">
        <f t="shared" si="76"/>
        <v>0</v>
      </c>
      <c r="BH313" s="153">
        <f t="shared" si="77"/>
        <v>0</v>
      </c>
      <c r="BI313" s="153">
        <f t="shared" si="78"/>
        <v>0</v>
      </c>
      <c r="BJ313" s="13" t="s">
        <v>91</v>
      </c>
      <c r="BK313" s="153">
        <f t="shared" si="79"/>
        <v>0</v>
      </c>
      <c r="BL313" s="13" t="s">
        <v>258</v>
      </c>
      <c r="BM313" s="152" t="s">
        <v>1024</v>
      </c>
    </row>
    <row r="314" spans="2:65" s="1" customFormat="1" ht="37.9" customHeight="1" x14ac:dyDescent="0.2">
      <c r="B314" s="139"/>
      <c r="C314" s="140" t="s">
        <v>1025</v>
      </c>
      <c r="D314" s="140" t="s">
        <v>195</v>
      </c>
      <c r="E314" s="141" t="s">
        <v>1026</v>
      </c>
      <c r="F314" s="142" t="s">
        <v>1027</v>
      </c>
      <c r="G314" s="143" t="s">
        <v>198</v>
      </c>
      <c r="H314" s="144">
        <v>1659.415</v>
      </c>
      <c r="I314" s="145"/>
      <c r="J314" s="146">
        <f t="shared" si="70"/>
        <v>0</v>
      </c>
      <c r="K314" s="147"/>
      <c r="L314" s="28"/>
      <c r="M314" s="148" t="s">
        <v>1</v>
      </c>
      <c r="N314" s="149" t="s">
        <v>45</v>
      </c>
      <c r="P314" s="150">
        <f t="shared" si="71"/>
        <v>0</v>
      </c>
      <c r="Q314" s="150">
        <v>3.0000000000000001E-5</v>
      </c>
      <c r="R314" s="150">
        <f t="shared" si="72"/>
        <v>4.9782449999999999E-2</v>
      </c>
      <c r="S314" s="150">
        <v>0</v>
      </c>
      <c r="T314" s="151">
        <f t="shared" si="73"/>
        <v>0</v>
      </c>
      <c r="AR314" s="152" t="s">
        <v>258</v>
      </c>
      <c r="AT314" s="152" t="s">
        <v>195</v>
      </c>
      <c r="AU314" s="152" t="s">
        <v>91</v>
      </c>
      <c r="AY314" s="13" t="s">
        <v>193</v>
      </c>
      <c r="BE314" s="153">
        <f t="shared" si="74"/>
        <v>0</v>
      </c>
      <c r="BF314" s="153">
        <f t="shared" si="75"/>
        <v>0</v>
      </c>
      <c r="BG314" s="153">
        <f t="shared" si="76"/>
        <v>0</v>
      </c>
      <c r="BH314" s="153">
        <f t="shared" si="77"/>
        <v>0</v>
      </c>
      <c r="BI314" s="153">
        <f t="shared" si="78"/>
        <v>0</v>
      </c>
      <c r="BJ314" s="13" t="s">
        <v>91</v>
      </c>
      <c r="BK314" s="153">
        <f t="shared" si="79"/>
        <v>0</v>
      </c>
      <c r="BL314" s="13" t="s">
        <v>258</v>
      </c>
      <c r="BM314" s="152" t="s">
        <v>1028</v>
      </c>
    </row>
    <row r="315" spans="2:65" s="1" customFormat="1" ht="33" customHeight="1" x14ac:dyDescent="0.2">
      <c r="B315" s="139"/>
      <c r="C315" s="159" t="s">
        <v>1029</v>
      </c>
      <c r="D315" s="159" t="s">
        <v>473</v>
      </c>
      <c r="E315" s="160" t="s">
        <v>1030</v>
      </c>
      <c r="F315" s="161" t="s">
        <v>1031</v>
      </c>
      <c r="G315" s="162" t="s">
        <v>198</v>
      </c>
      <c r="H315" s="163">
        <v>1908.327</v>
      </c>
      <c r="I315" s="164"/>
      <c r="J315" s="165">
        <f t="shared" si="70"/>
        <v>0</v>
      </c>
      <c r="K315" s="166"/>
      <c r="L315" s="167"/>
      <c r="M315" s="168" t="s">
        <v>1</v>
      </c>
      <c r="N315" s="169" t="s">
        <v>45</v>
      </c>
      <c r="P315" s="150">
        <f t="shared" si="71"/>
        <v>0</v>
      </c>
      <c r="Q315" s="150">
        <v>2.6199999999999999E-3</v>
      </c>
      <c r="R315" s="150">
        <f t="shared" si="72"/>
        <v>4.99981674</v>
      </c>
      <c r="S315" s="150">
        <v>0</v>
      </c>
      <c r="T315" s="151">
        <f t="shared" si="73"/>
        <v>0</v>
      </c>
      <c r="AR315" s="152" t="s">
        <v>582</v>
      </c>
      <c r="AT315" s="152" t="s">
        <v>473</v>
      </c>
      <c r="AU315" s="152" t="s">
        <v>91</v>
      </c>
      <c r="AY315" s="13" t="s">
        <v>193</v>
      </c>
      <c r="BE315" s="153">
        <f t="shared" si="74"/>
        <v>0</v>
      </c>
      <c r="BF315" s="153">
        <f t="shared" si="75"/>
        <v>0</v>
      </c>
      <c r="BG315" s="153">
        <f t="shared" si="76"/>
        <v>0</v>
      </c>
      <c r="BH315" s="153">
        <f t="shared" si="77"/>
        <v>0</v>
      </c>
      <c r="BI315" s="153">
        <f t="shared" si="78"/>
        <v>0</v>
      </c>
      <c r="BJ315" s="13" t="s">
        <v>91</v>
      </c>
      <c r="BK315" s="153">
        <f t="shared" si="79"/>
        <v>0</v>
      </c>
      <c r="BL315" s="13" t="s">
        <v>258</v>
      </c>
      <c r="BM315" s="152" t="s">
        <v>1032</v>
      </c>
    </row>
    <row r="316" spans="2:65" s="1" customFormat="1" ht="37.9" customHeight="1" x14ac:dyDescent="0.2">
      <c r="B316" s="139"/>
      <c r="C316" s="140" t="s">
        <v>1033</v>
      </c>
      <c r="D316" s="140" t="s">
        <v>195</v>
      </c>
      <c r="E316" s="141" t="s">
        <v>1034</v>
      </c>
      <c r="F316" s="142" t="s">
        <v>1035</v>
      </c>
      <c r="G316" s="143" t="s">
        <v>198</v>
      </c>
      <c r="H316" s="144">
        <v>3318.83</v>
      </c>
      <c r="I316" s="145"/>
      <c r="J316" s="146">
        <f t="shared" si="70"/>
        <v>0</v>
      </c>
      <c r="K316" s="147"/>
      <c r="L316" s="28"/>
      <c r="M316" s="148" t="s">
        <v>1</v>
      </c>
      <c r="N316" s="149" t="s">
        <v>45</v>
      </c>
      <c r="P316" s="150">
        <f t="shared" si="71"/>
        <v>0</v>
      </c>
      <c r="Q316" s="150">
        <v>0</v>
      </c>
      <c r="R316" s="150">
        <f t="shared" si="72"/>
        <v>0</v>
      </c>
      <c r="S316" s="150">
        <v>0</v>
      </c>
      <c r="T316" s="151">
        <f t="shared" si="73"/>
        <v>0</v>
      </c>
      <c r="AR316" s="152" t="s">
        <v>258</v>
      </c>
      <c r="AT316" s="152" t="s">
        <v>195</v>
      </c>
      <c r="AU316" s="152" t="s">
        <v>91</v>
      </c>
      <c r="AY316" s="13" t="s">
        <v>193</v>
      </c>
      <c r="BE316" s="153">
        <f t="shared" si="74"/>
        <v>0</v>
      </c>
      <c r="BF316" s="153">
        <f t="shared" si="75"/>
        <v>0</v>
      </c>
      <c r="BG316" s="153">
        <f t="shared" si="76"/>
        <v>0</v>
      </c>
      <c r="BH316" s="153">
        <f t="shared" si="77"/>
        <v>0</v>
      </c>
      <c r="BI316" s="153">
        <f t="shared" si="78"/>
        <v>0</v>
      </c>
      <c r="BJ316" s="13" t="s">
        <v>91</v>
      </c>
      <c r="BK316" s="153">
        <f t="shared" si="79"/>
        <v>0</v>
      </c>
      <c r="BL316" s="13" t="s">
        <v>258</v>
      </c>
      <c r="BM316" s="152" t="s">
        <v>1036</v>
      </c>
    </row>
    <row r="317" spans="2:65" s="1" customFormat="1" ht="16.5" customHeight="1" x14ac:dyDescent="0.2">
      <c r="B317" s="139"/>
      <c r="C317" s="159" t="s">
        <v>1037</v>
      </c>
      <c r="D317" s="159" t="s">
        <v>473</v>
      </c>
      <c r="E317" s="160" t="s">
        <v>560</v>
      </c>
      <c r="F317" s="161" t="s">
        <v>561</v>
      </c>
      <c r="G317" s="162" t="s">
        <v>198</v>
      </c>
      <c r="H317" s="163">
        <v>3816.6550000000002</v>
      </c>
      <c r="I317" s="164"/>
      <c r="J317" s="165">
        <f t="shared" si="70"/>
        <v>0</v>
      </c>
      <c r="K317" s="166"/>
      <c r="L317" s="167"/>
      <c r="M317" s="168" t="s">
        <v>1</v>
      </c>
      <c r="N317" s="169" t="s">
        <v>45</v>
      </c>
      <c r="P317" s="150">
        <f t="shared" si="71"/>
        <v>0</v>
      </c>
      <c r="Q317" s="150">
        <v>2.9999999999999997E-4</v>
      </c>
      <c r="R317" s="150">
        <f t="shared" si="72"/>
        <v>1.1449965</v>
      </c>
      <c r="S317" s="150">
        <v>0</v>
      </c>
      <c r="T317" s="151">
        <f t="shared" si="73"/>
        <v>0</v>
      </c>
      <c r="AR317" s="152" t="s">
        <v>582</v>
      </c>
      <c r="AT317" s="152" t="s">
        <v>473</v>
      </c>
      <c r="AU317" s="152" t="s">
        <v>91</v>
      </c>
      <c r="AY317" s="13" t="s">
        <v>193</v>
      </c>
      <c r="BE317" s="153">
        <f t="shared" si="74"/>
        <v>0</v>
      </c>
      <c r="BF317" s="153">
        <f t="shared" si="75"/>
        <v>0</v>
      </c>
      <c r="BG317" s="153">
        <f t="shared" si="76"/>
        <v>0</v>
      </c>
      <c r="BH317" s="153">
        <f t="shared" si="77"/>
        <v>0</v>
      </c>
      <c r="BI317" s="153">
        <f t="shared" si="78"/>
        <v>0</v>
      </c>
      <c r="BJ317" s="13" t="s">
        <v>91</v>
      </c>
      <c r="BK317" s="153">
        <f t="shared" si="79"/>
        <v>0</v>
      </c>
      <c r="BL317" s="13" t="s">
        <v>258</v>
      </c>
      <c r="BM317" s="152" t="s">
        <v>1038</v>
      </c>
    </row>
    <row r="318" spans="2:65" s="1" customFormat="1" ht="24.2" customHeight="1" x14ac:dyDescent="0.2">
      <c r="B318" s="139"/>
      <c r="C318" s="140" t="s">
        <v>1039</v>
      </c>
      <c r="D318" s="140" t="s">
        <v>195</v>
      </c>
      <c r="E318" s="141" t="s">
        <v>1040</v>
      </c>
      <c r="F318" s="142" t="s">
        <v>1041</v>
      </c>
      <c r="G318" s="143" t="s">
        <v>240</v>
      </c>
      <c r="H318" s="144">
        <v>6.9139999999999997</v>
      </c>
      <c r="I318" s="145"/>
      <c r="J318" s="146">
        <f t="shared" si="70"/>
        <v>0</v>
      </c>
      <c r="K318" s="147"/>
      <c r="L318" s="28"/>
      <c r="M318" s="148" t="s">
        <v>1</v>
      </c>
      <c r="N318" s="149" t="s">
        <v>45</v>
      </c>
      <c r="P318" s="150">
        <f t="shared" si="71"/>
        <v>0</v>
      </c>
      <c r="Q318" s="150">
        <v>0</v>
      </c>
      <c r="R318" s="150">
        <f t="shared" si="72"/>
        <v>0</v>
      </c>
      <c r="S318" s="150">
        <v>0</v>
      </c>
      <c r="T318" s="151">
        <f t="shared" si="73"/>
        <v>0</v>
      </c>
      <c r="AR318" s="152" t="s">
        <v>258</v>
      </c>
      <c r="AT318" s="152" t="s">
        <v>195</v>
      </c>
      <c r="AU318" s="152" t="s">
        <v>91</v>
      </c>
      <c r="AY318" s="13" t="s">
        <v>193</v>
      </c>
      <c r="BE318" s="153">
        <f t="shared" si="74"/>
        <v>0</v>
      </c>
      <c r="BF318" s="153">
        <f t="shared" si="75"/>
        <v>0</v>
      </c>
      <c r="BG318" s="153">
        <f t="shared" si="76"/>
        <v>0</v>
      </c>
      <c r="BH318" s="153">
        <f t="shared" si="77"/>
        <v>0</v>
      </c>
      <c r="BI318" s="153">
        <f t="shared" si="78"/>
        <v>0</v>
      </c>
      <c r="BJ318" s="13" t="s">
        <v>91</v>
      </c>
      <c r="BK318" s="153">
        <f t="shared" si="79"/>
        <v>0</v>
      </c>
      <c r="BL318" s="13" t="s">
        <v>258</v>
      </c>
      <c r="BM318" s="152" t="s">
        <v>1042</v>
      </c>
    </row>
    <row r="319" spans="2:65" s="11" customFormat="1" ht="22.9" customHeight="1" x14ac:dyDescent="0.2">
      <c r="B319" s="127"/>
      <c r="D319" s="128" t="s">
        <v>78</v>
      </c>
      <c r="E319" s="137" t="s">
        <v>274</v>
      </c>
      <c r="F319" s="137" t="s">
        <v>275</v>
      </c>
      <c r="I319" s="130"/>
      <c r="J319" s="138">
        <f>BK319</f>
        <v>0</v>
      </c>
      <c r="L319" s="127"/>
      <c r="M319" s="132"/>
      <c r="P319" s="133">
        <f>SUM(P320:P334)</f>
        <v>0</v>
      </c>
      <c r="R319" s="133">
        <f>SUM(R320:R334)</f>
        <v>5.53817424</v>
      </c>
      <c r="T319" s="134">
        <f>SUM(T320:T334)</f>
        <v>0</v>
      </c>
      <c r="AR319" s="128" t="s">
        <v>91</v>
      </c>
      <c r="AT319" s="135" t="s">
        <v>78</v>
      </c>
      <c r="AU319" s="135" t="s">
        <v>86</v>
      </c>
      <c r="AY319" s="128" t="s">
        <v>193</v>
      </c>
      <c r="BK319" s="136">
        <f>SUM(BK320:BK334)</f>
        <v>0</v>
      </c>
    </row>
    <row r="320" spans="2:65" s="1" customFormat="1" ht="21.75" customHeight="1" x14ac:dyDescent="0.2">
      <c r="B320" s="139"/>
      <c r="C320" s="140" t="s">
        <v>1043</v>
      </c>
      <c r="D320" s="140" t="s">
        <v>195</v>
      </c>
      <c r="E320" s="141" t="s">
        <v>1044</v>
      </c>
      <c r="F320" s="142" t="s">
        <v>1045</v>
      </c>
      <c r="G320" s="143" t="s">
        <v>198</v>
      </c>
      <c r="H320" s="144">
        <v>110</v>
      </c>
      <c r="I320" s="145"/>
      <c r="J320" s="146">
        <f t="shared" ref="J320:J334" si="80">ROUND(I320*H320,2)</f>
        <v>0</v>
      </c>
      <c r="K320" s="147"/>
      <c r="L320" s="28"/>
      <c r="M320" s="148" t="s">
        <v>1</v>
      </c>
      <c r="N320" s="149" t="s">
        <v>45</v>
      </c>
      <c r="P320" s="150">
        <f t="shared" ref="P320:P334" si="81">O320*H320</f>
        <v>0</v>
      </c>
      <c r="Q320" s="150">
        <v>0</v>
      </c>
      <c r="R320" s="150">
        <f t="shared" ref="R320:R334" si="82">Q320*H320</f>
        <v>0</v>
      </c>
      <c r="S320" s="150">
        <v>0</v>
      </c>
      <c r="T320" s="151">
        <f t="shared" ref="T320:T334" si="83">S320*H320</f>
        <v>0</v>
      </c>
      <c r="AR320" s="152" t="s">
        <v>258</v>
      </c>
      <c r="AT320" s="152" t="s">
        <v>195</v>
      </c>
      <c r="AU320" s="152" t="s">
        <v>91</v>
      </c>
      <c r="AY320" s="13" t="s">
        <v>193</v>
      </c>
      <c r="BE320" s="153">
        <f t="shared" ref="BE320:BE334" si="84">IF(N320="základná",J320,0)</f>
        <v>0</v>
      </c>
      <c r="BF320" s="153">
        <f t="shared" ref="BF320:BF334" si="85">IF(N320="znížená",J320,0)</f>
        <v>0</v>
      </c>
      <c r="BG320" s="153">
        <f t="shared" ref="BG320:BG334" si="86">IF(N320="zákl. prenesená",J320,0)</f>
        <v>0</v>
      </c>
      <c r="BH320" s="153">
        <f t="shared" ref="BH320:BH334" si="87">IF(N320="zníž. prenesená",J320,0)</f>
        <v>0</v>
      </c>
      <c r="BI320" s="153">
        <f t="shared" ref="BI320:BI334" si="88">IF(N320="nulová",J320,0)</f>
        <v>0</v>
      </c>
      <c r="BJ320" s="13" t="s">
        <v>91</v>
      </c>
      <c r="BK320" s="153">
        <f t="shared" ref="BK320:BK334" si="89">ROUND(I320*H320,2)</f>
        <v>0</v>
      </c>
      <c r="BL320" s="13" t="s">
        <v>258</v>
      </c>
      <c r="BM320" s="152" t="s">
        <v>1046</v>
      </c>
    </row>
    <row r="321" spans="2:65" s="1" customFormat="1" ht="24.2" customHeight="1" x14ac:dyDescent="0.2">
      <c r="B321" s="139"/>
      <c r="C321" s="159" t="s">
        <v>1047</v>
      </c>
      <c r="D321" s="159" t="s">
        <v>473</v>
      </c>
      <c r="E321" s="160" t="s">
        <v>1048</v>
      </c>
      <c r="F321" s="161" t="s">
        <v>1049</v>
      </c>
      <c r="G321" s="162" t="s">
        <v>198</v>
      </c>
      <c r="H321" s="163">
        <v>126.5</v>
      </c>
      <c r="I321" s="164"/>
      <c r="J321" s="165">
        <f t="shared" si="80"/>
        <v>0</v>
      </c>
      <c r="K321" s="166"/>
      <c r="L321" s="167"/>
      <c r="M321" s="168" t="s">
        <v>1</v>
      </c>
      <c r="N321" s="169" t="s">
        <v>45</v>
      </c>
      <c r="P321" s="150">
        <f t="shared" si="81"/>
        <v>0</v>
      </c>
      <c r="Q321" s="150">
        <v>1.9000000000000001E-4</v>
      </c>
      <c r="R321" s="150">
        <f t="shared" si="82"/>
        <v>2.4035000000000001E-2</v>
      </c>
      <c r="S321" s="150">
        <v>0</v>
      </c>
      <c r="T321" s="151">
        <f t="shared" si="83"/>
        <v>0</v>
      </c>
      <c r="AR321" s="152" t="s">
        <v>582</v>
      </c>
      <c r="AT321" s="152" t="s">
        <v>473</v>
      </c>
      <c r="AU321" s="152" t="s">
        <v>91</v>
      </c>
      <c r="AY321" s="13" t="s">
        <v>193</v>
      </c>
      <c r="BE321" s="153">
        <f t="shared" si="84"/>
        <v>0</v>
      </c>
      <c r="BF321" s="153">
        <f t="shared" si="85"/>
        <v>0</v>
      </c>
      <c r="BG321" s="153">
        <f t="shared" si="86"/>
        <v>0</v>
      </c>
      <c r="BH321" s="153">
        <f t="shared" si="87"/>
        <v>0</v>
      </c>
      <c r="BI321" s="153">
        <f t="shared" si="88"/>
        <v>0</v>
      </c>
      <c r="BJ321" s="13" t="s">
        <v>91</v>
      </c>
      <c r="BK321" s="153">
        <f t="shared" si="89"/>
        <v>0</v>
      </c>
      <c r="BL321" s="13" t="s">
        <v>258</v>
      </c>
      <c r="BM321" s="152" t="s">
        <v>1050</v>
      </c>
    </row>
    <row r="322" spans="2:65" s="1" customFormat="1" ht="21.75" customHeight="1" x14ac:dyDescent="0.2">
      <c r="B322" s="139"/>
      <c r="C322" s="140" t="s">
        <v>1051</v>
      </c>
      <c r="D322" s="140" t="s">
        <v>195</v>
      </c>
      <c r="E322" s="141" t="s">
        <v>1044</v>
      </c>
      <c r="F322" s="142" t="s">
        <v>1045</v>
      </c>
      <c r="G322" s="143" t="s">
        <v>198</v>
      </c>
      <c r="H322" s="144">
        <v>1567.981</v>
      </c>
      <c r="I322" s="145"/>
      <c r="J322" s="146">
        <f t="shared" si="80"/>
        <v>0</v>
      </c>
      <c r="K322" s="147"/>
      <c r="L322" s="28"/>
      <c r="M322" s="148" t="s">
        <v>1</v>
      </c>
      <c r="N322" s="149" t="s">
        <v>45</v>
      </c>
      <c r="P322" s="150">
        <f t="shared" si="81"/>
        <v>0</v>
      </c>
      <c r="Q322" s="150">
        <v>0</v>
      </c>
      <c r="R322" s="150">
        <f t="shared" si="82"/>
        <v>0</v>
      </c>
      <c r="S322" s="150">
        <v>0</v>
      </c>
      <c r="T322" s="151">
        <f t="shared" si="83"/>
        <v>0</v>
      </c>
      <c r="AR322" s="152" t="s">
        <v>258</v>
      </c>
      <c r="AT322" s="152" t="s">
        <v>195</v>
      </c>
      <c r="AU322" s="152" t="s">
        <v>91</v>
      </c>
      <c r="AY322" s="13" t="s">
        <v>193</v>
      </c>
      <c r="BE322" s="153">
        <f t="shared" si="84"/>
        <v>0</v>
      </c>
      <c r="BF322" s="153">
        <f t="shared" si="85"/>
        <v>0</v>
      </c>
      <c r="BG322" s="153">
        <f t="shared" si="86"/>
        <v>0</v>
      </c>
      <c r="BH322" s="153">
        <f t="shared" si="87"/>
        <v>0</v>
      </c>
      <c r="BI322" s="153">
        <f t="shared" si="88"/>
        <v>0</v>
      </c>
      <c r="BJ322" s="13" t="s">
        <v>91</v>
      </c>
      <c r="BK322" s="153">
        <f t="shared" si="89"/>
        <v>0</v>
      </c>
      <c r="BL322" s="13" t="s">
        <v>258</v>
      </c>
      <c r="BM322" s="152" t="s">
        <v>1052</v>
      </c>
    </row>
    <row r="323" spans="2:65" s="1" customFormat="1" ht="24.2" customHeight="1" x14ac:dyDescent="0.2">
      <c r="B323" s="139"/>
      <c r="C323" s="159" t="s">
        <v>1053</v>
      </c>
      <c r="D323" s="159" t="s">
        <v>473</v>
      </c>
      <c r="E323" s="160" t="s">
        <v>1054</v>
      </c>
      <c r="F323" s="161" t="s">
        <v>1055</v>
      </c>
      <c r="G323" s="162" t="s">
        <v>198</v>
      </c>
      <c r="H323" s="163">
        <v>1803.1780000000001</v>
      </c>
      <c r="I323" s="164"/>
      <c r="J323" s="165">
        <f t="shared" si="80"/>
        <v>0</v>
      </c>
      <c r="K323" s="166"/>
      <c r="L323" s="167"/>
      <c r="M323" s="168" t="s">
        <v>1</v>
      </c>
      <c r="N323" s="169" t="s">
        <v>45</v>
      </c>
      <c r="P323" s="150">
        <f t="shared" si="81"/>
        <v>0</v>
      </c>
      <c r="Q323" s="150">
        <v>1.8000000000000001E-4</v>
      </c>
      <c r="R323" s="150">
        <f t="shared" si="82"/>
        <v>0.32457204000000006</v>
      </c>
      <c r="S323" s="150">
        <v>0</v>
      </c>
      <c r="T323" s="151">
        <f t="shared" si="83"/>
        <v>0</v>
      </c>
      <c r="AR323" s="152" t="s">
        <v>582</v>
      </c>
      <c r="AT323" s="152" t="s">
        <v>473</v>
      </c>
      <c r="AU323" s="152" t="s">
        <v>91</v>
      </c>
      <c r="AY323" s="13" t="s">
        <v>193</v>
      </c>
      <c r="BE323" s="153">
        <f t="shared" si="84"/>
        <v>0</v>
      </c>
      <c r="BF323" s="153">
        <f t="shared" si="85"/>
        <v>0</v>
      </c>
      <c r="BG323" s="153">
        <f t="shared" si="86"/>
        <v>0</v>
      </c>
      <c r="BH323" s="153">
        <f t="shared" si="87"/>
        <v>0</v>
      </c>
      <c r="BI323" s="153">
        <f t="shared" si="88"/>
        <v>0</v>
      </c>
      <c r="BJ323" s="13" t="s">
        <v>91</v>
      </c>
      <c r="BK323" s="153">
        <f t="shared" si="89"/>
        <v>0</v>
      </c>
      <c r="BL323" s="13" t="s">
        <v>258</v>
      </c>
      <c r="BM323" s="152" t="s">
        <v>1056</v>
      </c>
    </row>
    <row r="324" spans="2:65" s="1" customFormat="1" ht="24.2" customHeight="1" x14ac:dyDescent="0.2">
      <c r="B324" s="139"/>
      <c r="C324" s="140" t="s">
        <v>1057</v>
      </c>
      <c r="D324" s="140" t="s">
        <v>195</v>
      </c>
      <c r="E324" s="141" t="s">
        <v>1058</v>
      </c>
      <c r="F324" s="142" t="s">
        <v>1059</v>
      </c>
      <c r="G324" s="143" t="s">
        <v>198</v>
      </c>
      <c r="H324" s="144">
        <v>110</v>
      </c>
      <c r="I324" s="145"/>
      <c r="J324" s="146">
        <f t="shared" si="80"/>
        <v>0</v>
      </c>
      <c r="K324" s="147"/>
      <c r="L324" s="28"/>
      <c r="M324" s="148" t="s">
        <v>1</v>
      </c>
      <c r="N324" s="149" t="s">
        <v>45</v>
      </c>
      <c r="P324" s="150">
        <f t="shared" si="81"/>
        <v>0</v>
      </c>
      <c r="Q324" s="150">
        <v>5.6999999999999998E-4</v>
      </c>
      <c r="R324" s="150">
        <f t="shared" si="82"/>
        <v>6.2699999999999992E-2</v>
      </c>
      <c r="S324" s="150">
        <v>0</v>
      </c>
      <c r="T324" s="151">
        <f t="shared" si="83"/>
        <v>0</v>
      </c>
      <c r="AR324" s="152" t="s">
        <v>258</v>
      </c>
      <c r="AT324" s="152" t="s">
        <v>195</v>
      </c>
      <c r="AU324" s="152" t="s">
        <v>91</v>
      </c>
      <c r="AY324" s="13" t="s">
        <v>193</v>
      </c>
      <c r="BE324" s="153">
        <f t="shared" si="84"/>
        <v>0</v>
      </c>
      <c r="BF324" s="153">
        <f t="shared" si="85"/>
        <v>0</v>
      </c>
      <c r="BG324" s="153">
        <f t="shared" si="86"/>
        <v>0</v>
      </c>
      <c r="BH324" s="153">
        <f t="shared" si="87"/>
        <v>0</v>
      </c>
      <c r="BI324" s="153">
        <f t="shared" si="88"/>
        <v>0</v>
      </c>
      <c r="BJ324" s="13" t="s">
        <v>91</v>
      </c>
      <c r="BK324" s="153">
        <f t="shared" si="89"/>
        <v>0</v>
      </c>
      <c r="BL324" s="13" t="s">
        <v>258</v>
      </c>
      <c r="BM324" s="152" t="s">
        <v>1060</v>
      </c>
    </row>
    <row r="325" spans="2:65" s="1" customFormat="1" ht="24.2" customHeight="1" x14ac:dyDescent="0.2">
      <c r="B325" s="139"/>
      <c r="C325" s="159" t="s">
        <v>1061</v>
      </c>
      <c r="D325" s="159" t="s">
        <v>473</v>
      </c>
      <c r="E325" s="160" t="s">
        <v>1062</v>
      </c>
      <c r="F325" s="161" t="s">
        <v>1063</v>
      </c>
      <c r="G325" s="162" t="s">
        <v>198</v>
      </c>
      <c r="H325" s="163">
        <v>126.5</v>
      </c>
      <c r="I325" s="164"/>
      <c r="J325" s="165">
        <f t="shared" si="80"/>
        <v>0</v>
      </c>
      <c r="K325" s="166"/>
      <c r="L325" s="167"/>
      <c r="M325" s="168" t="s">
        <v>1</v>
      </c>
      <c r="N325" s="169" t="s">
        <v>45</v>
      </c>
      <c r="P325" s="150">
        <f t="shared" si="81"/>
        <v>0</v>
      </c>
      <c r="Q325" s="150">
        <v>2.2000000000000001E-3</v>
      </c>
      <c r="R325" s="150">
        <f t="shared" si="82"/>
        <v>0.27829999999999999</v>
      </c>
      <c r="S325" s="150">
        <v>0</v>
      </c>
      <c r="T325" s="151">
        <f t="shared" si="83"/>
        <v>0</v>
      </c>
      <c r="AR325" s="152" t="s">
        <v>582</v>
      </c>
      <c r="AT325" s="152" t="s">
        <v>473</v>
      </c>
      <c r="AU325" s="152" t="s">
        <v>91</v>
      </c>
      <c r="AY325" s="13" t="s">
        <v>193</v>
      </c>
      <c r="BE325" s="153">
        <f t="shared" si="84"/>
        <v>0</v>
      </c>
      <c r="BF325" s="153">
        <f t="shared" si="85"/>
        <v>0</v>
      </c>
      <c r="BG325" s="153">
        <f t="shared" si="86"/>
        <v>0</v>
      </c>
      <c r="BH325" s="153">
        <f t="shared" si="87"/>
        <v>0</v>
      </c>
      <c r="BI325" s="153">
        <f t="shared" si="88"/>
        <v>0</v>
      </c>
      <c r="BJ325" s="13" t="s">
        <v>91</v>
      </c>
      <c r="BK325" s="153">
        <f t="shared" si="89"/>
        <v>0</v>
      </c>
      <c r="BL325" s="13" t="s">
        <v>258</v>
      </c>
      <c r="BM325" s="152" t="s">
        <v>1064</v>
      </c>
    </row>
    <row r="326" spans="2:65" s="1" customFormat="1" ht="37.9" customHeight="1" x14ac:dyDescent="0.2">
      <c r="B326" s="139"/>
      <c r="C326" s="140" t="s">
        <v>1065</v>
      </c>
      <c r="D326" s="140" t="s">
        <v>195</v>
      </c>
      <c r="E326" s="141" t="s">
        <v>1066</v>
      </c>
      <c r="F326" s="142" t="s">
        <v>1067</v>
      </c>
      <c r="G326" s="143" t="s">
        <v>198</v>
      </c>
      <c r="H326" s="144">
        <v>40</v>
      </c>
      <c r="I326" s="145"/>
      <c r="J326" s="146">
        <f t="shared" si="80"/>
        <v>0</v>
      </c>
      <c r="K326" s="147"/>
      <c r="L326" s="28"/>
      <c r="M326" s="148" t="s">
        <v>1</v>
      </c>
      <c r="N326" s="149" t="s">
        <v>45</v>
      </c>
      <c r="P326" s="150">
        <f t="shared" si="81"/>
        <v>0</v>
      </c>
      <c r="Q326" s="150">
        <v>0</v>
      </c>
      <c r="R326" s="150">
        <f t="shared" si="82"/>
        <v>0</v>
      </c>
      <c r="S326" s="150">
        <v>0</v>
      </c>
      <c r="T326" s="151">
        <f t="shared" si="83"/>
        <v>0</v>
      </c>
      <c r="AR326" s="152" t="s">
        <v>258</v>
      </c>
      <c r="AT326" s="152" t="s">
        <v>195</v>
      </c>
      <c r="AU326" s="152" t="s">
        <v>91</v>
      </c>
      <c r="AY326" s="13" t="s">
        <v>193</v>
      </c>
      <c r="BE326" s="153">
        <f t="shared" si="84"/>
        <v>0</v>
      </c>
      <c r="BF326" s="153">
        <f t="shared" si="85"/>
        <v>0</v>
      </c>
      <c r="BG326" s="153">
        <f t="shared" si="86"/>
        <v>0</v>
      </c>
      <c r="BH326" s="153">
        <f t="shared" si="87"/>
        <v>0</v>
      </c>
      <c r="BI326" s="153">
        <f t="shared" si="88"/>
        <v>0</v>
      </c>
      <c r="BJ326" s="13" t="s">
        <v>91</v>
      </c>
      <c r="BK326" s="153">
        <f t="shared" si="89"/>
        <v>0</v>
      </c>
      <c r="BL326" s="13" t="s">
        <v>258</v>
      </c>
      <c r="BM326" s="152" t="s">
        <v>1068</v>
      </c>
    </row>
    <row r="327" spans="2:65" s="1" customFormat="1" ht="24.2" customHeight="1" x14ac:dyDescent="0.2">
      <c r="B327" s="139"/>
      <c r="C327" s="159" t="s">
        <v>1069</v>
      </c>
      <c r="D327" s="159" t="s">
        <v>473</v>
      </c>
      <c r="E327" s="160" t="s">
        <v>1070</v>
      </c>
      <c r="F327" s="161" t="s">
        <v>1071</v>
      </c>
      <c r="G327" s="162" t="s">
        <v>198</v>
      </c>
      <c r="H327" s="163">
        <v>46</v>
      </c>
      <c r="I327" s="164"/>
      <c r="J327" s="165">
        <f t="shared" si="80"/>
        <v>0</v>
      </c>
      <c r="K327" s="166"/>
      <c r="L327" s="167"/>
      <c r="M327" s="168" t="s">
        <v>1</v>
      </c>
      <c r="N327" s="169" t="s">
        <v>45</v>
      </c>
      <c r="P327" s="150">
        <f t="shared" si="81"/>
        <v>0</v>
      </c>
      <c r="Q327" s="150">
        <v>2.2399999999999998E-3</v>
      </c>
      <c r="R327" s="150">
        <f t="shared" si="82"/>
        <v>0.10303999999999999</v>
      </c>
      <c r="S327" s="150">
        <v>0</v>
      </c>
      <c r="T327" s="151">
        <f t="shared" si="83"/>
        <v>0</v>
      </c>
      <c r="AR327" s="152" t="s">
        <v>582</v>
      </c>
      <c r="AT327" s="152" t="s">
        <v>473</v>
      </c>
      <c r="AU327" s="152" t="s">
        <v>91</v>
      </c>
      <c r="AY327" s="13" t="s">
        <v>193</v>
      </c>
      <c r="BE327" s="153">
        <f t="shared" si="84"/>
        <v>0</v>
      </c>
      <c r="BF327" s="153">
        <f t="shared" si="85"/>
        <v>0</v>
      </c>
      <c r="BG327" s="153">
        <f t="shared" si="86"/>
        <v>0</v>
      </c>
      <c r="BH327" s="153">
        <f t="shared" si="87"/>
        <v>0</v>
      </c>
      <c r="BI327" s="153">
        <f t="shared" si="88"/>
        <v>0</v>
      </c>
      <c r="BJ327" s="13" t="s">
        <v>91</v>
      </c>
      <c r="BK327" s="153">
        <f t="shared" si="89"/>
        <v>0</v>
      </c>
      <c r="BL327" s="13" t="s">
        <v>258</v>
      </c>
      <c r="BM327" s="152" t="s">
        <v>1072</v>
      </c>
    </row>
    <row r="328" spans="2:65" s="1" customFormat="1" ht="37.9" customHeight="1" x14ac:dyDescent="0.2">
      <c r="B328" s="139"/>
      <c r="C328" s="140" t="s">
        <v>1073</v>
      </c>
      <c r="D328" s="140" t="s">
        <v>195</v>
      </c>
      <c r="E328" s="141" t="s">
        <v>1074</v>
      </c>
      <c r="F328" s="142" t="s">
        <v>1075</v>
      </c>
      <c r="G328" s="143" t="s">
        <v>198</v>
      </c>
      <c r="H328" s="144">
        <v>1696.885</v>
      </c>
      <c r="I328" s="145"/>
      <c r="J328" s="146">
        <f t="shared" si="80"/>
        <v>0</v>
      </c>
      <c r="K328" s="147"/>
      <c r="L328" s="28"/>
      <c r="M328" s="148" t="s">
        <v>1</v>
      </c>
      <c r="N328" s="149" t="s">
        <v>45</v>
      </c>
      <c r="P328" s="150">
        <f t="shared" si="81"/>
        <v>0</v>
      </c>
      <c r="Q328" s="150">
        <v>0</v>
      </c>
      <c r="R328" s="150">
        <f t="shared" si="82"/>
        <v>0</v>
      </c>
      <c r="S328" s="150">
        <v>0</v>
      </c>
      <c r="T328" s="151">
        <f t="shared" si="83"/>
        <v>0</v>
      </c>
      <c r="AR328" s="152" t="s">
        <v>258</v>
      </c>
      <c r="AT328" s="152" t="s">
        <v>195</v>
      </c>
      <c r="AU328" s="152" t="s">
        <v>91</v>
      </c>
      <c r="AY328" s="13" t="s">
        <v>193</v>
      </c>
      <c r="BE328" s="153">
        <f t="shared" si="84"/>
        <v>0</v>
      </c>
      <c r="BF328" s="153">
        <f t="shared" si="85"/>
        <v>0</v>
      </c>
      <c r="BG328" s="153">
        <f t="shared" si="86"/>
        <v>0</v>
      </c>
      <c r="BH328" s="153">
        <f t="shared" si="87"/>
        <v>0</v>
      </c>
      <c r="BI328" s="153">
        <f t="shared" si="88"/>
        <v>0</v>
      </c>
      <c r="BJ328" s="13" t="s">
        <v>91</v>
      </c>
      <c r="BK328" s="153">
        <f t="shared" si="89"/>
        <v>0</v>
      </c>
      <c r="BL328" s="13" t="s">
        <v>258</v>
      </c>
      <c r="BM328" s="152" t="s">
        <v>1076</v>
      </c>
    </row>
    <row r="329" spans="2:65" s="1" customFormat="1" ht="24.2" customHeight="1" x14ac:dyDescent="0.2">
      <c r="B329" s="139"/>
      <c r="C329" s="159" t="s">
        <v>1077</v>
      </c>
      <c r="D329" s="159" t="s">
        <v>473</v>
      </c>
      <c r="E329" s="160" t="s">
        <v>1078</v>
      </c>
      <c r="F329" s="161" t="s">
        <v>1079</v>
      </c>
      <c r="G329" s="162" t="s">
        <v>198</v>
      </c>
      <c r="H329" s="163">
        <v>1951.4179999999999</v>
      </c>
      <c r="I329" s="164"/>
      <c r="J329" s="165">
        <f t="shared" si="80"/>
        <v>0</v>
      </c>
      <c r="K329" s="166"/>
      <c r="L329" s="167"/>
      <c r="M329" s="168" t="s">
        <v>1</v>
      </c>
      <c r="N329" s="169" t="s">
        <v>45</v>
      </c>
      <c r="P329" s="150">
        <f t="shared" si="81"/>
        <v>0</v>
      </c>
      <c r="Q329" s="150">
        <v>2.0999999999999999E-3</v>
      </c>
      <c r="R329" s="150">
        <f t="shared" si="82"/>
        <v>4.0979777999999998</v>
      </c>
      <c r="S329" s="150">
        <v>0</v>
      </c>
      <c r="T329" s="151">
        <f t="shared" si="83"/>
        <v>0</v>
      </c>
      <c r="AR329" s="152" t="s">
        <v>582</v>
      </c>
      <c r="AT329" s="152" t="s">
        <v>473</v>
      </c>
      <c r="AU329" s="152" t="s">
        <v>91</v>
      </c>
      <c r="AY329" s="13" t="s">
        <v>193</v>
      </c>
      <c r="BE329" s="153">
        <f t="shared" si="84"/>
        <v>0</v>
      </c>
      <c r="BF329" s="153">
        <f t="shared" si="85"/>
        <v>0</v>
      </c>
      <c r="BG329" s="153">
        <f t="shared" si="86"/>
        <v>0</v>
      </c>
      <c r="BH329" s="153">
        <f t="shared" si="87"/>
        <v>0</v>
      </c>
      <c r="BI329" s="153">
        <f t="shared" si="88"/>
        <v>0</v>
      </c>
      <c r="BJ329" s="13" t="s">
        <v>91</v>
      </c>
      <c r="BK329" s="153">
        <f t="shared" si="89"/>
        <v>0</v>
      </c>
      <c r="BL329" s="13" t="s">
        <v>258</v>
      </c>
      <c r="BM329" s="152" t="s">
        <v>1080</v>
      </c>
    </row>
    <row r="330" spans="2:65" s="1" customFormat="1" ht="24.2" customHeight="1" x14ac:dyDescent="0.2">
      <c r="B330" s="139"/>
      <c r="C330" s="140" t="s">
        <v>1081</v>
      </c>
      <c r="D330" s="140" t="s">
        <v>195</v>
      </c>
      <c r="E330" s="141" t="s">
        <v>1082</v>
      </c>
      <c r="F330" s="142" t="s">
        <v>1083</v>
      </c>
      <c r="G330" s="143" t="s">
        <v>198</v>
      </c>
      <c r="H330" s="144">
        <v>220</v>
      </c>
      <c r="I330" s="145"/>
      <c r="J330" s="146">
        <f t="shared" si="80"/>
        <v>0</v>
      </c>
      <c r="K330" s="147"/>
      <c r="L330" s="28"/>
      <c r="M330" s="148" t="s">
        <v>1</v>
      </c>
      <c r="N330" s="149" t="s">
        <v>45</v>
      </c>
      <c r="P330" s="150">
        <f t="shared" si="81"/>
        <v>0</v>
      </c>
      <c r="Q330" s="150">
        <v>0</v>
      </c>
      <c r="R330" s="150">
        <f t="shared" si="82"/>
        <v>0</v>
      </c>
      <c r="S330" s="150">
        <v>0</v>
      </c>
      <c r="T330" s="151">
        <f t="shared" si="83"/>
        <v>0</v>
      </c>
      <c r="AR330" s="152" t="s">
        <v>258</v>
      </c>
      <c r="AT330" s="152" t="s">
        <v>195</v>
      </c>
      <c r="AU330" s="152" t="s">
        <v>91</v>
      </c>
      <c r="AY330" s="13" t="s">
        <v>193</v>
      </c>
      <c r="BE330" s="153">
        <f t="shared" si="84"/>
        <v>0</v>
      </c>
      <c r="BF330" s="153">
        <f t="shared" si="85"/>
        <v>0</v>
      </c>
      <c r="BG330" s="153">
        <f t="shared" si="86"/>
        <v>0</v>
      </c>
      <c r="BH330" s="153">
        <f t="shared" si="87"/>
        <v>0</v>
      </c>
      <c r="BI330" s="153">
        <f t="shared" si="88"/>
        <v>0</v>
      </c>
      <c r="BJ330" s="13" t="s">
        <v>91</v>
      </c>
      <c r="BK330" s="153">
        <f t="shared" si="89"/>
        <v>0</v>
      </c>
      <c r="BL330" s="13" t="s">
        <v>258</v>
      </c>
      <c r="BM330" s="152" t="s">
        <v>1084</v>
      </c>
    </row>
    <row r="331" spans="2:65" s="1" customFormat="1" ht="16.5" customHeight="1" x14ac:dyDescent="0.2">
      <c r="B331" s="139"/>
      <c r="C331" s="159" t="s">
        <v>1085</v>
      </c>
      <c r="D331" s="159" t="s">
        <v>473</v>
      </c>
      <c r="E331" s="160" t="s">
        <v>560</v>
      </c>
      <c r="F331" s="161" t="s">
        <v>561</v>
      </c>
      <c r="G331" s="162" t="s">
        <v>198</v>
      </c>
      <c r="H331" s="163">
        <v>253</v>
      </c>
      <c r="I331" s="164"/>
      <c r="J331" s="165">
        <f t="shared" si="80"/>
        <v>0</v>
      </c>
      <c r="K331" s="166"/>
      <c r="L331" s="167"/>
      <c r="M331" s="168" t="s">
        <v>1</v>
      </c>
      <c r="N331" s="169" t="s">
        <v>45</v>
      </c>
      <c r="P331" s="150">
        <f t="shared" si="81"/>
        <v>0</v>
      </c>
      <c r="Q331" s="150">
        <v>2.9999999999999997E-4</v>
      </c>
      <c r="R331" s="150">
        <f t="shared" si="82"/>
        <v>7.5899999999999995E-2</v>
      </c>
      <c r="S331" s="150">
        <v>0</v>
      </c>
      <c r="T331" s="151">
        <f t="shared" si="83"/>
        <v>0</v>
      </c>
      <c r="AR331" s="152" t="s">
        <v>582</v>
      </c>
      <c r="AT331" s="152" t="s">
        <v>473</v>
      </c>
      <c r="AU331" s="152" t="s">
        <v>91</v>
      </c>
      <c r="AY331" s="13" t="s">
        <v>193</v>
      </c>
      <c r="BE331" s="153">
        <f t="shared" si="84"/>
        <v>0</v>
      </c>
      <c r="BF331" s="153">
        <f t="shared" si="85"/>
        <v>0</v>
      </c>
      <c r="BG331" s="153">
        <f t="shared" si="86"/>
        <v>0</v>
      </c>
      <c r="BH331" s="153">
        <f t="shared" si="87"/>
        <v>0</v>
      </c>
      <c r="BI331" s="153">
        <f t="shared" si="88"/>
        <v>0</v>
      </c>
      <c r="BJ331" s="13" t="s">
        <v>91</v>
      </c>
      <c r="BK331" s="153">
        <f t="shared" si="89"/>
        <v>0</v>
      </c>
      <c r="BL331" s="13" t="s">
        <v>258</v>
      </c>
      <c r="BM331" s="152" t="s">
        <v>1086</v>
      </c>
    </row>
    <row r="332" spans="2:65" s="1" customFormat="1" ht="24.2" customHeight="1" x14ac:dyDescent="0.2">
      <c r="B332" s="139"/>
      <c r="C332" s="140" t="s">
        <v>1087</v>
      </c>
      <c r="D332" s="140" t="s">
        <v>195</v>
      </c>
      <c r="E332" s="141" t="s">
        <v>1082</v>
      </c>
      <c r="F332" s="142" t="s">
        <v>1083</v>
      </c>
      <c r="G332" s="143" t="s">
        <v>198</v>
      </c>
      <c r="H332" s="144">
        <v>1656.9549999999999</v>
      </c>
      <c r="I332" s="145"/>
      <c r="J332" s="146">
        <f t="shared" si="80"/>
        <v>0</v>
      </c>
      <c r="K332" s="147"/>
      <c r="L332" s="28"/>
      <c r="M332" s="148" t="s">
        <v>1</v>
      </c>
      <c r="N332" s="149" t="s">
        <v>45</v>
      </c>
      <c r="P332" s="150">
        <f t="shared" si="81"/>
        <v>0</v>
      </c>
      <c r="Q332" s="150">
        <v>0</v>
      </c>
      <c r="R332" s="150">
        <f t="shared" si="82"/>
        <v>0</v>
      </c>
      <c r="S332" s="150">
        <v>0</v>
      </c>
      <c r="T332" s="151">
        <f t="shared" si="83"/>
        <v>0</v>
      </c>
      <c r="AR332" s="152" t="s">
        <v>258</v>
      </c>
      <c r="AT332" s="152" t="s">
        <v>195</v>
      </c>
      <c r="AU332" s="152" t="s">
        <v>91</v>
      </c>
      <c r="AY332" s="13" t="s">
        <v>193</v>
      </c>
      <c r="BE332" s="153">
        <f t="shared" si="84"/>
        <v>0</v>
      </c>
      <c r="BF332" s="153">
        <f t="shared" si="85"/>
        <v>0</v>
      </c>
      <c r="BG332" s="153">
        <f t="shared" si="86"/>
        <v>0</v>
      </c>
      <c r="BH332" s="153">
        <f t="shared" si="87"/>
        <v>0</v>
      </c>
      <c r="BI332" s="153">
        <f t="shared" si="88"/>
        <v>0</v>
      </c>
      <c r="BJ332" s="13" t="s">
        <v>91</v>
      </c>
      <c r="BK332" s="153">
        <f t="shared" si="89"/>
        <v>0</v>
      </c>
      <c r="BL332" s="13" t="s">
        <v>258</v>
      </c>
      <c r="BM332" s="152" t="s">
        <v>1088</v>
      </c>
    </row>
    <row r="333" spans="2:65" s="1" customFormat="1" ht="16.5" customHeight="1" x14ac:dyDescent="0.2">
      <c r="B333" s="139"/>
      <c r="C333" s="159" t="s">
        <v>1089</v>
      </c>
      <c r="D333" s="159" t="s">
        <v>473</v>
      </c>
      <c r="E333" s="160" t="s">
        <v>560</v>
      </c>
      <c r="F333" s="161" t="s">
        <v>561</v>
      </c>
      <c r="G333" s="162" t="s">
        <v>198</v>
      </c>
      <c r="H333" s="163">
        <v>1905.498</v>
      </c>
      <c r="I333" s="164"/>
      <c r="J333" s="165">
        <f t="shared" si="80"/>
        <v>0</v>
      </c>
      <c r="K333" s="166"/>
      <c r="L333" s="167"/>
      <c r="M333" s="168" t="s">
        <v>1</v>
      </c>
      <c r="N333" s="169" t="s">
        <v>45</v>
      </c>
      <c r="P333" s="150">
        <f t="shared" si="81"/>
        <v>0</v>
      </c>
      <c r="Q333" s="150">
        <v>2.9999999999999997E-4</v>
      </c>
      <c r="R333" s="150">
        <f t="shared" si="82"/>
        <v>0.57164939999999997</v>
      </c>
      <c r="S333" s="150">
        <v>0</v>
      </c>
      <c r="T333" s="151">
        <f t="shared" si="83"/>
        <v>0</v>
      </c>
      <c r="AR333" s="152" t="s">
        <v>582</v>
      </c>
      <c r="AT333" s="152" t="s">
        <v>473</v>
      </c>
      <c r="AU333" s="152" t="s">
        <v>91</v>
      </c>
      <c r="AY333" s="13" t="s">
        <v>193</v>
      </c>
      <c r="BE333" s="153">
        <f t="shared" si="84"/>
        <v>0</v>
      </c>
      <c r="BF333" s="153">
        <f t="shared" si="85"/>
        <v>0</v>
      </c>
      <c r="BG333" s="153">
        <f t="shared" si="86"/>
        <v>0</v>
      </c>
      <c r="BH333" s="153">
        <f t="shared" si="87"/>
        <v>0</v>
      </c>
      <c r="BI333" s="153">
        <f t="shared" si="88"/>
        <v>0</v>
      </c>
      <c r="BJ333" s="13" t="s">
        <v>91</v>
      </c>
      <c r="BK333" s="153">
        <f t="shared" si="89"/>
        <v>0</v>
      </c>
      <c r="BL333" s="13" t="s">
        <v>258</v>
      </c>
      <c r="BM333" s="152" t="s">
        <v>1090</v>
      </c>
    </row>
    <row r="334" spans="2:65" s="1" customFormat="1" ht="24.2" customHeight="1" x14ac:dyDescent="0.2">
      <c r="B334" s="139"/>
      <c r="C334" s="140" t="s">
        <v>1091</v>
      </c>
      <c r="D334" s="140" t="s">
        <v>195</v>
      </c>
      <c r="E334" s="141" t="s">
        <v>1092</v>
      </c>
      <c r="F334" s="142" t="s">
        <v>1093</v>
      </c>
      <c r="G334" s="143" t="s">
        <v>240</v>
      </c>
      <c r="H334" s="144">
        <v>5.5380000000000003</v>
      </c>
      <c r="I334" s="145"/>
      <c r="J334" s="146">
        <f t="shared" si="80"/>
        <v>0</v>
      </c>
      <c r="K334" s="147"/>
      <c r="L334" s="28"/>
      <c r="M334" s="148" t="s">
        <v>1</v>
      </c>
      <c r="N334" s="149" t="s">
        <v>45</v>
      </c>
      <c r="P334" s="150">
        <f t="shared" si="81"/>
        <v>0</v>
      </c>
      <c r="Q334" s="150">
        <v>0</v>
      </c>
      <c r="R334" s="150">
        <f t="shared" si="82"/>
        <v>0</v>
      </c>
      <c r="S334" s="150">
        <v>0</v>
      </c>
      <c r="T334" s="151">
        <f t="shared" si="83"/>
        <v>0</v>
      </c>
      <c r="AR334" s="152" t="s">
        <v>258</v>
      </c>
      <c r="AT334" s="152" t="s">
        <v>195</v>
      </c>
      <c r="AU334" s="152" t="s">
        <v>91</v>
      </c>
      <c r="AY334" s="13" t="s">
        <v>193</v>
      </c>
      <c r="BE334" s="153">
        <f t="shared" si="84"/>
        <v>0</v>
      </c>
      <c r="BF334" s="153">
        <f t="shared" si="85"/>
        <v>0</v>
      </c>
      <c r="BG334" s="153">
        <f t="shared" si="86"/>
        <v>0</v>
      </c>
      <c r="BH334" s="153">
        <f t="shared" si="87"/>
        <v>0</v>
      </c>
      <c r="BI334" s="153">
        <f t="shared" si="88"/>
        <v>0</v>
      </c>
      <c r="BJ334" s="13" t="s">
        <v>91</v>
      </c>
      <c r="BK334" s="153">
        <f t="shared" si="89"/>
        <v>0</v>
      </c>
      <c r="BL334" s="13" t="s">
        <v>258</v>
      </c>
      <c r="BM334" s="152" t="s">
        <v>1094</v>
      </c>
    </row>
    <row r="335" spans="2:65" s="11" customFormat="1" ht="22.9" customHeight="1" x14ac:dyDescent="0.2">
      <c r="B335" s="127"/>
      <c r="D335" s="128" t="s">
        <v>78</v>
      </c>
      <c r="E335" s="137" t="s">
        <v>280</v>
      </c>
      <c r="F335" s="137" t="s">
        <v>281</v>
      </c>
      <c r="I335" s="130"/>
      <c r="J335" s="138">
        <f>BK335</f>
        <v>0</v>
      </c>
      <c r="L335" s="127"/>
      <c r="M335" s="132"/>
      <c r="P335" s="133">
        <f>SUM(P336:P353)</f>
        <v>0</v>
      </c>
      <c r="R335" s="133">
        <f>SUM(R336:R353)</f>
        <v>53.653322520000003</v>
      </c>
      <c r="T335" s="134">
        <f>SUM(T336:T353)</f>
        <v>0</v>
      </c>
      <c r="AR335" s="128" t="s">
        <v>91</v>
      </c>
      <c r="AT335" s="135" t="s">
        <v>78</v>
      </c>
      <c r="AU335" s="135" t="s">
        <v>86</v>
      </c>
      <c r="AY335" s="128" t="s">
        <v>193</v>
      </c>
      <c r="BK335" s="136">
        <f>SUM(BK336:BK353)</f>
        <v>0</v>
      </c>
    </row>
    <row r="336" spans="2:65" s="1" customFormat="1" ht="24.2" customHeight="1" x14ac:dyDescent="0.2">
      <c r="B336" s="139"/>
      <c r="C336" s="140" t="s">
        <v>1095</v>
      </c>
      <c r="D336" s="140" t="s">
        <v>195</v>
      </c>
      <c r="E336" s="141" t="s">
        <v>1096</v>
      </c>
      <c r="F336" s="142" t="s">
        <v>1097</v>
      </c>
      <c r="G336" s="143" t="s">
        <v>198</v>
      </c>
      <c r="H336" s="144">
        <v>10.593</v>
      </c>
      <c r="I336" s="145"/>
      <c r="J336" s="146">
        <f t="shared" ref="J336:J353" si="90">ROUND(I336*H336,2)</f>
        <v>0</v>
      </c>
      <c r="K336" s="147"/>
      <c r="L336" s="28"/>
      <c r="M336" s="148" t="s">
        <v>1</v>
      </c>
      <c r="N336" s="149" t="s">
        <v>45</v>
      </c>
      <c r="P336" s="150">
        <f t="shared" ref="P336:P353" si="91">O336*H336</f>
        <v>0</v>
      </c>
      <c r="Q336" s="150">
        <v>0</v>
      </c>
      <c r="R336" s="150">
        <f t="shared" ref="R336:R353" si="92">Q336*H336</f>
        <v>0</v>
      </c>
      <c r="S336" s="150">
        <v>0</v>
      </c>
      <c r="T336" s="151">
        <f t="shared" ref="T336:T353" si="93">S336*H336</f>
        <v>0</v>
      </c>
      <c r="AR336" s="152" t="s">
        <v>258</v>
      </c>
      <c r="AT336" s="152" t="s">
        <v>195</v>
      </c>
      <c r="AU336" s="152" t="s">
        <v>91</v>
      </c>
      <c r="AY336" s="13" t="s">
        <v>193</v>
      </c>
      <c r="BE336" s="153">
        <f t="shared" ref="BE336:BE353" si="94">IF(N336="základná",J336,0)</f>
        <v>0</v>
      </c>
      <c r="BF336" s="153">
        <f t="shared" ref="BF336:BF353" si="95">IF(N336="znížená",J336,0)</f>
        <v>0</v>
      </c>
      <c r="BG336" s="153">
        <f t="shared" ref="BG336:BG353" si="96">IF(N336="zákl. prenesená",J336,0)</f>
        <v>0</v>
      </c>
      <c r="BH336" s="153">
        <f t="shared" ref="BH336:BH353" si="97">IF(N336="zníž. prenesená",J336,0)</f>
        <v>0</v>
      </c>
      <c r="BI336" s="153">
        <f t="shared" ref="BI336:BI353" si="98">IF(N336="nulová",J336,0)</f>
        <v>0</v>
      </c>
      <c r="BJ336" s="13" t="s">
        <v>91</v>
      </c>
      <c r="BK336" s="153">
        <f t="shared" ref="BK336:BK353" si="99">ROUND(I336*H336,2)</f>
        <v>0</v>
      </c>
      <c r="BL336" s="13" t="s">
        <v>258</v>
      </c>
      <c r="BM336" s="152" t="s">
        <v>1098</v>
      </c>
    </row>
    <row r="337" spans="2:65" s="1" customFormat="1" ht="24.2" customHeight="1" x14ac:dyDescent="0.2">
      <c r="B337" s="139"/>
      <c r="C337" s="159" t="s">
        <v>1099</v>
      </c>
      <c r="D337" s="159" t="s">
        <v>473</v>
      </c>
      <c r="E337" s="160" t="s">
        <v>1100</v>
      </c>
      <c r="F337" s="161" t="s">
        <v>1101</v>
      </c>
      <c r="G337" s="162" t="s">
        <v>198</v>
      </c>
      <c r="H337" s="163">
        <v>10.805</v>
      </c>
      <c r="I337" s="164"/>
      <c r="J337" s="165">
        <f t="shared" si="90"/>
        <v>0</v>
      </c>
      <c r="K337" s="166"/>
      <c r="L337" s="167"/>
      <c r="M337" s="168" t="s">
        <v>1</v>
      </c>
      <c r="N337" s="169" t="s">
        <v>45</v>
      </c>
      <c r="P337" s="150">
        <f t="shared" si="91"/>
        <v>0</v>
      </c>
      <c r="Q337" s="150">
        <v>1.2E-2</v>
      </c>
      <c r="R337" s="150">
        <f t="shared" si="92"/>
        <v>0.12966</v>
      </c>
      <c r="S337" s="150">
        <v>0</v>
      </c>
      <c r="T337" s="151">
        <f t="shared" si="93"/>
        <v>0</v>
      </c>
      <c r="AR337" s="152" t="s">
        <v>582</v>
      </c>
      <c r="AT337" s="152" t="s">
        <v>473</v>
      </c>
      <c r="AU337" s="152" t="s">
        <v>91</v>
      </c>
      <c r="AY337" s="13" t="s">
        <v>193</v>
      </c>
      <c r="BE337" s="153">
        <f t="shared" si="94"/>
        <v>0</v>
      </c>
      <c r="BF337" s="153">
        <f t="shared" si="95"/>
        <v>0</v>
      </c>
      <c r="BG337" s="153">
        <f t="shared" si="96"/>
        <v>0</v>
      </c>
      <c r="BH337" s="153">
        <f t="shared" si="97"/>
        <v>0</v>
      </c>
      <c r="BI337" s="153">
        <f t="shared" si="98"/>
        <v>0</v>
      </c>
      <c r="BJ337" s="13" t="s">
        <v>91</v>
      </c>
      <c r="BK337" s="153">
        <f t="shared" si="99"/>
        <v>0</v>
      </c>
      <c r="BL337" s="13" t="s">
        <v>258</v>
      </c>
      <c r="BM337" s="152" t="s">
        <v>1102</v>
      </c>
    </row>
    <row r="338" spans="2:65" s="1" customFormat="1" ht="33" customHeight="1" x14ac:dyDescent="0.2">
      <c r="B338" s="139"/>
      <c r="C338" s="140" t="s">
        <v>1103</v>
      </c>
      <c r="D338" s="140" t="s">
        <v>195</v>
      </c>
      <c r="E338" s="141" t="s">
        <v>1104</v>
      </c>
      <c r="F338" s="142" t="s">
        <v>1105</v>
      </c>
      <c r="G338" s="143" t="s">
        <v>198</v>
      </c>
      <c r="H338" s="144">
        <v>113.3</v>
      </c>
      <c r="I338" s="145"/>
      <c r="J338" s="146">
        <f t="shared" si="90"/>
        <v>0</v>
      </c>
      <c r="K338" s="147"/>
      <c r="L338" s="28"/>
      <c r="M338" s="148" t="s">
        <v>1</v>
      </c>
      <c r="N338" s="149" t="s">
        <v>45</v>
      </c>
      <c r="P338" s="150">
        <f t="shared" si="91"/>
        <v>0</v>
      </c>
      <c r="Q338" s="150">
        <v>2.9999999999999997E-4</v>
      </c>
      <c r="R338" s="150">
        <f t="shared" si="92"/>
        <v>3.3989999999999999E-2</v>
      </c>
      <c r="S338" s="150">
        <v>0</v>
      </c>
      <c r="T338" s="151">
        <f t="shared" si="93"/>
        <v>0</v>
      </c>
      <c r="AR338" s="152" t="s">
        <v>258</v>
      </c>
      <c r="AT338" s="152" t="s">
        <v>195</v>
      </c>
      <c r="AU338" s="152" t="s">
        <v>91</v>
      </c>
      <c r="AY338" s="13" t="s">
        <v>193</v>
      </c>
      <c r="BE338" s="153">
        <f t="shared" si="94"/>
        <v>0</v>
      </c>
      <c r="BF338" s="153">
        <f t="shared" si="95"/>
        <v>0</v>
      </c>
      <c r="BG338" s="153">
        <f t="shared" si="96"/>
        <v>0</v>
      </c>
      <c r="BH338" s="153">
        <f t="shared" si="97"/>
        <v>0</v>
      </c>
      <c r="BI338" s="153">
        <f t="shared" si="98"/>
        <v>0</v>
      </c>
      <c r="BJ338" s="13" t="s">
        <v>91</v>
      </c>
      <c r="BK338" s="153">
        <f t="shared" si="99"/>
        <v>0</v>
      </c>
      <c r="BL338" s="13" t="s">
        <v>258</v>
      </c>
      <c r="BM338" s="152" t="s">
        <v>1106</v>
      </c>
    </row>
    <row r="339" spans="2:65" s="1" customFormat="1" ht="24.2" customHeight="1" x14ac:dyDescent="0.2">
      <c r="B339" s="139"/>
      <c r="C339" s="159" t="s">
        <v>1107</v>
      </c>
      <c r="D339" s="159" t="s">
        <v>473</v>
      </c>
      <c r="E339" s="160" t="s">
        <v>1100</v>
      </c>
      <c r="F339" s="161" t="s">
        <v>1101</v>
      </c>
      <c r="G339" s="162" t="s">
        <v>198</v>
      </c>
      <c r="H339" s="163">
        <v>115.566</v>
      </c>
      <c r="I339" s="164"/>
      <c r="J339" s="165">
        <f t="shared" si="90"/>
        <v>0</v>
      </c>
      <c r="K339" s="166"/>
      <c r="L339" s="167"/>
      <c r="M339" s="168" t="s">
        <v>1</v>
      </c>
      <c r="N339" s="169" t="s">
        <v>45</v>
      </c>
      <c r="P339" s="150">
        <f t="shared" si="91"/>
        <v>0</v>
      </c>
      <c r="Q339" s="150">
        <v>1.2E-2</v>
      </c>
      <c r="R339" s="150">
        <f t="shared" si="92"/>
        <v>1.386792</v>
      </c>
      <c r="S339" s="150">
        <v>0</v>
      </c>
      <c r="T339" s="151">
        <f t="shared" si="93"/>
        <v>0</v>
      </c>
      <c r="AR339" s="152" t="s">
        <v>582</v>
      </c>
      <c r="AT339" s="152" t="s">
        <v>473</v>
      </c>
      <c r="AU339" s="152" t="s">
        <v>91</v>
      </c>
      <c r="AY339" s="13" t="s">
        <v>193</v>
      </c>
      <c r="BE339" s="153">
        <f t="shared" si="94"/>
        <v>0</v>
      </c>
      <c r="BF339" s="153">
        <f t="shared" si="95"/>
        <v>0</v>
      </c>
      <c r="BG339" s="153">
        <f t="shared" si="96"/>
        <v>0</v>
      </c>
      <c r="BH339" s="153">
        <f t="shared" si="97"/>
        <v>0</v>
      </c>
      <c r="BI339" s="153">
        <f t="shared" si="98"/>
        <v>0</v>
      </c>
      <c r="BJ339" s="13" t="s">
        <v>91</v>
      </c>
      <c r="BK339" s="153">
        <f t="shared" si="99"/>
        <v>0</v>
      </c>
      <c r="BL339" s="13" t="s">
        <v>258</v>
      </c>
      <c r="BM339" s="152" t="s">
        <v>1108</v>
      </c>
    </row>
    <row r="340" spans="2:65" s="1" customFormat="1" ht="24.2" customHeight="1" x14ac:dyDescent="0.2">
      <c r="B340" s="139"/>
      <c r="C340" s="140" t="s">
        <v>1109</v>
      </c>
      <c r="D340" s="140" t="s">
        <v>195</v>
      </c>
      <c r="E340" s="141" t="s">
        <v>1110</v>
      </c>
      <c r="F340" s="142" t="s">
        <v>1111</v>
      </c>
      <c r="G340" s="143" t="s">
        <v>198</v>
      </c>
      <c r="H340" s="144">
        <v>4.9000000000000004</v>
      </c>
      <c r="I340" s="145"/>
      <c r="J340" s="146">
        <f t="shared" si="90"/>
        <v>0</v>
      </c>
      <c r="K340" s="147"/>
      <c r="L340" s="28"/>
      <c r="M340" s="148" t="s">
        <v>1</v>
      </c>
      <c r="N340" s="149" t="s">
        <v>45</v>
      </c>
      <c r="P340" s="150">
        <f t="shared" si="91"/>
        <v>0</v>
      </c>
      <c r="Q340" s="150">
        <v>0</v>
      </c>
      <c r="R340" s="150">
        <f t="shared" si="92"/>
        <v>0</v>
      </c>
      <c r="S340" s="150">
        <v>0</v>
      </c>
      <c r="T340" s="151">
        <f t="shared" si="93"/>
        <v>0</v>
      </c>
      <c r="AR340" s="152" t="s">
        <v>258</v>
      </c>
      <c r="AT340" s="152" t="s">
        <v>195</v>
      </c>
      <c r="AU340" s="152" t="s">
        <v>91</v>
      </c>
      <c r="AY340" s="13" t="s">
        <v>193</v>
      </c>
      <c r="BE340" s="153">
        <f t="shared" si="94"/>
        <v>0</v>
      </c>
      <c r="BF340" s="153">
        <f t="shared" si="95"/>
        <v>0</v>
      </c>
      <c r="BG340" s="153">
        <f t="shared" si="96"/>
        <v>0</v>
      </c>
      <c r="BH340" s="153">
        <f t="shared" si="97"/>
        <v>0</v>
      </c>
      <c r="BI340" s="153">
        <f t="shared" si="98"/>
        <v>0</v>
      </c>
      <c r="BJ340" s="13" t="s">
        <v>91</v>
      </c>
      <c r="BK340" s="153">
        <f t="shared" si="99"/>
        <v>0</v>
      </c>
      <c r="BL340" s="13" t="s">
        <v>258</v>
      </c>
      <c r="BM340" s="152" t="s">
        <v>1112</v>
      </c>
    </row>
    <row r="341" spans="2:65" s="1" customFormat="1" ht="33" customHeight="1" x14ac:dyDescent="0.2">
      <c r="B341" s="139"/>
      <c r="C341" s="159" t="s">
        <v>1113</v>
      </c>
      <c r="D341" s="159" t="s">
        <v>473</v>
      </c>
      <c r="E341" s="160" t="s">
        <v>1114</v>
      </c>
      <c r="F341" s="161" t="s">
        <v>1115</v>
      </c>
      <c r="G341" s="162" t="s">
        <v>198</v>
      </c>
      <c r="H341" s="163">
        <v>4.9980000000000002</v>
      </c>
      <c r="I341" s="164"/>
      <c r="J341" s="165">
        <f t="shared" si="90"/>
        <v>0</v>
      </c>
      <c r="K341" s="166"/>
      <c r="L341" s="167"/>
      <c r="M341" s="168" t="s">
        <v>1</v>
      </c>
      <c r="N341" s="169" t="s">
        <v>45</v>
      </c>
      <c r="P341" s="150">
        <f t="shared" si="91"/>
        <v>0</v>
      </c>
      <c r="Q341" s="150">
        <v>2.8999999999999998E-3</v>
      </c>
      <c r="R341" s="150">
        <f t="shared" si="92"/>
        <v>1.44942E-2</v>
      </c>
      <c r="S341" s="150">
        <v>0</v>
      </c>
      <c r="T341" s="151">
        <f t="shared" si="93"/>
        <v>0</v>
      </c>
      <c r="AR341" s="152" t="s">
        <v>582</v>
      </c>
      <c r="AT341" s="152" t="s">
        <v>473</v>
      </c>
      <c r="AU341" s="152" t="s">
        <v>91</v>
      </c>
      <c r="AY341" s="13" t="s">
        <v>193</v>
      </c>
      <c r="BE341" s="153">
        <f t="shared" si="94"/>
        <v>0</v>
      </c>
      <c r="BF341" s="153">
        <f t="shared" si="95"/>
        <v>0</v>
      </c>
      <c r="BG341" s="153">
        <f t="shared" si="96"/>
        <v>0</v>
      </c>
      <c r="BH341" s="153">
        <f t="shared" si="97"/>
        <v>0</v>
      </c>
      <c r="BI341" s="153">
        <f t="shared" si="98"/>
        <v>0</v>
      </c>
      <c r="BJ341" s="13" t="s">
        <v>91</v>
      </c>
      <c r="BK341" s="153">
        <f t="shared" si="99"/>
        <v>0</v>
      </c>
      <c r="BL341" s="13" t="s">
        <v>258</v>
      </c>
      <c r="BM341" s="152" t="s">
        <v>1116</v>
      </c>
    </row>
    <row r="342" spans="2:65" s="1" customFormat="1" ht="24.2" customHeight="1" x14ac:dyDescent="0.2">
      <c r="B342" s="139"/>
      <c r="C342" s="140" t="s">
        <v>1117</v>
      </c>
      <c r="D342" s="140" t="s">
        <v>195</v>
      </c>
      <c r="E342" s="141" t="s">
        <v>1118</v>
      </c>
      <c r="F342" s="142" t="s">
        <v>1119</v>
      </c>
      <c r="G342" s="143" t="s">
        <v>198</v>
      </c>
      <c r="H342" s="144">
        <v>278.2</v>
      </c>
      <c r="I342" s="145"/>
      <c r="J342" s="146">
        <f t="shared" si="90"/>
        <v>0</v>
      </c>
      <c r="K342" s="147"/>
      <c r="L342" s="28"/>
      <c r="M342" s="148" t="s">
        <v>1</v>
      </c>
      <c r="N342" s="149" t="s">
        <v>45</v>
      </c>
      <c r="P342" s="150">
        <f t="shared" si="91"/>
        <v>0</v>
      </c>
      <c r="Q342" s="150">
        <v>0</v>
      </c>
      <c r="R342" s="150">
        <f t="shared" si="92"/>
        <v>0</v>
      </c>
      <c r="S342" s="150">
        <v>0</v>
      </c>
      <c r="T342" s="151">
        <f t="shared" si="93"/>
        <v>0</v>
      </c>
      <c r="AR342" s="152" t="s">
        <v>258</v>
      </c>
      <c r="AT342" s="152" t="s">
        <v>195</v>
      </c>
      <c r="AU342" s="152" t="s">
        <v>91</v>
      </c>
      <c r="AY342" s="13" t="s">
        <v>193</v>
      </c>
      <c r="BE342" s="153">
        <f t="shared" si="94"/>
        <v>0</v>
      </c>
      <c r="BF342" s="153">
        <f t="shared" si="95"/>
        <v>0</v>
      </c>
      <c r="BG342" s="153">
        <f t="shared" si="96"/>
        <v>0</v>
      </c>
      <c r="BH342" s="153">
        <f t="shared" si="97"/>
        <v>0</v>
      </c>
      <c r="BI342" s="153">
        <f t="shared" si="98"/>
        <v>0</v>
      </c>
      <c r="BJ342" s="13" t="s">
        <v>91</v>
      </c>
      <c r="BK342" s="153">
        <f t="shared" si="99"/>
        <v>0</v>
      </c>
      <c r="BL342" s="13" t="s">
        <v>258</v>
      </c>
      <c r="BM342" s="152" t="s">
        <v>1120</v>
      </c>
    </row>
    <row r="343" spans="2:65" s="1" customFormat="1" ht="24.2" customHeight="1" x14ac:dyDescent="0.2">
      <c r="B343" s="139"/>
      <c r="C343" s="159" t="s">
        <v>1121</v>
      </c>
      <c r="D343" s="159" t="s">
        <v>473</v>
      </c>
      <c r="E343" s="160" t="s">
        <v>1122</v>
      </c>
      <c r="F343" s="161" t="s">
        <v>1123</v>
      </c>
      <c r="G343" s="162" t="s">
        <v>198</v>
      </c>
      <c r="H343" s="163">
        <v>283.76400000000001</v>
      </c>
      <c r="I343" s="164"/>
      <c r="J343" s="165">
        <f t="shared" si="90"/>
        <v>0</v>
      </c>
      <c r="K343" s="166"/>
      <c r="L343" s="167"/>
      <c r="M343" s="168" t="s">
        <v>1</v>
      </c>
      <c r="N343" s="169" t="s">
        <v>45</v>
      </c>
      <c r="P343" s="150">
        <f t="shared" si="91"/>
        <v>0</v>
      </c>
      <c r="Q343" s="150">
        <v>1.98E-3</v>
      </c>
      <c r="R343" s="150">
        <f t="shared" si="92"/>
        <v>0.56185271999999997</v>
      </c>
      <c r="S343" s="150">
        <v>0</v>
      </c>
      <c r="T343" s="151">
        <f t="shared" si="93"/>
        <v>0</v>
      </c>
      <c r="AR343" s="152" t="s">
        <v>582</v>
      </c>
      <c r="AT343" s="152" t="s">
        <v>473</v>
      </c>
      <c r="AU343" s="152" t="s">
        <v>91</v>
      </c>
      <c r="AY343" s="13" t="s">
        <v>193</v>
      </c>
      <c r="BE343" s="153">
        <f t="shared" si="94"/>
        <v>0</v>
      </c>
      <c r="BF343" s="153">
        <f t="shared" si="95"/>
        <v>0</v>
      </c>
      <c r="BG343" s="153">
        <f t="shared" si="96"/>
        <v>0</v>
      </c>
      <c r="BH343" s="153">
        <f t="shared" si="97"/>
        <v>0</v>
      </c>
      <c r="BI343" s="153">
        <f t="shared" si="98"/>
        <v>0</v>
      </c>
      <c r="BJ343" s="13" t="s">
        <v>91</v>
      </c>
      <c r="BK343" s="153">
        <f t="shared" si="99"/>
        <v>0</v>
      </c>
      <c r="BL343" s="13" t="s">
        <v>258</v>
      </c>
      <c r="BM343" s="152" t="s">
        <v>1124</v>
      </c>
    </row>
    <row r="344" spans="2:65" s="1" customFormat="1" ht="24.2" customHeight="1" x14ac:dyDescent="0.2">
      <c r="B344" s="139"/>
      <c r="C344" s="140" t="s">
        <v>1125</v>
      </c>
      <c r="D344" s="140" t="s">
        <v>195</v>
      </c>
      <c r="E344" s="141" t="s">
        <v>1126</v>
      </c>
      <c r="F344" s="142" t="s">
        <v>1127</v>
      </c>
      <c r="G344" s="143" t="s">
        <v>198</v>
      </c>
      <c r="H344" s="144">
        <v>385.7</v>
      </c>
      <c r="I344" s="145"/>
      <c r="J344" s="146">
        <f t="shared" si="90"/>
        <v>0</v>
      </c>
      <c r="K344" s="147"/>
      <c r="L344" s="28"/>
      <c r="M344" s="148" t="s">
        <v>1</v>
      </c>
      <c r="N344" s="149" t="s">
        <v>45</v>
      </c>
      <c r="P344" s="150">
        <f t="shared" si="91"/>
        <v>0</v>
      </c>
      <c r="Q344" s="150">
        <v>0</v>
      </c>
      <c r="R344" s="150">
        <f t="shared" si="92"/>
        <v>0</v>
      </c>
      <c r="S344" s="150">
        <v>0</v>
      </c>
      <c r="T344" s="151">
        <f t="shared" si="93"/>
        <v>0</v>
      </c>
      <c r="AR344" s="152" t="s">
        <v>258</v>
      </c>
      <c r="AT344" s="152" t="s">
        <v>195</v>
      </c>
      <c r="AU344" s="152" t="s">
        <v>91</v>
      </c>
      <c r="AY344" s="13" t="s">
        <v>193</v>
      </c>
      <c r="BE344" s="153">
        <f t="shared" si="94"/>
        <v>0</v>
      </c>
      <c r="BF344" s="153">
        <f t="shared" si="95"/>
        <v>0</v>
      </c>
      <c r="BG344" s="153">
        <f t="shared" si="96"/>
        <v>0</v>
      </c>
      <c r="BH344" s="153">
        <f t="shared" si="97"/>
        <v>0</v>
      </c>
      <c r="BI344" s="153">
        <f t="shared" si="98"/>
        <v>0</v>
      </c>
      <c r="BJ344" s="13" t="s">
        <v>91</v>
      </c>
      <c r="BK344" s="153">
        <f t="shared" si="99"/>
        <v>0</v>
      </c>
      <c r="BL344" s="13" t="s">
        <v>258</v>
      </c>
      <c r="BM344" s="152" t="s">
        <v>1128</v>
      </c>
    </row>
    <row r="345" spans="2:65" s="1" customFormat="1" ht="24.2" customHeight="1" x14ac:dyDescent="0.2">
      <c r="B345" s="139"/>
      <c r="C345" s="159" t="s">
        <v>1129</v>
      </c>
      <c r="D345" s="159" t="s">
        <v>473</v>
      </c>
      <c r="E345" s="160" t="s">
        <v>1130</v>
      </c>
      <c r="F345" s="161" t="s">
        <v>1131</v>
      </c>
      <c r="G345" s="162" t="s">
        <v>198</v>
      </c>
      <c r="H345" s="163">
        <v>562.428</v>
      </c>
      <c r="I345" s="164"/>
      <c r="J345" s="165">
        <f t="shared" si="90"/>
        <v>0</v>
      </c>
      <c r="K345" s="166"/>
      <c r="L345" s="167"/>
      <c r="M345" s="168" t="s">
        <v>1</v>
      </c>
      <c r="N345" s="169" t="s">
        <v>45</v>
      </c>
      <c r="P345" s="150">
        <f t="shared" si="91"/>
        <v>0</v>
      </c>
      <c r="Q345" s="150">
        <v>2.7000000000000001E-3</v>
      </c>
      <c r="R345" s="150">
        <f t="shared" si="92"/>
        <v>1.5185556</v>
      </c>
      <c r="S345" s="150">
        <v>0</v>
      </c>
      <c r="T345" s="151">
        <f t="shared" si="93"/>
        <v>0</v>
      </c>
      <c r="AR345" s="152" t="s">
        <v>582</v>
      </c>
      <c r="AT345" s="152" t="s">
        <v>473</v>
      </c>
      <c r="AU345" s="152" t="s">
        <v>91</v>
      </c>
      <c r="AY345" s="13" t="s">
        <v>193</v>
      </c>
      <c r="BE345" s="153">
        <f t="shared" si="94"/>
        <v>0</v>
      </c>
      <c r="BF345" s="153">
        <f t="shared" si="95"/>
        <v>0</v>
      </c>
      <c r="BG345" s="153">
        <f t="shared" si="96"/>
        <v>0</v>
      </c>
      <c r="BH345" s="153">
        <f t="shared" si="97"/>
        <v>0</v>
      </c>
      <c r="BI345" s="153">
        <f t="shared" si="98"/>
        <v>0</v>
      </c>
      <c r="BJ345" s="13" t="s">
        <v>91</v>
      </c>
      <c r="BK345" s="153">
        <f t="shared" si="99"/>
        <v>0</v>
      </c>
      <c r="BL345" s="13" t="s">
        <v>258</v>
      </c>
      <c r="BM345" s="152" t="s">
        <v>1132</v>
      </c>
    </row>
    <row r="346" spans="2:65" s="1" customFormat="1" ht="24.2" customHeight="1" x14ac:dyDescent="0.2">
      <c r="B346" s="139"/>
      <c r="C346" s="159" t="s">
        <v>1133</v>
      </c>
      <c r="D346" s="159" t="s">
        <v>473</v>
      </c>
      <c r="E346" s="160" t="s">
        <v>1134</v>
      </c>
      <c r="F346" s="161" t="s">
        <v>1135</v>
      </c>
      <c r="G346" s="162" t="s">
        <v>198</v>
      </c>
      <c r="H346" s="163">
        <v>112.2</v>
      </c>
      <c r="I346" s="164"/>
      <c r="J346" s="165">
        <f t="shared" si="90"/>
        <v>0</v>
      </c>
      <c r="K346" s="166"/>
      <c r="L346" s="167"/>
      <c r="M346" s="168" t="s">
        <v>1</v>
      </c>
      <c r="N346" s="169" t="s">
        <v>45</v>
      </c>
      <c r="P346" s="150">
        <f t="shared" si="91"/>
        <v>0</v>
      </c>
      <c r="Q346" s="150">
        <v>2.64E-3</v>
      </c>
      <c r="R346" s="150">
        <f t="shared" si="92"/>
        <v>0.29620800000000003</v>
      </c>
      <c r="S346" s="150">
        <v>0</v>
      </c>
      <c r="T346" s="151">
        <f t="shared" si="93"/>
        <v>0</v>
      </c>
      <c r="AR346" s="152" t="s">
        <v>582</v>
      </c>
      <c r="AT346" s="152" t="s">
        <v>473</v>
      </c>
      <c r="AU346" s="152" t="s">
        <v>91</v>
      </c>
      <c r="AY346" s="13" t="s">
        <v>193</v>
      </c>
      <c r="BE346" s="153">
        <f t="shared" si="94"/>
        <v>0</v>
      </c>
      <c r="BF346" s="153">
        <f t="shared" si="95"/>
        <v>0</v>
      </c>
      <c r="BG346" s="153">
        <f t="shared" si="96"/>
        <v>0</v>
      </c>
      <c r="BH346" s="153">
        <f t="shared" si="97"/>
        <v>0</v>
      </c>
      <c r="BI346" s="153">
        <f t="shared" si="98"/>
        <v>0</v>
      </c>
      <c r="BJ346" s="13" t="s">
        <v>91</v>
      </c>
      <c r="BK346" s="153">
        <f t="shared" si="99"/>
        <v>0</v>
      </c>
      <c r="BL346" s="13" t="s">
        <v>258</v>
      </c>
      <c r="BM346" s="152" t="s">
        <v>1136</v>
      </c>
    </row>
    <row r="347" spans="2:65" s="1" customFormat="1" ht="24.2" customHeight="1" x14ac:dyDescent="0.2">
      <c r="B347" s="139"/>
      <c r="C347" s="159" t="s">
        <v>1137</v>
      </c>
      <c r="D347" s="159" t="s">
        <v>473</v>
      </c>
      <c r="E347" s="160" t="s">
        <v>1138</v>
      </c>
      <c r="F347" s="161" t="s">
        <v>1139</v>
      </c>
      <c r="G347" s="162" t="s">
        <v>198</v>
      </c>
      <c r="H347" s="163">
        <v>112.2</v>
      </c>
      <c r="I347" s="164"/>
      <c r="J347" s="165">
        <f t="shared" si="90"/>
        <v>0</v>
      </c>
      <c r="K347" s="166"/>
      <c r="L347" s="167"/>
      <c r="M347" s="168" t="s">
        <v>1</v>
      </c>
      <c r="N347" s="169" t="s">
        <v>45</v>
      </c>
      <c r="P347" s="150">
        <f t="shared" si="91"/>
        <v>0</v>
      </c>
      <c r="Q347" s="150">
        <v>3.3E-3</v>
      </c>
      <c r="R347" s="150">
        <f t="shared" si="92"/>
        <v>0.37026000000000003</v>
      </c>
      <c r="S347" s="150">
        <v>0</v>
      </c>
      <c r="T347" s="151">
        <f t="shared" si="93"/>
        <v>0</v>
      </c>
      <c r="AR347" s="152" t="s">
        <v>582</v>
      </c>
      <c r="AT347" s="152" t="s">
        <v>473</v>
      </c>
      <c r="AU347" s="152" t="s">
        <v>91</v>
      </c>
      <c r="AY347" s="13" t="s">
        <v>193</v>
      </c>
      <c r="BE347" s="153">
        <f t="shared" si="94"/>
        <v>0</v>
      </c>
      <c r="BF347" s="153">
        <f t="shared" si="95"/>
        <v>0</v>
      </c>
      <c r="BG347" s="153">
        <f t="shared" si="96"/>
        <v>0</v>
      </c>
      <c r="BH347" s="153">
        <f t="shared" si="97"/>
        <v>0</v>
      </c>
      <c r="BI347" s="153">
        <f t="shared" si="98"/>
        <v>0</v>
      </c>
      <c r="BJ347" s="13" t="s">
        <v>91</v>
      </c>
      <c r="BK347" s="153">
        <f t="shared" si="99"/>
        <v>0</v>
      </c>
      <c r="BL347" s="13" t="s">
        <v>258</v>
      </c>
      <c r="BM347" s="152" t="s">
        <v>1140</v>
      </c>
    </row>
    <row r="348" spans="2:65" s="1" customFormat="1" ht="24.2" customHeight="1" x14ac:dyDescent="0.2">
      <c r="B348" s="139"/>
      <c r="C348" s="140" t="s">
        <v>1141</v>
      </c>
      <c r="D348" s="140" t="s">
        <v>195</v>
      </c>
      <c r="E348" s="141" t="s">
        <v>1142</v>
      </c>
      <c r="F348" s="142" t="s">
        <v>1143</v>
      </c>
      <c r="G348" s="143" t="s">
        <v>198</v>
      </c>
      <c r="H348" s="144">
        <v>1567.981</v>
      </c>
      <c r="I348" s="145"/>
      <c r="J348" s="146">
        <f t="shared" si="90"/>
        <v>0</v>
      </c>
      <c r="K348" s="147"/>
      <c r="L348" s="28"/>
      <c r="M348" s="148" t="s">
        <v>1</v>
      </c>
      <c r="N348" s="149" t="s">
        <v>45</v>
      </c>
      <c r="P348" s="150">
        <f t="shared" si="91"/>
        <v>0</v>
      </c>
      <c r="Q348" s="150">
        <v>0</v>
      </c>
      <c r="R348" s="150">
        <f t="shared" si="92"/>
        <v>0</v>
      </c>
      <c r="S348" s="150">
        <v>0</v>
      </c>
      <c r="T348" s="151">
        <f t="shared" si="93"/>
        <v>0</v>
      </c>
      <c r="AR348" s="152" t="s">
        <v>258</v>
      </c>
      <c r="AT348" s="152" t="s">
        <v>195</v>
      </c>
      <c r="AU348" s="152" t="s">
        <v>91</v>
      </c>
      <c r="AY348" s="13" t="s">
        <v>193</v>
      </c>
      <c r="BE348" s="153">
        <f t="shared" si="94"/>
        <v>0</v>
      </c>
      <c r="BF348" s="153">
        <f t="shared" si="95"/>
        <v>0</v>
      </c>
      <c r="BG348" s="153">
        <f t="shared" si="96"/>
        <v>0</v>
      </c>
      <c r="BH348" s="153">
        <f t="shared" si="97"/>
        <v>0</v>
      </c>
      <c r="BI348" s="153">
        <f t="shared" si="98"/>
        <v>0</v>
      </c>
      <c r="BJ348" s="13" t="s">
        <v>91</v>
      </c>
      <c r="BK348" s="153">
        <f t="shared" si="99"/>
        <v>0</v>
      </c>
      <c r="BL348" s="13" t="s">
        <v>258</v>
      </c>
      <c r="BM348" s="152" t="s">
        <v>1144</v>
      </c>
    </row>
    <row r="349" spans="2:65" s="1" customFormat="1" ht="24.2" customHeight="1" x14ac:dyDescent="0.2">
      <c r="B349" s="139"/>
      <c r="C349" s="159" t="s">
        <v>1145</v>
      </c>
      <c r="D349" s="159" t="s">
        <v>473</v>
      </c>
      <c r="E349" s="160" t="s">
        <v>1146</v>
      </c>
      <c r="F349" s="161" t="s">
        <v>1147</v>
      </c>
      <c r="G349" s="162" t="s">
        <v>198</v>
      </c>
      <c r="H349" s="163">
        <v>3198.681</v>
      </c>
      <c r="I349" s="164"/>
      <c r="J349" s="165">
        <f t="shared" si="90"/>
        <v>0</v>
      </c>
      <c r="K349" s="166"/>
      <c r="L349" s="167"/>
      <c r="M349" s="168" t="s">
        <v>1</v>
      </c>
      <c r="N349" s="169" t="s">
        <v>45</v>
      </c>
      <c r="P349" s="150">
        <f t="shared" si="91"/>
        <v>0</v>
      </c>
      <c r="Q349" s="150">
        <v>1.4999999999999999E-2</v>
      </c>
      <c r="R349" s="150">
        <f t="shared" si="92"/>
        <v>47.980215000000001</v>
      </c>
      <c r="S349" s="150">
        <v>0</v>
      </c>
      <c r="T349" s="151">
        <f t="shared" si="93"/>
        <v>0</v>
      </c>
      <c r="AR349" s="152" t="s">
        <v>582</v>
      </c>
      <c r="AT349" s="152" t="s">
        <v>473</v>
      </c>
      <c r="AU349" s="152" t="s">
        <v>91</v>
      </c>
      <c r="AY349" s="13" t="s">
        <v>193</v>
      </c>
      <c r="BE349" s="153">
        <f t="shared" si="94"/>
        <v>0</v>
      </c>
      <c r="BF349" s="153">
        <f t="shared" si="95"/>
        <v>0</v>
      </c>
      <c r="BG349" s="153">
        <f t="shared" si="96"/>
        <v>0</v>
      </c>
      <c r="BH349" s="153">
        <f t="shared" si="97"/>
        <v>0</v>
      </c>
      <c r="BI349" s="153">
        <f t="shared" si="98"/>
        <v>0</v>
      </c>
      <c r="BJ349" s="13" t="s">
        <v>91</v>
      </c>
      <c r="BK349" s="153">
        <f t="shared" si="99"/>
        <v>0</v>
      </c>
      <c r="BL349" s="13" t="s">
        <v>258</v>
      </c>
      <c r="BM349" s="152" t="s">
        <v>1148</v>
      </c>
    </row>
    <row r="350" spans="2:65" s="1" customFormat="1" ht="24.2" customHeight="1" x14ac:dyDescent="0.2">
      <c r="B350" s="139"/>
      <c r="C350" s="140" t="s">
        <v>1149</v>
      </c>
      <c r="D350" s="140" t="s">
        <v>195</v>
      </c>
      <c r="E350" s="141" t="s">
        <v>1150</v>
      </c>
      <c r="F350" s="142" t="s">
        <v>1151</v>
      </c>
      <c r="G350" s="143" t="s">
        <v>198</v>
      </c>
      <c r="H350" s="144">
        <v>88.974000000000004</v>
      </c>
      <c r="I350" s="145"/>
      <c r="J350" s="146">
        <f t="shared" si="90"/>
        <v>0</v>
      </c>
      <c r="K350" s="147"/>
      <c r="L350" s="28"/>
      <c r="M350" s="148" t="s">
        <v>1</v>
      </c>
      <c r="N350" s="149" t="s">
        <v>45</v>
      </c>
      <c r="P350" s="150">
        <f t="shared" si="91"/>
        <v>0</v>
      </c>
      <c r="Q350" s="150">
        <v>0</v>
      </c>
      <c r="R350" s="150">
        <f t="shared" si="92"/>
        <v>0</v>
      </c>
      <c r="S350" s="150">
        <v>0</v>
      </c>
      <c r="T350" s="151">
        <f t="shared" si="93"/>
        <v>0</v>
      </c>
      <c r="AR350" s="152" t="s">
        <v>258</v>
      </c>
      <c r="AT350" s="152" t="s">
        <v>195</v>
      </c>
      <c r="AU350" s="152" t="s">
        <v>91</v>
      </c>
      <c r="AY350" s="13" t="s">
        <v>193</v>
      </c>
      <c r="BE350" s="153">
        <f t="shared" si="94"/>
        <v>0</v>
      </c>
      <c r="BF350" s="153">
        <f t="shared" si="95"/>
        <v>0</v>
      </c>
      <c r="BG350" s="153">
        <f t="shared" si="96"/>
        <v>0</v>
      </c>
      <c r="BH350" s="153">
        <f t="shared" si="97"/>
        <v>0</v>
      </c>
      <c r="BI350" s="153">
        <f t="shared" si="98"/>
        <v>0</v>
      </c>
      <c r="BJ350" s="13" t="s">
        <v>91</v>
      </c>
      <c r="BK350" s="153">
        <f t="shared" si="99"/>
        <v>0</v>
      </c>
      <c r="BL350" s="13" t="s">
        <v>258</v>
      </c>
      <c r="BM350" s="152" t="s">
        <v>1152</v>
      </c>
    </row>
    <row r="351" spans="2:65" s="1" customFormat="1" ht="24.2" customHeight="1" x14ac:dyDescent="0.2">
      <c r="B351" s="139"/>
      <c r="C351" s="159" t="s">
        <v>1153</v>
      </c>
      <c r="D351" s="159" t="s">
        <v>473</v>
      </c>
      <c r="E351" s="160" t="s">
        <v>1146</v>
      </c>
      <c r="F351" s="161" t="s">
        <v>1147</v>
      </c>
      <c r="G351" s="162" t="s">
        <v>198</v>
      </c>
      <c r="H351" s="163">
        <v>90.753</v>
      </c>
      <c r="I351" s="164"/>
      <c r="J351" s="165">
        <f t="shared" si="90"/>
        <v>0</v>
      </c>
      <c r="K351" s="166"/>
      <c r="L351" s="167"/>
      <c r="M351" s="168" t="s">
        <v>1</v>
      </c>
      <c r="N351" s="169" t="s">
        <v>45</v>
      </c>
      <c r="P351" s="150">
        <f t="shared" si="91"/>
        <v>0</v>
      </c>
      <c r="Q351" s="150">
        <v>1.4999999999999999E-2</v>
      </c>
      <c r="R351" s="150">
        <f t="shared" si="92"/>
        <v>1.3612949999999999</v>
      </c>
      <c r="S351" s="150">
        <v>0</v>
      </c>
      <c r="T351" s="151">
        <f t="shared" si="93"/>
        <v>0</v>
      </c>
      <c r="AR351" s="152" t="s">
        <v>582</v>
      </c>
      <c r="AT351" s="152" t="s">
        <v>473</v>
      </c>
      <c r="AU351" s="152" t="s">
        <v>91</v>
      </c>
      <c r="AY351" s="13" t="s">
        <v>193</v>
      </c>
      <c r="BE351" s="153">
        <f t="shared" si="94"/>
        <v>0</v>
      </c>
      <c r="BF351" s="153">
        <f t="shared" si="95"/>
        <v>0</v>
      </c>
      <c r="BG351" s="153">
        <f t="shared" si="96"/>
        <v>0</v>
      </c>
      <c r="BH351" s="153">
        <f t="shared" si="97"/>
        <v>0</v>
      </c>
      <c r="BI351" s="153">
        <f t="shared" si="98"/>
        <v>0</v>
      </c>
      <c r="BJ351" s="13" t="s">
        <v>91</v>
      </c>
      <c r="BK351" s="153">
        <f t="shared" si="99"/>
        <v>0</v>
      </c>
      <c r="BL351" s="13" t="s">
        <v>258</v>
      </c>
      <c r="BM351" s="152" t="s">
        <v>1154</v>
      </c>
    </row>
    <row r="352" spans="2:65" s="1" customFormat="1" ht="21.75" customHeight="1" x14ac:dyDescent="0.2">
      <c r="B352" s="139"/>
      <c r="C352" s="140" t="s">
        <v>1155</v>
      </c>
      <c r="D352" s="140" t="s">
        <v>195</v>
      </c>
      <c r="E352" s="141" t="s">
        <v>1156</v>
      </c>
      <c r="F352" s="142" t="s">
        <v>1157</v>
      </c>
      <c r="G352" s="143" t="s">
        <v>198</v>
      </c>
      <c r="H352" s="144">
        <v>235</v>
      </c>
      <c r="I352" s="145"/>
      <c r="J352" s="146">
        <f t="shared" si="90"/>
        <v>0</v>
      </c>
      <c r="K352" s="147"/>
      <c r="L352" s="28"/>
      <c r="M352" s="148" t="s">
        <v>1</v>
      </c>
      <c r="N352" s="149" t="s">
        <v>45</v>
      </c>
      <c r="P352" s="150">
        <f t="shared" si="91"/>
        <v>0</v>
      </c>
      <c r="Q352" s="150">
        <v>0</v>
      </c>
      <c r="R352" s="150">
        <f t="shared" si="92"/>
        <v>0</v>
      </c>
      <c r="S352" s="150">
        <v>0</v>
      </c>
      <c r="T352" s="151">
        <f t="shared" si="93"/>
        <v>0</v>
      </c>
      <c r="AR352" s="152" t="s">
        <v>258</v>
      </c>
      <c r="AT352" s="152" t="s">
        <v>195</v>
      </c>
      <c r="AU352" s="152" t="s">
        <v>91</v>
      </c>
      <c r="AY352" s="13" t="s">
        <v>193</v>
      </c>
      <c r="BE352" s="153">
        <f t="shared" si="94"/>
        <v>0</v>
      </c>
      <c r="BF352" s="153">
        <f t="shared" si="95"/>
        <v>0</v>
      </c>
      <c r="BG352" s="153">
        <f t="shared" si="96"/>
        <v>0</v>
      </c>
      <c r="BH352" s="153">
        <f t="shared" si="97"/>
        <v>0</v>
      </c>
      <c r="BI352" s="153">
        <f t="shared" si="98"/>
        <v>0</v>
      </c>
      <c r="BJ352" s="13" t="s">
        <v>91</v>
      </c>
      <c r="BK352" s="153">
        <f t="shared" si="99"/>
        <v>0</v>
      </c>
      <c r="BL352" s="13" t="s">
        <v>258</v>
      </c>
      <c r="BM352" s="152" t="s">
        <v>1158</v>
      </c>
    </row>
    <row r="353" spans="2:65" s="1" customFormat="1" ht="24.2" customHeight="1" x14ac:dyDescent="0.2">
      <c r="B353" s="139"/>
      <c r="C353" s="140" t="s">
        <v>1159</v>
      </c>
      <c r="D353" s="140" t="s">
        <v>195</v>
      </c>
      <c r="E353" s="141" t="s">
        <v>1160</v>
      </c>
      <c r="F353" s="142" t="s">
        <v>1161</v>
      </c>
      <c r="G353" s="143" t="s">
        <v>240</v>
      </c>
      <c r="H353" s="144">
        <v>53.652999999999999</v>
      </c>
      <c r="I353" s="145"/>
      <c r="J353" s="146">
        <f t="shared" si="90"/>
        <v>0</v>
      </c>
      <c r="K353" s="147"/>
      <c r="L353" s="28"/>
      <c r="M353" s="148" t="s">
        <v>1</v>
      </c>
      <c r="N353" s="149" t="s">
        <v>45</v>
      </c>
      <c r="P353" s="150">
        <f t="shared" si="91"/>
        <v>0</v>
      </c>
      <c r="Q353" s="150">
        <v>0</v>
      </c>
      <c r="R353" s="150">
        <f t="shared" si="92"/>
        <v>0</v>
      </c>
      <c r="S353" s="150">
        <v>0</v>
      </c>
      <c r="T353" s="151">
        <f t="shared" si="93"/>
        <v>0</v>
      </c>
      <c r="AR353" s="152" t="s">
        <v>258</v>
      </c>
      <c r="AT353" s="152" t="s">
        <v>195</v>
      </c>
      <c r="AU353" s="152" t="s">
        <v>91</v>
      </c>
      <c r="AY353" s="13" t="s">
        <v>193</v>
      </c>
      <c r="BE353" s="153">
        <f t="shared" si="94"/>
        <v>0</v>
      </c>
      <c r="BF353" s="153">
        <f t="shared" si="95"/>
        <v>0</v>
      </c>
      <c r="BG353" s="153">
        <f t="shared" si="96"/>
        <v>0</v>
      </c>
      <c r="BH353" s="153">
        <f t="shared" si="97"/>
        <v>0</v>
      </c>
      <c r="BI353" s="153">
        <f t="shared" si="98"/>
        <v>0</v>
      </c>
      <c r="BJ353" s="13" t="s">
        <v>91</v>
      </c>
      <c r="BK353" s="153">
        <f t="shared" si="99"/>
        <v>0</v>
      </c>
      <c r="BL353" s="13" t="s">
        <v>258</v>
      </c>
      <c r="BM353" s="152" t="s">
        <v>1162</v>
      </c>
    </row>
    <row r="354" spans="2:65" s="11" customFormat="1" ht="22.9" customHeight="1" x14ac:dyDescent="0.2">
      <c r="B354" s="127"/>
      <c r="D354" s="128" t="s">
        <v>78</v>
      </c>
      <c r="E354" s="137" t="s">
        <v>1163</v>
      </c>
      <c r="F354" s="137" t="s">
        <v>1164</v>
      </c>
      <c r="I354" s="130"/>
      <c r="J354" s="138">
        <f>BK354</f>
        <v>0</v>
      </c>
      <c r="L354" s="127"/>
      <c r="M354" s="132"/>
      <c r="P354" s="133">
        <f>SUM(P355:P357)</f>
        <v>0</v>
      </c>
      <c r="R354" s="133">
        <f>SUM(R355:R357)</f>
        <v>1.8000000000000002E-2</v>
      </c>
      <c r="T354" s="134">
        <f>SUM(T355:T357)</f>
        <v>0</v>
      </c>
      <c r="AR354" s="128" t="s">
        <v>91</v>
      </c>
      <c r="AT354" s="135" t="s">
        <v>78</v>
      </c>
      <c r="AU354" s="135" t="s">
        <v>86</v>
      </c>
      <c r="AY354" s="128" t="s">
        <v>193</v>
      </c>
      <c r="BK354" s="136">
        <f>SUM(BK355:BK357)</f>
        <v>0</v>
      </c>
    </row>
    <row r="355" spans="2:65" s="1" customFormat="1" ht="33" customHeight="1" x14ac:dyDescent="0.2">
      <c r="B355" s="139"/>
      <c r="C355" s="140" t="s">
        <v>1165</v>
      </c>
      <c r="D355" s="140" t="s">
        <v>195</v>
      </c>
      <c r="E355" s="141" t="s">
        <v>1166</v>
      </c>
      <c r="F355" s="142" t="s">
        <v>1167</v>
      </c>
      <c r="G355" s="143" t="s">
        <v>489</v>
      </c>
      <c r="H355" s="144">
        <v>8</v>
      </c>
      <c r="I355" s="145"/>
      <c r="J355" s="146">
        <f>ROUND(I355*H355,2)</f>
        <v>0</v>
      </c>
      <c r="K355" s="147"/>
      <c r="L355" s="28"/>
      <c r="M355" s="148" t="s">
        <v>1</v>
      </c>
      <c r="N355" s="149" t="s">
        <v>45</v>
      </c>
      <c r="P355" s="150">
        <f>O355*H355</f>
        <v>0</v>
      </c>
      <c r="Q355" s="150">
        <v>5.1000000000000004E-4</v>
      </c>
      <c r="R355" s="150">
        <f>Q355*H355</f>
        <v>4.0800000000000003E-3</v>
      </c>
      <c r="S355" s="150">
        <v>0</v>
      </c>
      <c r="T355" s="151">
        <f>S355*H355</f>
        <v>0</v>
      </c>
      <c r="AR355" s="152" t="s">
        <v>258</v>
      </c>
      <c r="AT355" s="152" t="s">
        <v>195</v>
      </c>
      <c r="AU355" s="152" t="s">
        <v>91</v>
      </c>
      <c r="AY355" s="13" t="s">
        <v>193</v>
      </c>
      <c r="BE355" s="153">
        <f>IF(N355="základná",J355,0)</f>
        <v>0</v>
      </c>
      <c r="BF355" s="153">
        <f>IF(N355="znížená",J355,0)</f>
        <v>0</v>
      </c>
      <c r="BG355" s="153">
        <f>IF(N355="zákl. prenesená",J355,0)</f>
        <v>0</v>
      </c>
      <c r="BH355" s="153">
        <f>IF(N355="zníž. prenesená",J355,0)</f>
        <v>0</v>
      </c>
      <c r="BI355" s="153">
        <f>IF(N355="nulová",J355,0)</f>
        <v>0</v>
      </c>
      <c r="BJ355" s="13" t="s">
        <v>91</v>
      </c>
      <c r="BK355" s="153">
        <f>ROUND(I355*H355,2)</f>
        <v>0</v>
      </c>
      <c r="BL355" s="13" t="s">
        <v>258</v>
      </c>
      <c r="BM355" s="152" t="s">
        <v>1168</v>
      </c>
    </row>
    <row r="356" spans="2:65" s="1" customFormat="1" ht="16.5" customHeight="1" x14ac:dyDescent="0.2">
      <c r="B356" s="139"/>
      <c r="C356" s="159" t="s">
        <v>1169</v>
      </c>
      <c r="D356" s="159" t="s">
        <v>473</v>
      </c>
      <c r="E356" s="160" t="s">
        <v>1170</v>
      </c>
      <c r="F356" s="161" t="s">
        <v>1171</v>
      </c>
      <c r="G356" s="162" t="s">
        <v>489</v>
      </c>
      <c r="H356" s="163">
        <v>8</v>
      </c>
      <c r="I356" s="164"/>
      <c r="J356" s="165">
        <f>ROUND(I356*H356,2)</f>
        <v>0</v>
      </c>
      <c r="K356" s="166"/>
      <c r="L356" s="167"/>
      <c r="M356" s="168" t="s">
        <v>1</v>
      </c>
      <c r="N356" s="169" t="s">
        <v>45</v>
      </c>
      <c r="P356" s="150">
        <f>O356*H356</f>
        <v>0</v>
      </c>
      <c r="Q356" s="150">
        <v>1.74E-3</v>
      </c>
      <c r="R356" s="150">
        <f>Q356*H356</f>
        <v>1.392E-2</v>
      </c>
      <c r="S356" s="150">
        <v>0</v>
      </c>
      <c r="T356" s="151">
        <f>S356*H356</f>
        <v>0</v>
      </c>
      <c r="AR356" s="152" t="s">
        <v>582</v>
      </c>
      <c r="AT356" s="152" t="s">
        <v>473</v>
      </c>
      <c r="AU356" s="152" t="s">
        <v>91</v>
      </c>
      <c r="AY356" s="13" t="s">
        <v>193</v>
      </c>
      <c r="BE356" s="153">
        <f>IF(N356="základná",J356,0)</f>
        <v>0</v>
      </c>
      <c r="BF356" s="153">
        <f>IF(N356="znížená",J356,0)</f>
        <v>0</v>
      </c>
      <c r="BG356" s="153">
        <f>IF(N356="zákl. prenesená",J356,0)</f>
        <v>0</v>
      </c>
      <c r="BH356" s="153">
        <f>IF(N356="zníž. prenesená",J356,0)</f>
        <v>0</v>
      </c>
      <c r="BI356" s="153">
        <f>IF(N356="nulová",J356,0)</f>
        <v>0</v>
      </c>
      <c r="BJ356" s="13" t="s">
        <v>91</v>
      </c>
      <c r="BK356" s="153">
        <f>ROUND(I356*H356,2)</f>
        <v>0</v>
      </c>
      <c r="BL356" s="13" t="s">
        <v>258</v>
      </c>
      <c r="BM356" s="152" t="s">
        <v>1172</v>
      </c>
    </row>
    <row r="357" spans="2:65" s="1" customFormat="1" ht="24.2" customHeight="1" x14ac:dyDescent="0.2">
      <c r="B357" s="139"/>
      <c r="C357" s="140" t="s">
        <v>1173</v>
      </c>
      <c r="D357" s="140" t="s">
        <v>195</v>
      </c>
      <c r="E357" s="141" t="s">
        <v>1174</v>
      </c>
      <c r="F357" s="142" t="s">
        <v>1175</v>
      </c>
      <c r="G357" s="143" t="s">
        <v>240</v>
      </c>
      <c r="H357" s="144">
        <v>1.7999999999999999E-2</v>
      </c>
      <c r="I357" s="145"/>
      <c r="J357" s="146">
        <f>ROUND(I357*H357,2)</f>
        <v>0</v>
      </c>
      <c r="K357" s="147"/>
      <c r="L357" s="28"/>
      <c r="M357" s="148" t="s">
        <v>1</v>
      </c>
      <c r="N357" s="149" t="s">
        <v>45</v>
      </c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AR357" s="152" t="s">
        <v>258</v>
      </c>
      <c r="AT357" s="152" t="s">
        <v>195</v>
      </c>
      <c r="AU357" s="152" t="s">
        <v>91</v>
      </c>
      <c r="AY357" s="13" t="s">
        <v>193</v>
      </c>
      <c r="BE357" s="153">
        <f>IF(N357="základná",J357,0)</f>
        <v>0</v>
      </c>
      <c r="BF357" s="153">
        <f>IF(N357="znížená",J357,0)</f>
        <v>0</v>
      </c>
      <c r="BG357" s="153">
        <f>IF(N357="zákl. prenesená",J357,0)</f>
        <v>0</v>
      </c>
      <c r="BH357" s="153">
        <f>IF(N357="zníž. prenesená",J357,0)</f>
        <v>0</v>
      </c>
      <c r="BI357" s="153">
        <f>IF(N357="nulová",J357,0)</f>
        <v>0</v>
      </c>
      <c r="BJ357" s="13" t="s">
        <v>91</v>
      </c>
      <c r="BK357" s="153">
        <f>ROUND(I357*H357,2)</f>
        <v>0</v>
      </c>
      <c r="BL357" s="13" t="s">
        <v>258</v>
      </c>
      <c r="BM357" s="152" t="s">
        <v>1176</v>
      </c>
    </row>
    <row r="358" spans="2:65" s="11" customFormat="1" ht="22.9" customHeight="1" x14ac:dyDescent="0.2">
      <c r="B358" s="127"/>
      <c r="D358" s="128" t="s">
        <v>78</v>
      </c>
      <c r="E358" s="137" t="s">
        <v>1177</v>
      </c>
      <c r="F358" s="137" t="s">
        <v>1178</v>
      </c>
      <c r="I358" s="130"/>
      <c r="J358" s="138">
        <f>BK358</f>
        <v>0</v>
      </c>
      <c r="L358" s="127"/>
      <c r="M358" s="132"/>
      <c r="P358" s="133">
        <f>SUM(P359:P361)</f>
        <v>0</v>
      </c>
      <c r="R358" s="133">
        <f>SUM(R359:R361)</f>
        <v>3.6900000000000002E-2</v>
      </c>
      <c r="T358" s="134">
        <f>SUM(T359:T361)</f>
        <v>0</v>
      </c>
      <c r="AR358" s="128" t="s">
        <v>91</v>
      </c>
      <c r="AT358" s="135" t="s">
        <v>78</v>
      </c>
      <c r="AU358" s="135" t="s">
        <v>86</v>
      </c>
      <c r="AY358" s="128" t="s">
        <v>193</v>
      </c>
      <c r="BK358" s="136">
        <f>SUM(BK359:BK361)</f>
        <v>0</v>
      </c>
    </row>
    <row r="359" spans="2:65" s="1" customFormat="1" ht="16.5" customHeight="1" x14ac:dyDescent="0.2">
      <c r="B359" s="139"/>
      <c r="C359" s="140" t="s">
        <v>1179</v>
      </c>
      <c r="D359" s="140" t="s">
        <v>195</v>
      </c>
      <c r="E359" s="141" t="s">
        <v>1180</v>
      </c>
      <c r="F359" s="142" t="s">
        <v>1181</v>
      </c>
      <c r="G359" s="143" t="s">
        <v>318</v>
      </c>
      <c r="H359" s="144">
        <v>10</v>
      </c>
      <c r="I359" s="145"/>
      <c r="J359" s="146">
        <f>ROUND(I359*H359,2)</f>
        <v>0</v>
      </c>
      <c r="K359" s="147"/>
      <c r="L359" s="28"/>
      <c r="M359" s="148" t="s">
        <v>1</v>
      </c>
      <c r="N359" s="149" t="s">
        <v>45</v>
      </c>
      <c r="P359" s="150">
        <f>O359*H359</f>
        <v>0</v>
      </c>
      <c r="Q359" s="150">
        <v>5.9000000000000003E-4</v>
      </c>
      <c r="R359" s="150">
        <f>Q359*H359</f>
        <v>5.9000000000000007E-3</v>
      </c>
      <c r="S359" s="150">
        <v>0</v>
      </c>
      <c r="T359" s="151">
        <f>S359*H359</f>
        <v>0</v>
      </c>
      <c r="AR359" s="152" t="s">
        <v>258</v>
      </c>
      <c r="AT359" s="152" t="s">
        <v>195</v>
      </c>
      <c r="AU359" s="152" t="s">
        <v>91</v>
      </c>
      <c r="AY359" s="13" t="s">
        <v>193</v>
      </c>
      <c r="BE359" s="153">
        <f>IF(N359="základná",J359,0)</f>
        <v>0</v>
      </c>
      <c r="BF359" s="153">
        <f>IF(N359="znížená",J359,0)</f>
        <v>0</v>
      </c>
      <c r="BG359" s="153">
        <f>IF(N359="zákl. prenesená",J359,0)</f>
        <v>0</v>
      </c>
      <c r="BH359" s="153">
        <f>IF(N359="zníž. prenesená",J359,0)</f>
        <v>0</v>
      </c>
      <c r="BI359" s="153">
        <f>IF(N359="nulová",J359,0)</f>
        <v>0</v>
      </c>
      <c r="BJ359" s="13" t="s">
        <v>91</v>
      </c>
      <c r="BK359" s="153">
        <f>ROUND(I359*H359,2)</f>
        <v>0</v>
      </c>
      <c r="BL359" s="13" t="s">
        <v>258</v>
      </c>
      <c r="BM359" s="152" t="s">
        <v>1182</v>
      </c>
    </row>
    <row r="360" spans="2:65" s="1" customFormat="1" ht="16.5" customHeight="1" x14ac:dyDescent="0.2">
      <c r="B360" s="139"/>
      <c r="C360" s="159" t="s">
        <v>1183</v>
      </c>
      <c r="D360" s="159" t="s">
        <v>473</v>
      </c>
      <c r="E360" s="160" t="s">
        <v>1184</v>
      </c>
      <c r="F360" s="161" t="s">
        <v>1185</v>
      </c>
      <c r="G360" s="162" t="s">
        <v>489</v>
      </c>
      <c r="H360" s="163">
        <v>10</v>
      </c>
      <c r="I360" s="164"/>
      <c r="J360" s="165">
        <f>ROUND(I360*H360,2)</f>
        <v>0</v>
      </c>
      <c r="K360" s="166"/>
      <c r="L360" s="167"/>
      <c r="M360" s="168" t="s">
        <v>1</v>
      </c>
      <c r="N360" s="169" t="s">
        <v>45</v>
      </c>
      <c r="P360" s="150">
        <f>O360*H360</f>
        <v>0</v>
      </c>
      <c r="Q360" s="150">
        <v>3.0999999999999999E-3</v>
      </c>
      <c r="R360" s="150">
        <f>Q360*H360</f>
        <v>3.1E-2</v>
      </c>
      <c r="S360" s="150">
        <v>0</v>
      </c>
      <c r="T360" s="151">
        <f>S360*H360</f>
        <v>0</v>
      </c>
      <c r="AR360" s="152" t="s">
        <v>582</v>
      </c>
      <c r="AT360" s="152" t="s">
        <v>473</v>
      </c>
      <c r="AU360" s="152" t="s">
        <v>91</v>
      </c>
      <c r="AY360" s="13" t="s">
        <v>193</v>
      </c>
      <c r="BE360" s="153">
        <f>IF(N360="základná",J360,0)</f>
        <v>0</v>
      </c>
      <c r="BF360" s="153">
        <f>IF(N360="znížená",J360,0)</f>
        <v>0</v>
      </c>
      <c r="BG360" s="153">
        <f>IF(N360="zákl. prenesená",J360,0)</f>
        <v>0</v>
      </c>
      <c r="BH360" s="153">
        <f>IF(N360="zníž. prenesená",J360,0)</f>
        <v>0</v>
      </c>
      <c r="BI360" s="153">
        <f>IF(N360="nulová",J360,0)</f>
        <v>0</v>
      </c>
      <c r="BJ360" s="13" t="s">
        <v>91</v>
      </c>
      <c r="BK360" s="153">
        <f>ROUND(I360*H360,2)</f>
        <v>0</v>
      </c>
      <c r="BL360" s="13" t="s">
        <v>258</v>
      </c>
      <c r="BM360" s="152" t="s">
        <v>1186</v>
      </c>
    </row>
    <row r="361" spans="2:65" s="1" customFormat="1" ht="24.2" customHeight="1" x14ac:dyDescent="0.2">
      <c r="B361" s="139"/>
      <c r="C361" s="140" t="s">
        <v>1187</v>
      </c>
      <c r="D361" s="140" t="s">
        <v>195</v>
      </c>
      <c r="E361" s="141" t="s">
        <v>1188</v>
      </c>
      <c r="F361" s="142" t="s">
        <v>1189</v>
      </c>
      <c r="G361" s="143" t="s">
        <v>240</v>
      </c>
      <c r="H361" s="144">
        <v>3.6999999999999998E-2</v>
      </c>
      <c r="I361" s="145"/>
      <c r="J361" s="146">
        <f>ROUND(I361*H361,2)</f>
        <v>0</v>
      </c>
      <c r="K361" s="147"/>
      <c r="L361" s="28"/>
      <c r="M361" s="148" t="s">
        <v>1</v>
      </c>
      <c r="N361" s="149" t="s">
        <v>45</v>
      </c>
      <c r="P361" s="150">
        <f>O361*H361</f>
        <v>0</v>
      </c>
      <c r="Q361" s="150">
        <v>0</v>
      </c>
      <c r="R361" s="150">
        <f>Q361*H361</f>
        <v>0</v>
      </c>
      <c r="S361" s="150">
        <v>0</v>
      </c>
      <c r="T361" s="151">
        <f>S361*H361</f>
        <v>0</v>
      </c>
      <c r="AR361" s="152" t="s">
        <v>258</v>
      </c>
      <c r="AT361" s="152" t="s">
        <v>195</v>
      </c>
      <c r="AU361" s="152" t="s">
        <v>91</v>
      </c>
      <c r="AY361" s="13" t="s">
        <v>193</v>
      </c>
      <c r="BE361" s="153">
        <f>IF(N361="základná",J361,0)</f>
        <v>0</v>
      </c>
      <c r="BF361" s="153">
        <f>IF(N361="znížená",J361,0)</f>
        <v>0</v>
      </c>
      <c r="BG361" s="153">
        <f>IF(N361="zákl. prenesená",J361,0)</f>
        <v>0</v>
      </c>
      <c r="BH361" s="153">
        <f>IF(N361="zníž. prenesená",J361,0)</f>
        <v>0</v>
      </c>
      <c r="BI361" s="153">
        <f>IF(N361="nulová",J361,0)</f>
        <v>0</v>
      </c>
      <c r="BJ361" s="13" t="s">
        <v>91</v>
      </c>
      <c r="BK361" s="153">
        <f>ROUND(I361*H361,2)</f>
        <v>0</v>
      </c>
      <c r="BL361" s="13" t="s">
        <v>258</v>
      </c>
      <c r="BM361" s="152" t="s">
        <v>1190</v>
      </c>
    </row>
    <row r="362" spans="2:65" s="11" customFormat="1" ht="22.9" customHeight="1" x14ac:dyDescent="0.2">
      <c r="B362" s="127"/>
      <c r="D362" s="128" t="s">
        <v>78</v>
      </c>
      <c r="E362" s="137" t="s">
        <v>289</v>
      </c>
      <c r="F362" s="137" t="s">
        <v>290</v>
      </c>
      <c r="I362" s="130"/>
      <c r="J362" s="138">
        <f>BK362</f>
        <v>0</v>
      </c>
      <c r="L362" s="127"/>
      <c r="M362" s="132"/>
      <c r="P362" s="133">
        <f>SUM(P363:P384)</f>
        <v>0</v>
      </c>
      <c r="R362" s="133">
        <f>SUM(R363:R384)</f>
        <v>28.806048120000003</v>
      </c>
      <c r="T362" s="134">
        <f>SUM(T363:T384)</f>
        <v>7.2</v>
      </c>
      <c r="AR362" s="128" t="s">
        <v>91</v>
      </c>
      <c r="AT362" s="135" t="s">
        <v>78</v>
      </c>
      <c r="AU362" s="135" t="s">
        <v>86</v>
      </c>
      <c r="AY362" s="128" t="s">
        <v>193</v>
      </c>
      <c r="BK362" s="136">
        <f>SUM(BK363:BK384)</f>
        <v>0</v>
      </c>
    </row>
    <row r="363" spans="2:65" s="1" customFormat="1" ht="24.2" customHeight="1" x14ac:dyDescent="0.2">
      <c r="B363" s="139"/>
      <c r="C363" s="140" t="s">
        <v>1191</v>
      </c>
      <c r="D363" s="140" t="s">
        <v>195</v>
      </c>
      <c r="E363" s="141" t="s">
        <v>1192</v>
      </c>
      <c r="F363" s="142" t="s">
        <v>1193</v>
      </c>
      <c r="G363" s="143" t="s">
        <v>318</v>
      </c>
      <c r="H363" s="144">
        <v>316.39999999999998</v>
      </c>
      <c r="I363" s="145"/>
      <c r="J363" s="146">
        <f t="shared" ref="J363:J384" si="100">ROUND(I363*H363,2)</f>
        <v>0</v>
      </c>
      <c r="K363" s="147"/>
      <c r="L363" s="28"/>
      <c r="M363" s="148" t="s">
        <v>1</v>
      </c>
      <c r="N363" s="149" t="s">
        <v>45</v>
      </c>
      <c r="P363" s="150">
        <f t="shared" ref="P363:P384" si="101">O363*H363</f>
        <v>0</v>
      </c>
      <c r="Q363" s="150">
        <v>2.5999999999999998E-4</v>
      </c>
      <c r="R363" s="150">
        <f t="shared" ref="R363:R384" si="102">Q363*H363</f>
        <v>8.226399999999999E-2</v>
      </c>
      <c r="S363" s="150">
        <v>0</v>
      </c>
      <c r="T363" s="151">
        <f t="shared" ref="T363:T384" si="103">S363*H363</f>
        <v>0</v>
      </c>
      <c r="AR363" s="152" t="s">
        <v>258</v>
      </c>
      <c r="AT363" s="152" t="s">
        <v>195</v>
      </c>
      <c r="AU363" s="152" t="s">
        <v>91</v>
      </c>
      <c r="AY363" s="13" t="s">
        <v>193</v>
      </c>
      <c r="BE363" s="153">
        <f t="shared" ref="BE363:BE384" si="104">IF(N363="základná",J363,0)</f>
        <v>0</v>
      </c>
      <c r="BF363" s="153">
        <f t="shared" ref="BF363:BF384" si="105">IF(N363="znížená",J363,0)</f>
        <v>0</v>
      </c>
      <c r="BG363" s="153">
        <f t="shared" ref="BG363:BG384" si="106">IF(N363="zákl. prenesená",J363,0)</f>
        <v>0</v>
      </c>
      <c r="BH363" s="153">
        <f t="shared" ref="BH363:BH384" si="107">IF(N363="zníž. prenesená",J363,0)</f>
        <v>0</v>
      </c>
      <c r="BI363" s="153">
        <f t="shared" ref="BI363:BI384" si="108">IF(N363="nulová",J363,0)</f>
        <v>0</v>
      </c>
      <c r="BJ363" s="13" t="s">
        <v>91</v>
      </c>
      <c r="BK363" s="153">
        <f t="shared" ref="BK363:BK384" si="109">ROUND(I363*H363,2)</f>
        <v>0</v>
      </c>
      <c r="BL363" s="13" t="s">
        <v>258</v>
      </c>
      <c r="BM363" s="152" t="s">
        <v>1194</v>
      </c>
    </row>
    <row r="364" spans="2:65" s="1" customFormat="1" ht="33" customHeight="1" x14ac:dyDescent="0.2">
      <c r="B364" s="139"/>
      <c r="C364" s="159" t="s">
        <v>1195</v>
      </c>
      <c r="D364" s="159" t="s">
        <v>473</v>
      </c>
      <c r="E364" s="160" t="s">
        <v>1196</v>
      </c>
      <c r="F364" s="161" t="s">
        <v>1197</v>
      </c>
      <c r="G364" s="162" t="s">
        <v>210</v>
      </c>
      <c r="H364" s="163">
        <v>6.9630000000000001</v>
      </c>
      <c r="I364" s="164"/>
      <c r="J364" s="165">
        <f t="shared" si="100"/>
        <v>0</v>
      </c>
      <c r="K364" s="166"/>
      <c r="L364" s="167"/>
      <c r="M364" s="168" t="s">
        <v>1</v>
      </c>
      <c r="N364" s="169" t="s">
        <v>45</v>
      </c>
      <c r="P364" s="150">
        <f t="shared" si="101"/>
        <v>0</v>
      </c>
      <c r="Q364" s="150">
        <v>0.55000000000000004</v>
      </c>
      <c r="R364" s="150">
        <f t="shared" si="102"/>
        <v>3.8296500000000004</v>
      </c>
      <c r="S364" s="150">
        <v>0</v>
      </c>
      <c r="T364" s="151">
        <f t="shared" si="103"/>
        <v>0</v>
      </c>
      <c r="AR364" s="152" t="s">
        <v>582</v>
      </c>
      <c r="AT364" s="152" t="s">
        <v>473</v>
      </c>
      <c r="AU364" s="152" t="s">
        <v>91</v>
      </c>
      <c r="AY364" s="13" t="s">
        <v>193</v>
      </c>
      <c r="BE364" s="153">
        <f t="shared" si="104"/>
        <v>0</v>
      </c>
      <c r="BF364" s="153">
        <f t="shared" si="105"/>
        <v>0</v>
      </c>
      <c r="BG364" s="153">
        <f t="shared" si="106"/>
        <v>0</v>
      </c>
      <c r="BH364" s="153">
        <f t="shared" si="107"/>
        <v>0</v>
      </c>
      <c r="BI364" s="153">
        <f t="shared" si="108"/>
        <v>0</v>
      </c>
      <c r="BJ364" s="13" t="s">
        <v>91</v>
      </c>
      <c r="BK364" s="153">
        <f t="shared" si="109"/>
        <v>0</v>
      </c>
      <c r="BL364" s="13" t="s">
        <v>258</v>
      </c>
      <c r="BM364" s="152" t="s">
        <v>1198</v>
      </c>
    </row>
    <row r="365" spans="2:65" s="1" customFormat="1" ht="24.2" customHeight="1" x14ac:dyDescent="0.2">
      <c r="B365" s="139"/>
      <c r="C365" s="140" t="s">
        <v>1199</v>
      </c>
      <c r="D365" s="140" t="s">
        <v>195</v>
      </c>
      <c r="E365" s="141" t="s">
        <v>1192</v>
      </c>
      <c r="F365" s="142" t="s">
        <v>1193</v>
      </c>
      <c r="G365" s="143" t="s">
        <v>318</v>
      </c>
      <c r="H365" s="144">
        <v>18.03</v>
      </c>
      <c r="I365" s="145"/>
      <c r="J365" s="146">
        <f t="shared" si="100"/>
        <v>0</v>
      </c>
      <c r="K365" s="147"/>
      <c r="L365" s="28"/>
      <c r="M365" s="148" t="s">
        <v>1</v>
      </c>
      <c r="N365" s="149" t="s">
        <v>45</v>
      </c>
      <c r="P365" s="150">
        <f t="shared" si="101"/>
        <v>0</v>
      </c>
      <c r="Q365" s="150">
        <v>2.5999999999999998E-4</v>
      </c>
      <c r="R365" s="150">
        <f t="shared" si="102"/>
        <v>4.6877999999999998E-3</v>
      </c>
      <c r="S365" s="150">
        <v>0</v>
      </c>
      <c r="T365" s="151">
        <f t="shared" si="103"/>
        <v>0</v>
      </c>
      <c r="AR365" s="152" t="s">
        <v>258</v>
      </c>
      <c r="AT365" s="152" t="s">
        <v>195</v>
      </c>
      <c r="AU365" s="152" t="s">
        <v>91</v>
      </c>
      <c r="AY365" s="13" t="s">
        <v>193</v>
      </c>
      <c r="BE365" s="153">
        <f t="shared" si="104"/>
        <v>0</v>
      </c>
      <c r="BF365" s="153">
        <f t="shared" si="105"/>
        <v>0</v>
      </c>
      <c r="BG365" s="153">
        <f t="shared" si="106"/>
        <v>0</v>
      </c>
      <c r="BH365" s="153">
        <f t="shared" si="107"/>
        <v>0</v>
      </c>
      <c r="BI365" s="153">
        <f t="shared" si="108"/>
        <v>0</v>
      </c>
      <c r="BJ365" s="13" t="s">
        <v>91</v>
      </c>
      <c r="BK365" s="153">
        <f t="shared" si="109"/>
        <v>0</v>
      </c>
      <c r="BL365" s="13" t="s">
        <v>258</v>
      </c>
      <c r="BM365" s="152" t="s">
        <v>1200</v>
      </c>
    </row>
    <row r="366" spans="2:65" s="1" customFormat="1" ht="33" customHeight="1" x14ac:dyDescent="0.2">
      <c r="B366" s="139"/>
      <c r="C366" s="159" t="s">
        <v>1201</v>
      </c>
      <c r="D366" s="159" t="s">
        <v>473</v>
      </c>
      <c r="E366" s="160" t="s">
        <v>1202</v>
      </c>
      <c r="F366" s="161" t="s">
        <v>1203</v>
      </c>
      <c r="G366" s="162" t="s">
        <v>210</v>
      </c>
      <c r="H366" s="163">
        <v>0.39700000000000002</v>
      </c>
      <c r="I366" s="164"/>
      <c r="J366" s="165">
        <f t="shared" si="100"/>
        <v>0</v>
      </c>
      <c r="K366" s="166"/>
      <c r="L366" s="167"/>
      <c r="M366" s="168" t="s">
        <v>1</v>
      </c>
      <c r="N366" s="169" t="s">
        <v>45</v>
      </c>
      <c r="P366" s="150">
        <f t="shared" si="101"/>
        <v>0</v>
      </c>
      <c r="Q366" s="150">
        <v>0.55000000000000004</v>
      </c>
      <c r="R366" s="150">
        <f t="shared" si="102"/>
        <v>0.21835000000000002</v>
      </c>
      <c r="S366" s="150">
        <v>0</v>
      </c>
      <c r="T366" s="151">
        <f t="shared" si="103"/>
        <v>0</v>
      </c>
      <c r="AR366" s="152" t="s">
        <v>582</v>
      </c>
      <c r="AT366" s="152" t="s">
        <v>473</v>
      </c>
      <c r="AU366" s="152" t="s">
        <v>91</v>
      </c>
      <c r="AY366" s="13" t="s">
        <v>193</v>
      </c>
      <c r="BE366" s="153">
        <f t="shared" si="104"/>
        <v>0</v>
      </c>
      <c r="BF366" s="153">
        <f t="shared" si="105"/>
        <v>0</v>
      </c>
      <c r="BG366" s="153">
        <f t="shared" si="106"/>
        <v>0</v>
      </c>
      <c r="BH366" s="153">
        <f t="shared" si="107"/>
        <v>0</v>
      </c>
      <c r="BI366" s="153">
        <f t="shared" si="108"/>
        <v>0</v>
      </c>
      <c r="BJ366" s="13" t="s">
        <v>91</v>
      </c>
      <c r="BK366" s="153">
        <f t="shared" si="109"/>
        <v>0</v>
      </c>
      <c r="BL366" s="13" t="s">
        <v>258</v>
      </c>
      <c r="BM366" s="152" t="s">
        <v>1204</v>
      </c>
    </row>
    <row r="367" spans="2:65" s="1" customFormat="1" ht="24.2" customHeight="1" x14ac:dyDescent="0.2">
      <c r="B367" s="139"/>
      <c r="C367" s="140" t="s">
        <v>993</v>
      </c>
      <c r="D367" s="140" t="s">
        <v>195</v>
      </c>
      <c r="E367" s="141" t="s">
        <v>1205</v>
      </c>
      <c r="F367" s="142" t="s">
        <v>1206</v>
      </c>
      <c r="G367" s="143" t="s">
        <v>318</v>
      </c>
      <c r="H367" s="144">
        <v>397.5</v>
      </c>
      <c r="I367" s="145"/>
      <c r="J367" s="146">
        <f t="shared" si="100"/>
        <v>0</v>
      </c>
      <c r="K367" s="147"/>
      <c r="L367" s="28"/>
      <c r="M367" s="148" t="s">
        <v>1</v>
      </c>
      <c r="N367" s="149" t="s">
        <v>45</v>
      </c>
      <c r="P367" s="150">
        <f t="shared" si="101"/>
        <v>0</v>
      </c>
      <c r="Q367" s="150">
        <v>2.5999999999999998E-4</v>
      </c>
      <c r="R367" s="150">
        <f t="shared" si="102"/>
        <v>0.10335</v>
      </c>
      <c r="S367" s="150">
        <v>0</v>
      </c>
      <c r="T367" s="151">
        <f t="shared" si="103"/>
        <v>0</v>
      </c>
      <c r="AR367" s="152" t="s">
        <v>258</v>
      </c>
      <c r="AT367" s="152" t="s">
        <v>195</v>
      </c>
      <c r="AU367" s="152" t="s">
        <v>91</v>
      </c>
      <c r="AY367" s="13" t="s">
        <v>193</v>
      </c>
      <c r="BE367" s="153">
        <f t="shared" si="104"/>
        <v>0</v>
      </c>
      <c r="BF367" s="153">
        <f t="shared" si="105"/>
        <v>0</v>
      </c>
      <c r="BG367" s="153">
        <f t="shared" si="106"/>
        <v>0</v>
      </c>
      <c r="BH367" s="153">
        <f t="shared" si="107"/>
        <v>0</v>
      </c>
      <c r="BI367" s="153">
        <f t="shared" si="108"/>
        <v>0</v>
      </c>
      <c r="BJ367" s="13" t="s">
        <v>91</v>
      </c>
      <c r="BK367" s="153">
        <f t="shared" si="109"/>
        <v>0</v>
      </c>
      <c r="BL367" s="13" t="s">
        <v>258</v>
      </c>
      <c r="BM367" s="152" t="s">
        <v>1207</v>
      </c>
    </row>
    <row r="368" spans="2:65" s="1" customFormat="1" ht="33" customHeight="1" x14ac:dyDescent="0.2">
      <c r="B368" s="139"/>
      <c r="C368" s="159" t="s">
        <v>1208</v>
      </c>
      <c r="D368" s="159" t="s">
        <v>473</v>
      </c>
      <c r="E368" s="160" t="s">
        <v>1209</v>
      </c>
      <c r="F368" s="161" t="s">
        <v>1210</v>
      </c>
      <c r="G368" s="162" t="s">
        <v>210</v>
      </c>
      <c r="H368" s="163">
        <v>17.489999999999998</v>
      </c>
      <c r="I368" s="164"/>
      <c r="J368" s="165">
        <f t="shared" si="100"/>
        <v>0</v>
      </c>
      <c r="K368" s="166"/>
      <c r="L368" s="167"/>
      <c r="M368" s="168" t="s">
        <v>1</v>
      </c>
      <c r="N368" s="169" t="s">
        <v>45</v>
      </c>
      <c r="P368" s="150">
        <f t="shared" si="101"/>
        <v>0</v>
      </c>
      <c r="Q368" s="150">
        <v>0.55000000000000004</v>
      </c>
      <c r="R368" s="150">
        <f t="shared" si="102"/>
        <v>9.6195000000000004</v>
      </c>
      <c r="S368" s="150">
        <v>0</v>
      </c>
      <c r="T368" s="151">
        <f t="shared" si="103"/>
        <v>0</v>
      </c>
      <c r="AR368" s="152" t="s">
        <v>582</v>
      </c>
      <c r="AT368" s="152" t="s">
        <v>473</v>
      </c>
      <c r="AU368" s="152" t="s">
        <v>91</v>
      </c>
      <c r="AY368" s="13" t="s">
        <v>193</v>
      </c>
      <c r="BE368" s="153">
        <f t="shared" si="104"/>
        <v>0</v>
      </c>
      <c r="BF368" s="153">
        <f t="shared" si="105"/>
        <v>0</v>
      </c>
      <c r="BG368" s="153">
        <f t="shared" si="106"/>
        <v>0</v>
      </c>
      <c r="BH368" s="153">
        <f t="shared" si="107"/>
        <v>0</v>
      </c>
      <c r="BI368" s="153">
        <f t="shared" si="108"/>
        <v>0</v>
      </c>
      <c r="BJ368" s="13" t="s">
        <v>91</v>
      </c>
      <c r="BK368" s="153">
        <f t="shared" si="109"/>
        <v>0</v>
      </c>
      <c r="BL368" s="13" t="s">
        <v>258</v>
      </c>
      <c r="BM368" s="152" t="s">
        <v>1211</v>
      </c>
    </row>
    <row r="369" spans="2:65" s="1" customFormat="1" ht="16.5" customHeight="1" x14ac:dyDescent="0.2">
      <c r="B369" s="139"/>
      <c r="C369" s="140" t="s">
        <v>1212</v>
      </c>
      <c r="D369" s="140" t="s">
        <v>195</v>
      </c>
      <c r="E369" s="141" t="s">
        <v>1213</v>
      </c>
      <c r="F369" s="142" t="s">
        <v>1214</v>
      </c>
      <c r="G369" s="143" t="s">
        <v>318</v>
      </c>
      <c r="H369" s="144">
        <v>87.75</v>
      </c>
      <c r="I369" s="145"/>
      <c r="J369" s="146">
        <f t="shared" si="100"/>
        <v>0</v>
      </c>
      <c r="K369" s="147"/>
      <c r="L369" s="28"/>
      <c r="M369" s="148" t="s">
        <v>1</v>
      </c>
      <c r="N369" s="149" t="s">
        <v>45</v>
      </c>
      <c r="P369" s="150">
        <f t="shared" si="101"/>
        <v>0</v>
      </c>
      <c r="Q369" s="150">
        <v>0</v>
      </c>
      <c r="R369" s="150">
        <f t="shared" si="102"/>
        <v>0</v>
      </c>
      <c r="S369" s="150">
        <v>0</v>
      </c>
      <c r="T369" s="151">
        <f t="shared" si="103"/>
        <v>0</v>
      </c>
      <c r="AR369" s="152" t="s">
        <v>258</v>
      </c>
      <c r="AT369" s="152" t="s">
        <v>195</v>
      </c>
      <c r="AU369" s="152" t="s">
        <v>91</v>
      </c>
      <c r="AY369" s="13" t="s">
        <v>193</v>
      </c>
      <c r="BE369" s="153">
        <f t="shared" si="104"/>
        <v>0</v>
      </c>
      <c r="BF369" s="153">
        <f t="shared" si="105"/>
        <v>0</v>
      </c>
      <c r="BG369" s="153">
        <f t="shared" si="106"/>
        <v>0</v>
      </c>
      <c r="BH369" s="153">
        <f t="shared" si="107"/>
        <v>0</v>
      </c>
      <c r="BI369" s="153">
        <f t="shared" si="108"/>
        <v>0</v>
      </c>
      <c r="BJ369" s="13" t="s">
        <v>91</v>
      </c>
      <c r="BK369" s="153">
        <f t="shared" si="109"/>
        <v>0</v>
      </c>
      <c r="BL369" s="13" t="s">
        <v>258</v>
      </c>
      <c r="BM369" s="152" t="s">
        <v>1215</v>
      </c>
    </row>
    <row r="370" spans="2:65" s="1" customFormat="1" ht="37.9" customHeight="1" x14ac:dyDescent="0.2">
      <c r="B370" s="139"/>
      <c r="C370" s="159" t="s">
        <v>1216</v>
      </c>
      <c r="D370" s="159" t="s">
        <v>473</v>
      </c>
      <c r="E370" s="160" t="s">
        <v>1217</v>
      </c>
      <c r="F370" s="161" t="s">
        <v>1218</v>
      </c>
      <c r="G370" s="162" t="s">
        <v>210</v>
      </c>
      <c r="H370" s="163">
        <v>0.48299999999999998</v>
      </c>
      <c r="I370" s="164"/>
      <c r="J370" s="165">
        <f t="shared" si="100"/>
        <v>0</v>
      </c>
      <c r="K370" s="166"/>
      <c r="L370" s="167"/>
      <c r="M370" s="168" t="s">
        <v>1</v>
      </c>
      <c r="N370" s="169" t="s">
        <v>45</v>
      </c>
      <c r="P370" s="150">
        <f t="shared" si="101"/>
        <v>0</v>
      </c>
      <c r="Q370" s="150">
        <v>0.5</v>
      </c>
      <c r="R370" s="150">
        <f t="shared" si="102"/>
        <v>0.24149999999999999</v>
      </c>
      <c r="S370" s="150">
        <v>0</v>
      </c>
      <c r="T370" s="151">
        <f t="shared" si="103"/>
        <v>0</v>
      </c>
      <c r="AR370" s="152" t="s">
        <v>582</v>
      </c>
      <c r="AT370" s="152" t="s">
        <v>473</v>
      </c>
      <c r="AU370" s="152" t="s">
        <v>91</v>
      </c>
      <c r="AY370" s="13" t="s">
        <v>193</v>
      </c>
      <c r="BE370" s="153">
        <f t="shared" si="104"/>
        <v>0</v>
      </c>
      <c r="BF370" s="153">
        <f t="shared" si="105"/>
        <v>0</v>
      </c>
      <c r="BG370" s="153">
        <f t="shared" si="106"/>
        <v>0</v>
      </c>
      <c r="BH370" s="153">
        <f t="shared" si="107"/>
        <v>0</v>
      </c>
      <c r="BI370" s="153">
        <f t="shared" si="108"/>
        <v>0</v>
      </c>
      <c r="BJ370" s="13" t="s">
        <v>91</v>
      </c>
      <c r="BK370" s="153">
        <f t="shared" si="109"/>
        <v>0</v>
      </c>
      <c r="BL370" s="13" t="s">
        <v>258</v>
      </c>
      <c r="BM370" s="152" t="s">
        <v>1219</v>
      </c>
    </row>
    <row r="371" spans="2:65" s="1" customFormat="1" ht="33" customHeight="1" x14ac:dyDescent="0.2">
      <c r="B371" s="139"/>
      <c r="C371" s="140" t="s">
        <v>1220</v>
      </c>
      <c r="D371" s="140" t="s">
        <v>195</v>
      </c>
      <c r="E371" s="141" t="s">
        <v>1221</v>
      </c>
      <c r="F371" s="142" t="s">
        <v>1222</v>
      </c>
      <c r="G371" s="143" t="s">
        <v>198</v>
      </c>
      <c r="H371" s="144">
        <v>225</v>
      </c>
      <c r="I371" s="145"/>
      <c r="J371" s="146">
        <f t="shared" si="100"/>
        <v>0</v>
      </c>
      <c r="K371" s="147"/>
      <c r="L371" s="28"/>
      <c r="M371" s="148" t="s">
        <v>1</v>
      </c>
      <c r="N371" s="149" t="s">
        <v>45</v>
      </c>
      <c r="P371" s="150">
        <f t="shared" si="101"/>
        <v>0</v>
      </c>
      <c r="Q371" s="150">
        <v>0</v>
      </c>
      <c r="R371" s="150">
        <f t="shared" si="102"/>
        <v>0</v>
      </c>
      <c r="S371" s="150">
        <v>1.6E-2</v>
      </c>
      <c r="T371" s="151">
        <f t="shared" si="103"/>
        <v>3.6</v>
      </c>
      <c r="AR371" s="152" t="s">
        <v>258</v>
      </c>
      <c r="AT371" s="152" t="s">
        <v>195</v>
      </c>
      <c r="AU371" s="152" t="s">
        <v>91</v>
      </c>
      <c r="AY371" s="13" t="s">
        <v>193</v>
      </c>
      <c r="BE371" s="153">
        <f t="shared" si="104"/>
        <v>0</v>
      </c>
      <c r="BF371" s="153">
        <f t="shared" si="105"/>
        <v>0</v>
      </c>
      <c r="BG371" s="153">
        <f t="shared" si="106"/>
        <v>0</v>
      </c>
      <c r="BH371" s="153">
        <f t="shared" si="107"/>
        <v>0</v>
      </c>
      <c r="BI371" s="153">
        <f t="shared" si="108"/>
        <v>0</v>
      </c>
      <c r="BJ371" s="13" t="s">
        <v>91</v>
      </c>
      <c r="BK371" s="153">
        <f t="shared" si="109"/>
        <v>0</v>
      </c>
      <c r="BL371" s="13" t="s">
        <v>258</v>
      </c>
      <c r="BM371" s="152" t="s">
        <v>1223</v>
      </c>
    </row>
    <row r="372" spans="2:65" s="1" customFormat="1" ht="16.5" customHeight="1" x14ac:dyDescent="0.2">
      <c r="B372" s="139"/>
      <c r="C372" s="159" t="s">
        <v>1224</v>
      </c>
      <c r="D372" s="159" t="s">
        <v>473</v>
      </c>
      <c r="E372" s="160" t="s">
        <v>1225</v>
      </c>
      <c r="F372" s="161" t="s">
        <v>1226</v>
      </c>
      <c r="G372" s="162" t="s">
        <v>210</v>
      </c>
      <c r="H372" s="163">
        <v>6.75</v>
      </c>
      <c r="I372" s="164"/>
      <c r="J372" s="165">
        <f t="shared" si="100"/>
        <v>0</v>
      </c>
      <c r="K372" s="166"/>
      <c r="L372" s="167"/>
      <c r="M372" s="168" t="s">
        <v>1</v>
      </c>
      <c r="N372" s="169" t="s">
        <v>45</v>
      </c>
      <c r="P372" s="150">
        <f t="shared" si="101"/>
        <v>0</v>
      </c>
      <c r="Q372" s="150">
        <v>0.55000000000000004</v>
      </c>
      <c r="R372" s="150">
        <f t="shared" si="102"/>
        <v>3.7125000000000004</v>
      </c>
      <c r="S372" s="150">
        <v>0</v>
      </c>
      <c r="T372" s="151">
        <f t="shared" si="103"/>
        <v>0</v>
      </c>
      <c r="AR372" s="152" t="s">
        <v>582</v>
      </c>
      <c r="AT372" s="152" t="s">
        <v>473</v>
      </c>
      <c r="AU372" s="152" t="s">
        <v>91</v>
      </c>
      <c r="AY372" s="13" t="s">
        <v>193</v>
      </c>
      <c r="BE372" s="153">
        <f t="shared" si="104"/>
        <v>0</v>
      </c>
      <c r="BF372" s="153">
        <f t="shared" si="105"/>
        <v>0</v>
      </c>
      <c r="BG372" s="153">
        <f t="shared" si="106"/>
        <v>0</v>
      </c>
      <c r="BH372" s="153">
        <f t="shared" si="107"/>
        <v>0</v>
      </c>
      <c r="BI372" s="153">
        <f t="shared" si="108"/>
        <v>0</v>
      </c>
      <c r="BJ372" s="13" t="s">
        <v>91</v>
      </c>
      <c r="BK372" s="153">
        <f t="shared" si="109"/>
        <v>0</v>
      </c>
      <c r="BL372" s="13" t="s">
        <v>258</v>
      </c>
      <c r="BM372" s="152" t="s">
        <v>1227</v>
      </c>
    </row>
    <row r="373" spans="2:65" s="1" customFormat="1" ht="24.2" customHeight="1" x14ac:dyDescent="0.2">
      <c r="B373" s="139"/>
      <c r="C373" s="140" t="s">
        <v>1228</v>
      </c>
      <c r="D373" s="140" t="s">
        <v>195</v>
      </c>
      <c r="E373" s="141" t="s">
        <v>1229</v>
      </c>
      <c r="F373" s="142" t="s">
        <v>1230</v>
      </c>
      <c r="G373" s="143" t="s">
        <v>198</v>
      </c>
      <c r="H373" s="144">
        <v>225</v>
      </c>
      <c r="I373" s="145"/>
      <c r="J373" s="146">
        <f t="shared" si="100"/>
        <v>0</v>
      </c>
      <c r="K373" s="147"/>
      <c r="L373" s="28"/>
      <c r="M373" s="148" t="s">
        <v>1</v>
      </c>
      <c r="N373" s="149" t="s">
        <v>45</v>
      </c>
      <c r="P373" s="150">
        <f t="shared" si="101"/>
        <v>0</v>
      </c>
      <c r="Q373" s="150">
        <v>0</v>
      </c>
      <c r="R373" s="150">
        <f t="shared" si="102"/>
        <v>0</v>
      </c>
      <c r="S373" s="150">
        <v>1.6E-2</v>
      </c>
      <c r="T373" s="151">
        <f t="shared" si="103"/>
        <v>3.6</v>
      </c>
      <c r="AR373" s="152" t="s">
        <v>258</v>
      </c>
      <c r="AT373" s="152" t="s">
        <v>195</v>
      </c>
      <c r="AU373" s="152" t="s">
        <v>91</v>
      </c>
      <c r="AY373" s="13" t="s">
        <v>193</v>
      </c>
      <c r="BE373" s="153">
        <f t="shared" si="104"/>
        <v>0</v>
      </c>
      <c r="BF373" s="153">
        <f t="shared" si="105"/>
        <v>0</v>
      </c>
      <c r="BG373" s="153">
        <f t="shared" si="106"/>
        <v>0</v>
      </c>
      <c r="BH373" s="153">
        <f t="shared" si="107"/>
        <v>0</v>
      </c>
      <c r="BI373" s="153">
        <f t="shared" si="108"/>
        <v>0</v>
      </c>
      <c r="BJ373" s="13" t="s">
        <v>91</v>
      </c>
      <c r="BK373" s="153">
        <f t="shared" si="109"/>
        <v>0</v>
      </c>
      <c r="BL373" s="13" t="s">
        <v>258</v>
      </c>
      <c r="BM373" s="152" t="s">
        <v>1231</v>
      </c>
    </row>
    <row r="374" spans="2:65" s="1" customFormat="1" ht="16.5" customHeight="1" x14ac:dyDescent="0.2">
      <c r="B374" s="139"/>
      <c r="C374" s="159" t="s">
        <v>1232</v>
      </c>
      <c r="D374" s="159" t="s">
        <v>473</v>
      </c>
      <c r="E374" s="160" t="s">
        <v>1233</v>
      </c>
      <c r="F374" s="161" t="s">
        <v>1234</v>
      </c>
      <c r="G374" s="162" t="s">
        <v>210</v>
      </c>
      <c r="H374" s="163">
        <v>0.99</v>
      </c>
      <c r="I374" s="164"/>
      <c r="J374" s="165">
        <f t="shared" si="100"/>
        <v>0</v>
      </c>
      <c r="K374" s="166"/>
      <c r="L374" s="167"/>
      <c r="M374" s="168" t="s">
        <v>1</v>
      </c>
      <c r="N374" s="169" t="s">
        <v>45</v>
      </c>
      <c r="P374" s="150">
        <f t="shared" si="101"/>
        <v>0</v>
      </c>
      <c r="Q374" s="150">
        <v>0.55000000000000004</v>
      </c>
      <c r="R374" s="150">
        <f t="shared" si="102"/>
        <v>0.54449999999999998</v>
      </c>
      <c r="S374" s="150">
        <v>0</v>
      </c>
      <c r="T374" s="151">
        <f t="shared" si="103"/>
        <v>0</v>
      </c>
      <c r="AR374" s="152" t="s">
        <v>582</v>
      </c>
      <c r="AT374" s="152" t="s">
        <v>473</v>
      </c>
      <c r="AU374" s="152" t="s">
        <v>91</v>
      </c>
      <c r="AY374" s="13" t="s">
        <v>193</v>
      </c>
      <c r="BE374" s="153">
        <f t="shared" si="104"/>
        <v>0</v>
      </c>
      <c r="BF374" s="153">
        <f t="shared" si="105"/>
        <v>0</v>
      </c>
      <c r="BG374" s="153">
        <f t="shared" si="106"/>
        <v>0</v>
      </c>
      <c r="BH374" s="153">
        <f t="shared" si="107"/>
        <v>0</v>
      </c>
      <c r="BI374" s="153">
        <f t="shared" si="108"/>
        <v>0</v>
      </c>
      <c r="BJ374" s="13" t="s">
        <v>91</v>
      </c>
      <c r="BK374" s="153">
        <f t="shared" si="109"/>
        <v>0</v>
      </c>
      <c r="BL374" s="13" t="s">
        <v>258</v>
      </c>
      <c r="BM374" s="152" t="s">
        <v>1235</v>
      </c>
    </row>
    <row r="375" spans="2:65" s="1" customFormat="1" ht="44.25" customHeight="1" x14ac:dyDescent="0.2">
      <c r="B375" s="139"/>
      <c r="C375" s="140" t="s">
        <v>1236</v>
      </c>
      <c r="D375" s="140" t="s">
        <v>195</v>
      </c>
      <c r="E375" s="141" t="s">
        <v>1237</v>
      </c>
      <c r="F375" s="142" t="s">
        <v>1238</v>
      </c>
      <c r="G375" s="143" t="s">
        <v>210</v>
      </c>
      <c r="H375" s="144">
        <v>47.03</v>
      </c>
      <c r="I375" s="145"/>
      <c r="J375" s="146">
        <f t="shared" si="100"/>
        <v>0</v>
      </c>
      <c r="K375" s="147"/>
      <c r="L375" s="28"/>
      <c r="M375" s="148" t="s">
        <v>1</v>
      </c>
      <c r="N375" s="149" t="s">
        <v>45</v>
      </c>
      <c r="P375" s="150">
        <f t="shared" si="101"/>
        <v>0</v>
      </c>
      <c r="Q375" s="150">
        <v>2.3099999999999999E-2</v>
      </c>
      <c r="R375" s="150">
        <f t="shared" si="102"/>
        <v>1.0863929999999999</v>
      </c>
      <c r="S375" s="150">
        <v>0</v>
      </c>
      <c r="T375" s="151">
        <f t="shared" si="103"/>
        <v>0</v>
      </c>
      <c r="AR375" s="152" t="s">
        <v>258</v>
      </c>
      <c r="AT375" s="152" t="s">
        <v>195</v>
      </c>
      <c r="AU375" s="152" t="s">
        <v>91</v>
      </c>
      <c r="AY375" s="13" t="s">
        <v>193</v>
      </c>
      <c r="BE375" s="153">
        <f t="shared" si="104"/>
        <v>0</v>
      </c>
      <c r="BF375" s="153">
        <f t="shared" si="105"/>
        <v>0</v>
      </c>
      <c r="BG375" s="153">
        <f t="shared" si="106"/>
        <v>0</v>
      </c>
      <c r="BH375" s="153">
        <f t="shared" si="107"/>
        <v>0</v>
      </c>
      <c r="BI375" s="153">
        <f t="shared" si="108"/>
        <v>0</v>
      </c>
      <c r="BJ375" s="13" t="s">
        <v>91</v>
      </c>
      <c r="BK375" s="153">
        <f t="shared" si="109"/>
        <v>0</v>
      </c>
      <c r="BL375" s="13" t="s">
        <v>258</v>
      </c>
      <c r="BM375" s="152" t="s">
        <v>1239</v>
      </c>
    </row>
    <row r="376" spans="2:65" s="1" customFormat="1" ht="16.5" customHeight="1" x14ac:dyDescent="0.2">
      <c r="B376" s="139"/>
      <c r="C376" s="140" t="s">
        <v>1240</v>
      </c>
      <c r="D376" s="140" t="s">
        <v>195</v>
      </c>
      <c r="E376" s="141" t="s">
        <v>1241</v>
      </c>
      <c r="F376" s="142" t="s">
        <v>1242</v>
      </c>
      <c r="G376" s="143" t="s">
        <v>318</v>
      </c>
      <c r="H376" s="144">
        <v>16.73</v>
      </c>
      <c r="I376" s="145"/>
      <c r="J376" s="146">
        <f t="shared" si="100"/>
        <v>0</v>
      </c>
      <c r="K376" s="147"/>
      <c r="L376" s="28"/>
      <c r="M376" s="148" t="s">
        <v>1</v>
      </c>
      <c r="N376" s="149" t="s">
        <v>45</v>
      </c>
      <c r="P376" s="150">
        <f t="shared" si="101"/>
        <v>0</v>
      </c>
      <c r="Q376" s="150">
        <v>6.0000000000000002E-5</v>
      </c>
      <c r="R376" s="150">
        <f t="shared" si="102"/>
        <v>1.0038E-3</v>
      </c>
      <c r="S376" s="150">
        <v>0</v>
      </c>
      <c r="T376" s="151">
        <f t="shared" si="103"/>
        <v>0</v>
      </c>
      <c r="AR376" s="152" t="s">
        <v>258</v>
      </c>
      <c r="AT376" s="152" t="s">
        <v>195</v>
      </c>
      <c r="AU376" s="152" t="s">
        <v>91</v>
      </c>
      <c r="AY376" s="13" t="s">
        <v>193</v>
      </c>
      <c r="BE376" s="153">
        <f t="shared" si="104"/>
        <v>0</v>
      </c>
      <c r="BF376" s="153">
        <f t="shared" si="105"/>
        <v>0</v>
      </c>
      <c r="BG376" s="153">
        <f t="shared" si="106"/>
        <v>0</v>
      </c>
      <c r="BH376" s="153">
        <f t="shared" si="107"/>
        <v>0</v>
      </c>
      <c r="BI376" s="153">
        <f t="shared" si="108"/>
        <v>0</v>
      </c>
      <c r="BJ376" s="13" t="s">
        <v>91</v>
      </c>
      <c r="BK376" s="153">
        <f t="shared" si="109"/>
        <v>0</v>
      </c>
      <c r="BL376" s="13" t="s">
        <v>258</v>
      </c>
      <c r="BM376" s="152" t="s">
        <v>1243</v>
      </c>
    </row>
    <row r="377" spans="2:65" s="1" customFormat="1" ht="37.9" customHeight="1" x14ac:dyDescent="0.2">
      <c r="B377" s="139"/>
      <c r="C377" s="159" t="s">
        <v>1244</v>
      </c>
      <c r="D377" s="159" t="s">
        <v>473</v>
      </c>
      <c r="E377" s="160" t="s">
        <v>1245</v>
      </c>
      <c r="F377" s="161" t="s">
        <v>1246</v>
      </c>
      <c r="G377" s="162" t="s">
        <v>210</v>
      </c>
      <c r="H377" s="163">
        <v>2.5999999999999999E-2</v>
      </c>
      <c r="I377" s="164"/>
      <c r="J377" s="165">
        <f t="shared" si="100"/>
        <v>0</v>
      </c>
      <c r="K377" s="166"/>
      <c r="L377" s="167"/>
      <c r="M377" s="168" t="s">
        <v>1</v>
      </c>
      <c r="N377" s="169" t="s">
        <v>45</v>
      </c>
      <c r="P377" s="150">
        <f t="shared" si="101"/>
        <v>0</v>
      </c>
      <c r="Q377" s="150">
        <v>0.5</v>
      </c>
      <c r="R377" s="150">
        <f t="shared" si="102"/>
        <v>1.2999999999999999E-2</v>
      </c>
      <c r="S377" s="150">
        <v>0</v>
      </c>
      <c r="T377" s="151">
        <f t="shared" si="103"/>
        <v>0</v>
      </c>
      <c r="AR377" s="152" t="s">
        <v>582</v>
      </c>
      <c r="AT377" s="152" t="s">
        <v>473</v>
      </c>
      <c r="AU377" s="152" t="s">
        <v>91</v>
      </c>
      <c r="AY377" s="13" t="s">
        <v>193</v>
      </c>
      <c r="BE377" s="153">
        <f t="shared" si="104"/>
        <v>0</v>
      </c>
      <c r="BF377" s="153">
        <f t="shared" si="105"/>
        <v>0</v>
      </c>
      <c r="BG377" s="153">
        <f t="shared" si="106"/>
        <v>0</v>
      </c>
      <c r="BH377" s="153">
        <f t="shared" si="107"/>
        <v>0</v>
      </c>
      <c r="BI377" s="153">
        <f t="shared" si="108"/>
        <v>0</v>
      </c>
      <c r="BJ377" s="13" t="s">
        <v>91</v>
      </c>
      <c r="BK377" s="153">
        <f t="shared" si="109"/>
        <v>0</v>
      </c>
      <c r="BL377" s="13" t="s">
        <v>258</v>
      </c>
      <c r="BM377" s="152" t="s">
        <v>1247</v>
      </c>
    </row>
    <row r="378" spans="2:65" s="1" customFormat="1" ht="24.2" customHeight="1" x14ac:dyDescent="0.2">
      <c r="B378" s="139"/>
      <c r="C378" s="140" t="s">
        <v>1248</v>
      </c>
      <c r="D378" s="140" t="s">
        <v>195</v>
      </c>
      <c r="E378" s="141" t="s">
        <v>1249</v>
      </c>
      <c r="F378" s="142" t="s">
        <v>1250</v>
      </c>
      <c r="G378" s="143" t="s">
        <v>198</v>
      </c>
      <c r="H378" s="144">
        <v>88.974000000000004</v>
      </c>
      <c r="I378" s="145"/>
      <c r="J378" s="146">
        <f t="shared" si="100"/>
        <v>0</v>
      </c>
      <c r="K378" s="147"/>
      <c r="L378" s="28"/>
      <c r="M378" s="148" t="s">
        <v>1</v>
      </c>
      <c r="N378" s="149" t="s">
        <v>45</v>
      </c>
      <c r="P378" s="150">
        <f t="shared" si="101"/>
        <v>0</v>
      </c>
      <c r="Q378" s="150">
        <v>8.4799999999999997E-3</v>
      </c>
      <c r="R378" s="150">
        <f t="shared" si="102"/>
        <v>0.75449951999999998</v>
      </c>
      <c r="S378" s="150">
        <v>0</v>
      </c>
      <c r="T378" s="151">
        <f t="shared" si="103"/>
        <v>0</v>
      </c>
      <c r="AR378" s="152" t="s">
        <v>258</v>
      </c>
      <c r="AT378" s="152" t="s">
        <v>195</v>
      </c>
      <c r="AU378" s="152" t="s">
        <v>91</v>
      </c>
      <c r="AY378" s="13" t="s">
        <v>193</v>
      </c>
      <c r="BE378" s="153">
        <f t="shared" si="104"/>
        <v>0</v>
      </c>
      <c r="BF378" s="153">
        <f t="shared" si="105"/>
        <v>0</v>
      </c>
      <c r="BG378" s="153">
        <f t="shared" si="106"/>
        <v>0</v>
      </c>
      <c r="BH378" s="153">
        <f t="shared" si="107"/>
        <v>0</v>
      </c>
      <c r="BI378" s="153">
        <f t="shared" si="108"/>
        <v>0</v>
      </c>
      <c r="BJ378" s="13" t="s">
        <v>91</v>
      </c>
      <c r="BK378" s="153">
        <f t="shared" si="109"/>
        <v>0</v>
      </c>
      <c r="BL378" s="13" t="s">
        <v>258</v>
      </c>
      <c r="BM378" s="152" t="s">
        <v>1251</v>
      </c>
    </row>
    <row r="379" spans="2:65" s="1" customFormat="1" ht="24.2" customHeight="1" x14ac:dyDescent="0.2">
      <c r="B379" s="139"/>
      <c r="C379" s="140" t="s">
        <v>1252</v>
      </c>
      <c r="D379" s="140" t="s">
        <v>195</v>
      </c>
      <c r="E379" s="141" t="s">
        <v>1253</v>
      </c>
      <c r="F379" s="142" t="s">
        <v>1254</v>
      </c>
      <c r="G379" s="143" t="s">
        <v>198</v>
      </c>
      <c r="H379" s="144">
        <v>110</v>
      </c>
      <c r="I379" s="145"/>
      <c r="J379" s="146">
        <f t="shared" si="100"/>
        <v>0</v>
      </c>
      <c r="K379" s="147"/>
      <c r="L379" s="28"/>
      <c r="M379" s="148" t="s">
        <v>1</v>
      </c>
      <c r="N379" s="149" t="s">
        <v>45</v>
      </c>
      <c r="P379" s="150">
        <f t="shared" si="101"/>
        <v>0</v>
      </c>
      <c r="Q379" s="150">
        <v>8.4799999999999997E-3</v>
      </c>
      <c r="R379" s="150">
        <f t="shared" si="102"/>
        <v>0.93279999999999996</v>
      </c>
      <c r="S379" s="150">
        <v>0</v>
      </c>
      <c r="T379" s="151">
        <f t="shared" si="103"/>
        <v>0</v>
      </c>
      <c r="AR379" s="152" t="s">
        <v>258</v>
      </c>
      <c r="AT379" s="152" t="s">
        <v>195</v>
      </c>
      <c r="AU379" s="152" t="s">
        <v>91</v>
      </c>
      <c r="AY379" s="13" t="s">
        <v>193</v>
      </c>
      <c r="BE379" s="153">
        <f t="shared" si="104"/>
        <v>0</v>
      </c>
      <c r="BF379" s="153">
        <f t="shared" si="105"/>
        <v>0</v>
      </c>
      <c r="BG379" s="153">
        <f t="shared" si="106"/>
        <v>0</v>
      </c>
      <c r="BH379" s="153">
        <f t="shared" si="107"/>
        <v>0</v>
      </c>
      <c r="BI379" s="153">
        <f t="shared" si="108"/>
        <v>0</v>
      </c>
      <c r="BJ379" s="13" t="s">
        <v>91</v>
      </c>
      <c r="BK379" s="153">
        <f t="shared" si="109"/>
        <v>0</v>
      </c>
      <c r="BL379" s="13" t="s">
        <v>258</v>
      </c>
      <c r="BM379" s="152" t="s">
        <v>1255</v>
      </c>
    </row>
    <row r="380" spans="2:65" s="1" customFormat="1" ht="16.5" customHeight="1" x14ac:dyDescent="0.2">
      <c r="B380" s="139"/>
      <c r="C380" s="140" t="s">
        <v>1256</v>
      </c>
      <c r="D380" s="140" t="s">
        <v>195</v>
      </c>
      <c r="E380" s="141" t="s">
        <v>1257</v>
      </c>
      <c r="F380" s="142" t="s">
        <v>1258</v>
      </c>
      <c r="G380" s="143" t="s">
        <v>198</v>
      </c>
      <c r="H380" s="144">
        <v>15.493</v>
      </c>
      <c r="I380" s="145"/>
      <c r="J380" s="146">
        <f t="shared" si="100"/>
        <v>0</v>
      </c>
      <c r="K380" s="147"/>
      <c r="L380" s="28"/>
      <c r="M380" s="148" t="s">
        <v>1</v>
      </c>
      <c r="N380" s="149" t="s">
        <v>45</v>
      </c>
      <c r="P380" s="150">
        <f t="shared" si="101"/>
        <v>0</v>
      </c>
      <c r="Q380" s="150">
        <v>0</v>
      </c>
      <c r="R380" s="150">
        <f t="shared" si="102"/>
        <v>0</v>
      </c>
      <c r="S380" s="150">
        <v>0</v>
      </c>
      <c r="T380" s="151">
        <f t="shared" si="103"/>
        <v>0</v>
      </c>
      <c r="AR380" s="152" t="s">
        <v>258</v>
      </c>
      <c r="AT380" s="152" t="s">
        <v>195</v>
      </c>
      <c r="AU380" s="152" t="s">
        <v>91</v>
      </c>
      <c r="AY380" s="13" t="s">
        <v>193</v>
      </c>
      <c r="BE380" s="153">
        <f t="shared" si="104"/>
        <v>0</v>
      </c>
      <c r="BF380" s="153">
        <f t="shared" si="105"/>
        <v>0</v>
      </c>
      <c r="BG380" s="153">
        <f t="shared" si="106"/>
        <v>0</v>
      </c>
      <c r="BH380" s="153">
        <f t="shared" si="107"/>
        <v>0</v>
      </c>
      <c r="BI380" s="153">
        <f t="shared" si="108"/>
        <v>0</v>
      </c>
      <c r="BJ380" s="13" t="s">
        <v>91</v>
      </c>
      <c r="BK380" s="153">
        <f t="shared" si="109"/>
        <v>0</v>
      </c>
      <c r="BL380" s="13" t="s">
        <v>258</v>
      </c>
      <c r="BM380" s="152" t="s">
        <v>1259</v>
      </c>
    </row>
    <row r="381" spans="2:65" s="1" customFormat="1" ht="33" customHeight="1" x14ac:dyDescent="0.2">
      <c r="B381" s="139"/>
      <c r="C381" s="159" t="s">
        <v>1260</v>
      </c>
      <c r="D381" s="159" t="s">
        <v>473</v>
      </c>
      <c r="E381" s="160" t="s">
        <v>1261</v>
      </c>
      <c r="F381" s="161" t="s">
        <v>1262</v>
      </c>
      <c r="G381" s="162" t="s">
        <v>210</v>
      </c>
      <c r="H381" s="163">
        <v>0.42</v>
      </c>
      <c r="I381" s="164"/>
      <c r="J381" s="165">
        <f t="shared" si="100"/>
        <v>0</v>
      </c>
      <c r="K381" s="166"/>
      <c r="L381" s="167"/>
      <c r="M381" s="168" t="s">
        <v>1</v>
      </c>
      <c r="N381" s="169" t="s">
        <v>45</v>
      </c>
      <c r="P381" s="150">
        <f t="shared" si="101"/>
        <v>0</v>
      </c>
      <c r="Q381" s="150">
        <v>0.55000000000000004</v>
      </c>
      <c r="R381" s="150">
        <f t="shared" si="102"/>
        <v>0.23100000000000001</v>
      </c>
      <c r="S381" s="150">
        <v>0</v>
      </c>
      <c r="T381" s="151">
        <f t="shared" si="103"/>
        <v>0</v>
      </c>
      <c r="AR381" s="152" t="s">
        <v>582</v>
      </c>
      <c r="AT381" s="152" t="s">
        <v>473</v>
      </c>
      <c r="AU381" s="152" t="s">
        <v>91</v>
      </c>
      <c r="AY381" s="13" t="s">
        <v>193</v>
      </c>
      <c r="BE381" s="153">
        <f t="shared" si="104"/>
        <v>0</v>
      </c>
      <c r="BF381" s="153">
        <f t="shared" si="105"/>
        <v>0</v>
      </c>
      <c r="BG381" s="153">
        <f t="shared" si="106"/>
        <v>0</v>
      </c>
      <c r="BH381" s="153">
        <f t="shared" si="107"/>
        <v>0</v>
      </c>
      <c r="BI381" s="153">
        <f t="shared" si="108"/>
        <v>0</v>
      </c>
      <c r="BJ381" s="13" t="s">
        <v>91</v>
      </c>
      <c r="BK381" s="153">
        <f t="shared" si="109"/>
        <v>0</v>
      </c>
      <c r="BL381" s="13" t="s">
        <v>258</v>
      </c>
      <c r="BM381" s="152" t="s">
        <v>1263</v>
      </c>
    </row>
    <row r="382" spans="2:65" s="1" customFormat="1" ht="24.2" customHeight="1" x14ac:dyDescent="0.2">
      <c r="B382" s="139"/>
      <c r="C382" s="140" t="s">
        <v>1264</v>
      </c>
      <c r="D382" s="140" t="s">
        <v>195</v>
      </c>
      <c r="E382" s="141" t="s">
        <v>1265</v>
      </c>
      <c r="F382" s="142" t="s">
        <v>1266</v>
      </c>
      <c r="G382" s="143" t="s">
        <v>318</v>
      </c>
      <c r="H382" s="144">
        <v>154.5</v>
      </c>
      <c r="I382" s="145"/>
      <c r="J382" s="146">
        <f t="shared" si="100"/>
        <v>0</v>
      </c>
      <c r="K382" s="147"/>
      <c r="L382" s="28"/>
      <c r="M382" s="148" t="s">
        <v>1</v>
      </c>
      <c r="N382" s="149" t="s">
        <v>45</v>
      </c>
      <c r="P382" s="150">
        <f t="shared" si="101"/>
        <v>0</v>
      </c>
      <c r="Q382" s="150">
        <v>0</v>
      </c>
      <c r="R382" s="150">
        <f t="shared" si="102"/>
        <v>0</v>
      </c>
      <c r="S382" s="150">
        <v>0</v>
      </c>
      <c r="T382" s="151">
        <f t="shared" si="103"/>
        <v>0</v>
      </c>
      <c r="AR382" s="152" t="s">
        <v>258</v>
      </c>
      <c r="AT382" s="152" t="s">
        <v>195</v>
      </c>
      <c r="AU382" s="152" t="s">
        <v>91</v>
      </c>
      <c r="AY382" s="13" t="s">
        <v>193</v>
      </c>
      <c r="BE382" s="153">
        <f t="shared" si="104"/>
        <v>0</v>
      </c>
      <c r="BF382" s="153">
        <f t="shared" si="105"/>
        <v>0</v>
      </c>
      <c r="BG382" s="153">
        <f t="shared" si="106"/>
        <v>0</v>
      </c>
      <c r="BH382" s="153">
        <f t="shared" si="107"/>
        <v>0</v>
      </c>
      <c r="BI382" s="153">
        <f t="shared" si="108"/>
        <v>0</v>
      </c>
      <c r="BJ382" s="13" t="s">
        <v>91</v>
      </c>
      <c r="BK382" s="153">
        <f t="shared" si="109"/>
        <v>0</v>
      </c>
      <c r="BL382" s="13" t="s">
        <v>258</v>
      </c>
      <c r="BM382" s="152" t="s">
        <v>1267</v>
      </c>
    </row>
    <row r="383" spans="2:65" s="1" customFormat="1" ht="24.2" customHeight="1" x14ac:dyDescent="0.2">
      <c r="B383" s="139"/>
      <c r="C383" s="159" t="s">
        <v>1268</v>
      </c>
      <c r="D383" s="159" t="s">
        <v>473</v>
      </c>
      <c r="E383" s="160" t="s">
        <v>1269</v>
      </c>
      <c r="F383" s="161" t="s">
        <v>1270</v>
      </c>
      <c r="G383" s="162" t="s">
        <v>210</v>
      </c>
      <c r="H383" s="163">
        <v>13.510999999999999</v>
      </c>
      <c r="I383" s="164"/>
      <c r="J383" s="165">
        <f t="shared" si="100"/>
        <v>0</v>
      </c>
      <c r="K383" s="166"/>
      <c r="L383" s="167"/>
      <c r="M383" s="168" t="s">
        <v>1</v>
      </c>
      <c r="N383" s="169" t="s">
        <v>45</v>
      </c>
      <c r="P383" s="150">
        <f t="shared" si="101"/>
        <v>0</v>
      </c>
      <c r="Q383" s="150">
        <v>0.55000000000000004</v>
      </c>
      <c r="R383" s="150">
        <f t="shared" si="102"/>
        <v>7.4310499999999999</v>
      </c>
      <c r="S383" s="150">
        <v>0</v>
      </c>
      <c r="T383" s="151">
        <f t="shared" si="103"/>
        <v>0</v>
      </c>
      <c r="AR383" s="152" t="s">
        <v>582</v>
      </c>
      <c r="AT383" s="152" t="s">
        <v>473</v>
      </c>
      <c r="AU383" s="152" t="s">
        <v>91</v>
      </c>
      <c r="AY383" s="13" t="s">
        <v>193</v>
      </c>
      <c r="BE383" s="153">
        <f t="shared" si="104"/>
        <v>0</v>
      </c>
      <c r="BF383" s="153">
        <f t="shared" si="105"/>
        <v>0</v>
      </c>
      <c r="BG383" s="153">
        <f t="shared" si="106"/>
        <v>0</v>
      </c>
      <c r="BH383" s="153">
        <f t="shared" si="107"/>
        <v>0</v>
      </c>
      <c r="BI383" s="153">
        <f t="shared" si="108"/>
        <v>0</v>
      </c>
      <c r="BJ383" s="13" t="s">
        <v>91</v>
      </c>
      <c r="BK383" s="153">
        <f t="shared" si="109"/>
        <v>0</v>
      </c>
      <c r="BL383" s="13" t="s">
        <v>258</v>
      </c>
      <c r="BM383" s="152" t="s">
        <v>1271</v>
      </c>
    </row>
    <row r="384" spans="2:65" s="1" customFormat="1" ht="24.2" customHeight="1" x14ac:dyDescent="0.2">
      <c r="B384" s="139"/>
      <c r="C384" s="140" t="s">
        <v>1272</v>
      </c>
      <c r="D384" s="140" t="s">
        <v>195</v>
      </c>
      <c r="E384" s="141" t="s">
        <v>1273</v>
      </c>
      <c r="F384" s="142" t="s">
        <v>1274</v>
      </c>
      <c r="G384" s="143" t="s">
        <v>240</v>
      </c>
      <c r="H384" s="144">
        <v>28.806000000000001</v>
      </c>
      <c r="I384" s="145"/>
      <c r="J384" s="146">
        <f t="shared" si="100"/>
        <v>0</v>
      </c>
      <c r="K384" s="147"/>
      <c r="L384" s="28"/>
      <c r="M384" s="148" t="s">
        <v>1</v>
      </c>
      <c r="N384" s="149" t="s">
        <v>45</v>
      </c>
      <c r="P384" s="150">
        <f t="shared" si="101"/>
        <v>0</v>
      </c>
      <c r="Q384" s="150">
        <v>0</v>
      </c>
      <c r="R384" s="150">
        <f t="shared" si="102"/>
        <v>0</v>
      </c>
      <c r="S384" s="150">
        <v>0</v>
      </c>
      <c r="T384" s="151">
        <f t="shared" si="103"/>
        <v>0</v>
      </c>
      <c r="AR384" s="152" t="s">
        <v>258</v>
      </c>
      <c r="AT384" s="152" t="s">
        <v>195</v>
      </c>
      <c r="AU384" s="152" t="s">
        <v>91</v>
      </c>
      <c r="AY384" s="13" t="s">
        <v>193</v>
      </c>
      <c r="BE384" s="153">
        <f t="shared" si="104"/>
        <v>0</v>
      </c>
      <c r="BF384" s="153">
        <f t="shared" si="105"/>
        <v>0</v>
      </c>
      <c r="BG384" s="153">
        <f t="shared" si="106"/>
        <v>0</v>
      </c>
      <c r="BH384" s="153">
        <f t="shared" si="107"/>
        <v>0</v>
      </c>
      <c r="BI384" s="153">
        <f t="shared" si="108"/>
        <v>0</v>
      </c>
      <c r="BJ384" s="13" t="s">
        <v>91</v>
      </c>
      <c r="BK384" s="153">
        <f t="shared" si="109"/>
        <v>0</v>
      </c>
      <c r="BL384" s="13" t="s">
        <v>258</v>
      </c>
      <c r="BM384" s="152" t="s">
        <v>1275</v>
      </c>
    </row>
    <row r="385" spans="2:65" s="11" customFormat="1" ht="22.9" customHeight="1" x14ac:dyDescent="0.2">
      <c r="B385" s="127"/>
      <c r="D385" s="128" t="s">
        <v>78</v>
      </c>
      <c r="E385" s="137" t="s">
        <v>299</v>
      </c>
      <c r="F385" s="137" t="s">
        <v>300</v>
      </c>
      <c r="I385" s="130"/>
      <c r="J385" s="138">
        <f>BK385</f>
        <v>0</v>
      </c>
      <c r="L385" s="127"/>
      <c r="M385" s="132"/>
      <c r="P385" s="133">
        <f>SUM(P386:P389)</f>
        <v>0</v>
      </c>
      <c r="R385" s="133">
        <f>SUM(R386:R389)</f>
        <v>4.5315352000000004</v>
      </c>
      <c r="T385" s="134">
        <f>SUM(T386:T389)</f>
        <v>0</v>
      </c>
      <c r="AR385" s="128" t="s">
        <v>91</v>
      </c>
      <c r="AT385" s="135" t="s">
        <v>78</v>
      </c>
      <c r="AU385" s="135" t="s">
        <v>86</v>
      </c>
      <c r="AY385" s="128" t="s">
        <v>193</v>
      </c>
      <c r="BK385" s="136">
        <f>SUM(BK386:BK389)</f>
        <v>0</v>
      </c>
    </row>
    <row r="386" spans="2:65" s="1" customFormat="1" ht="33" customHeight="1" x14ac:dyDescent="0.2">
      <c r="B386" s="139"/>
      <c r="C386" s="140" t="s">
        <v>1276</v>
      </c>
      <c r="D386" s="140" t="s">
        <v>195</v>
      </c>
      <c r="E386" s="141" t="s">
        <v>1277</v>
      </c>
      <c r="F386" s="142" t="s">
        <v>1278</v>
      </c>
      <c r="G386" s="143" t="s">
        <v>198</v>
      </c>
      <c r="H386" s="144">
        <v>284.2</v>
      </c>
      <c r="I386" s="145"/>
      <c r="J386" s="146">
        <f>ROUND(I386*H386,2)</f>
        <v>0</v>
      </c>
      <c r="K386" s="147"/>
      <c r="L386" s="28"/>
      <c r="M386" s="148" t="s">
        <v>1</v>
      </c>
      <c r="N386" s="149" t="s">
        <v>45</v>
      </c>
      <c r="P386" s="150">
        <f>O386*H386</f>
        <v>0</v>
      </c>
      <c r="Q386" s="150">
        <v>1.4030000000000001E-2</v>
      </c>
      <c r="R386" s="150">
        <f>Q386*H386</f>
        <v>3.9873259999999999</v>
      </c>
      <c r="S386" s="150">
        <v>0</v>
      </c>
      <c r="T386" s="151">
        <f>S386*H386</f>
        <v>0</v>
      </c>
      <c r="AR386" s="152" t="s">
        <v>258</v>
      </c>
      <c r="AT386" s="152" t="s">
        <v>195</v>
      </c>
      <c r="AU386" s="152" t="s">
        <v>91</v>
      </c>
      <c r="AY386" s="13" t="s">
        <v>193</v>
      </c>
      <c r="BE386" s="153">
        <f>IF(N386="základná",J386,0)</f>
        <v>0</v>
      </c>
      <c r="BF386" s="153">
        <f>IF(N386="znížená",J386,0)</f>
        <v>0</v>
      </c>
      <c r="BG386" s="153">
        <f>IF(N386="zákl. prenesená",J386,0)</f>
        <v>0</v>
      </c>
      <c r="BH386" s="153">
        <f>IF(N386="zníž. prenesená",J386,0)</f>
        <v>0</v>
      </c>
      <c r="BI386" s="153">
        <f>IF(N386="nulová",J386,0)</f>
        <v>0</v>
      </c>
      <c r="BJ386" s="13" t="s">
        <v>91</v>
      </c>
      <c r="BK386" s="153">
        <f>ROUND(I386*H386,2)</f>
        <v>0</v>
      </c>
      <c r="BL386" s="13" t="s">
        <v>258</v>
      </c>
      <c r="BM386" s="152" t="s">
        <v>1279</v>
      </c>
    </row>
    <row r="387" spans="2:65" s="1" customFormat="1" ht="37.9" customHeight="1" x14ac:dyDescent="0.2">
      <c r="B387" s="139"/>
      <c r="C387" s="140" t="s">
        <v>1280</v>
      </c>
      <c r="D387" s="140" t="s">
        <v>195</v>
      </c>
      <c r="E387" s="141" t="s">
        <v>1281</v>
      </c>
      <c r="F387" s="142" t="s">
        <v>1282</v>
      </c>
      <c r="G387" s="143" t="s">
        <v>198</v>
      </c>
      <c r="H387" s="144">
        <v>21.2</v>
      </c>
      <c r="I387" s="145"/>
      <c r="J387" s="146">
        <f>ROUND(I387*H387,2)</f>
        <v>0</v>
      </c>
      <c r="K387" s="147"/>
      <c r="L387" s="28"/>
      <c r="M387" s="148" t="s">
        <v>1</v>
      </c>
      <c r="N387" s="149" t="s">
        <v>45</v>
      </c>
      <c r="P387" s="150">
        <f>O387*H387</f>
        <v>0</v>
      </c>
      <c r="Q387" s="150">
        <v>1.6660000000000001E-2</v>
      </c>
      <c r="R387" s="150">
        <f>Q387*H387</f>
        <v>0.35319200000000001</v>
      </c>
      <c r="S387" s="150">
        <v>0</v>
      </c>
      <c r="T387" s="151">
        <f>S387*H387</f>
        <v>0</v>
      </c>
      <c r="AR387" s="152" t="s">
        <v>258</v>
      </c>
      <c r="AT387" s="152" t="s">
        <v>195</v>
      </c>
      <c r="AU387" s="152" t="s">
        <v>91</v>
      </c>
      <c r="AY387" s="13" t="s">
        <v>193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3" t="s">
        <v>91</v>
      </c>
      <c r="BK387" s="153">
        <f>ROUND(I387*H387,2)</f>
        <v>0</v>
      </c>
      <c r="BL387" s="13" t="s">
        <v>258</v>
      </c>
      <c r="BM387" s="152" t="s">
        <v>1283</v>
      </c>
    </row>
    <row r="388" spans="2:65" s="1" customFormat="1" ht="24.2" customHeight="1" x14ac:dyDescent="0.2">
      <c r="B388" s="139"/>
      <c r="C388" s="140" t="s">
        <v>1284</v>
      </c>
      <c r="D388" s="140" t="s">
        <v>195</v>
      </c>
      <c r="E388" s="141" t="s">
        <v>1285</v>
      </c>
      <c r="F388" s="142" t="s">
        <v>1286</v>
      </c>
      <c r="G388" s="143" t="s">
        <v>318</v>
      </c>
      <c r="H388" s="144">
        <v>19.96</v>
      </c>
      <c r="I388" s="145"/>
      <c r="J388" s="146">
        <f>ROUND(I388*H388,2)</f>
        <v>0</v>
      </c>
      <c r="K388" s="147"/>
      <c r="L388" s="28"/>
      <c r="M388" s="148" t="s">
        <v>1</v>
      </c>
      <c r="N388" s="149" t="s">
        <v>45</v>
      </c>
      <c r="P388" s="150">
        <f>O388*H388</f>
        <v>0</v>
      </c>
      <c r="Q388" s="150">
        <v>9.5700000000000004E-3</v>
      </c>
      <c r="R388" s="150">
        <f>Q388*H388</f>
        <v>0.19101720000000003</v>
      </c>
      <c r="S388" s="150">
        <v>0</v>
      </c>
      <c r="T388" s="151">
        <f>S388*H388</f>
        <v>0</v>
      </c>
      <c r="AR388" s="152" t="s">
        <v>258</v>
      </c>
      <c r="AT388" s="152" t="s">
        <v>195</v>
      </c>
      <c r="AU388" s="152" t="s">
        <v>91</v>
      </c>
      <c r="AY388" s="13" t="s">
        <v>193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3" t="s">
        <v>91</v>
      </c>
      <c r="BK388" s="153">
        <f>ROUND(I388*H388,2)</f>
        <v>0</v>
      </c>
      <c r="BL388" s="13" t="s">
        <v>258</v>
      </c>
      <c r="BM388" s="152" t="s">
        <v>1287</v>
      </c>
    </row>
    <row r="389" spans="2:65" s="1" customFormat="1" ht="24.2" customHeight="1" x14ac:dyDescent="0.2">
      <c r="B389" s="139"/>
      <c r="C389" s="140" t="s">
        <v>1288</v>
      </c>
      <c r="D389" s="140" t="s">
        <v>195</v>
      </c>
      <c r="E389" s="141" t="s">
        <v>1289</v>
      </c>
      <c r="F389" s="142" t="s">
        <v>1290</v>
      </c>
      <c r="G389" s="143" t="s">
        <v>240</v>
      </c>
      <c r="H389" s="144">
        <v>4.532</v>
      </c>
      <c r="I389" s="145"/>
      <c r="J389" s="146">
        <f>ROUND(I389*H389,2)</f>
        <v>0</v>
      </c>
      <c r="K389" s="147"/>
      <c r="L389" s="28"/>
      <c r="M389" s="148" t="s">
        <v>1</v>
      </c>
      <c r="N389" s="149" t="s">
        <v>45</v>
      </c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AR389" s="152" t="s">
        <v>258</v>
      </c>
      <c r="AT389" s="152" t="s">
        <v>195</v>
      </c>
      <c r="AU389" s="152" t="s">
        <v>91</v>
      </c>
      <c r="AY389" s="13" t="s">
        <v>193</v>
      </c>
      <c r="BE389" s="153">
        <f>IF(N389="základná",J389,0)</f>
        <v>0</v>
      </c>
      <c r="BF389" s="153">
        <f>IF(N389="znížená",J389,0)</f>
        <v>0</v>
      </c>
      <c r="BG389" s="153">
        <f>IF(N389="zákl. prenesená",J389,0)</f>
        <v>0</v>
      </c>
      <c r="BH389" s="153">
        <f>IF(N389="zníž. prenesená",J389,0)</f>
        <v>0</v>
      </c>
      <c r="BI389" s="153">
        <f>IF(N389="nulová",J389,0)</f>
        <v>0</v>
      </c>
      <c r="BJ389" s="13" t="s">
        <v>91</v>
      </c>
      <c r="BK389" s="153">
        <f>ROUND(I389*H389,2)</f>
        <v>0</v>
      </c>
      <c r="BL389" s="13" t="s">
        <v>258</v>
      </c>
      <c r="BM389" s="152" t="s">
        <v>1291</v>
      </c>
    </row>
    <row r="390" spans="2:65" s="11" customFormat="1" ht="22.9" customHeight="1" x14ac:dyDescent="0.2">
      <c r="B390" s="127"/>
      <c r="D390" s="128" t="s">
        <v>78</v>
      </c>
      <c r="E390" s="137" t="s">
        <v>305</v>
      </c>
      <c r="F390" s="137" t="s">
        <v>306</v>
      </c>
      <c r="I390" s="130"/>
      <c r="J390" s="138">
        <f>BK390</f>
        <v>0</v>
      </c>
      <c r="L390" s="127"/>
      <c r="M390" s="132"/>
      <c r="P390" s="133">
        <f>SUM(P391:P416)</f>
        <v>0</v>
      </c>
      <c r="R390" s="133">
        <f>SUM(R391:R416)</f>
        <v>1.88899595</v>
      </c>
      <c r="T390" s="134">
        <f>SUM(T391:T416)</f>
        <v>0</v>
      </c>
      <c r="AR390" s="128" t="s">
        <v>91</v>
      </c>
      <c r="AT390" s="135" t="s">
        <v>78</v>
      </c>
      <c r="AU390" s="135" t="s">
        <v>86</v>
      </c>
      <c r="AY390" s="128" t="s">
        <v>193</v>
      </c>
      <c r="BK390" s="136">
        <f>SUM(BK391:BK416)</f>
        <v>0</v>
      </c>
    </row>
    <row r="391" spans="2:65" s="1" customFormat="1" ht="24.2" customHeight="1" x14ac:dyDescent="0.2">
      <c r="B391" s="139"/>
      <c r="C391" s="140" t="s">
        <v>1292</v>
      </c>
      <c r="D391" s="140" t="s">
        <v>195</v>
      </c>
      <c r="E391" s="141" t="s">
        <v>1293</v>
      </c>
      <c r="F391" s="142" t="s">
        <v>1294</v>
      </c>
      <c r="G391" s="143" t="s">
        <v>198</v>
      </c>
      <c r="H391" s="144">
        <v>109.01</v>
      </c>
      <c r="I391" s="145"/>
      <c r="J391" s="146">
        <f t="shared" ref="J391:J416" si="110">ROUND(I391*H391,2)</f>
        <v>0</v>
      </c>
      <c r="K391" s="147"/>
      <c r="L391" s="28"/>
      <c r="M391" s="148" t="s">
        <v>1</v>
      </c>
      <c r="N391" s="149" t="s">
        <v>45</v>
      </c>
      <c r="P391" s="150">
        <f t="shared" ref="P391:P416" si="111">O391*H391</f>
        <v>0</v>
      </c>
      <c r="Q391" s="150">
        <v>6.3E-3</v>
      </c>
      <c r="R391" s="150">
        <f t="shared" ref="R391:R416" si="112">Q391*H391</f>
        <v>0.68676300000000001</v>
      </c>
      <c r="S391" s="150">
        <v>0</v>
      </c>
      <c r="T391" s="151">
        <f t="shared" ref="T391:T416" si="113">S391*H391</f>
        <v>0</v>
      </c>
      <c r="AR391" s="152" t="s">
        <v>258</v>
      </c>
      <c r="AT391" s="152" t="s">
        <v>195</v>
      </c>
      <c r="AU391" s="152" t="s">
        <v>91</v>
      </c>
      <c r="AY391" s="13" t="s">
        <v>193</v>
      </c>
      <c r="BE391" s="153">
        <f t="shared" ref="BE391:BE416" si="114">IF(N391="základná",J391,0)</f>
        <v>0</v>
      </c>
      <c r="BF391" s="153">
        <f t="shared" ref="BF391:BF416" si="115">IF(N391="znížená",J391,0)</f>
        <v>0</v>
      </c>
      <c r="BG391" s="153">
        <f t="shared" ref="BG391:BG416" si="116">IF(N391="zákl. prenesená",J391,0)</f>
        <v>0</v>
      </c>
      <c r="BH391" s="153">
        <f t="shared" ref="BH391:BH416" si="117">IF(N391="zníž. prenesená",J391,0)</f>
        <v>0</v>
      </c>
      <c r="BI391" s="153">
        <f t="shared" ref="BI391:BI416" si="118">IF(N391="nulová",J391,0)</f>
        <v>0</v>
      </c>
      <c r="BJ391" s="13" t="s">
        <v>91</v>
      </c>
      <c r="BK391" s="153">
        <f t="shared" ref="BK391:BK416" si="119">ROUND(I391*H391,2)</f>
        <v>0</v>
      </c>
      <c r="BL391" s="13" t="s">
        <v>258</v>
      </c>
      <c r="BM391" s="152" t="s">
        <v>1295</v>
      </c>
    </row>
    <row r="392" spans="2:65" s="1" customFormat="1" ht="24.2" customHeight="1" x14ac:dyDescent="0.2">
      <c r="B392" s="139"/>
      <c r="C392" s="140" t="s">
        <v>1296</v>
      </c>
      <c r="D392" s="140" t="s">
        <v>195</v>
      </c>
      <c r="E392" s="141" t="s">
        <v>1297</v>
      </c>
      <c r="F392" s="142" t="s">
        <v>1298</v>
      </c>
      <c r="G392" s="143" t="s">
        <v>198</v>
      </c>
      <c r="H392" s="144">
        <v>1567.981</v>
      </c>
      <c r="I392" s="145"/>
      <c r="J392" s="146">
        <f t="shared" si="110"/>
        <v>0</v>
      </c>
      <c r="K392" s="147"/>
      <c r="L392" s="28"/>
      <c r="M392" s="148" t="s">
        <v>1</v>
      </c>
      <c r="N392" s="149" t="s">
        <v>45</v>
      </c>
      <c r="P392" s="150">
        <f t="shared" si="111"/>
        <v>0</v>
      </c>
      <c r="Q392" s="150">
        <v>8.0000000000000007E-5</v>
      </c>
      <c r="R392" s="150">
        <f t="shared" si="112"/>
        <v>0.12543848000000002</v>
      </c>
      <c r="S392" s="150">
        <v>0</v>
      </c>
      <c r="T392" s="151">
        <f t="shared" si="113"/>
        <v>0</v>
      </c>
      <c r="AR392" s="152" t="s">
        <v>258</v>
      </c>
      <c r="AT392" s="152" t="s">
        <v>195</v>
      </c>
      <c r="AU392" s="152" t="s">
        <v>91</v>
      </c>
      <c r="AY392" s="13" t="s">
        <v>193</v>
      </c>
      <c r="BE392" s="153">
        <f t="shared" si="114"/>
        <v>0</v>
      </c>
      <c r="BF392" s="153">
        <f t="shared" si="115"/>
        <v>0</v>
      </c>
      <c r="BG392" s="153">
        <f t="shared" si="116"/>
        <v>0</v>
      </c>
      <c r="BH392" s="153">
        <f t="shared" si="117"/>
        <v>0</v>
      </c>
      <c r="BI392" s="153">
        <f t="shared" si="118"/>
        <v>0</v>
      </c>
      <c r="BJ392" s="13" t="s">
        <v>91</v>
      </c>
      <c r="BK392" s="153">
        <f t="shared" si="119"/>
        <v>0</v>
      </c>
      <c r="BL392" s="13" t="s">
        <v>258</v>
      </c>
      <c r="BM392" s="152" t="s">
        <v>1299</v>
      </c>
    </row>
    <row r="393" spans="2:65" s="1" customFormat="1" ht="37.9" customHeight="1" x14ac:dyDescent="0.2">
      <c r="B393" s="139"/>
      <c r="C393" s="140" t="s">
        <v>1300</v>
      </c>
      <c r="D393" s="140" t="s">
        <v>195</v>
      </c>
      <c r="E393" s="141" t="s">
        <v>1301</v>
      </c>
      <c r="F393" s="142" t="s">
        <v>1302</v>
      </c>
      <c r="G393" s="143" t="s">
        <v>318</v>
      </c>
      <c r="H393" s="144">
        <v>17</v>
      </c>
      <c r="I393" s="145"/>
      <c r="J393" s="146">
        <f t="shared" si="110"/>
        <v>0</v>
      </c>
      <c r="K393" s="147"/>
      <c r="L393" s="28"/>
      <c r="M393" s="148" t="s">
        <v>1</v>
      </c>
      <c r="N393" s="149" t="s">
        <v>45</v>
      </c>
      <c r="P393" s="150">
        <f t="shared" si="111"/>
        <v>0</v>
      </c>
      <c r="Q393" s="150">
        <v>1.74E-3</v>
      </c>
      <c r="R393" s="150">
        <f t="shared" si="112"/>
        <v>2.9579999999999999E-2</v>
      </c>
      <c r="S393" s="150">
        <v>0</v>
      </c>
      <c r="T393" s="151">
        <f t="shared" si="113"/>
        <v>0</v>
      </c>
      <c r="AR393" s="152" t="s">
        <v>258</v>
      </c>
      <c r="AT393" s="152" t="s">
        <v>195</v>
      </c>
      <c r="AU393" s="152" t="s">
        <v>91</v>
      </c>
      <c r="AY393" s="13" t="s">
        <v>193</v>
      </c>
      <c r="BE393" s="153">
        <f t="shared" si="114"/>
        <v>0</v>
      </c>
      <c r="BF393" s="153">
        <f t="shared" si="115"/>
        <v>0</v>
      </c>
      <c r="BG393" s="153">
        <f t="shared" si="116"/>
        <v>0</v>
      </c>
      <c r="BH393" s="153">
        <f t="shared" si="117"/>
        <v>0</v>
      </c>
      <c r="BI393" s="153">
        <f t="shared" si="118"/>
        <v>0</v>
      </c>
      <c r="BJ393" s="13" t="s">
        <v>91</v>
      </c>
      <c r="BK393" s="153">
        <f t="shared" si="119"/>
        <v>0</v>
      </c>
      <c r="BL393" s="13" t="s">
        <v>258</v>
      </c>
      <c r="BM393" s="152" t="s">
        <v>1303</v>
      </c>
    </row>
    <row r="394" spans="2:65" s="1" customFormat="1" ht="16.5" customHeight="1" x14ac:dyDescent="0.2">
      <c r="B394" s="139"/>
      <c r="C394" s="140" t="s">
        <v>1304</v>
      </c>
      <c r="D394" s="140" t="s">
        <v>195</v>
      </c>
      <c r="E394" s="141" t="s">
        <v>1305</v>
      </c>
      <c r="F394" s="142" t="s">
        <v>1306</v>
      </c>
      <c r="G394" s="143" t="s">
        <v>489</v>
      </c>
      <c r="H394" s="144">
        <v>1</v>
      </c>
      <c r="I394" s="145"/>
      <c r="J394" s="146">
        <f t="shared" si="110"/>
        <v>0</v>
      </c>
      <c r="K394" s="147"/>
      <c r="L394" s="28"/>
      <c r="M394" s="148" t="s">
        <v>1</v>
      </c>
      <c r="N394" s="149" t="s">
        <v>45</v>
      </c>
      <c r="P394" s="150">
        <f t="shared" si="111"/>
        <v>0</v>
      </c>
      <c r="Q394" s="150">
        <v>4.6899999999999997E-3</v>
      </c>
      <c r="R394" s="150">
        <f t="shared" si="112"/>
        <v>4.6899999999999997E-3</v>
      </c>
      <c r="S394" s="150">
        <v>0</v>
      </c>
      <c r="T394" s="151">
        <f t="shared" si="113"/>
        <v>0</v>
      </c>
      <c r="AR394" s="152" t="s">
        <v>258</v>
      </c>
      <c r="AT394" s="152" t="s">
        <v>195</v>
      </c>
      <c r="AU394" s="152" t="s">
        <v>91</v>
      </c>
      <c r="AY394" s="13" t="s">
        <v>193</v>
      </c>
      <c r="BE394" s="153">
        <f t="shared" si="114"/>
        <v>0</v>
      </c>
      <c r="BF394" s="153">
        <f t="shared" si="115"/>
        <v>0</v>
      </c>
      <c r="BG394" s="153">
        <f t="shared" si="116"/>
        <v>0</v>
      </c>
      <c r="BH394" s="153">
        <f t="shared" si="117"/>
        <v>0</v>
      </c>
      <c r="BI394" s="153">
        <f t="shared" si="118"/>
        <v>0</v>
      </c>
      <c r="BJ394" s="13" t="s">
        <v>91</v>
      </c>
      <c r="BK394" s="153">
        <f t="shared" si="119"/>
        <v>0</v>
      </c>
      <c r="BL394" s="13" t="s">
        <v>258</v>
      </c>
      <c r="BM394" s="152" t="s">
        <v>1307</v>
      </c>
    </row>
    <row r="395" spans="2:65" s="1" customFormat="1" ht="37.9" customHeight="1" x14ac:dyDescent="0.2">
      <c r="B395" s="139"/>
      <c r="C395" s="140" t="s">
        <v>1308</v>
      </c>
      <c r="D395" s="140" t="s">
        <v>195</v>
      </c>
      <c r="E395" s="141" t="s">
        <v>1309</v>
      </c>
      <c r="F395" s="142" t="s">
        <v>1310</v>
      </c>
      <c r="G395" s="143" t="s">
        <v>489</v>
      </c>
      <c r="H395" s="144">
        <v>1</v>
      </c>
      <c r="I395" s="145"/>
      <c r="J395" s="146">
        <f t="shared" si="110"/>
        <v>0</v>
      </c>
      <c r="K395" s="147"/>
      <c r="L395" s="28"/>
      <c r="M395" s="148" t="s">
        <v>1</v>
      </c>
      <c r="N395" s="149" t="s">
        <v>45</v>
      </c>
      <c r="P395" s="150">
        <f t="shared" si="111"/>
        <v>0</v>
      </c>
      <c r="Q395" s="150">
        <v>6.2599999999999999E-3</v>
      </c>
      <c r="R395" s="150">
        <f t="shared" si="112"/>
        <v>6.2599999999999999E-3</v>
      </c>
      <c r="S395" s="150">
        <v>0</v>
      </c>
      <c r="T395" s="151">
        <f t="shared" si="113"/>
        <v>0</v>
      </c>
      <c r="AR395" s="152" t="s">
        <v>258</v>
      </c>
      <c r="AT395" s="152" t="s">
        <v>195</v>
      </c>
      <c r="AU395" s="152" t="s">
        <v>91</v>
      </c>
      <c r="AY395" s="13" t="s">
        <v>193</v>
      </c>
      <c r="BE395" s="153">
        <f t="shared" si="114"/>
        <v>0</v>
      </c>
      <c r="BF395" s="153">
        <f t="shared" si="115"/>
        <v>0</v>
      </c>
      <c r="BG395" s="153">
        <f t="shared" si="116"/>
        <v>0</v>
      </c>
      <c r="BH395" s="153">
        <f t="shared" si="117"/>
        <v>0</v>
      </c>
      <c r="BI395" s="153">
        <f t="shared" si="118"/>
        <v>0</v>
      </c>
      <c r="BJ395" s="13" t="s">
        <v>91</v>
      </c>
      <c r="BK395" s="153">
        <f t="shared" si="119"/>
        <v>0</v>
      </c>
      <c r="BL395" s="13" t="s">
        <v>258</v>
      </c>
      <c r="BM395" s="152" t="s">
        <v>1311</v>
      </c>
    </row>
    <row r="396" spans="2:65" s="1" customFormat="1" ht="24.2" customHeight="1" x14ac:dyDescent="0.2">
      <c r="B396" s="139"/>
      <c r="C396" s="140" t="s">
        <v>1312</v>
      </c>
      <c r="D396" s="140" t="s">
        <v>195</v>
      </c>
      <c r="E396" s="141" t="s">
        <v>1313</v>
      </c>
      <c r="F396" s="142" t="s">
        <v>1314</v>
      </c>
      <c r="G396" s="143" t="s">
        <v>318</v>
      </c>
      <c r="H396" s="144">
        <v>52</v>
      </c>
      <c r="I396" s="145"/>
      <c r="J396" s="146">
        <f t="shared" si="110"/>
        <v>0</v>
      </c>
      <c r="K396" s="147"/>
      <c r="L396" s="28"/>
      <c r="M396" s="148" t="s">
        <v>1</v>
      </c>
      <c r="N396" s="149" t="s">
        <v>45</v>
      </c>
      <c r="P396" s="150">
        <f t="shared" si="111"/>
        <v>0</v>
      </c>
      <c r="Q396" s="150">
        <v>2.6700000000000001E-3</v>
      </c>
      <c r="R396" s="150">
        <f t="shared" si="112"/>
        <v>0.13883999999999999</v>
      </c>
      <c r="S396" s="150">
        <v>0</v>
      </c>
      <c r="T396" s="151">
        <f t="shared" si="113"/>
        <v>0</v>
      </c>
      <c r="AR396" s="152" t="s">
        <v>258</v>
      </c>
      <c r="AT396" s="152" t="s">
        <v>195</v>
      </c>
      <c r="AU396" s="152" t="s">
        <v>91</v>
      </c>
      <c r="AY396" s="13" t="s">
        <v>193</v>
      </c>
      <c r="BE396" s="153">
        <f t="shared" si="114"/>
        <v>0</v>
      </c>
      <c r="BF396" s="153">
        <f t="shared" si="115"/>
        <v>0</v>
      </c>
      <c r="BG396" s="153">
        <f t="shared" si="116"/>
        <v>0</v>
      </c>
      <c r="BH396" s="153">
        <f t="shared" si="117"/>
        <v>0</v>
      </c>
      <c r="BI396" s="153">
        <f t="shared" si="118"/>
        <v>0</v>
      </c>
      <c r="BJ396" s="13" t="s">
        <v>91</v>
      </c>
      <c r="BK396" s="153">
        <f t="shared" si="119"/>
        <v>0</v>
      </c>
      <c r="BL396" s="13" t="s">
        <v>258</v>
      </c>
      <c r="BM396" s="152" t="s">
        <v>1315</v>
      </c>
    </row>
    <row r="397" spans="2:65" s="1" customFormat="1" ht="21.75" customHeight="1" x14ac:dyDescent="0.2">
      <c r="B397" s="139"/>
      <c r="C397" s="140" t="s">
        <v>1316</v>
      </c>
      <c r="D397" s="140" t="s">
        <v>195</v>
      </c>
      <c r="E397" s="141" t="s">
        <v>1317</v>
      </c>
      <c r="F397" s="142" t="s">
        <v>1318</v>
      </c>
      <c r="G397" s="143" t="s">
        <v>489</v>
      </c>
      <c r="H397" s="144">
        <v>4</v>
      </c>
      <c r="I397" s="145"/>
      <c r="J397" s="146">
        <f t="shared" si="110"/>
        <v>0</v>
      </c>
      <c r="K397" s="147"/>
      <c r="L397" s="28"/>
      <c r="M397" s="148" t="s">
        <v>1</v>
      </c>
      <c r="N397" s="149" t="s">
        <v>45</v>
      </c>
      <c r="P397" s="150">
        <f t="shared" si="111"/>
        <v>0</v>
      </c>
      <c r="Q397" s="150">
        <v>4.8500000000000001E-3</v>
      </c>
      <c r="R397" s="150">
        <f t="shared" si="112"/>
        <v>1.9400000000000001E-2</v>
      </c>
      <c r="S397" s="150">
        <v>0</v>
      </c>
      <c r="T397" s="151">
        <f t="shared" si="113"/>
        <v>0</v>
      </c>
      <c r="AR397" s="152" t="s">
        <v>258</v>
      </c>
      <c r="AT397" s="152" t="s">
        <v>195</v>
      </c>
      <c r="AU397" s="152" t="s">
        <v>91</v>
      </c>
      <c r="AY397" s="13" t="s">
        <v>193</v>
      </c>
      <c r="BE397" s="153">
        <f t="shared" si="114"/>
        <v>0</v>
      </c>
      <c r="BF397" s="153">
        <f t="shared" si="115"/>
        <v>0</v>
      </c>
      <c r="BG397" s="153">
        <f t="shared" si="116"/>
        <v>0</v>
      </c>
      <c r="BH397" s="153">
        <f t="shared" si="117"/>
        <v>0</v>
      </c>
      <c r="BI397" s="153">
        <f t="shared" si="118"/>
        <v>0</v>
      </c>
      <c r="BJ397" s="13" t="s">
        <v>91</v>
      </c>
      <c r="BK397" s="153">
        <f t="shared" si="119"/>
        <v>0</v>
      </c>
      <c r="BL397" s="13" t="s">
        <v>258</v>
      </c>
      <c r="BM397" s="152" t="s">
        <v>1319</v>
      </c>
    </row>
    <row r="398" spans="2:65" s="1" customFormat="1" ht="33" customHeight="1" x14ac:dyDescent="0.2">
      <c r="B398" s="139"/>
      <c r="C398" s="140" t="s">
        <v>1320</v>
      </c>
      <c r="D398" s="140" t="s">
        <v>195</v>
      </c>
      <c r="E398" s="141" t="s">
        <v>1321</v>
      </c>
      <c r="F398" s="142" t="s">
        <v>1322</v>
      </c>
      <c r="G398" s="143" t="s">
        <v>489</v>
      </c>
      <c r="H398" s="144">
        <v>4</v>
      </c>
      <c r="I398" s="145"/>
      <c r="J398" s="146">
        <f t="shared" si="110"/>
        <v>0</v>
      </c>
      <c r="K398" s="147"/>
      <c r="L398" s="28"/>
      <c r="M398" s="148" t="s">
        <v>1</v>
      </c>
      <c r="N398" s="149" t="s">
        <v>45</v>
      </c>
      <c r="P398" s="150">
        <f t="shared" si="111"/>
        <v>0</v>
      </c>
      <c r="Q398" s="150">
        <v>2.0000000000000001E-4</v>
      </c>
      <c r="R398" s="150">
        <f t="shared" si="112"/>
        <v>8.0000000000000004E-4</v>
      </c>
      <c r="S398" s="150">
        <v>0</v>
      </c>
      <c r="T398" s="151">
        <f t="shared" si="113"/>
        <v>0</v>
      </c>
      <c r="AR398" s="152" t="s">
        <v>258</v>
      </c>
      <c r="AT398" s="152" t="s">
        <v>195</v>
      </c>
      <c r="AU398" s="152" t="s">
        <v>91</v>
      </c>
      <c r="AY398" s="13" t="s">
        <v>193</v>
      </c>
      <c r="BE398" s="153">
        <f t="shared" si="114"/>
        <v>0</v>
      </c>
      <c r="BF398" s="153">
        <f t="shared" si="115"/>
        <v>0</v>
      </c>
      <c r="BG398" s="153">
        <f t="shared" si="116"/>
        <v>0</v>
      </c>
      <c r="BH398" s="153">
        <f t="shared" si="117"/>
        <v>0</v>
      </c>
      <c r="BI398" s="153">
        <f t="shared" si="118"/>
        <v>0</v>
      </c>
      <c r="BJ398" s="13" t="s">
        <v>91</v>
      </c>
      <c r="BK398" s="153">
        <f t="shared" si="119"/>
        <v>0</v>
      </c>
      <c r="BL398" s="13" t="s">
        <v>258</v>
      </c>
      <c r="BM398" s="152" t="s">
        <v>1323</v>
      </c>
    </row>
    <row r="399" spans="2:65" s="1" customFormat="1" ht="21.75" customHeight="1" x14ac:dyDescent="0.2">
      <c r="B399" s="139"/>
      <c r="C399" s="140" t="s">
        <v>1324</v>
      </c>
      <c r="D399" s="140" t="s">
        <v>195</v>
      </c>
      <c r="E399" s="141" t="s">
        <v>1325</v>
      </c>
      <c r="F399" s="142" t="s">
        <v>1326</v>
      </c>
      <c r="G399" s="143" t="s">
        <v>318</v>
      </c>
      <c r="H399" s="144">
        <v>55</v>
      </c>
      <c r="I399" s="145"/>
      <c r="J399" s="146">
        <f t="shared" si="110"/>
        <v>0</v>
      </c>
      <c r="K399" s="147"/>
      <c r="L399" s="28"/>
      <c r="M399" s="148" t="s">
        <v>1</v>
      </c>
      <c r="N399" s="149" t="s">
        <v>45</v>
      </c>
      <c r="P399" s="150">
        <f t="shared" si="111"/>
        <v>0</v>
      </c>
      <c r="Q399" s="150">
        <v>6.1599999999999997E-3</v>
      </c>
      <c r="R399" s="150">
        <f t="shared" si="112"/>
        <v>0.33879999999999999</v>
      </c>
      <c r="S399" s="150">
        <v>0</v>
      </c>
      <c r="T399" s="151">
        <f t="shared" si="113"/>
        <v>0</v>
      </c>
      <c r="AR399" s="152" t="s">
        <v>258</v>
      </c>
      <c r="AT399" s="152" t="s">
        <v>195</v>
      </c>
      <c r="AU399" s="152" t="s">
        <v>91</v>
      </c>
      <c r="AY399" s="13" t="s">
        <v>193</v>
      </c>
      <c r="BE399" s="153">
        <f t="shared" si="114"/>
        <v>0</v>
      </c>
      <c r="BF399" s="153">
        <f t="shared" si="115"/>
        <v>0</v>
      </c>
      <c r="BG399" s="153">
        <f t="shared" si="116"/>
        <v>0</v>
      </c>
      <c r="BH399" s="153">
        <f t="shared" si="117"/>
        <v>0</v>
      </c>
      <c r="BI399" s="153">
        <f t="shared" si="118"/>
        <v>0</v>
      </c>
      <c r="BJ399" s="13" t="s">
        <v>91</v>
      </c>
      <c r="BK399" s="153">
        <f t="shared" si="119"/>
        <v>0</v>
      </c>
      <c r="BL399" s="13" t="s">
        <v>258</v>
      </c>
      <c r="BM399" s="152" t="s">
        <v>1327</v>
      </c>
    </row>
    <row r="400" spans="2:65" s="1" customFormat="1" ht="24.2" customHeight="1" x14ac:dyDescent="0.2">
      <c r="B400" s="139"/>
      <c r="C400" s="140" t="s">
        <v>1328</v>
      </c>
      <c r="D400" s="140" t="s">
        <v>195</v>
      </c>
      <c r="E400" s="141" t="s">
        <v>1329</v>
      </c>
      <c r="F400" s="142" t="s">
        <v>1330</v>
      </c>
      <c r="G400" s="143" t="s">
        <v>318</v>
      </c>
      <c r="H400" s="144">
        <v>13</v>
      </c>
      <c r="I400" s="145"/>
      <c r="J400" s="146">
        <f t="shared" si="110"/>
        <v>0</v>
      </c>
      <c r="K400" s="147"/>
      <c r="L400" s="28"/>
      <c r="M400" s="148" t="s">
        <v>1</v>
      </c>
      <c r="N400" s="149" t="s">
        <v>45</v>
      </c>
      <c r="P400" s="150">
        <f t="shared" si="111"/>
        <v>0</v>
      </c>
      <c r="Q400" s="150">
        <v>6.2500000000000003E-3</v>
      </c>
      <c r="R400" s="150">
        <f t="shared" si="112"/>
        <v>8.1250000000000003E-2</v>
      </c>
      <c r="S400" s="150">
        <v>0</v>
      </c>
      <c r="T400" s="151">
        <f t="shared" si="113"/>
        <v>0</v>
      </c>
      <c r="AR400" s="152" t="s">
        <v>258</v>
      </c>
      <c r="AT400" s="152" t="s">
        <v>195</v>
      </c>
      <c r="AU400" s="152" t="s">
        <v>91</v>
      </c>
      <c r="AY400" s="13" t="s">
        <v>193</v>
      </c>
      <c r="BE400" s="153">
        <f t="shared" si="114"/>
        <v>0</v>
      </c>
      <c r="BF400" s="153">
        <f t="shared" si="115"/>
        <v>0</v>
      </c>
      <c r="BG400" s="153">
        <f t="shared" si="116"/>
        <v>0</v>
      </c>
      <c r="BH400" s="153">
        <f t="shared" si="117"/>
        <v>0</v>
      </c>
      <c r="BI400" s="153">
        <f t="shared" si="118"/>
        <v>0</v>
      </c>
      <c r="BJ400" s="13" t="s">
        <v>91</v>
      </c>
      <c r="BK400" s="153">
        <f t="shared" si="119"/>
        <v>0</v>
      </c>
      <c r="BL400" s="13" t="s">
        <v>258</v>
      </c>
      <c r="BM400" s="152" t="s">
        <v>1331</v>
      </c>
    </row>
    <row r="401" spans="2:65" s="1" customFormat="1" ht="37.9" customHeight="1" x14ac:dyDescent="0.2">
      <c r="B401" s="139"/>
      <c r="C401" s="140" t="s">
        <v>1332</v>
      </c>
      <c r="D401" s="140" t="s">
        <v>195</v>
      </c>
      <c r="E401" s="141" t="s">
        <v>1333</v>
      </c>
      <c r="F401" s="142" t="s">
        <v>1334</v>
      </c>
      <c r="G401" s="143" t="s">
        <v>198</v>
      </c>
      <c r="H401" s="144">
        <v>16.914999999999999</v>
      </c>
      <c r="I401" s="145"/>
      <c r="J401" s="146">
        <f t="shared" si="110"/>
        <v>0</v>
      </c>
      <c r="K401" s="147"/>
      <c r="L401" s="28"/>
      <c r="M401" s="148" t="s">
        <v>1</v>
      </c>
      <c r="N401" s="149" t="s">
        <v>45</v>
      </c>
      <c r="P401" s="150">
        <f t="shared" si="111"/>
        <v>0</v>
      </c>
      <c r="Q401" s="150">
        <v>9.11E-3</v>
      </c>
      <c r="R401" s="150">
        <f t="shared" si="112"/>
        <v>0.15409565</v>
      </c>
      <c r="S401" s="150">
        <v>0</v>
      </c>
      <c r="T401" s="151">
        <f t="shared" si="113"/>
        <v>0</v>
      </c>
      <c r="AR401" s="152" t="s">
        <v>258</v>
      </c>
      <c r="AT401" s="152" t="s">
        <v>195</v>
      </c>
      <c r="AU401" s="152" t="s">
        <v>91</v>
      </c>
      <c r="AY401" s="13" t="s">
        <v>193</v>
      </c>
      <c r="BE401" s="153">
        <f t="shared" si="114"/>
        <v>0</v>
      </c>
      <c r="BF401" s="153">
        <f t="shared" si="115"/>
        <v>0</v>
      </c>
      <c r="BG401" s="153">
        <f t="shared" si="116"/>
        <v>0</v>
      </c>
      <c r="BH401" s="153">
        <f t="shared" si="117"/>
        <v>0</v>
      </c>
      <c r="BI401" s="153">
        <f t="shared" si="118"/>
        <v>0</v>
      </c>
      <c r="BJ401" s="13" t="s">
        <v>91</v>
      </c>
      <c r="BK401" s="153">
        <f t="shared" si="119"/>
        <v>0</v>
      </c>
      <c r="BL401" s="13" t="s">
        <v>258</v>
      </c>
      <c r="BM401" s="152" t="s">
        <v>1335</v>
      </c>
    </row>
    <row r="402" spans="2:65" s="1" customFormat="1" ht="33" customHeight="1" x14ac:dyDescent="0.2">
      <c r="B402" s="139"/>
      <c r="C402" s="159" t="s">
        <v>1336</v>
      </c>
      <c r="D402" s="159" t="s">
        <v>473</v>
      </c>
      <c r="E402" s="160" t="s">
        <v>1337</v>
      </c>
      <c r="F402" s="161" t="s">
        <v>1338</v>
      </c>
      <c r="G402" s="162" t="s">
        <v>198</v>
      </c>
      <c r="H402" s="163">
        <v>23.338999999999999</v>
      </c>
      <c r="I402" s="164"/>
      <c r="J402" s="165">
        <f t="shared" si="110"/>
        <v>0</v>
      </c>
      <c r="K402" s="166"/>
      <c r="L402" s="167"/>
      <c r="M402" s="168" t="s">
        <v>1</v>
      </c>
      <c r="N402" s="169" t="s">
        <v>45</v>
      </c>
      <c r="P402" s="150">
        <f t="shared" si="111"/>
        <v>0</v>
      </c>
      <c r="Q402" s="150">
        <v>3.8000000000000002E-4</v>
      </c>
      <c r="R402" s="150">
        <f t="shared" si="112"/>
        <v>8.8688199999999995E-3</v>
      </c>
      <c r="S402" s="150">
        <v>0</v>
      </c>
      <c r="T402" s="151">
        <f t="shared" si="113"/>
        <v>0</v>
      </c>
      <c r="AR402" s="152" t="s">
        <v>582</v>
      </c>
      <c r="AT402" s="152" t="s">
        <v>473</v>
      </c>
      <c r="AU402" s="152" t="s">
        <v>91</v>
      </c>
      <c r="AY402" s="13" t="s">
        <v>193</v>
      </c>
      <c r="BE402" s="153">
        <f t="shared" si="114"/>
        <v>0</v>
      </c>
      <c r="BF402" s="153">
        <f t="shared" si="115"/>
        <v>0</v>
      </c>
      <c r="BG402" s="153">
        <f t="shared" si="116"/>
        <v>0</v>
      </c>
      <c r="BH402" s="153">
        <f t="shared" si="117"/>
        <v>0</v>
      </c>
      <c r="BI402" s="153">
        <f t="shared" si="118"/>
        <v>0</v>
      </c>
      <c r="BJ402" s="13" t="s">
        <v>91</v>
      </c>
      <c r="BK402" s="153">
        <f t="shared" si="119"/>
        <v>0</v>
      </c>
      <c r="BL402" s="13" t="s">
        <v>258</v>
      </c>
      <c r="BM402" s="152" t="s">
        <v>1339</v>
      </c>
    </row>
    <row r="403" spans="2:65" s="1" customFormat="1" ht="37.9" customHeight="1" x14ac:dyDescent="0.2">
      <c r="B403" s="139"/>
      <c r="C403" s="140" t="s">
        <v>1340</v>
      </c>
      <c r="D403" s="140" t="s">
        <v>195</v>
      </c>
      <c r="E403" s="141" t="s">
        <v>1341</v>
      </c>
      <c r="F403" s="142" t="s">
        <v>1342</v>
      </c>
      <c r="G403" s="143" t="s">
        <v>318</v>
      </c>
      <c r="H403" s="144">
        <v>40</v>
      </c>
      <c r="I403" s="145"/>
      <c r="J403" s="146">
        <f t="shared" si="110"/>
        <v>0</v>
      </c>
      <c r="K403" s="147"/>
      <c r="L403" s="28"/>
      <c r="M403" s="148" t="s">
        <v>1</v>
      </c>
      <c r="N403" s="149" t="s">
        <v>45</v>
      </c>
      <c r="P403" s="150">
        <f t="shared" si="111"/>
        <v>0</v>
      </c>
      <c r="Q403" s="150">
        <v>1.58E-3</v>
      </c>
      <c r="R403" s="150">
        <f t="shared" si="112"/>
        <v>6.3200000000000006E-2</v>
      </c>
      <c r="S403" s="150">
        <v>0</v>
      </c>
      <c r="T403" s="151">
        <f t="shared" si="113"/>
        <v>0</v>
      </c>
      <c r="AR403" s="152" t="s">
        <v>258</v>
      </c>
      <c r="AT403" s="152" t="s">
        <v>195</v>
      </c>
      <c r="AU403" s="152" t="s">
        <v>91</v>
      </c>
      <c r="AY403" s="13" t="s">
        <v>193</v>
      </c>
      <c r="BE403" s="153">
        <f t="shared" si="114"/>
        <v>0</v>
      </c>
      <c r="BF403" s="153">
        <f t="shared" si="115"/>
        <v>0</v>
      </c>
      <c r="BG403" s="153">
        <f t="shared" si="116"/>
        <v>0</v>
      </c>
      <c r="BH403" s="153">
        <f t="shared" si="117"/>
        <v>0</v>
      </c>
      <c r="BI403" s="153">
        <f t="shared" si="118"/>
        <v>0</v>
      </c>
      <c r="BJ403" s="13" t="s">
        <v>91</v>
      </c>
      <c r="BK403" s="153">
        <f t="shared" si="119"/>
        <v>0</v>
      </c>
      <c r="BL403" s="13" t="s">
        <v>258</v>
      </c>
      <c r="BM403" s="152" t="s">
        <v>1343</v>
      </c>
    </row>
    <row r="404" spans="2:65" s="1" customFormat="1" ht="33" customHeight="1" x14ac:dyDescent="0.2">
      <c r="B404" s="139"/>
      <c r="C404" s="140" t="s">
        <v>1344</v>
      </c>
      <c r="D404" s="140" t="s">
        <v>195</v>
      </c>
      <c r="E404" s="141" t="s">
        <v>1345</v>
      </c>
      <c r="F404" s="142" t="s">
        <v>1346</v>
      </c>
      <c r="G404" s="143" t="s">
        <v>489</v>
      </c>
      <c r="H404" s="144">
        <v>3</v>
      </c>
      <c r="I404" s="145"/>
      <c r="J404" s="146">
        <f t="shared" si="110"/>
        <v>0</v>
      </c>
      <c r="K404" s="147"/>
      <c r="L404" s="28"/>
      <c r="M404" s="148" t="s">
        <v>1</v>
      </c>
      <c r="N404" s="149" t="s">
        <v>45</v>
      </c>
      <c r="P404" s="150">
        <f t="shared" si="111"/>
        <v>0</v>
      </c>
      <c r="Q404" s="150">
        <v>5.0000000000000002E-5</v>
      </c>
      <c r="R404" s="150">
        <f t="shared" si="112"/>
        <v>1.5000000000000001E-4</v>
      </c>
      <c r="S404" s="150">
        <v>0</v>
      </c>
      <c r="T404" s="151">
        <f t="shared" si="113"/>
        <v>0</v>
      </c>
      <c r="AR404" s="152" t="s">
        <v>258</v>
      </c>
      <c r="AT404" s="152" t="s">
        <v>195</v>
      </c>
      <c r="AU404" s="152" t="s">
        <v>91</v>
      </c>
      <c r="AY404" s="13" t="s">
        <v>193</v>
      </c>
      <c r="BE404" s="153">
        <f t="shared" si="114"/>
        <v>0</v>
      </c>
      <c r="BF404" s="153">
        <f t="shared" si="115"/>
        <v>0</v>
      </c>
      <c r="BG404" s="153">
        <f t="shared" si="116"/>
        <v>0</v>
      </c>
      <c r="BH404" s="153">
        <f t="shared" si="117"/>
        <v>0</v>
      </c>
      <c r="BI404" s="153">
        <f t="shared" si="118"/>
        <v>0</v>
      </c>
      <c r="BJ404" s="13" t="s">
        <v>91</v>
      </c>
      <c r="BK404" s="153">
        <f t="shared" si="119"/>
        <v>0</v>
      </c>
      <c r="BL404" s="13" t="s">
        <v>258</v>
      </c>
      <c r="BM404" s="152" t="s">
        <v>1347</v>
      </c>
    </row>
    <row r="405" spans="2:65" s="1" customFormat="1" ht="16.5" customHeight="1" x14ac:dyDescent="0.2">
      <c r="B405" s="139"/>
      <c r="C405" s="159" t="s">
        <v>1348</v>
      </c>
      <c r="D405" s="159" t="s">
        <v>473</v>
      </c>
      <c r="E405" s="160" t="s">
        <v>1349</v>
      </c>
      <c r="F405" s="161" t="s">
        <v>1350</v>
      </c>
      <c r="G405" s="162" t="s">
        <v>489</v>
      </c>
      <c r="H405" s="163">
        <v>3</v>
      </c>
      <c r="I405" s="164"/>
      <c r="J405" s="165">
        <f t="shared" si="110"/>
        <v>0</v>
      </c>
      <c r="K405" s="166"/>
      <c r="L405" s="167"/>
      <c r="M405" s="168" t="s">
        <v>1</v>
      </c>
      <c r="N405" s="169" t="s">
        <v>45</v>
      </c>
      <c r="P405" s="150">
        <f t="shared" si="111"/>
        <v>0</v>
      </c>
      <c r="Q405" s="150">
        <v>3.1E-4</v>
      </c>
      <c r="R405" s="150">
        <f t="shared" si="112"/>
        <v>9.3000000000000005E-4</v>
      </c>
      <c r="S405" s="150">
        <v>0</v>
      </c>
      <c r="T405" s="151">
        <f t="shared" si="113"/>
        <v>0</v>
      </c>
      <c r="AR405" s="152" t="s">
        <v>582</v>
      </c>
      <c r="AT405" s="152" t="s">
        <v>473</v>
      </c>
      <c r="AU405" s="152" t="s">
        <v>91</v>
      </c>
      <c r="AY405" s="13" t="s">
        <v>193</v>
      </c>
      <c r="BE405" s="153">
        <f t="shared" si="114"/>
        <v>0</v>
      </c>
      <c r="BF405" s="153">
        <f t="shared" si="115"/>
        <v>0</v>
      </c>
      <c r="BG405" s="153">
        <f t="shared" si="116"/>
        <v>0</v>
      </c>
      <c r="BH405" s="153">
        <f t="shared" si="117"/>
        <v>0</v>
      </c>
      <c r="BI405" s="153">
        <f t="shared" si="118"/>
        <v>0</v>
      </c>
      <c r="BJ405" s="13" t="s">
        <v>91</v>
      </c>
      <c r="BK405" s="153">
        <f t="shared" si="119"/>
        <v>0</v>
      </c>
      <c r="BL405" s="13" t="s">
        <v>258</v>
      </c>
      <c r="BM405" s="152" t="s">
        <v>1351</v>
      </c>
    </row>
    <row r="406" spans="2:65" s="1" customFormat="1" ht="24.2" customHeight="1" x14ac:dyDescent="0.2">
      <c r="B406" s="139"/>
      <c r="C406" s="140" t="s">
        <v>1352</v>
      </c>
      <c r="D406" s="140" t="s">
        <v>195</v>
      </c>
      <c r="E406" s="141" t="s">
        <v>1353</v>
      </c>
      <c r="F406" s="142" t="s">
        <v>1354</v>
      </c>
      <c r="G406" s="143" t="s">
        <v>318</v>
      </c>
      <c r="H406" s="144">
        <v>21</v>
      </c>
      <c r="I406" s="145"/>
      <c r="J406" s="146">
        <f t="shared" si="110"/>
        <v>0</v>
      </c>
      <c r="K406" s="147"/>
      <c r="L406" s="28"/>
      <c r="M406" s="148" t="s">
        <v>1</v>
      </c>
      <c r="N406" s="149" t="s">
        <v>45</v>
      </c>
      <c r="P406" s="150">
        <f t="shared" si="111"/>
        <v>0</v>
      </c>
      <c r="Q406" s="150">
        <v>2.5999999999999998E-4</v>
      </c>
      <c r="R406" s="150">
        <f t="shared" si="112"/>
        <v>5.4599999999999996E-3</v>
      </c>
      <c r="S406" s="150">
        <v>0</v>
      </c>
      <c r="T406" s="151">
        <f t="shared" si="113"/>
        <v>0</v>
      </c>
      <c r="AR406" s="152" t="s">
        <v>258</v>
      </c>
      <c r="AT406" s="152" t="s">
        <v>195</v>
      </c>
      <c r="AU406" s="152" t="s">
        <v>91</v>
      </c>
      <c r="AY406" s="13" t="s">
        <v>193</v>
      </c>
      <c r="BE406" s="153">
        <f t="shared" si="114"/>
        <v>0</v>
      </c>
      <c r="BF406" s="153">
        <f t="shared" si="115"/>
        <v>0</v>
      </c>
      <c r="BG406" s="153">
        <f t="shared" si="116"/>
        <v>0</v>
      </c>
      <c r="BH406" s="153">
        <f t="shared" si="117"/>
        <v>0</v>
      </c>
      <c r="BI406" s="153">
        <f t="shared" si="118"/>
        <v>0</v>
      </c>
      <c r="BJ406" s="13" t="s">
        <v>91</v>
      </c>
      <c r="BK406" s="153">
        <f t="shared" si="119"/>
        <v>0</v>
      </c>
      <c r="BL406" s="13" t="s">
        <v>258</v>
      </c>
      <c r="BM406" s="152" t="s">
        <v>1355</v>
      </c>
    </row>
    <row r="407" spans="2:65" s="1" customFormat="1" ht="33" customHeight="1" x14ac:dyDescent="0.2">
      <c r="B407" s="139"/>
      <c r="C407" s="140" t="s">
        <v>1356</v>
      </c>
      <c r="D407" s="140" t="s">
        <v>195</v>
      </c>
      <c r="E407" s="141" t="s">
        <v>1357</v>
      </c>
      <c r="F407" s="142" t="s">
        <v>1358</v>
      </c>
      <c r="G407" s="143" t="s">
        <v>318</v>
      </c>
      <c r="H407" s="144">
        <v>260</v>
      </c>
      <c r="I407" s="145"/>
      <c r="J407" s="146">
        <f t="shared" si="110"/>
        <v>0</v>
      </c>
      <c r="K407" s="147"/>
      <c r="L407" s="28"/>
      <c r="M407" s="148" t="s">
        <v>1</v>
      </c>
      <c r="N407" s="149" t="s">
        <v>45</v>
      </c>
      <c r="P407" s="150">
        <f t="shared" si="111"/>
        <v>0</v>
      </c>
      <c r="Q407" s="150">
        <v>4.2999999999999999E-4</v>
      </c>
      <c r="R407" s="150">
        <f t="shared" si="112"/>
        <v>0.1118</v>
      </c>
      <c r="S407" s="150">
        <v>0</v>
      </c>
      <c r="T407" s="151">
        <f t="shared" si="113"/>
        <v>0</v>
      </c>
      <c r="AR407" s="152" t="s">
        <v>258</v>
      </c>
      <c r="AT407" s="152" t="s">
        <v>195</v>
      </c>
      <c r="AU407" s="152" t="s">
        <v>91</v>
      </c>
      <c r="AY407" s="13" t="s">
        <v>193</v>
      </c>
      <c r="BE407" s="153">
        <f t="shared" si="114"/>
        <v>0</v>
      </c>
      <c r="BF407" s="153">
        <f t="shared" si="115"/>
        <v>0</v>
      </c>
      <c r="BG407" s="153">
        <f t="shared" si="116"/>
        <v>0</v>
      </c>
      <c r="BH407" s="153">
        <f t="shared" si="117"/>
        <v>0</v>
      </c>
      <c r="BI407" s="153">
        <f t="shared" si="118"/>
        <v>0</v>
      </c>
      <c r="BJ407" s="13" t="s">
        <v>91</v>
      </c>
      <c r="BK407" s="153">
        <f t="shared" si="119"/>
        <v>0</v>
      </c>
      <c r="BL407" s="13" t="s">
        <v>258</v>
      </c>
      <c r="BM407" s="152" t="s">
        <v>1359</v>
      </c>
    </row>
    <row r="408" spans="2:65" s="1" customFormat="1" ht="33" customHeight="1" x14ac:dyDescent="0.2">
      <c r="B408" s="139"/>
      <c r="C408" s="140" t="s">
        <v>1360</v>
      </c>
      <c r="D408" s="140" t="s">
        <v>195</v>
      </c>
      <c r="E408" s="141" t="s">
        <v>1361</v>
      </c>
      <c r="F408" s="142" t="s">
        <v>1362</v>
      </c>
      <c r="G408" s="143" t="s">
        <v>318</v>
      </c>
      <c r="H408" s="144">
        <v>27</v>
      </c>
      <c r="I408" s="145"/>
      <c r="J408" s="146">
        <f t="shared" si="110"/>
        <v>0</v>
      </c>
      <c r="K408" s="147"/>
      <c r="L408" s="28"/>
      <c r="M408" s="148" t="s">
        <v>1</v>
      </c>
      <c r="N408" s="149" t="s">
        <v>45</v>
      </c>
      <c r="P408" s="150">
        <f t="shared" si="111"/>
        <v>0</v>
      </c>
      <c r="Q408" s="150">
        <v>4.8999999999999998E-4</v>
      </c>
      <c r="R408" s="150">
        <f t="shared" si="112"/>
        <v>1.3229999999999999E-2</v>
      </c>
      <c r="S408" s="150">
        <v>0</v>
      </c>
      <c r="T408" s="151">
        <f t="shared" si="113"/>
        <v>0</v>
      </c>
      <c r="AR408" s="152" t="s">
        <v>258</v>
      </c>
      <c r="AT408" s="152" t="s">
        <v>195</v>
      </c>
      <c r="AU408" s="152" t="s">
        <v>91</v>
      </c>
      <c r="AY408" s="13" t="s">
        <v>193</v>
      </c>
      <c r="BE408" s="153">
        <f t="shared" si="114"/>
        <v>0</v>
      </c>
      <c r="BF408" s="153">
        <f t="shared" si="115"/>
        <v>0</v>
      </c>
      <c r="BG408" s="153">
        <f t="shared" si="116"/>
        <v>0</v>
      </c>
      <c r="BH408" s="153">
        <f t="shared" si="117"/>
        <v>0</v>
      </c>
      <c r="BI408" s="153">
        <f t="shared" si="118"/>
        <v>0</v>
      </c>
      <c r="BJ408" s="13" t="s">
        <v>91</v>
      </c>
      <c r="BK408" s="153">
        <f t="shared" si="119"/>
        <v>0</v>
      </c>
      <c r="BL408" s="13" t="s">
        <v>258</v>
      </c>
      <c r="BM408" s="152" t="s">
        <v>1363</v>
      </c>
    </row>
    <row r="409" spans="2:65" s="1" customFormat="1" ht="37.9" customHeight="1" x14ac:dyDescent="0.2">
      <c r="B409" s="139"/>
      <c r="C409" s="140" t="s">
        <v>1364</v>
      </c>
      <c r="D409" s="140" t="s">
        <v>195</v>
      </c>
      <c r="E409" s="141" t="s">
        <v>1365</v>
      </c>
      <c r="F409" s="142" t="s">
        <v>1366</v>
      </c>
      <c r="G409" s="143" t="s">
        <v>489</v>
      </c>
      <c r="H409" s="144">
        <v>15</v>
      </c>
      <c r="I409" s="145"/>
      <c r="J409" s="146">
        <f t="shared" si="110"/>
        <v>0</v>
      </c>
      <c r="K409" s="147"/>
      <c r="L409" s="28"/>
      <c r="M409" s="148" t="s">
        <v>1</v>
      </c>
      <c r="N409" s="149" t="s">
        <v>45</v>
      </c>
      <c r="P409" s="150">
        <f t="shared" si="111"/>
        <v>0</v>
      </c>
      <c r="Q409" s="150">
        <v>2.0000000000000002E-5</v>
      </c>
      <c r="R409" s="150">
        <f t="shared" si="112"/>
        <v>3.0000000000000003E-4</v>
      </c>
      <c r="S409" s="150">
        <v>0</v>
      </c>
      <c r="T409" s="151">
        <f t="shared" si="113"/>
        <v>0</v>
      </c>
      <c r="AR409" s="152" t="s">
        <v>258</v>
      </c>
      <c r="AT409" s="152" t="s">
        <v>195</v>
      </c>
      <c r="AU409" s="152" t="s">
        <v>91</v>
      </c>
      <c r="AY409" s="13" t="s">
        <v>193</v>
      </c>
      <c r="BE409" s="153">
        <f t="shared" si="114"/>
        <v>0</v>
      </c>
      <c r="BF409" s="153">
        <f t="shared" si="115"/>
        <v>0</v>
      </c>
      <c r="BG409" s="153">
        <f t="shared" si="116"/>
        <v>0</v>
      </c>
      <c r="BH409" s="153">
        <f t="shared" si="117"/>
        <v>0</v>
      </c>
      <c r="BI409" s="153">
        <f t="shared" si="118"/>
        <v>0</v>
      </c>
      <c r="BJ409" s="13" t="s">
        <v>91</v>
      </c>
      <c r="BK409" s="153">
        <f t="shared" si="119"/>
        <v>0</v>
      </c>
      <c r="BL409" s="13" t="s">
        <v>258</v>
      </c>
      <c r="BM409" s="152" t="s">
        <v>1367</v>
      </c>
    </row>
    <row r="410" spans="2:65" s="1" customFormat="1" ht="24.2" customHeight="1" x14ac:dyDescent="0.2">
      <c r="B410" s="139"/>
      <c r="C410" s="159" t="s">
        <v>1368</v>
      </c>
      <c r="D410" s="159" t="s">
        <v>473</v>
      </c>
      <c r="E410" s="160" t="s">
        <v>1369</v>
      </c>
      <c r="F410" s="161" t="s">
        <v>1370</v>
      </c>
      <c r="G410" s="162" t="s">
        <v>489</v>
      </c>
      <c r="H410" s="163">
        <v>15</v>
      </c>
      <c r="I410" s="164"/>
      <c r="J410" s="165">
        <f t="shared" si="110"/>
        <v>0</v>
      </c>
      <c r="K410" s="166"/>
      <c r="L410" s="167"/>
      <c r="M410" s="168" t="s">
        <v>1</v>
      </c>
      <c r="N410" s="169" t="s">
        <v>45</v>
      </c>
      <c r="P410" s="150">
        <f t="shared" si="111"/>
        <v>0</v>
      </c>
      <c r="Q410" s="150">
        <v>2.9999999999999997E-4</v>
      </c>
      <c r="R410" s="150">
        <f t="shared" si="112"/>
        <v>4.4999999999999997E-3</v>
      </c>
      <c r="S410" s="150">
        <v>0</v>
      </c>
      <c r="T410" s="151">
        <f t="shared" si="113"/>
        <v>0</v>
      </c>
      <c r="AR410" s="152" t="s">
        <v>582</v>
      </c>
      <c r="AT410" s="152" t="s">
        <v>473</v>
      </c>
      <c r="AU410" s="152" t="s">
        <v>91</v>
      </c>
      <c r="AY410" s="13" t="s">
        <v>193</v>
      </c>
      <c r="BE410" s="153">
        <f t="shared" si="114"/>
        <v>0</v>
      </c>
      <c r="BF410" s="153">
        <f t="shared" si="115"/>
        <v>0</v>
      </c>
      <c r="BG410" s="153">
        <f t="shared" si="116"/>
        <v>0</v>
      </c>
      <c r="BH410" s="153">
        <f t="shared" si="117"/>
        <v>0</v>
      </c>
      <c r="BI410" s="153">
        <f t="shared" si="118"/>
        <v>0</v>
      </c>
      <c r="BJ410" s="13" t="s">
        <v>91</v>
      </c>
      <c r="BK410" s="153">
        <f t="shared" si="119"/>
        <v>0</v>
      </c>
      <c r="BL410" s="13" t="s">
        <v>258</v>
      </c>
      <c r="BM410" s="152" t="s">
        <v>1371</v>
      </c>
    </row>
    <row r="411" spans="2:65" s="1" customFormat="1" ht="24.2" customHeight="1" x14ac:dyDescent="0.2">
      <c r="B411" s="139"/>
      <c r="C411" s="140" t="s">
        <v>1372</v>
      </c>
      <c r="D411" s="140" t="s">
        <v>195</v>
      </c>
      <c r="E411" s="141" t="s">
        <v>1373</v>
      </c>
      <c r="F411" s="142" t="s">
        <v>1374</v>
      </c>
      <c r="G411" s="143" t="s">
        <v>318</v>
      </c>
      <c r="H411" s="144">
        <v>45</v>
      </c>
      <c r="I411" s="145"/>
      <c r="J411" s="146">
        <f t="shared" si="110"/>
        <v>0</v>
      </c>
      <c r="K411" s="147"/>
      <c r="L411" s="28"/>
      <c r="M411" s="148" t="s">
        <v>1</v>
      </c>
      <c r="N411" s="149" t="s">
        <v>45</v>
      </c>
      <c r="P411" s="150">
        <f t="shared" si="111"/>
        <v>0</v>
      </c>
      <c r="Q411" s="150">
        <v>1.6800000000000001E-3</v>
      </c>
      <c r="R411" s="150">
        <f t="shared" si="112"/>
        <v>7.5600000000000001E-2</v>
      </c>
      <c r="S411" s="150">
        <v>0</v>
      </c>
      <c r="T411" s="151">
        <f t="shared" si="113"/>
        <v>0</v>
      </c>
      <c r="AR411" s="152" t="s">
        <v>258</v>
      </c>
      <c r="AT411" s="152" t="s">
        <v>195</v>
      </c>
      <c r="AU411" s="152" t="s">
        <v>91</v>
      </c>
      <c r="AY411" s="13" t="s">
        <v>193</v>
      </c>
      <c r="BE411" s="153">
        <f t="shared" si="114"/>
        <v>0</v>
      </c>
      <c r="BF411" s="153">
        <f t="shared" si="115"/>
        <v>0</v>
      </c>
      <c r="BG411" s="153">
        <f t="shared" si="116"/>
        <v>0</v>
      </c>
      <c r="BH411" s="153">
        <f t="shared" si="117"/>
        <v>0</v>
      </c>
      <c r="BI411" s="153">
        <f t="shared" si="118"/>
        <v>0</v>
      </c>
      <c r="BJ411" s="13" t="s">
        <v>91</v>
      </c>
      <c r="BK411" s="153">
        <f t="shared" si="119"/>
        <v>0</v>
      </c>
      <c r="BL411" s="13" t="s">
        <v>258</v>
      </c>
      <c r="BM411" s="152" t="s">
        <v>1375</v>
      </c>
    </row>
    <row r="412" spans="2:65" s="1" customFormat="1" ht="37.9" customHeight="1" x14ac:dyDescent="0.2">
      <c r="B412" s="139"/>
      <c r="C412" s="140" t="s">
        <v>1376</v>
      </c>
      <c r="D412" s="140" t="s">
        <v>195</v>
      </c>
      <c r="E412" s="141" t="s">
        <v>1377</v>
      </c>
      <c r="F412" s="142" t="s">
        <v>1378</v>
      </c>
      <c r="G412" s="143" t="s">
        <v>318</v>
      </c>
      <c r="H412" s="144">
        <v>8</v>
      </c>
      <c r="I412" s="145"/>
      <c r="J412" s="146">
        <f t="shared" si="110"/>
        <v>0</v>
      </c>
      <c r="K412" s="147"/>
      <c r="L412" s="28"/>
      <c r="M412" s="148" t="s">
        <v>1</v>
      </c>
      <c r="N412" s="149" t="s">
        <v>45</v>
      </c>
      <c r="P412" s="150">
        <f t="shared" si="111"/>
        <v>0</v>
      </c>
      <c r="Q412" s="150">
        <v>2.0200000000000001E-3</v>
      </c>
      <c r="R412" s="150">
        <f t="shared" si="112"/>
        <v>1.6160000000000001E-2</v>
      </c>
      <c r="S412" s="150">
        <v>0</v>
      </c>
      <c r="T412" s="151">
        <f t="shared" si="113"/>
        <v>0</v>
      </c>
      <c r="AR412" s="152" t="s">
        <v>258</v>
      </c>
      <c r="AT412" s="152" t="s">
        <v>195</v>
      </c>
      <c r="AU412" s="152" t="s">
        <v>91</v>
      </c>
      <c r="AY412" s="13" t="s">
        <v>193</v>
      </c>
      <c r="BE412" s="153">
        <f t="shared" si="114"/>
        <v>0</v>
      </c>
      <c r="BF412" s="153">
        <f t="shared" si="115"/>
        <v>0</v>
      </c>
      <c r="BG412" s="153">
        <f t="shared" si="116"/>
        <v>0</v>
      </c>
      <c r="BH412" s="153">
        <f t="shared" si="117"/>
        <v>0</v>
      </c>
      <c r="BI412" s="153">
        <f t="shared" si="118"/>
        <v>0</v>
      </c>
      <c r="BJ412" s="13" t="s">
        <v>91</v>
      </c>
      <c r="BK412" s="153">
        <f t="shared" si="119"/>
        <v>0</v>
      </c>
      <c r="BL412" s="13" t="s">
        <v>258</v>
      </c>
      <c r="BM412" s="152" t="s">
        <v>1379</v>
      </c>
    </row>
    <row r="413" spans="2:65" s="1" customFormat="1" ht="24.2" customHeight="1" x14ac:dyDescent="0.2">
      <c r="B413" s="139"/>
      <c r="C413" s="140" t="s">
        <v>1380</v>
      </c>
      <c r="D413" s="140" t="s">
        <v>195</v>
      </c>
      <c r="E413" s="141" t="s">
        <v>1381</v>
      </c>
      <c r="F413" s="142" t="s">
        <v>1382</v>
      </c>
      <c r="G413" s="143" t="s">
        <v>489</v>
      </c>
      <c r="H413" s="144">
        <v>6</v>
      </c>
      <c r="I413" s="145"/>
      <c r="J413" s="146">
        <f t="shared" si="110"/>
        <v>0</v>
      </c>
      <c r="K413" s="147"/>
      <c r="L413" s="28"/>
      <c r="M413" s="148" t="s">
        <v>1</v>
      </c>
      <c r="N413" s="149" t="s">
        <v>45</v>
      </c>
      <c r="P413" s="150">
        <f t="shared" si="111"/>
        <v>0</v>
      </c>
      <c r="Q413" s="150">
        <v>3.2000000000000003E-4</v>
      </c>
      <c r="R413" s="150">
        <f t="shared" si="112"/>
        <v>1.9200000000000003E-3</v>
      </c>
      <c r="S413" s="150">
        <v>0</v>
      </c>
      <c r="T413" s="151">
        <f t="shared" si="113"/>
        <v>0</v>
      </c>
      <c r="AR413" s="152" t="s">
        <v>258</v>
      </c>
      <c r="AT413" s="152" t="s">
        <v>195</v>
      </c>
      <c r="AU413" s="152" t="s">
        <v>91</v>
      </c>
      <c r="AY413" s="13" t="s">
        <v>193</v>
      </c>
      <c r="BE413" s="153">
        <f t="shared" si="114"/>
        <v>0</v>
      </c>
      <c r="BF413" s="153">
        <f t="shared" si="115"/>
        <v>0</v>
      </c>
      <c r="BG413" s="153">
        <f t="shared" si="116"/>
        <v>0</v>
      </c>
      <c r="BH413" s="153">
        <f t="shared" si="117"/>
        <v>0</v>
      </c>
      <c r="BI413" s="153">
        <f t="shared" si="118"/>
        <v>0</v>
      </c>
      <c r="BJ413" s="13" t="s">
        <v>91</v>
      </c>
      <c r="BK413" s="153">
        <f t="shared" si="119"/>
        <v>0</v>
      </c>
      <c r="BL413" s="13" t="s">
        <v>258</v>
      </c>
      <c r="BM413" s="152" t="s">
        <v>1383</v>
      </c>
    </row>
    <row r="414" spans="2:65" s="1" customFormat="1" ht="24.2" customHeight="1" x14ac:dyDescent="0.2">
      <c r="B414" s="139"/>
      <c r="C414" s="140" t="s">
        <v>1384</v>
      </c>
      <c r="D414" s="140" t="s">
        <v>195</v>
      </c>
      <c r="E414" s="141" t="s">
        <v>1385</v>
      </c>
      <c r="F414" s="142" t="s">
        <v>1386</v>
      </c>
      <c r="G414" s="143" t="s">
        <v>489</v>
      </c>
      <c r="H414" s="144">
        <v>2</v>
      </c>
      <c r="I414" s="145"/>
      <c r="J414" s="146">
        <f t="shared" si="110"/>
        <v>0</v>
      </c>
      <c r="K414" s="147"/>
      <c r="L414" s="28"/>
      <c r="M414" s="148" t="s">
        <v>1</v>
      </c>
      <c r="N414" s="149" t="s">
        <v>45</v>
      </c>
      <c r="P414" s="150">
        <f t="shared" si="111"/>
        <v>0</v>
      </c>
      <c r="Q414" s="150">
        <v>3.2000000000000003E-4</v>
      </c>
      <c r="R414" s="150">
        <f t="shared" si="112"/>
        <v>6.4000000000000005E-4</v>
      </c>
      <c r="S414" s="150">
        <v>0</v>
      </c>
      <c r="T414" s="151">
        <f t="shared" si="113"/>
        <v>0</v>
      </c>
      <c r="AR414" s="152" t="s">
        <v>258</v>
      </c>
      <c r="AT414" s="152" t="s">
        <v>195</v>
      </c>
      <c r="AU414" s="152" t="s">
        <v>91</v>
      </c>
      <c r="AY414" s="13" t="s">
        <v>193</v>
      </c>
      <c r="BE414" s="153">
        <f t="shared" si="114"/>
        <v>0</v>
      </c>
      <c r="BF414" s="153">
        <f t="shared" si="115"/>
        <v>0</v>
      </c>
      <c r="BG414" s="153">
        <f t="shared" si="116"/>
        <v>0</v>
      </c>
      <c r="BH414" s="153">
        <f t="shared" si="117"/>
        <v>0</v>
      </c>
      <c r="BI414" s="153">
        <f t="shared" si="118"/>
        <v>0</v>
      </c>
      <c r="BJ414" s="13" t="s">
        <v>91</v>
      </c>
      <c r="BK414" s="153">
        <f t="shared" si="119"/>
        <v>0</v>
      </c>
      <c r="BL414" s="13" t="s">
        <v>258</v>
      </c>
      <c r="BM414" s="152" t="s">
        <v>1387</v>
      </c>
    </row>
    <row r="415" spans="2:65" s="1" customFormat="1" ht="16.5" customHeight="1" x14ac:dyDescent="0.2">
      <c r="B415" s="139"/>
      <c r="C415" s="140" t="s">
        <v>1388</v>
      </c>
      <c r="D415" s="140" t="s">
        <v>195</v>
      </c>
      <c r="E415" s="141" t="s">
        <v>1389</v>
      </c>
      <c r="F415" s="142" t="s">
        <v>1390</v>
      </c>
      <c r="G415" s="143" t="s">
        <v>489</v>
      </c>
      <c r="H415" s="144">
        <v>1</v>
      </c>
      <c r="I415" s="145"/>
      <c r="J415" s="146">
        <f t="shared" si="110"/>
        <v>0</v>
      </c>
      <c r="K415" s="147"/>
      <c r="L415" s="28"/>
      <c r="M415" s="148" t="s">
        <v>1</v>
      </c>
      <c r="N415" s="149" t="s">
        <v>45</v>
      </c>
      <c r="P415" s="150">
        <f t="shared" si="111"/>
        <v>0</v>
      </c>
      <c r="Q415" s="150">
        <v>3.2000000000000003E-4</v>
      </c>
      <c r="R415" s="150">
        <f t="shared" si="112"/>
        <v>3.2000000000000003E-4</v>
      </c>
      <c r="S415" s="150">
        <v>0</v>
      </c>
      <c r="T415" s="151">
        <f t="shared" si="113"/>
        <v>0</v>
      </c>
      <c r="AR415" s="152" t="s">
        <v>258</v>
      </c>
      <c r="AT415" s="152" t="s">
        <v>195</v>
      </c>
      <c r="AU415" s="152" t="s">
        <v>91</v>
      </c>
      <c r="AY415" s="13" t="s">
        <v>193</v>
      </c>
      <c r="BE415" s="153">
        <f t="shared" si="114"/>
        <v>0</v>
      </c>
      <c r="BF415" s="153">
        <f t="shared" si="115"/>
        <v>0</v>
      </c>
      <c r="BG415" s="153">
        <f t="shared" si="116"/>
        <v>0</v>
      </c>
      <c r="BH415" s="153">
        <f t="shared" si="117"/>
        <v>0</v>
      </c>
      <c r="BI415" s="153">
        <f t="shared" si="118"/>
        <v>0</v>
      </c>
      <c r="BJ415" s="13" t="s">
        <v>91</v>
      </c>
      <c r="BK415" s="153">
        <f t="shared" si="119"/>
        <v>0</v>
      </c>
      <c r="BL415" s="13" t="s">
        <v>258</v>
      </c>
      <c r="BM415" s="152" t="s">
        <v>1391</v>
      </c>
    </row>
    <row r="416" spans="2:65" s="1" customFormat="1" ht="24.2" customHeight="1" x14ac:dyDescent="0.2">
      <c r="B416" s="139"/>
      <c r="C416" s="140" t="s">
        <v>1392</v>
      </c>
      <c r="D416" s="140" t="s">
        <v>195</v>
      </c>
      <c r="E416" s="141" t="s">
        <v>1393</v>
      </c>
      <c r="F416" s="142" t="s">
        <v>1394</v>
      </c>
      <c r="G416" s="143" t="s">
        <v>240</v>
      </c>
      <c r="H416" s="144">
        <v>1.889</v>
      </c>
      <c r="I416" s="145"/>
      <c r="J416" s="146">
        <f t="shared" si="110"/>
        <v>0</v>
      </c>
      <c r="K416" s="147"/>
      <c r="L416" s="28"/>
      <c r="M416" s="148" t="s">
        <v>1</v>
      </c>
      <c r="N416" s="149" t="s">
        <v>45</v>
      </c>
      <c r="P416" s="150">
        <f t="shared" si="111"/>
        <v>0</v>
      </c>
      <c r="Q416" s="150">
        <v>0</v>
      </c>
      <c r="R416" s="150">
        <f t="shared" si="112"/>
        <v>0</v>
      </c>
      <c r="S416" s="150">
        <v>0</v>
      </c>
      <c r="T416" s="151">
        <f t="shared" si="113"/>
        <v>0</v>
      </c>
      <c r="AR416" s="152" t="s">
        <v>258</v>
      </c>
      <c r="AT416" s="152" t="s">
        <v>195</v>
      </c>
      <c r="AU416" s="152" t="s">
        <v>91</v>
      </c>
      <c r="AY416" s="13" t="s">
        <v>193</v>
      </c>
      <c r="BE416" s="153">
        <f t="shared" si="114"/>
        <v>0</v>
      </c>
      <c r="BF416" s="153">
        <f t="shared" si="115"/>
        <v>0</v>
      </c>
      <c r="BG416" s="153">
        <f t="shared" si="116"/>
        <v>0</v>
      </c>
      <c r="BH416" s="153">
        <f t="shared" si="117"/>
        <v>0</v>
      </c>
      <c r="BI416" s="153">
        <f t="shared" si="118"/>
        <v>0</v>
      </c>
      <c r="BJ416" s="13" t="s">
        <v>91</v>
      </c>
      <c r="BK416" s="153">
        <f t="shared" si="119"/>
        <v>0</v>
      </c>
      <c r="BL416" s="13" t="s">
        <v>258</v>
      </c>
      <c r="BM416" s="152" t="s">
        <v>1395</v>
      </c>
    </row>
    <row r="417" spans="2:65" s="11" customFormat="1" ht="22.9" customHeight="1" x14ac:dyDescent="0.2">
      <c r="B417" s="127"/>
      <c r="D417" s="128" t="s">
        <v>78</v>
      </c>
      <c r="E417" s="137" t="s">
        <v>1396</v>
      </c>
      <c r="F417" s="137" t="s">
        <v>1397</v>
      </c>
      <c r="I417" s="130"/>
      <c r="J417" s="138">
        <f>BK417</f>
        <v>0</v>
      </c>
      <c r="L417" s="127"/>
      <c r="M417" s="132"/>
      <c r="P417" s="133">
        <f>SUM(P418:P422)</f>
        <v>0</v>
      </c>
      <c r="R417" s="133">
        <f>SUM(R418:R422)</f>
        <v>2.5364499999999999</v>
      </c>
      <c r="T417" s="134">
        <f>SUM(T418:T422)</f>
        <v>0</v>
      </c>
      <c r="AR417" s="128" t="s">
        <v>91</v>
      </c>
      <c r="AT417" s="135" t="s">
        <v>78</v>
      </c>
      <c r="AU417" s="135" t="s">
        <v>86</v>
      </c>
      <c r="AY417" s="128" t="s">
        <v>193</v>
      </c>
      <c r="BK417" s="136">
        <f>SUM(BK418:BK422)</f>
        <v>0</v>
      </c>
    </row>
    <row r="418" spans="2:65" s="1" customFormat="1" ht="33" customHeight="1" x14ac:dyDescent="0.2">
      <c r="B418" s="139"/>
      <c r="C418" s="140" t="s">
        <v>1398</v>
      </c>
      <c r="D418" s="140" t="s">
        <v>195</v>
      </c>
      <c r="E418" s="141" t="s">
        <v>1399</v>
      </c>
      <c r="F418" s="142" t="s">
        <v>1400</v>
      </c>
      <c r="G418" s="143" t="s">
        <v>198</v>
      </c>
      <c r="H418" s="144">
        <v>250</v>
      </c>
      <c r="I418" s="145"/>
      <c r="J418" s="146">
        <f>ROUND(I418*H418,2)</f>
        <v>0</v>
      </c>
      <c r="K418" s="147"/>
      <c r="L418" s="28"/>
      <c r="M418" s="148" t="s">
        <v>1</v>
      </c>
      <c r="N418" s="149" t="s">
        <v>45</v>
      </c>
      <c r="P418" s="150">
        <f>O418*H418</f>
        <v>0</v>
      </c>
      <c r="Q418" s="150">
        <v>7.1500000000000001E-3</v>
      </c>
      <c r="R418" s="150">
        <f>Q418*H418</f>
        <v>1.7875000000000001</v>
      </c>
      <c r="S418" s="150">
        <v>0</v>
      </c>
      <c r="T418" s="151">
        <f>S418*H418</f>
        <v>0</v>
      </c>
      <c r="AR418" s="152" t="s">
        <v>258</v>
      </c>
      <c r="AT418" s="152" t="s">
        <v>195</v>
      </c>
      <c r="AU418" s="152" t="s">
        <v>91</v>
      </c>
      <c r="AY418" s="13" t="s">
        <v>193</v>
      </c>
      <c r="BE418" s="153">
        <f>IF(N418="základná",J418,0)</f>
        <v>0</v>
      </c>
      <c r="BF418" s="153">
        <f>IF(N418="znížená",J418,0)</f>
        <v>0</v>
      </c>
      <c r="BG418" s="153">
        <f>IF(N418="zákl. prenesená",J418,0)</f>
        <v>0</v>
      </c>
      <c r="BH418" s="153">
        <f>IF(N418="zníž. prenesená",J418,0)</f>
        <v>0</v>
      </c>
      <c r="BI418" s="153">
        <f>IF(N418="nulová",J418,0)</f>
        <v>0</v>
      </c>
      <c r="BJ418" s="13" t="s">
        <v>91</v>
      </c>
      <c r="BK418" s="153">
        <f>ROUND(I418*H418,2)</f>
        <v>0</v>
      </c>
      <c r="BL418" s="13" t="s">
        <v>258</v>
      </c>
      <c r="BM418" s="152" t="s">
        <v>1401</v>
      </c>
    </row>
    <row r="419" spans="2:65" s="1" customFormat="1" ht="24.2" customHeight="1" x14ac:dyDescent="0.2">
      <c r="B419" s="139"/>
      <c r="C419" s="140" t="s">
        <v>1402</v>
      </c>
      <c r="D419" s="140" t="s">
        <v>195</v>
      </c>
      <c r="E419" s="141" t="s">
        <v>1403</v>
      </c>
      <c r="F419" s="142" t="s">
        <v>1404</v>
      </c>
      <c r="G419" s="143" t="s">
        <v>318</v>
      </c>
      <c r="H419" s="144">
        <v>55</v>
      </c>
      <c r="I419" s="145"/>
      <c r="J419" s="146">
        <f>ROUND(I419*H419,2)</f>
        <v>0</v>
      </c>
      <c r="K419" s="147"/>
      <c r="L419" s="28"/>
      <c r="M419" s="148" t="s">
        <v>1</v>
      </c>
      <c r="N419" s="149" t="s">
        <v>45</v>
      </c>
      <c r="P419" s="150">
        <f>O419*H419</f>
        <v>0</v>
      </c>
      <c r="Q419" s="150">
        <v>1.0279999999999999E-2</v>
      </c>
      <c r="R419" s="150">
        <f>Q419*H419</f>
        <v>0.5653999999999999</v>
      </c>
      <c r="S419" s="150">
        <v>0</v>
      </c>
      <c r="T419" s="151">
        <f>S419*H419</f>
        <v>0</v>
      </c>
      <c r="AR419" s="152" t="s">
        <v>258</v>
      </c>
      <c r="AT419" s="152" t="s">
        <v>195</v>
      </c>
      <c r="AU419" s="152" t="s">
        <v>91</v>
      </c>
      <c r="AY419" s="13" t="s">
        <v>193</v>
      </c>
      <c r="BE419" s="153">
        <f>IF(N419="základná",J419,0)</f>
        <v>0</v>
      </c>
      <c r="BF419" s="153">
        <f>IF(N419="znížená",J419,0)</f>
        <v>0</v>
      </c>
      <c r="BG419" s="153">
        <f>IF(N419="zákl. prenesená",J419,0)</f>
        <v>0</v>
      </c>
      <c r="BH419" s="153">
        <f>IF(N419="zníž. prenesená",J419,0)</f>
        <v>0</v>
      </c>
      <c r="BI419" s="153">
        <f>IF(N419="nulová",J419,0)</f>
        <v>0</v>
      </c>
      <c r="BJ419" s="13" t="s">
        <v>91</v>
      </c>
      <c r="BK419" s="153">
        <f>ROUND(I419*H419,2)</f>
        <v>0</v>
      </c>
      <c r="BL419" s="13" t="s">
        <v>258</v>
      </c>
      <c r="BM419" s="152" t="s">
        <v>1405</v>
      </c>
    </row>
    <row r="420" spans="2:65" s="1" customFormat="1" ht="24.2" customHeight="1" x14ac:dyDescent="0.2">
      <c r="B420" s="139"/>
      <c r="C420" s="140" t="s">
        <v>1406</v>
      </c>
      <c r="D420" s="140" t="s">
        <v>195</v>
      </c>
      <c r="E420" s="141" t="s">
        <v>1407</v>
      </c>
      <c r="F420" s="142" t="s">
        <v>1408</v>
      </c>
      <c r="G420" s="143" t="s">
        <v>318</v>
      </c>
      <c r="H420" s="144">
        <v>85</v>
      </c>
      <c r="I420" s="145"/>
      <c r="J420" s="146">
        <f>ROUND(I420*H420,2)</f>
        <v>0</v>
      </c>
      <c r="K420" s="147"/>
      <c r="L420" s="28"/>
      <c r="M420" s="148" t="s">
        <v>1</v>
      </c>
      <c r="N420" s="149" t="s">
        <v>45</v>
      </c>
      <c r="P420" s="150">
        <f>O420*H420</f>
        <v>0</v>
      </c>
      <c r="Q420" s="150">
        <v>1.6299999999999999E-3</v>
      </c>
      <c r="R420" s="150">
        <f>Q420*H420</f>
        <v>0.13855000000000001</v>
      </c>
      <c r="S420" s="150">
        <v>0</v>
      </c>
      <c r="T420" s="151">
        <f>S420*H420</f>
        <v>0</v>
      </c>
      <c r="AR420" s="152" t="s">
        <v>258</v>
      </c>
      <c r="AT420" s="152" t="s">
        <v>195</v>
      </c>
      <c r="AU420" s="152" t="s">
        <v>91</v>
      </c>
      <c r="AY420" s="13" t="s">
        <v>193</v>
      </c>
      <c r="BE420" s="153">
        <f>IF(N420="základná",J420,0)</f>
        <v>0</v>
      </c>
      <c r="BF420" s="153">
        <f>IF(N420="znížená",J420,0)</f>
        <v>0</v>
      </c>
      <c r="BG420" s="153">
        <f>IF(N420="zákl. prenesená",J420,0)</f>
        <v>0</v>
      </c>
      <c r="BH420" s="153">
        <f>IF(N420="zníž. prenesená",J420,0)</f>
        <v>0</v>
      </c>
      <c r="BI420" s="153">
        <f>IF(N420="nulová",J420,0)</f>
        <v>0</v>
      </c>
      <c r="BJ420" s="13" t="s">
        <v>91</v>
      </c>
      <c r="BK420" s="153">
        <f>ROUND(I420*H420,2)</f>
        <v>0</v>
      </c>
      <c r="BL420" s="13" t="s">
        <v>258</v>
      </c>
      <c r="BM420" s="152" t="s">
        <v>1409</v>
      </c>
    </row>
    <row r="421" spans="2:65" s="1" customFormat="1" ht="24.2" customHeight="1" x14ac:dyDescent="0.2">
      <c r="B421" s="139"/>
      <c r="C421" s="140" t="s">
        <v>1410</v>
      </c>
      <c r="D421" s="140" t="s">
        <v>195</v>
      </c>
      <c r="E421" s="141" t="s">
        <v>1411</v>
      </c>
      <c r="F421" s="142" t="s">
        <v>1412</v>
      </c>
      <c r="G421" s="143" t="s">
        <v>198</v>
      </c>
      <c r="H421" s="144">
        <v>250</v>
      </c>
      <c r="I421" s="145"/>
      <c r="J421" s="146">
        <f>ROUND(I421*H421,2)</f>
        <v>0</v>
      </c>
      <c r="K421" s="147"/>
      <c r="L421" s="28"/>
      <c r="M421" s="148" t="s">
        <v>1</v>
      </c>
      <c r="N421" s="149" t="s">
        <v>45</v>
      </c>
      <c r="P421" s="150">
        <f>O421*H421</f>
        <v>0</v>
      </c>
      <c r="Q421" s="150">
        <v>1.8000000000000001E-4</v>
      </c>
      <c r="R421" s="150">
        <f>Q421*H421</f>
        <v>4.5000000000000005E-2</v>
      </c>
      <c r="S421" s="150">
        <v>0</v>
      </c>
      <c r="T421" s="151">
        <f>S421*H421</f>
        <v>0</v>
      </c>
      <c r="AR421" s="152" t="s">
        <v>258</v>
      </c>
      <c r="AT421" s="152" t="s">
        <v>195</v>
      </c>
      <c r="AU421" s="152" t="s">
        <v>91</v>
      </c>
      <c r="AY421" s="13" t="s">
        <v>193</v>
      </c>
      <c r="BE421" s="153">
        <f>IF(N421="základná",J421,0)</f>
        <v>0</v>
      </c>
      <c r="BF421" s="153">
        <f>IF(N421="znížená",J421,0)</f>
        <v>0</v>
      </c>
      <c r="BG421" s="153">
        <f>IF(N421="zákl. prenesená",J421,0)</f>
        <v>0</v>
      </c>
      <c r="BH421" s="153">
        <f>IF(N421="zníž. prenesená",J421,0)</f>
        <v>0</v>
      </c>
      <c r="BI421" s="153">
        <f>IF(N421="nulová",J421,0)</f>
        <v>0</v>
      </c>
      <c r="BJ421" s="13" t="s">
        <v>91</v>
      </c>
      <c r="BK421" s="153">
        <f>ROUND(I421*H421,2)</f>
        <v>0</v>
      </c>
      <c r="BL421" s="13" t="s">
        <v>258</v>
      </c>
      <c r="BM421" s="152" t="s">
        <v>1413</v>
      </c>
    </row>
    <row r="422" spans="2:65" s="1" customFormat="1" ht="24.2" customHeight="1" x14ac:dyDescent="0.2">
      <c r="B422" s="139"/>
      <c r="C422" s="140" t="s">
        <v>1414</v>
      </c>
      <c r="D422" s="140" t="s">
        <v>195</v>
      </c>
      <c r="E422" s="141" t="s">
        <v>1415</v>
      </c>
      <c r="F422" s="142" t="s">
        <v>1416</v>
      </c>
      <c r="G422" s="143" t="s">
        <v>240</v>
      </c>
      <c r="H422" s="144">
        <v>2.536</v>
      </c>
      <c r="I422" s="145"/>
      <c r="J422" s="146">
        <f>ROUND(I422*H422,2)</f>
        <v>0</v>
      </c>
      <c r="K422" s="147"/>
      <c r="L422" s="28"/>
      <c r="M422" s="148" t="s">
        <v>1</v>
      </c>
      <c r="N422" s="149" t="s">
        <v>45</v>
      </c>
      <c r="P422" s="150">
        <f>O422*H422</f>
        <v>0</v>
      </c>
      <c r="Q422" s="150">
        <v>0</v>
      </c>
      <c r="R422" s="150">
        <f>Q422*H422</f>
        <v>0</v>
      </c>
      <c r="S422" s="150">
        <v>0</v>
      </c>
      <c r="T422" s="151">
        <f>S422*H422</f>
        <v>0</v>
      </c>
      <c r="AR422" s="152" t="s">
        <v>258</v>
      </c>
      <c r="AT422" s="152" t="s">
        <v>195</v>
      </c>
      <c r="AU422" s="152" t="s">
        <v>91</v>
      </c>
      <c r="AY422" s="13" t="s">
        <v>193</v>
      </c>
      <c r="BE422" s="153">
        <f>IF(N422="základná",J422,0)</f>
        <v>0</v>
      </c>
      <c r="BF422" s="153">
        <f>IF(N422="znížená",J422,0)</f>
        <v>0</v>
      </c>
      <c r="BG422" s="153">
        <f>IF(N422="zákl. prenesená",J422,0)</f>
        <v>0</v>
      </c>
      <c r="BH422" s="153">
        <f>IF(N422="zníž. prenesená",J422,0)</f>
        <v>0</v>
      </c>
      <c r="BI422" s="153">
        <f>IF(N422="nulová",J422,0)</f>
        <v>0</v>
      </c>
      <c r="BJ422" s="13" t="s">
        <v>91</v>
      </c>
      <c r="BK422" s="153">
        <f>ROUND(I422*H422,2)</f>
        <v>0</v>
      </c>
      <c r="BL422" s="13" t="s">
        <v>258</v>
      </c>
      <c r="BM422" s="152" t="s">
        <v>1417</v>
      </c>
    </row>
    <row r="423" spans="2:65" s="11" customFormat="1" ht="22.9" customHeight="1" x14ac:dyDescent="0.2">
      <c r="B423" s="127"/>
      <c r="D423" s="128" t="s">
        <v>78</v>
      </c>
      <c r="E423" s="137" t="s">
        <v>1418</v>
      </c>
      <c r="F423" s="137" t="s">
        <v>1419</v>
      </c>
      <c r="I423" s="130"/>
      <c r="J423" s="138">
        <f>BK423</f>
        <v>0</v>
      </c>
      <c r="L423" s="127"/>
      <c r="M423" s="132"/>
      <c r="P423" s="133">
        <f>SUM(P424:P438)</f>
        <v>0</v>
      </c>
      <c r="R423" s="133">
        <f>SUM(R424:R438)</f>
        <v>8.509064200000001</v>
      </c>
      <c r="T423" s="134">
        <f>SUM(T424:T438)</f>
        <v>0</v>
      </c>
      <c r="AR423" s="128" t="s">
        <v>91</v>
      </c>
      <c r="AT423" s="135" t="s">
        <v>78</v>
      </c>
      <c r="AU423" s="135" t="s">
        <v>86</v>
      </c>
      <c r="AY423" s="128" t="s">
        <v>193</v>
      </c>
      <c r="BK423" s="136">
        <f>SUM(BK424:BK438)</f>
        <v>0</v>
      </c>
    </row>
    <row r="424" spans="2:65" s="1" customFormat="1" ht="24.2" customHeight="1" x14ac:dyDescent="0.2">
      <c r="B424" s="139"/>
      <c r="C424" s="140" t="s">
        <v>1420</v>
      </c>
      <c r="D424" s="140" t="s">
        <v>195</v>
      </c>
      <c r="E424" s="141" t="s">
        <v>1421</v>
      </c>
      <c r="F424" s="142" t="s">
        <v>1422</v>
      </c>
      <c r="G424" s="143" t="s">
        <v>198</v>
      </c>
      <c r="H424" s="144">
        <v>101.108</v>
      </c>
      <c r="I424" s="145"/>
      <c r="J424" s="146">
        <f t="shared" ref="J424:J438" si="120">ROUND(I424*H424,2)</f>
        <v>0</v>
      </c>
      <c r="K424" s="147"/>
      <c r="L424" s="28"/>
      <c r="M424" s="148" t="s">
        <v>1</v>
      </c>
      <c r="N424" s="149" t="s">
        <v>45</v>
      </c>
      <c r="P424" s="150">
        <f t="shared" ref="P424:P438" si="121">O424*H424</f>
        <v>0</v>
      </c>
      <c r="Q424" s="150">
        <v>4.0000000000000003E-5</v>
      </c>
      <c r="R424" s="150">
        <f t="shared" ref="R424:R438" si="122">Q424*H424</f>
        <v>4.0443200000000006E-3</v>
      </c>
      <c r="S424" s="150">
        <v>0</v>
      </c>
      <c r="T424" s="151">
        <f t="shared" ref="T424:T438" si="123">S424*H424</f>
        <v>0</v>
      </c>
      <c r="AR424" s="152" t="s">
        <v>258</v>
      </c>
      <c r="AT424" s="152" t="s">
        <v>195</v>
      </c>
      <c r="AU424" s="152" t="s">
        <v>91</v>
      </c>
      <c r="AY424" s="13" t="s">
        <v>193</v>
      </c>
      <c r="BE424" s="153">
        <f t="shared" ref="BE424:BE438" si="124">IF(N424="základná",J424,0)</f>
        <v>0</v>
      </c>
      <c r="BF424" s="153">
        <f t="shared" ref="BF424:BF438" si="125">IF(N424="znížená",J424,0)</f>
        <v>0</v>
      </c>
      <c r="BG424" s="153">
        <f t="shared" ref="BG424:BG438" si="126">IF(N424="zákl. prenesená",J424,0)</f>
        <v>0</v>
      </c>
      <c r="BH424" s="153">
        <f t="shared" ref="BH424:BH438" si="127">IF(N424="zníž. prenesená",J424,0)</f>
        <v>0</v>
      </c>
      <c r="BI424" s="153">
        <f t="shared" ref="BI424:BI438" si="128">IF(N424="nulová",J424,0)</f>
        <v>0</v>
      </c>
      <c r="BJ424" s="13" t="s">
        <v>91</v>
      </c>
      <c r="BK424" s="153">
        <f t="shared" ref="BK424:BK438" si="129">ROUND(I424*H424,2)</f>
        <v>0</v>
      </c>
      <c r="BL424" s="13" t="s">
        <v>258</v>
      </c>
      <c r="BM424" s="152" t="s">
        <v>1423</v>
      </c>
    </row>
    <row r="425" spans="2:65" s="1" customFormat="1" ht="24.2" customHeight="1" x14ac:dyDescent="0.2">
      <c r="B425" s="139"/>
      <c r="C425" s="159" t="s">
        <v>1424</v>
      </c>
      <c r="D425" s="159" t="s">
        <v>473</v>
      </c>
      <c r="E425" s="160" t="s">
        <v>1425</v>
      </c>
      <c r="F425" s="161" t="s">
        <v>1426</v>
      </c>
      <c r="G425" s="162" t="s">
        <v>198</v>
      </c>
      <c r="H425" s="163">
        <v>105.152</v>
      </c>
      <c r="I425" s="164"/>
      <c r="J425" s="165">
        <f t="shared" si="120"/>
        <v>0</v>
      </c>
      <c r="K425" s="166"/>
      <c r="L425" s="167"/>
      <c r="M425" s="168" t="s">
        <v>1</v>
      </c>
      <c r="N425" s="169" t="s">
        <v>45</v>
      </c>
      <c r="P425" s="150">
        <f t="shared" si="121"/>
        <v>0</v>
      </c>
      <c r="Q425" s="150">
        <v>8.3599999999999994E-3</v>
      </c>
      <c r="R425" s="150">
        <f t="shared" si="122"/>
        <v>0.87907071999999997</v>
      </c>
      <c r="S425" s="150">
        <v>0</v>
      </c>
      <c r="T425" s="151">
        <f t="shared" si="123"/>
        <v>0</v>
      </c>
      <c r="AR425" s="152" t="s">
        <v>582</v>
      </c>
      <c r="AT425" s="152" t="s">
        <v>473</v>
      </c>
      <c r="AU425" s="152" t="s">
        <v>91</v>
      </c>
      <c r="AY425" s="13" t="s">
        <v>193</v>
      </c>
      <c r="BE425" s="153">
        <f t="shared" si="124"/>
        <v>0</v>
      </c>
      <c r="BF425" s="153">
        <f t="shared" si="125"/>
        <v>0</v>
      </c>
      <c r="BG425" s="153">
        <f t="shared" si="126"/>
        <v>0</v>
      </c>
      <c r="BH425" s="153">
        <f t="shared" si="127"/>
        <v>0</v>
      </c>
      <c r="BI425" s="153">
        <f t="shared" si="128"/>
        <v>0</v>
      </c>
      <c r="BJ425" s="13" t="s">
        <v>91</v>
      </c>
      <c r="BK425" s="153">
        <f t="shared" si="129"/>
        <v>0</v>
      </c>
      <c r="BL425" s="13" t="s">
        <v>258</v>
      </c>
      <c r="BM425" s="152" t="s">
        <v>1427</v>
      </c>
    </row>
    <row r="426" spans="2:65" s="1" customFormat="1" ht="33" customHeight="1" x14ac:dyDescent="0.2">
      <c r="B426" s="139"/>
      <c r="C426" s="140" t="s">
        <v>1428</v>
      </c>
      <c r="D426" s="140" t="s">
        <v>195</v>
      </c>
      <c r="E426" s="141" t="s">
        <v>1429</v>
      </c>
      <c r="F426" s="142" t="s">
        <v>1430</v>
      </c>
      <c r="G426" s="143" t="s">
        <v>198</v>
      </c>
      <c r="H426" s="144">
        <v>84.396000000000001</v>
      </c>
      <c r="I426" s="145"/>
      <c r="J426" s="146">
        <f t="shared" si="120"/>
        <v>0</v>
      </c>
      <c r="K426" s="147"/>
      <c r="L426" s="28"/>
      <c r="M426" s="148" t="s">
        <v>1</v>
      </c>
      <c r="N426" s="149" t="s">
        <v>45</v>
      </c>
      <c r="P426" s="150">
        <f t="shared" si="121"/>
        <v>0</v>
      </c>
      <c r="Q426" s="150">
        <v>2.1000000000000001E-4</v>
      </c>
      <c r="R426" s="150">
        <f t="shared" si="122"/>
        <v>1.7723160000000002E-2</v>
      </c>
      <c r="S426" s="150">
        <v>0</v>
      </c>
      <c r="T426" s="151">
        <f t="shared" si="123"/>
        <v>0</v>
      </c>
      <c r="AR426" s="152" t="s">
        <v>258</v>
      </c>
      <c r="AT426" s="152" t="s">
        <v>195</v>
      </c>
      <c r="AU426" s="152" t="s">
        <v>91</v>
      </c>
      <c r="AY426" s="13" t="s">
        <v>193</v>
      </c>
      <c r="BE426" s="153">
        <f t="shared" si="124"/>
        <v>0</v>
      </c>
      <c r="BF426" s="153">
        <f t="shared" si="125"/>
        <v>0</v>
      </c>
      <c r="BG426" s="153">
        <f t="shared" si="126"/>
        <v>0</v>
      </c>
      <c r="BH426" s="153">
        <f t="shared" si="127"/>
        <v>0</v>
      </c>
      <c r="BI426" s="153">
        <f t="shared" si="128"/>
        <v>0</v>
      </c>
      <c r="BJ426" s="13" t="s">
        <v>91</v>
      </c>
      <c r="BK426" s="153">
        <f t="shared" si="129"/>
        <v>0</v>
      </c>
      <c r="BL426" s="13" t="s">
        <v>258</v>
      </c>
      <c r="BM426" s="152" t="s">
        <v>1431</v>
      </c>
    </row>
    <row r="427" spans="2:65" s="1" customFormat="1" ht="24.2" customHeight="1" x14ac:dyDescent="0.2">
      <c r="B427" s="139"/>
      <c r="C427" s="159" t="s">
        <v>1432</v>
      </c>
      <c r="D427" s="159" t="s">
        <v>473</v>
      </c>
      <c r="E427" s="160" t="s">
        <v>1433</v>
      </c>
      <c r="F427" s="161" t="s">
        <v>1434</v>
      </c>
      <c r="G427" s="162" t="s">
        <v>198</v>
      </c>
      <c r="H427" s="163">
        <v>84.396000000000001</v>
      </c>
      <c r="I427" s="164"/>
      <c r="J427" s="165">
        <f t="shared" si="120"/>
        <v>0</v>
      </c>
      <c r="K427" s="166"/>
      <c r="L427" s="167"/>
      <c r="M427" s="168" t="s">
        <v>1</v>
      </c>
      <c r="N427" s="169" t="s">
        <v>45</v>
      </c>
      <c r="P427" s="150">
        <f t="shared" si="121"/>
        <v>0</v>
      </c>
      <c r="Q427" s="150">
        <v>5.1999999999999998E-2</v>
      </c>
      <c r="R427" s="150">
        <f t="shared" si="122"/>
        <v>4.388592</v>
      </c>
      <c r="S427" s="150">
        <v>0</v>
      </c>
      <c r="T427" s="151">
        <f t="shared" si="123"/>
        <v>0</v>
      </c>
      <c r="AR427" s="152" t="s">
        <v>582</v>
      </c>
      <c r="AT427" s="152" t="s">
        <v>473</v>
      </c>
      <c r="AU427" s="152" t="s">
        <v>91</v>
      </c>
      <c r="AY427" s="13" t="s">
        <v>193</v>
      </c>
      <c r="BE427" s="153">
        <f t="shared" si="124"/>
        <v>0</v>
      </c>
      <c r="BF427" s="153">
        <f t="shared" si="125"/>
        <v>0</v>
      </c>
      <c r="BG427" s="153">
        <f t="shared" si="126"/>
        <v>0</v>
      </c>
      <c r="BH427" s="153">
        <f t="shared" si="127"/>
        <v>0</v>
      </c>
      <c r="BI427" s="153">
        <f t="shared" si="128"/>
        <v>0</v>
      </c>
      <c r="BJ427" s="13" t="s">
        <v>91</v>
      </c>
      <c r="BK427" s="153">
        <f t="shared" si="129"/>
        <v>0</v>
      </c>
      <c r="BL427" s="13" t="s">
        <v>258</v>
      </c>
      <c r="BM427" s="152" t="s">
        <v>1435</v>
      </c>
    </row>
    <row r="428" spans="2:65" s="1" customFormat="1" ht="24.2" customHeight="1" x14ac:dyDescent="0.2">
      <c r="B428" s="139"/>
      <c r="C428" s="140" t="s">
        <v>1436</v>
      </c>
      <c r="D428" s="140" t="s">
        <v>195</v>
      </c>
      <c r="E428" s="141" t="s">
        <v>1437</v>
      </c>
      <c r="F428" s="142" t="s">
        <v>1438</v>
      </c>
      <c r="G428" s="143" t="s">
        <v>198</v>
      </c>
      <c r="H428" s="144">
        <v>8.4</v>
      </c>
      <c r="I428" s="145"/>
      <c r="J428" s="146">
        <f t="shared" si="120"/>
        <v>0</v>
      </c>
      <c r="K428" s="147"/>
      <c r="L428" s="28"/>
      <c r="M428" s="148" t="s">
        <v>1</v>
      </c>
      <c r="N428" s="149" t="s">
        <v>45</v>
      </c>
      <c r="P428" s="150">
        <f t="shared" si="121"/>
        <v>0</v>
      </c>
      <c r="Q428" s="150">
        <v>2.1000000000000001E-4</v>
      </c>
      <c r="R428" s="150">
        <f t="shared" si="122"/>
        <v>1.7640000000000002E-3</v>
      </c>
      <c r="S428" s="150">
        <v>0</v>
      </c>
      <c r="T428" s="151">
        <f t="shared" si="123"/>
        <v>0</v>
      </c>
      <c r="AR428" s="152" t="s">
        <v>258</v>
      </c>
      <c r="AT428" s="152" t="s">
        <v>195</v>
      </c>
      <c r="AU428" s="152" t="s">
        <v>91</v>
      </c>
      <c r="AY428" s="13" t="s">
        <v>193</v>
      </c>
      <c r="BE428" s="153">
        <f t="shared" si="124"/>
        <v>0</v>
      </c>
      <c r="BF428" s="153">
        <f t="shared" si="125"/>
        <v>0</v>
      </c>
      <c r="BG428" s="153">
        <f t="shared" si="126"/>
        <v>0</v>
      </c>
      <c r="BH428" s="153">
        <f t="shared" si="127"/>
        <v>0</v>
      </c>
      <c r="BI428" s="153">
        <f t="shared" si="128"/>
        <v>0</v>
      </c>
      <c r="BJ428" s="13" t="s">
        <v>91</v>
      </c>
      <c r="BK428" s="153">
        <f t="shared" si="129"/>
        <v>0</v>
      </c>
      <c r="BL428" s="13" t="s">
        <v>258</v>
      </c>
      <c r="BM428" s="152" t="s">
        <v>1439</v>
      </c>
    </row>
    <row r="429" spans="2:65" s="1" customFormat="1" ht="16.5" customHeight="1" x14ac:dyDescent="0.2">
      <c r="B429" s="139"/>
      <c r="C429" s="159" t="s">
        <v>1440</v>
      </c>
      <c r="D429" s="159" t="s">
        <v>473</v>
      </c>
      <c r="E429" s="160" t="s">
        <v>1441</v>
      </c>
      <c r="F429" s="161" t="s">
        <v>1442</v>
      </c>
      <c r="G429" s="162" t="s">
        <v>198</v>
      </c>
      <c r="H429" s="163">
        <v>8.4</v>
      </c>
      <c r="I429" s="164"/>
      <c r="J429" s="165">
        <f t="shared" si="120"/>
        <v>0</v>
      </c>
      <c r="K429" s="166"/>
      <c r="L429" s="167"/>
      <c r="M429" s="168" t="s">
        <v>1</v>
      </c>
      <c r="N429" s="169" t="s">
        <v>45</v>
      </c>
      <c r="P429" s="150">
        <f t="shared" si="121"/>
        <v>0</v>
      </c>
      <c r="Q429" s="150">
        <v>0.33</v>
      </c>
      <c r="R429" s="150">
        <f t="shared" si="122"/>
        <v>2.7720000000000002</v>
      </c>
      <c r="S429" s="150">
        <v>0</v>
      </c>
      <c r="T429" s="151">
        <f t="shared" si="123"/>
        <v>0</v>
      </c>
      <c r="AR429" s="152" t="s">
        <v>582</v>
      </c>
      <c r="AT429" s="152" t="s">
        <v>473</v>
      </c>
      <c r="AU429" s="152" t="s">
        <v>91</v>
      </c>
      <c r="AY429" s="13" t="s">
        <v>193</v>
      </c>
      <c r="BE429" s="153">
        <f t="shared" si="124"/>
        <v>0</v>
      </c>
      <c r="BF429" s="153">
        <f t="shared" si="125"/>
        <v>0</v>
      </c>
      <c r="BG429" s="153">
        <f t="shared" si="126"/>
        <v>0</v>
      </c>
      <c r="BH429" s="153">
        <f t="shared" si="127"/>
        <v>0</v>
      </c>
      <c r="BI429" s="153">
        <f t="shared" si="128"/>
        <v>0</v>
      </c>
      <c r="BJ429" s="13" t="s">
        <v>91</v>
      </c>
      <c r="BK429" s="153">
        <f t="shared" si="129"/>
        <v>0</v>
      </c>
      <c r="BL429" s="13" t="s">
        <v>258</v>
      </c>
      <c r="BM429" s="152" t="s">
        <v>1443</v>
      </c>
    </row>
    <row r="430" spans="2:65" s="1" customFormat="1" ht="16.5" customHeight="1" x14ac:dyDescent="0.2">
      <c r="B430" s="139"/>
      <c r="C430" s="140" t="s">
        <v>1444</v>
      </c>
      <c r="D430" s="140" t="s">
        <v>195</v>
      </c>
      <c r="E430" s="141" t="s">
        <v>1445</v>
      </c>
      <c r="F430" s="142" t="s">
        <v>1446</v>
      </c>
      <c r="G430" s="143" t="s">
        <v>489</v>
      </c>
      <c r="H430" s="144">
        <v>2</v>
      </c>
      <c r="I430" s="145"/>
      <c r="J430" s="146">
        <f t="shared" si="120"/>
        <v>0</v>
      </c>
      <c r="K430" s="147"/>
      <c r="L430" s="28"/>
      <c r="M430" s="148" t="s">
        <v>1</v>
      </c>
      <c r="N430" s="149" t="s">
        <v>45</v>
      </c>
      <c r="P430" s="150">
        <f t="shared" si="121"/>
        <v>0</v>
      </c>
      <c r="Q430" s="150">
        <v>0</v>
      </c>
      <c r="R430" s="150">
        <f t="shared" si="122"/>
        <v>0</v>
      </c>
      <c r="S430" s="150">
        <v>0</v>
      </c>
      <c r="T430" s="151">
        <f t="shared" si="123"/>
        <v>0</v>
      </c>
      <c r="AR430" s="152" t="s">
        <v>258</v>
      </c>
      <c r="AT430" s="152" t="s">
        <v>195</v>
      </c>
      <c r="AU430" s="152" t="s">
        <v>91</v>
      </c>
      <c r="AY430" s="13" t="s">
        <v>193</v>
      </c>
      <c r="BE430" s="153">
        <f t="shared" si="124"/>
        <v>0</v>
      </c>
      <c r="BF430" s="153">
        <f t="shared" si="125"/>
        <v>0</v>
      </c>
      <c r="BG430" s="153">
        <f t="shared" si="126"/>
        <v>0</v>
      </c>
      <c r="BH430" s="153">
        <f t="shared" si="127"/>
        <v>0</v>
      </c>
      <c r="BI430" s="153">
        <f t="shared" si="128"/>
        <v>0</v>
      </c>
      <c r="BJ430" s="13" t="s">
        <v>91</v>
      </c>
      <c r="BK430" s="153">
        <f t="shared" si="129"/>
        <v>0</v>
      </c>
      <c r="BL430" s="13" t="s">
        <v>258</v>
      </c>
      <c r="BM430" s="152" t="s">
        <v>1447</v>
      </c>
    </row>
    <row r="431" spans="2:65" s="1" customFormat="1" ht="37.9" customHeight="1" x14ac:dyDescent="0.2">
      <c r="B431" s="139"/>
      <c r="C431" s="159" t="s">
        <v>1448</v>
      </c>
      <c r="D431" s="159" t="s">
        <v>473</v>
      </c>
      <c r="E431" s="160" t="s">
        <v>1449</v>
      </c>
      <c r="F431" s="161" t="s">
        <v>1450</v>
      </c>
      <c r="G431" s="162" t="s">
        <v>489</v>
      </c>
      <c r="H431" s="163">
        <v>1</v>
      </c>
      <c r="I431" s="164"/>
      <c r="J431" s="165">
        <f t="shared" si="120"/>
        <v>0</v>
      </c>
      <c r="K431" s="166"/>
      <c r="L431" s="167"/>
      <c r="M431" s="168" t="s">
        <v>1</v>
      </c>
      <c r="N431" s="169" t="s">
        <v>45</v>
      </c>
      <c r="P431" s="150">
        <f t="shared" si="121"/>
        <v>0</v>
      </c>
      <c r="Q431" s="150">
        <v>3.7999999999999999E-2</v>
      </c>
      <c r="R431" s="150">
        <f t="shared" si="122"/>
        <v>3.7999999999999999E-2</v>
      </c>
      <c r="S431" s="150">
        <v>0</v>
      </c>
      <c r="T431" s="151">
        <f t="shared" si="123"/>
        <v>0</v>
      </c>
      <c r="AR431" s="152" t="s">
        <v>582</v>
      </c>
      <c r="AT431" s="152" t="s">
        <v>473</v>
      </c>
      <c r="AU431" s="152" t="s">
        <v>91</v>
      </c>
      <c r="AY431" s="13" t="s">
        <v>193</v>
      </c>
      <c r="BE431" s="153">
        <f t="shared" si="124"/>
        <v>0</v>
      </c>
      <c r="BF431" s="153">
        <f t="shared" si="125"/>
        <v>0</v>
      </c>
      <c r="BG431" s="153">
        <f t="shared" si="126"/>
        <v>0</v>
      </c>
      <c r="BH431" s="153">
        <f t="shared" si="127"/>
        <v>0</v>
      </c>
      <c r="BI431" s="153">
        <f t="shared" si="128"/>
        <v>0</v>
      </c>
      <c r="BJ431" s="13" t="s">
        <v>91</v>
      </c>
      <c r="BK431" s="153">
        <f t="shared" si="129"/>
        <v>0</v>
      </c>
      <c r="BL431" s="13" t="s">
        <v>258</v>
      </c>
      <c r="BM431" s="152" t="s">
        <v>1451</v>
      </c>
    </row>
    <row r="432" spans="2:65" s="1" customFormat="1" ht="37.9" customHeight="1" x14ac:dyDescent="0.2">
      <c r="B432" s="139"/>
      <c r="C432" s="159" t="s">
        <v>1452</v>
      </c>
      <c r="D432" s="159" t="s">
        <v>473</v>
      </c>
      <c r="E432" s="160" t="s">
        <v>1453</v>
      </c>
      <c r="F432" s="161" t="s">
        <v>1454</v>
      </c>
      <c r="G432" s="162" t="s">
        <v>489</v>
      </c>
      <c r="H432" s="163">
        <v>1</v>
      </c>
      <c r="I432" s="164"/>
      <c r="J432" s="165">
        <f t="shared" si="120"/>
        <v>0</v>
      </c>
      <c r="K432" s="166"/>
      <c r="L432" s="167"/>
      <c r="M432" s="168" t="s">
        <v>1</v>
      </c>
      <c r="N432" s="169" t="s">
        <v>45</v>
      </c>
      <c r="P432" s="150">
        <f t="shared" si="121"/>
        <v>0</v>
      </c>
      <c r="Q432" s="150">
        <v>3.7999999999999999E-2</v>
      </c>
      <c r="R432" s="150">
        <f t="shared" si="122"/>
        <v>3.7999999999999999E-2</v>
      </c>
      <c r="S432" s="150">
        <v>0</v>
      </c>
      <c r="T432" s="151">
        <f t="shared" si="123"/>
        <v>0</v>
      </c>
      <c r="AR432" s="152" t="s">
        <v>582</v>
      </c>
      <c r="AT432" s="152" t="s">
        <v>473</v>
      </c>
      <c r="AU432" s="152" t="s">
        <v>91</v>
      </c>
      <c r="AY432" s="13" t="s">
        <v>193</v>
      </c>
      <c r="BE432" s="153">
        <f t="shared" si="124"/>
        <v>0</v>
      </c>
      <c r="BF432" s="153">
        <f t="shared" si="125"/>
        <v>0</v>
      </c>
      <c r="BG432" s="153">
        <f t="shared" si="126"/>
        <v>0</v>
      </c>
      <c r="BH432" s="153">
        <f t="shared" si="127"/>
        <v>0</v>
      </c>
      <c r="BI432" s="153">
        <f t="shared" si="128"/>
        <v>0</v>
      </c>
      <c r="BJ432" s="13" t="s">
        <v>91</v>
      </c>
      <c r="BK432" s="153">
        <f t="shared" si="129"/>
        <v>0</v>
      </c>
      <c r="BL432" s="13" t="s">
        <v>258</v>
      </c>
      <c r="BM432" s="152" t="s">
        <v>1455</v>
      </c>
    </row>
    <row r="433" spans="2:65" s="1" customFormat="1" ht="33" customHeight="1" x14ac:dyDescent="0.2">
      <c r="B433" s="139"/>
      <c r="C433" s="140" t="s">
        <v>1456</v>
      </c>
      <c r="D433" s="140" t="s">
        <v>195</v>
      </c>
      <c r="E433" s="141" t="s">
        <v>1457</v>
      </c>
      <c r="F433" s="142" t="s">
        <v>1458</v>
      </c>
      <c r="G433" s="143" t="s">
        <v>489</v>
      </c>
      <c r="H433" s="144">
        <v>3</v>
      </c>
      <c r="I433" s="145"/>
      <c r="J433" s="146">
        <f t="shared" si="120"/>
        <v>0</v>
      </c>
      <c r="K433" s="147"/>
      <c r="L433" s="28"/>
      <c r="M433" s="148" t="s">
        <v>1</v>
      </c>
      <c r="N433" s="149" t="s">
        <v>45</v>
      </c>
      <c r="P433" s="150">
        <f t="shared" si="121"/>
        <v>0</v>
      </c>
      <c r="Q433" s="150">
        <v>1.1999999999999999E-3</v>
      </c>
      <c r="R433" s="150">
        <f t="shared" si="122"/>
        <v>3.5999999999999999E-3</v>
      </c>
      <c r="S433" s="150">
        <v>0</v>
      </c>
      <c r="T433" s="151">
        <f t="shared" si="123"/>
        <v>0</v>
      </c>
      <c r="AR433" s="152" t="s">
        <v>258</v>
      </c>
      <c r="AT433" s="152" t="s">
        <v>195</v>
      </c>
      <c r="AU433" s="152" t="s">
        <v>91</v>
      </c>
      <c r="AY433" s="13" t="s">
        <v>193</v>
      </c>
      <c r="BE433" s="153">
        <f t="shared" si="124"/>
        <v>0</v>
      </c>
      <c r="BF433" s="153">
        <f t="shared" si="125"/>
        <v>0</v>
      </c>
      <c r="BG433" s="153">
        <f t="shared" si="126"/>
        <v>0</v>
      </c>
      <c r="BH433" s="153">
        <f t="shared" si="127"/>
        <v>0</v>
      </c>
      <c r="BI433" s="153">
        <f t="shared" si="128"/>
        <v>0</v>
      </c>
      <c r="BJ433" s="13" t="s">
        <v>91</v>
      </c>
      <c r="BK433" s="153">
        <f t="shared" si="129"/>
        <v>0</v>
      </c>
      <c r="BL433" s="13" t="s">
        <v>258</v>
      </c>
      <c r="BM433" s="152" t="s">
        <v>1459</v>
      </c>
    </row>
    <row r="434" spans="2:65" s="1" customFormat="1" ht="37.9" customHeight="1" x14ac:dyDescent="0.2">
      <c r="B434" s="139"/>
      <c r="C434" s="159" t="s">
        <v>1460</v>
      </c>
      <c r="D434" s="159" t="s">
        <v>473</v>
      </c>
      <c r="E434" s="160" t="s">
        <v>1461</v>
      </c>
      <c r="F434" s="161" t="s">
        <v>1462</v>
      </c>
      <c r="G434" s="162" t="s">
        <v>489</v>
      </c>
      <c r="H434" s="163">
        <v>3</v>
      </c>
      <c r="I434" s="164"/>
      <c r="J434" s="165">
        <f t="shared" si="120"/>
        <v>0</v>
      </c>
      <c r="K434" s="166"/>
      <c r="L434" s="167"/>
      <c r="M434" s="168" t="s">
        <v>1</v>
      </c>
      <c r="N434" s="169" t="s">
        <v>45</v>
      </c>
      <c r="P434" s="150">
        <f t="shared" si="121"/>
        <v>0</v>
      </c>
      <c r="Q434" s="150">
        <v>3.7999999999999999E-2</v>
      </c>
      <c r="R434" s="150">
        <f t="shared" si="122"/>
        <v>0.11399999999999999</v>
      </c>
      <c r="S434" s="150">
        <v>0</v>
      </c>
      <c r="T434" s="151">
        <f t="shared" si="123"/>
        <v>0</v>
      </c>
      <c r="AR434" s="152" t="s">
        <v>582</v>
      </c>
      <c r="AT434" s="152" t="s">
        <v>473</v>
      </c>
      <c r="AU434" s="152" t="s">
        <v>91</v>
      </c>
      <c r="AY434" s="13" t="s">
        <v>193</v>
      </c>
      <c r="BE434" s="153">
        <f t="shared" si="124"/>
        <v>0</v>
      </c>
      <c r="BF434" s="153">
        <f t="shared" si="125"/>
        <v>0</v>
      </c>
      <c r="BG434" s="153">
        <f t="shared" si="126"/>
        <v>0</v>
      </c>
      <c r="BH434" s="153">
        <f t="shared" si="127"/>
        <v>0</v>
      </c>
      <c r="BI434" s="153">
        <f t="shared" si="128"/>
        <v>0</v>
      </c>
      <c r="BJ434" s="13" t="s">
        <v>91</v>
      </c>
      <c r="BK434" s="153">
        <f t="shared" si="129"/>
        <v>0</v>
      </c>
      <c r="BL434" s="13" t="s">
        <v>258</v>
      </c>
      <c r="BM434" s="152" t="s">
        <v>1463</v>
      </c>
    </row>
    <row r="435" spans="2:65" s="1" customFormat="1" ht="37.9" customHeight="1" x14ac:dyDescent="0.2">
      <c r="B435" s="139"/>
      <c r="C435" s="140" t="s">
        <v>1464</v>
      </c>
      <c r="D435" s="140" t="s">
        <v>195</v>
      </c>
      <c r="E435" s="141" t="s">
        <v>1465</v>
      </c>
      <c r="F435" s="142" t="s">
        <v>1466</v>
      </c>
      <c r="G435" s="143" t="s">
        <v>489</v>
      </c>
      <c r="H435" s="144">
        <v>9</v>
      </c>
      <c r="I435" s="145"/>
      <c r="J435" s="146">
        <f t="shared" si="120"/>
        <v>0</v>
      </c>
      <c r="K435" s="147"/>
      <c r="L435" s="28"/>
      <c r="M435" s="148" t="s">
        <v>1</v>
      </c>
      <c r="N435" s="149" t="s">
        <v>45</v>
      </c>
      <c r="P435" s="150">
        <f t="shared" si="121"/>
        <v>0</v>
      </c>
      <c r="Q435" s="150">
        <v>0</v>
      </c>
      <c r="R435" s="150">
        <f t="shared" si="122"/>
        <v>0</v>
      </c>
      <c r="S435" s="150">
        <v>0</v>
      </c>
      <c r="T435" s="151">
        <f t="shared" si="123"/>
        <v>0</v>
      </c>
      <c r="AR435" s="152" t="s">
        <v>258</v>
      </c>
      <c r="AT435" s="152" t="s">
        <v>195</v>
      </c>
      <c r="AU435" s="152" t="s">
        <v>91</v>
      </c>
      <c r="AY435" s="13" t="s">
        <v>193</v>
      </c>
      <c r="BE435" s="153">
        <f t="shared" si="124"/>
        <v>0</v>
      </c>
      <c r="BF435" s="153">
        <f t="shared" si="125"/>
        <v>0</v>
      </c>
      <c r="BG435" s="153">
        <f t="shared" si="126"/>
        <v>0</v>
      </c>
      <c r="BH435" s="153">
        <f t="shared" si="127"/>
        <v>0</v>
      </c>
      <c r="BI435" s="153">
        <f t="shared" si="128"/>
        <v>0</v>
      </c>
      <c r="BJ435" s="13" t="s">
        <v>91</v>
      </c>
      <c r="BK435" s="153">
        <f t="shared" si="129"/>
        <v>0</v>
      </c>
      <c r="BL435" s="13" t="s">
        <v>258</v>
      </c>
      <c r="BM435" s="152" t="s">
        <v>1467</v>
      </c>
    </row>
    <row r="436" spans="2:65" s="1" customFormat="1" ht="24.2" customHeight="1" x14ac:dyDescent="0.2">
      <c r="B436" s="139"/>
      <c r="C436" s="159" t="s">
        <v>1468</v>
      </c>
      <c r="D436" s="159" t="s">
        <v>473</v>
      </c>
      <c r="E436" s="160" t="s">
        <v>1469</v>
      </c>
      <c r="F436" s="161" t="s">
        <v>1470</v>
      </c>
      <c r="G436" s="162" t="s">
        <v>489</v>
      </c>
      <c r="H436" s="163">
        <v>9</v>
      </c>
      <c r="I436" s="164"/>
      <c r="J436" s="165">
        <f t="shared" si="120"/>
        <v>0</v>
      </c>
      <c r="K436" s="166"/>
      <c r="L436" s="167"/>
      <c r="M436" s="168" t="s">
        <v>1</v>
      </c>
      <c r="N436" s="169" t="s">
        <v>45</v>
      </c>
      <c r="P436" s="150">
        <f t="shared" si="121"/>
        <v>0</v>
      </c>
      <c r="Q436" s="150">
        <v>1E-3</v>
      </c>
      <c r="R436" s="150">
        <f t="shared" si="122"/>
        <v>9.0000000000000011E-3</v>
      </c>
      <c r="S436" s="150">
        <v>0</v>
      </c>
      <c r="T436" s="151">
        <f t="shared" si="123"/>
        <v>0</v>
      </c>
      <c r="AR436" s="152" t="s">
        <v>582</v>
      </c>
      <c r="AT436" s="152" t="s">
        <v>473</v>
      </c>
      <c r="AU436" s="152" t="s">
        <v>91</v>
      </c>
      <c r="AY436" s="13" t="s">
        <v>193</v>
      </c>
      <c r="BE436" s="153">
        <f t="shared" si="124"/>
        <v>0</v>
      </c>
      <c r="BF436" s="153">
        <f t="shared" si="125"/>
        <v>0</v>
      </c>
      <c r="BG436" s="153">
        <f t="shared" si="126"/>
        <v>0</v>
      </c>
      <c r="BH436" s="153">
        <f t="shared" si="127"/>
        <v>0</v>
      </c>
      <c r="BI436" s="153">
        <f t="shared" si="128"/>
        <v>0</v>
      </c>
      <c r="BJ436" s="13" t="s">
        <v>91</v>
      </c>
      <c r="BK436" s="153">
        <f t="shared" si="129"/>
        <v>0</v>
      </c>
      <c r="BL436" s="13" t="s">
        <v>258</v>
      </c>
      <c r="BM436" s="152" t="s">
        <v>1471</v>
      </c>
    </row>
    <row r="437" spans="2:65" s="1" customFormat="1" ht="37.9" customHeight="1" x14ac:dyDescent="0.2">
      <c r="B437" s="139"/>
      <c r="C437" s="159" t="s">
        <v>1472</v>
      </c>
      <c r="D437" s="159" t="s">
        <v>473</v>
      </c>
      <c r="E437" s="160" t="s">
        <v>1473</v>
      </c>
      <c r="F437" s="161" t="s">
        <v>1474</v>
      </c>
      <c r="G437" s="162" t="s">
        <v>489</v>
      </c>
      <c r="H437" s="163">
        <v>9</v>
      </c>
      <c r="I437" s="164"/>
      <c r="J437" s="165">
        <f t="shared" si="120"/>
        <v>0</v>
      </c>
      <c r="K437" s="166"/>
      <c r="L437" s="167"/>
      <c r="M437" s="168" t="s">
        <v>1</v>
      </c>
      <c r="N437" s="169" t="s">
        <v>45</v>
      </c>
      <c r="P437" s="150">
        <f t="shared" si="121"/>
        <v>0</v>
      </c>
      <c r="Q437" s="150">
        <v>2.5000000000000001E-2</v>
      </c>
      <c r="R437" s="150">
        <f t="shared" si="122"/>
        <v>0.22500000000000001</v>
      </c>
      <c r="S437" s="150">
        <v>0</v>
      </c>
      <c r="T437" s="151">
        <f t="shared" si="123"/>
        <v>0</v>
      </c>
      <c r="AR437" s="152" t="s">
        <v>582</v>
      </c>
      <c r="AT437" s="152" t="s">
        <v>473</v>
      </c>
      <c r="AU437" s="152" t="s">
        <v>91</v>
      </c>
      <c r="AY437" s="13" t="s">
        <v>193</v>
      </c>
      <c r="BE437" s="153">
        <f t="shared" si="124"/>
        <v>0</v>
      </c>
      <c r="BF437" s="153">
        <f t="shared" si="125"/>
        <v>0</v>
      </c>
      <c r="BG437" s="153">
        <f t="shared" si="126"/>
        <v>0</v>
      </c>
      <c r="BH437" s="153">
        <f t="shared" si="127"/>
        <v>0</v>
      </c>
      <c r="BI437" s="153">
        <f t="shared" si="128"/>
        <v>0</v>
      </c>
      <c r="BJ437" s="13" t="s">
        <v>91</v>
      </c>
      <c r="BK437" s="153">
        <f t="shared" si="129"/>
        <v>0</v>
      </c>
      <c r="BL437" s="13" t="s">
        <v>258</v>
      </c>
      <c r="BM437" s="152" t="s">
        <v>1475</v>
      </c>
    </row>
    <row r="438" spans="2:65" s="1" customFormat="1" ht="21.75" customHeight="1" x14ac:dyDescent="0.2">
      <c r="B438" s="139"/>
      <c r="C438" s="159" t="s">
        <v>1476</v>
      </c>
      <c r="D438" s="159" t="s">
        <v>473</v>
      </c>
      <c r="E438" s="160" t="s">
        <v>1477</v>
      </c>
      <c r="F438" s="161" t="s">
        <v>1478</v>
      </c>
      <c r="G438" s="162" t="s">
        <v>489</v>
      </c>
      <c r="H438" s="163">
        <v>9</v>
      </c>
      <c r="I438" s="164"/>
      <c r="J438" s="165">
        <f t="shared" si="120"/>
        <v>0</v>
      </c>
      <c r="K438" s="166"/>
      <c r="L438" s="167"/>
      <c r="M438" s="168" t="s">
        <v>1</v>
      </c>
      <c r="N438" s="169" t="s">
        <v>45</v>
      </c>
      <c r="P438" s="150">
        <f t="shared" si="121"/>
        <v>0</v>
      </c>
      <c r="Q438" s="150">
        <v>2.0300000000000001E-3</v>
      </c>
      <c r="R438" s="150">
        <f t="shared" si="122"/>
        <v>1.8270000000000002E-2</v>
      </c>
      <c r="S438" s="150">
        <v>0</v>
      </c>
      <c r="T438" s="151">
        <f t="shared" si="123"/>
        <v>0</v>
      </c>
      <c r="AR438" s="152" t="s">
        <v>582</v>
      </c>
      <c r="AT438" s="152" t="s">
        <v>473</v>
      </c>
      <c r="AU438" s="152" t="s">
        <v>91</v>
      </c>
      <c r="AY438" s="13" t="s">
        <v>193</v>
      </c>
      <c r="BE438" s="153">
        <f t="shared" si="124"/>
        <v>0</v>
      </c>
      <c r="BF438" s="153">
        <f t="shared" si="125"/>
        <v>0</v>
      </c>
      <c r="BG438" s="153">
        <f t="shared" si="126"/>
        <v>0</v>
      </c>
      <c r="BH438" s="153">
        <f t="shared" si="127"/>
        <v>0</v>
      </c>
      <c r="BI438" s="153">
        <f t="shared" si="128"/>
        <v>0</v>
      </c>
      <c r="BJ438" s="13" t="s">
        <v>91</v>
      </c>
      <c r="BK438" s="153">
        <f t="shared" si="129"/>
        <v>0</v>
      </c>
      <c r="BL438" s="13" t="s">
        <v>258</v>
      </c>
      <c r="BM438" s="152" t="s">
        <v>1479</v>
      </c>
    </row>
    <row r="439" spans="2:65" s="11" customFormat="1" ht="22.9" customHeight="1" x14ac:dyDescent="0.2">
      <c r="B439" s="127"/>
      <c r="D439" s="128" t="s">
        <v>78</v>
      </c>
      <c r="E439" s="137" t="s">
        <v>324</v>
      </c>
      <c r="F439" s="137" t="s">
        <v>325</v>
      </c>
      <c r="I439" s="130"/>
      <c r="J439" s="138">
        <f>BK439</f>
        <v>0</v>
      </c>
      <c r="L439" s="127"/>
      <c r="M439" s="132"/>
      <c r="P439" s="133">
        <f>SUM(P440:P486)</f>
        <v>0</v>
      </c>
      <c r="R439" s="133">
        <f>SUM(R440:R486)</f>
        <v>53.646356800000007</v>
      </c>
      <c r="T439" s="134">
        <f>SUM(T440:T486)</f>
        <v>0</v>
      </c>
      <c r="AR439" s="128" t="s">
        <v>91</v>
      </c>
      <c r="AT439" s="135" t="s">
        <v>78</v>
      </c>
      <c r="AU439" s="135" t="s">
        <v>86</v>
      </c>
      <c r="AY439" s="128" t="s">
        <v>193</v>
      </c>
      <c r="BK439" s="136">
        <f>SUM(BK440:BK486)</f>
        <v>0</v>
      </c>
    </row>
    <row r="440" spans="2:65" s="1" customFormat="1" ht="16.5" customHeight="1" x14ac:dyDescent="0.2">
      <c r="B440" s="139"/>
      <c r="C440" s="140" t="s">
        <v>1480</v>
      </c>
      <c r="D440" s="140" t="s">
        <v>195</v>
      </c>
      <c r="E440" s="141" t="s">
        <v>1481</v>
      </c>
      <c r="F440" s="142" t="s">
        <v>1482</v>
      </c>
      <c r="G440" s="143" t="s">
        <v>329</v>
      </c>
      <c r="H440" s="144">
        <v>14500</v>
      </c>
      <c r="I440" s="145"/>
      <c r="J440" s="146">
        <f t="shared" ref="J440:J486" si="130">ROUND(I440*H440,2)</f>
        <v>0</v>
      </c>
      <c r="K440" s="147"/>
      <c r="L440" s="28"/>
      <c r="M440" s="148" t="s">
        <v>1</v>
      </c>
      <c r="N440" s="149" t="s">
        <v>45</v>
      </c>
      <c r="P440" s="150">
        <f t="shared" ref="P440:P486" si="131">O440*H440</f>
        <v>0</v>
      </c>
      <c r="Q440" s="150">
        <v>1E-3</v>
      </c>
      <c r="R440" s="150">
        <f t="shared" ref="R440:R486" si="132">Q440*H440</f>
        <v>14.5</v>
      </c>
      <c r="S440" s="150">
        <v>0</v>
      </c>
      <c r="T440" s="151">
        <f t="shared" ref="T440:T486" si="133">S440*H440</f>
        <v>0</v>
      </c>
      <c r="AR440" s="152" t="s">
        <v>258</v>
      </c>
      <c r="AT440" s="152" t="s">
        <v>195</v>
      </c>
      <c r="AU440" s="152" t="s">
        <v>91</v>
      </c>
      <c r="AY440" s="13" t="s">
        <v>193</v>
      </c>
      <c r="BE440" s="153">
        <f t="shared" ref="BE440:BE486" si="134">IF(N440="základná",J440,0)</f>
        <v>0</v>
      </c>
      <c r="BF440" s="153">
        <f t="shared" ref="BF440:BF486" si="135">IF(N440="znížená",J440,0)</f>
        <v>0</v>
      </c>
      <c r="BG440" s="153">
        <f t="shared" ref="BG440:BG486" si="136">IF(N440="zákl. prenesená",J440,0)</f>
        <v>0</v>
      </c>
      <c r="BH440" s="153">
        <f t="shared" ref="BH440:BH486" si="137">IF(N440="zníž. prenesená",J440,0)</f>
        <v>0</v>
      </c>
      <c r="BI440" s="153">
        <f t="shared" ref="BI440:BI486" si="138">IF(N440="nulová",J440,0)</f>
        <v>0</v>
      </c>
      <c r="BJ440" s="13" t="s">
        <v>91</v>
      </c>
      <c r="BK440" s="153">
        <f t="shared" ref="BK440:BK486" si="139">ROUND(I440*H440,2)</f>
        <v>0</v>
      </c>
      <c r="BL440" s="13" t="s">
        <v>258</v>
      </c>
      <c r="BM440" s="152" t="s">
        <v>1483</v>
      </c>
    </row>
    <row r="441" spans="2:65" s="1" customFormat="1" ht="16.5" customHeight="1" x14ac:dyDescent="0.2">
      <c r="B441" s="139"/>
      <c r="C441" s="140" t="s">
        <v>1484</v>
      </c>
      <c r="D441" s="140" t="s">
        <v>195</v>
      </c>
      <c r="E441" s="141" t="s">
        <v>1485</v>
      </c>
      <c r="F441" s="142" t="s">
        <v>1486</v>
      </c>
      <c r="G441" s="143" t="s">
        <v>489</v>
      </c>
      <c r="H441" s="144">
        <v>2</v>
      </c>
      <c r="I441" s="145"/>
      <c r="J441" s="146">
        <f t="shared" si="130"/>
        <v>0</v>
      </c>
      <c r="K441" s="147"/>
      <c r="L441" s="28"/>
      <c r="M441" s="148" t="s">
        <v>1</v>
      </c>
      <c r="N441" s="149" t="s">
        <v>45</v>
      </c>
      <c r="P441" s="150">
        <f t="shared" si="131"/>
        <v>0</v>
      </c>
      <c r="Q441" s="150">
        <v>1E-3</v>
      </c>
      <c r="R441" s="150">
        <f t="shared" si="132"/>
        <v>2E-3</v>
      </c>
      <c r="S441" s="150">
        <v>0</v>
      </c>
      <c r="T441" s="151">
        <f t="shared" si="133"/>
        <v>0</v>
      </c>
      <c r="AR441" s="152" t="s">
        <v>258</v>
      </c>
      <c r="AT441" s="152" t="s">
        <v>195</v>
      </c>
      <c r="AU441" s="152" t="s">
        <v>91</v>
      </c>
      <c r="AY441" s="13" t="s">
        <v>193</v>
      </c>
      <c r="BE441" s="153">
        <f t="shared" si="134"/>
        <v>0</v>
      </c>
      <c r="BF441" s="153">
        <f t="shared" si="135"/>
        <v>0</v>
      </c>
      <c r="BG441" s="153">
        <f t="shared" si="136"/>
        <v>0</v>
      </c>
      <c r="BH441" s="153">
        <f t="shared" si="137"/>
        <v>0</v>
      </c>
      <c r="BI441" s="153">
        <f t="shared" si="138"/>
        <v>0</v>
      </c>
      <c r="BJ441" s="13" t="s">
        <v>91</v>
      </c>
      <c r="BK441" s="153">
        <f t="shared" si="139"/>
        <v>0</v>
      </c>
      <c r="BL441" s="13" t="s">
        <v>258</v>
      </c>
      <c r="BM441" s="152" t="s">
        <v>1487</v>
      </c>
    </row>
    <row r="442" spans="2:65" s="1" customFormat="1" ht="21.75" customHeight="1" x14ac:dyDescent="0.2">
      <c r="B442" s="139"/>
      <c r="C442" s="140" t="s">
        <v>1488</v>
      </c>
      <c r="D442" s="140" t="s">
        <v>195</v>
      </c>
      <c r="E442" s="141" t="s">
        <v>1489</v>
      </c>
      <c r="F442" s="142" t="s">
        <v>1490</v>
      </c>
      <c r="G442" s="143" t="s">
        <v>329</v>
      </c>
      <c r="H442" s="144">
        <v>220</v>
      </c>
      <c r="I442" s="145"/>
      <c r="J442" s="146">
        <f t="shared" si="130"/>
        <v>0</v>
      </c>
      <c r="K442" s="147"/>
      <c r="L442" s="28"/>
      <c r="M442" s="148" t="s">
        <v>1</v>
      </c>
      <c r="N442" s="149" t="s">
        <v>45</v>
      </c>
      <c r="P442" s="150">
        <f t="shared" si="131"/>
        <v>0</v>
      </c>
      <c r="Q442" s="150">
        <v>1E-3</v>
      </c>
      <c r="R442" s="150">
        <f t="shared" si="132"/>
        <v>0.22</v>
      </c>
      <c r="S442" s="150">
        <v>0</v>
      </c>
      <c r="T442" s="151">
        <f t="shared" si="133"/>
        <v>0</v>
      </c>
      <c r="AR442" s="152" t="s">
        <v>258</v>
      </c>
      <c r="AT442" s="152" t="s">
        <v>195</v>
      </c>
      <c r="AU442" s="152" t="s">
        <v>91</v>
      </c>
      <c r="AY442" s="13" t="s">
        <v>193</v>
      </c>
      <c r="BE442" s="153">
        <f t="shared" si="134"/>
        <v>0</v>
      </c>
      <c r="BF442" s="153">
        <f t="shared" si="135"/>
        <v>0</v>
      </c>
      <c r="BG442" s="153">
        <f t="shared" si="136"/>
        <v>0</v>
      </c>
      <c r="BH442" s="153">
        <f t="shared" si="137"/>
        <v>0</v>
      </c>
      <c r="BI442" s="153">
        <f t="shared" si="138"/>
        <v>0</v>
      </c>
      <c r="BJ442" s="13" t="s">
        <v>91</v>
      </c>
      <c r="BK442" s="153">
        <f t="shared" si="139"/>
        <v>0</v>
      </c>
      <c r="BL442" s="13" t="s">
        <v>258</v>
      </c>
      <c r="BM442" s="152" t="s">
        <v>1491</v>
      </c>
    </row>
    <row r="443" spans="2:65" s="1" customFormat="1" ht="21.75" customHeight="1" x14ac:dyDescent="0.2">
      <c r="B443" s="139"/>
      <c r="C443" s="140" t="s">
        <v>1492</v>
      </c>
      <c r="D443" s="140" t="s">
        <v>195</v>
      </c>
      <c r="E443" s="141" t="s">
        <v>1493</v>
      </c>
      <c r="F443" s="142" t="s">
        <v>1494</v>
      </c>
      <c r="G443" s="143" t="s">
        <v>329</v>
      </c>
      <c r="H443" s="144">
        <v>715</v>
      </c>
      <c r="I443" s="145"/>
      <c r="J443" s="146">
        <f t="shared" si="130"/>
        <v>0</v>
      </c>
      <c r="K443" s="147"/>
      <c r="L443" s="28"/>
      <c r="M443" s="148" t="s">
        <v>1</v>
      </c>
      <c r="N443" s="149" t="s">
        <v>45</v>
      </c>
      <c r="P443" s="150">
        <f t="shared" si="131"/>
        <v>0</v>
      </c>
      <c r="Q443" s="150">
        <v>1E-3</v>
      </c>
      <c r="R443" s="150">
        <f t="shared" si="132"/>
        <v>0.71499999999999997</v>
      </c>
      <c r="S443" s="150">
        <v>0</v>
      </c>
      <c r="T443" s="151">
        <f t="shared" si="133"/>
        <v>0</v>
      </c>
      <c r="AR443" s="152" t="s">
        <v>258</v>
      </c>
      <c r="AT443" s="152" t="s">
        <v>195</v>
      </c>
      <c r="AU443" s="152" t="s">
        <v>91</v>
      </c>
      <c r="AY443" s="13" t="s">
        <v>193</v>
      </c>
      <c r="BE443" s="153">
        <f t="shared" si="134"/>
        <v>0</v>
      </c>
      <c r="BF443" s="153">
        <f t="shared" si="135"/>
        <v>0</v>
      </c>
      <c r="BG443" s="153">
        <f t="shared" si="136"/>
        <v>0</v>
      </c>
      <c r="BH443" s="153">
        <f t="shared" si="137"/>
        <v>0</v>
      </c>
      <c r="BI443" s="153">
        <f t="shared" si="138"/>
        <v>0</v>
      </c>
      <c r="BJ443" s="13" t="s">
        <v>91</v>
      </c>
      <c r="BK443" s="153">
        <f t="shared" si="139"/>
        <v>0</v>
      </c>
      <c r="BL443" s="13" t="s">
        <v>258</v>
      </c>
      <c r="BM443" s="152" t="s">
        <v>1495</v>
      </c>
    </row>
    <row r="444" spans="2:65" s="1" customFormat="1" ht="24.2" customHeight="1" x14ac:dyDescent="0.2">
      <c r="B444" s="139"/>
      <c r="C444" s="140" t="s">
        <v>1496</v>
      </c>
      <c r="D444" s="140" t="s">
        <v>195</v>
      </c>
      <c r="E444" s="141" t="s">
        <v>1497</v>
      </c>
      <c r="F444" s="142" t="s">
        <v>1498</v>
      </c>
      <c r="G444" s="143" t="s">
        <v>329</v>
      </c>
      <c r="H444" s="144">
        <v>220</v>
      </c>
      <c r="I444" s="145"/>
      <c r="J444" s="146">
        <f t="shared" si="130"/>
        <v>0</v>
      </c>
      <c r="K444" s="147"/>
      <c r="L444" s="28"/>
      <c r="M444" s="148" t="s">
        <v>1</v>
      </c>
      <c r="N444" s="149" t="s">
        <v>45</v>
      </c>
      <c r="P444" s="150">
        <f t="shared" si="131"/>
        <v>0</v>
      </c>
      <c r="Q444" s="150">
        <v>1E-3</v>
      </c>
      <c r="R444" s="150">
        <f t="shared" si="132"/>
        <v>0.22</v>
      </c>
      <c r="S444" s="150">
        <v>0</v>
      </c>
      <c r="T444" s="151">
        <f t="shared" si="133"/>
        <v>0</v>
      </c>
      <c r="AR444" s="152" t="s">
        <v>258</v>
      </c>
      <c r="AT444" s="152" t="s">
        <v>195</v>
      </c>
      <c r="AU444" s="152" t="s">
        <v>91</v>
      </c>
      <c r="AY444" s="13" t="s">
        <v>193</v>
      </c>
      <c r="BE444" s="153">
        <f t="shared" si="134"/>
        <v>0</v>
      </c>
      <c r="BF444" s="153">
        <f t="shared" si="135"/>
        <v>0</v>
      </c>
      <c r="BG444" s="153">
        <f t="shared" si="136"/>
        <v>0</v>
      </c>
      <c r="BH444" s="153">
        <f t="shared" si="137"/>
        <v>0</v>
      </c>
      <c r="BI444" s="153">
        <f t="shared" si="138"/>
        <v>0</v>
      </c>
      <c r="BJ444" s="13" t="s">
        <v>91</v>
      </c>
      <c r="BK444" s="153">
        <f t="shared" si="139"/>
        <v>0</v>
      </c>
      <c r="BL444" s="13" t="s">
        <v>258</v>
      </c>
      <c r="BM444" s="152" t="s">
        <v>1499</v>
      </c>
    </row>
    <row r="445" spans="2:65" s="1" customFormat="1" ht="24.2" customHeight="1" x14ac:dyDescent="0.2">
      <c r="B445" s="139"/>
      <c r="C445" s="140" t="s">
        <v>1500</v>
      </c>
      <c r="D445" s="140" t="s">
        <v>195</v>
      </c>
      <c r="E445" s="141" t="s">
        <v>1501</v>
      </c>
      <c r="F445" s="142" t="s">
        <v>1502</v>
      </c>
      <c r="G445" s="143" t="s">
        <v>329</v>
      </c>
      <c r="H445" s="144">
        <v>88</v>
      </c>
      <c r="I445" s="145"/>
      <c r="J445" s="146">
        <f t="shared" si="130"/>
        <v>0</v>
      </c>
      <c r="K445" s="147"/>
      <c r="L445" s="28"/>
      <c r="M445" s="148" t="s">
        <v>1</v>
      </c>
      <c r="N445" s="149" t="s">
        <v>45</v>
      </c>
      <c r="P445" s="150">
        <f t="shared" si="131"/>
        <v>0</v>
      </c>
      <c r="Q445" s="150">
        <v>1E-3</v>
      </c>
      <c r="R445" s="150">
        <f t="shared" si="132"/>
        <v>8.7999999999999995E-2</v>
      </c>
      <c r="S445" s="150">
        <v>0</v>
      </c>
      <c r="T445" s="151">
        <f t="shared" si="133"/>
        <v>0</v>
      </c>
      <c r="AR445" s="152" t="s">
        <v>258</v>
      </c>
      <c r="AT445" s="152" t="s">
        <v>195</v>
      </c>
      <c r="AU445" s="152" t="s">
        <v>91</v>
      </c>
      <c r="AY445" s="13" t="s">
        <v>193</v>
      </c>
      <c r="BE445" s="153">
        <f t="shared" si="134"/>
        <v>0</v>
      </c>
      <c r="BF445" s="153">
        <f t="shared" si="135"/>
        <v>0</v>
      </c>
      <c r="BG445" s="153">
        <f t="shared" si="136"/>
        <v>0</v>
      </c>
      <c r="BH445" s="153">
        <f t="shared" si="137"/>
        <v>0</v>
      </c>
      <c r="BI445" s="153">
        <f t="shared" si="138"/>
        <v>0</v>
      </c>
      <c r="BJ445" s="13" t="s">
        <v>91</v>
      </c>
      <c r="BK445" s="153">
        <f t="shared" si="139"/>
        <v>0</v>
      </c>
      <c r="BL445" s="13" t="s">
        <v>258</v>
      </c>
      <c r="BM445" s="152" t="s">
        <v>1503</v>
      </c>
    </row>
    <row r="446" spans="2:65" s="1" customFormat="1" ht="24.2" customHeight="1" x14ac:dyDescent="0.2">
      <c r="B446" s="139"/>
      <c r="C446" s="140" t="s">
        <v>1504</v>
      </c>
      <c r="D446" s="140" t="s">
        <v>195</v>
      </c>
      <c r="E446" s="141" t="s">
        <v>1505</v>
      </c>
      <c r="F446" s="142" t="s">
        <v>1506</v>
      </c>
      <c r="G446" s="143" t="s">
        <v>329</v>
      </c>
      <c r="H446" s="144">
        <v>1120</v>
      </c>
      <c r="I446" s="145"/>
      <c r="J446" s="146">
        <f t="shared" si="130"/>
        <v>0</v>
      </c>
      <c r="K446" s="147"/>
      <c r="L446" s="28"/>
      <c r="M446" s="148" t="s">
        <v>1</v>
      </c>
      <c r="N446" s="149" t="s">
        <v>45</v>
      </c>
      <c r="P446" s="150">
        <f t="shared" si="131"/>
        <v>0</v>
      </c>
      <c r="Q446" s="150">
        <v>1E-3</v>
      </c>
      <c r="R446" s="150">
        <f t="shared" si="132"/>
        <v>1.1200000000000001</v>
      </c>
      <c r="S446" s="150">
        <v>0</v>
      </c>
      <c r="T446" s="151">
        <f t="shared" si="133"/>
        <v>0</v>
      </c>
      <c r="AR446" s="152" t="s">
        <v>258</v>
      </c>
      <c r="AT446" s="152" t="s">
        <v>195</v>
      </c>
      <c r="AU446" s="152" t="s">
        <v>91</v>
      </c>
      <c r="AY446" s="13" t="s">
        <v>193</v>
      </c>
      <c r="BE446" s="153">
        <f t="shared" si="134"/>
        <v>0</v>
      </c>
      <c r="BF446" s="153">
        <f t="shared" si="135"/>
        <v>0</v>
      </c>
      <c r="BG446" s="153">
        <f t="shared" si="136"/>
        <v>0</v>
      </c>
      <c r="BH446" s="153">
        <f t="shared" si="137"/>
        <v>0</v>
      </c>
      <c r="BI446" s="153">
        <f t="shared" si="138"/>
        <v>0</v>
      </c>
      <c r="BJ446" s="13" t="s">
        <v>91</v>
      </c>
      <c r="BK446" s="153">
        <f t="shared" si="139"/>
        <v>0</v>
      </c>
      <c r="BL446" s="13" t="s">
        <v>258</v>
      </c>
      <c r="BM446" s="152" t="s">
        <v>1507</v>
      </c>
    </row>
    <row r="447" spans="2:65" s="1" customFormat="1" ht="16.5" customHeight="1" x14ac:dyDescent="0.2">
      <c r="B447" s="139"/>
      <c r="C447" s="140" t="s">
        <v>1508</v>
      </c>
      <c r="D447" s="140" t="s">
        <v>195</v>
      </c>
      <c r="E447" s="141" t="s">
        <v>1509</v>
      </c>
      <c r="F447" s="142" t="s">
        <v>1510</v>
      </c>
      <c r="G447" s="143" t="s">
        <v>329</v>
      </c>
      <c r="H447" s="144">
        <v>755</v>
      </c>
      <c r="I447" s="145"/>
      <c r="J447" s="146">
        <f t="shared" si="130"/>
        <v>0</v>
      </c>
      <c r="K447" s="147"/>
      <c r="L447" s="28"/>
      <c r="M447" s="148" t="s">
        <v>1</v>
      </c>
      <c r="N447" s="149" t="s">
        <v>45</v>
      </c>
      <c r="P447" s="150">
        <f t="shared" si="131"/>
        <v>0</v>
      </c>
      <c r="Q447" s="150">
        <v>1E-3</v>
      </c>
      <c r="R447" s="150">
        <f t="shared" si="132"/>
        <v>0.755</v>
      </c>
      <c r="S447" s="150">
        <v>0</v>
      </c>
      <c r="T447" s="151">
        <f t="shared" si="133"/>
        <v>0</v>
      </c>
      <c r="AR447" s="152" t="s">
        <v>258</v>
      </c>
      <c r="AT447" s="152" t="s">
        <v>195</v>
      </c>
      <c r="AU447" s="152" t="s">
        <v>91</v>
      </c>
      <c r="AY447" s="13" t="s">
        <v>193</v>
      </c>
      <c r="BE447" s="153">
        <f t="shared" si="134"/>
        <v>0</v>
      </c>
      <c r="BF447" s="153">
        <f t="shared" si="135"/>
        <v>0</v>
      </c>
      <c r="BG447" s="153">
        <f t="shared" si="136"/>
        <v>0</v>
      </c>
      <c r="BH447" s="153">
        <f t="shared" si="137"/>
        <v>0</v>
      </c>
      <c r="BI447" s="153">
        <f t="shared" si="138"/>
        <v>0</v>
      </c>
      <c r="BJ447" s="13" t="s">
        <v>91</v>
      </c>
      <c r="BK447" s="153">
        <f t="shared" si="139"/>
        <v>0</v>
      </c>
      <c r="BL447" s="13" t="s">
        <v>258</v>
      </c>
      <c r="BM447" s="152" t="s">
        <v>1511</v>
      </c>
    </row>
    <row r="448" spans="2:65" s="1" customFormat="1" ht="24.2" customHeight="1" x14ac:dyDescent="0.2">
      <c r="B448" s="139"/>
      <c r="C448" s="140" t="s">
        <v>1512</v>
      </c>
      <c r="D448" s="140" t="s">
        <v>195</v>
      </c>
      <c r="E448" s="141" t="s">
        <v>1513</v>
      </c>
      <c r="F448" s="142" t="s">
        <v>1514</v>
      </c>
      <c r="G448" s="143" t="s">
        <v>329</v>
      </c>
      <c r="H448" s="144">
        <v>3267.5</v>
      </c>
      <c r="I448" s="145"/>
      <c r="J448" s="146">
        <f t="shared" si="130"/>
        <v>0</v>
      </c>
      <c r="K448" s="147"/>
      <c r="L448" s="28"/>
      <c r="M448" s="148" t="s">
        <v>1</v>
      </c>
      <c r="N448" s="149" t="s">
        <v>45</v>
      </c>
      <c r="P448" s="150">
        <f t="shared" si="131"/>
        <v>0</v>
      </c>
      <c r="Q448" s="150">
        <v>1E-3</v>
      </c>
      <c r="R448" s="150">
        <f t="shared" si="132"/>
        <v>3.2675000000000001</v>
      </c>
      <c r="S448" s="150">
        <v>0</v>
      </c>
      <c r="T448" s="151">
        <f t="shared" si="133"/>
        <v>0</v>
      </c>
      <c r="AR448" s="152" t="s">
        <v>258</v>
      </c>
      <c r="AT448" s="152" t="s">
        <v>195</v>
      </c>
      <c r="AU448" s="152" t="s">
        <v>91</v>
      </c>
      <c r="AY448" s="13" t="s">
        <v>193</v>
      </c>
      <c r="BE448" s="153">
        <f t="shared" si="134"/>
        <v>0</v>
      </c>
      <c r="BF448" s="153">
        <f t="shared" si="135"/>
        <v>0</v>
      </c>
      <c r="BG448" s="153">
        <f t="shared" si="136"/>
        <v>0</v>
      </c>
      <c r="BH448" s="153">
        <f t="shared" si="137"/>
        <v>0</v>
      </c>
      <c r="BI448" s="153">
        <f t="shared" si="138"/>
        <v>0</v>
      </c>
      <c r="BJ448" s="13" t="s">
        <v>91</v>
      </c>
      <c r="BK448" s="153">
        <f t="shared" si="139"/>
        <v>0</v>
      </c>
      <c r="BL448" s="13" t="s">
        <v>258</v>
      </c>
      <c r="BM448" s="152" t="s">
        <v>1515</v>
      </c>
    </row>
    <row r="449" spans="2:65" s="1" customFormat="1" ht="16.5" customHeight="1" x14ac:dyDescent="0.2">
      <c r="B449" s="139"/>
      <c r="C449" s="140" t="s">
        <v>1516</v>
      </c>
      <c r="D449" s="140" t="s">
        <v>195</v>
      </c>
      <c r="E449" s="141" t="s">
        <v>1517</v>
      </c>
      <c r="F449" s="142" t="s">
        <v>1518</v>
      </c>
      <c r="G449" s="143" t="s">
        <v>329</v>
      </c>
      <c r="H449" s="144">
        <v>69</v>
      </c>
      <c r="I449" s="145"/>
      <c r="J449" s="146">
        <f t="shared" si="130"/>
        <v>0</v>
      </c>
      <c r="K449" s="147"/>
      <c r="L449" s="28"/>
      <c r="M449" s="148" t="s">
        <v>1</v>
      </c>
      <c r="N449" s="149" t="s">
        <v>45</v>
      </c>
      <c r="P449" s="150">
        <f t="shared" si="131"/>
        <v>0</v>
      </c>
      <c r="Q449" s="150">
        <v>1E-3</v>
      </c>
      <c r="R449" s="150">
        <f t="shared" si="132"/>
        <v>6.9000000000000006E-2</v>
      </c>
      <c r="S449" s="150">
        <v>0</v>
      </c>
      <c r="T449" s="151">
        <f t="shared" si="133"/>
        <v>0</v>
      </c>
      <c r="AR449" s="152" t="s">
        <v>258</v>
      </c>
      <c r="AT449" s="152" t="s">
        <v>195</v>
      </c>
      <c r="AU449" s="152" t="s">
        <v>91</v>
      </c>
      <c r="AY449" s="13" t="s">
        <v>193</v>
      </c>
      <c r="BE449" s="153">
        <f t="shared" si="134"/>
        <v>0</v>
      </c>
      <c r="BF449" s="153">
        <f t="shared" si="135"/>
        <v>0</v>
      </c>
      <c r="BG449" s="153">
        <f t="shared" si="136"/>
        <v>0</v>
      </c>
      <c r="BH449" s="153">
        <f t="shared" si="137"/>
        <v>0</v>
      </c>
      <c r="BI449" s="153">
        <f t="shared" si="138"/>
        <v>0</v>
      </c>
      <c r="BJ449" s="13" t="s">
        <v>91</v>
      </c>
      <c r="BK449" s="153">
        <f t="shared" si="139"/>
        <v>0</v>
      </c>
      <c r="BL449" s="13" t="s">
        <v>258</v>
      </c>
      <c r="BM449" s="152" t="s">
        <v>1519</v>
      </c>
    </row>
    <row r="450" spans="2:65" s="1" customFormat="1" ht="24.2" customHeight="1" x14ac:dyDescent="0.2">
      <c r="B450" s="139"/>
      <c r="C450" s="140" t="s">
        <v>1520</v>
      </c>
      <c r="D450" s="140" t="s">
        <v>195</v>
      </c>
      <c r="E450" s="141" t="s">
        <v>1521</v>
      </c>
      <c r="F450" s="142" t="s">
        <v>1522</v>
      </c>
      <c r="G450" s="143" t="s">
        <v>329</v>
      </c>
      <c r="H450" s="144">
        <v>962.5</v>
      </c>
      <c r="I450" s="145"/>
      <c r="J450" s="146">
        <f t="shared" si="130"/>
        <v>0</v>
      </c>
      <c r="K450" s="147"/>
      <c r="L450" s="28"/>
      <c r="M450" s="148" t="s">
        <v>1</v>
      </c>
      <c r="N450" s="149" t="s">
        <v>45</v>
      </c>
      <c r="P450" s="150">
        <f t="shared" si="131"/>
        <v>0</v>
      </c>
      <c r="Q450" s="150">
        <v>1E-3</v>
      </c>
      <c r="R450" s="150">
        <f t="shared" si="132"/>
        <v>0.96250000000000002</v>
      </c>
      <c r="S450" s="150">
        <v>0</v>
      </c>
      <c r="T450" s="151">
        <f t="shared" si="133"/>
        <v>0</v>
      </c>
      <c r="AR450" s="152" t="s">
        <v>258</v>
      </c>
      <c r="AT450" s="152" t="s">
        <v>195</v>
      </c>
      <c r="AU450" s="152" t="s">
        <v>91</v>
      </c>
      <c r="AY450" s="13" t="s">
        <v>193</v>
      </c>
      <c r="BE450" s="153">
        <f t="shared" si="134"/>
        <v>0</v>
      </c>
      <c r="BF450" s="153">
        <f t="shared" si="135"/>
        <v>0</v>
      </c>
      <c r="BG450" s="153">
        <f t="shared" si="136"/>
        <v>0</v>
      </c>
      <c r="BH450" s="153">
        <f t="shared" si="137"/>
        <v>0</v>
      </c>
      <c r="BI450" s="153">
        <f t="shared" si="138"/>
        <v>0</v>
      </c>
      <c r="BJ450" s="13" t="s">
        <v>91</v>
      </c>
      <c r="BK450" s="153">
        <f t="shared" si="139"/>
        <v>0</v>
      </c>
      <c r="BL450" s="13" t="s">
        <v>258</v>
      </c>
      <c r="BM450" s="152" t="s">
        <v>1523</v>
      </c>
    </row>
    <row r="451" spans="2:65" s="1" customFormat="1" ht="24.2" customHeight="1" x14ac:dyDescent="0.2">
      <c r="B451" s="139"/>
      <c r="C451" s="140" t="s">
        <v>1524</v>
      </c>
      <c r="D451" s="140" t="s">
        <v>195</v>
      </c>
      <c r="E451" s="141" t="s">
        <v>1525</v>
      </c>
      <c r="F451" s="142" t="s">
        <v>1526</v>
      </c>
      <c r="G451" s="143" t="s">
        <v>329</v>
      </c>
      <c r="H451" s="144">
        <v>66</v>
      </c>
      <c r="I451" s="145"/>
      <c r="J451" s="146">
        <f t="shared" si="130"/>
        <v>0</v>
      </c>
      <c r="K451" s="147"/>
      <c r="L451" s="28"/>
      <c r="M451" s="148" t="s">
        <v>1</v>
      </c>
      <c r="N451" s="149" t="s">
        <v>45</v>
      </c>
      <c r="P451" s="150">
        <f t="shared" si="131"/>
        <v>0</v>
      </c>
      <c r="Q451" s="150">
        <v>1E-3</v>
      </c>
      <c r="R451" s="150">
        <f t="shared" si="132"/>
        <v>6.6000000000000003E-2</v>
      </c>
      <c r="S451" s="150">
        <v>0</v>
      </c>
      <c r="T451" s="151">
        <f t="shared" si="133"/>
        <v>0</v>
      </c>
      <c r="AR451" s="152" t="s">
        <v>258</v>
      </c>
      <c r="AT451" s="152" t="s">
        <v>195</v>
      </c>
      <c r="AU451" s="152" t="s">
        <v>91</v>
      </c>
      <c r="AY451" s="13" t="s">
        <v>193</v>
      </c>
      <c r="BE451" s="153">
        <f t="shared" si="134"/>
        <v>0</v>
      </c>
      <c r="BF451" s="153">
        <f t="shared" si="135"/>
        <v>0</v>
      </c>
      <c r="BG451" s="153">
        <f t="shared" si="136"/>
        <v>0</v>
      </c>
      <c r="BH451" s="153">
        <f t="shared" si="137"/>
        <v>0</v>
      </c>
      <c r="BI451" s="153">
        <f t="shared" si="138"/>
        <v>0</v>
      </c>
      <c r="BJ451" s="13" t="s">
        <v>91</v>
      </c>
      <c r="BK451" s="153">
        <f t="shared" si="139"/>
        <v>0</v>
      </c>
      <c r="BL451" s="13" t="s">
        <v>258</v>
      </c>
      <c r="BM451" s="152" t="s">
        <v>1527</v>
      </c>
    </row>
    <row r="452" spans="2:65" s="1" customFormat="1" ht="16.5" customHeight="1" x14ac:dyDescent="0.2">
      <c r="B452" s="139"/>
      <c r="C452" s="140" t="s">
        <v>1528</v>
      </c>
      <c r="D452" s="140" t="s">
        <v>195</v>
      </c>
      <c r="E452" s="141" t="s">
        <v>1529</v>
      </c>
      <c r="F452" s="142" t="s">
        <v>1530</v>
      </c>
      <c r="G452" s="143" t="s">
        <v>329</v>
      </c>
      <c r="H452" s="144">
        <v>1240</v>
      </c>
      <c r="I452" s="145"/>
      <c r="J452" s="146">
        <f t="shared" si="130"/>
        <v>0</v>
      </c>
      <c r="K452" s="147"/>
      <c r="L452" s="28"/>
      <c r="M452" s="148" t="s">
        <v>1</v>
      </c>
      <c r="N452" s="149" t="s">
        <v>45</v>
      </c>
      <c r="P452" s="150">
        <f t="shared" si="131"/>
        <v>0</v>
      </c>
      <c r="Q452" s="150">
        <v>1E-3</v>
      </c>
      <c r="R452" s="150">
        <f t="shared" si="132"/>
        <v>1.24</v>
      </c>
      <c r="S452" s="150">
        <v>0</v>
      </c>
      <c r="T452" s="151">
        <f t="shared" si="133"/>
        <v>0</v>
      </c>
      <c r="AR452" s="152" t="s">
        <v>258</v>
      </c>
      <c r="AT452" s="152" t="s">
        <v>195</v>
      </c>
      <c r="AU452" s="152" t="s">
        <v>91</v>
      </c>
      <c r="AY452" s="13" t="s">
        <v>193</v>
      </c>
      <c r="BE452" s="153">
        <f t="shared" si="134"/>
        <v>0</v>
      </c>
      <c r="BF452" s="153">
        <f t="shared" si="135"/>
        <v>0</v>
      </c>
      <c r="BG452" s="153">
        <f t="shared" si="136"/>
        <v>0</v>
      </c>
      <c r="BH452" s="153">
        <f t="shared" si="137"/>
        <v>0</v>
      </c>
      <c r="BI452" s="153">
        <f t="shared" si="138"/>
        <v>0</v>
      </c>
      <c r="BJ452" s="13" t="s">
        <v>91</v>
      </c>
      <c r="BK452" s="153">
        <f t="shared" si="139"/>
        <v>0</v>
      </c>
      <c r="BL452" s="13" t="s">
        <v>258</v>
      </c>
      <c r="BM452" s="152" t="s">
        <v>1531</v>
      </c>
    </row>
    <row r="453" spans="2:65" s="1" customFormat="1" ht="16.5" customHeight="1" x14ac:dyDescent="0.2">
      <c r="B453" s="139"/>
      <c r="C453" s="140" t="s">
        <v>1532</v>
      </c>
      <c r="D453" s="140" t="s">
        <v>195</v>
      </c>
      <c r="E453" s="141" t="s">
        <v>1533</v>
      </c>
      <c r="F453" s="142" t="s">
        <v>1534</v>
      </c>
      <c r="G453" s="143" t="s">
        <v>329</v>
      </c>
      <c r="H453" s="144">
        <v>451</v>
      </c>
      <c r="I453" s="145"/>
      <c r="J453" s="146">
        <f t="shared" si="130"/>
        <v>0</v>
      </c>
      <c r="K453" s="147"/>
      <c r="L453" s="28"/>
      <c r="M453" s="148" t="s">
        <v>1</v>
      </c>
      <c r="N453" s="149" t="s">
        <v>45</v>
      </c>
      <c r="P453" s="150">
        <f t="shared" si="131"/>
        <v>0</v>
      </c>
      <c r="Q453" s="150">
        <v>1E-3</v>
      </c>
      <c r="R453" s="150">
        <f t="shared" si="132"/>
        <v>0.45100000000000001</v>
      </c>
      <c r="S453" s="150">
        <v>0</v>
      </c>
      <c r="T453" s="151">
        <f t="shared" si="133"/>
        <v>0</v>
      </c>
      <c r="AR453" s="152" t="s">
        <v>258</v>
      </c>
      <c r="AT453" s="152" t="s">
        <v>195</v>
      </c>
      <c r="AU453" s="152" t="s">
        <v>91</v>
      </c>
      <c r="AY453" s="13" t="s">
        <v>193</v>
      </c>
      <c r="BE453" s="153">
        <f t="shared" si="134"/>
        <v>0</v>
      </c>
      <c r="BF453" s="153">
        <f t="shared" si="135"/>
        <v>0</v>
      </c>
      <c r="BG453" s="153">
        <f t="shared" si="136"/>
        <v>0</v>
      </c>
      <c r="BH453" s="153">
        <f t="shared" si="137"/>
        <v>0</v>
      </c>
      <c r="BI453" s="153">
        <f t="shared" si="138"/>
        <v>0</v>
      </c>
      <c r="BJ453" s="13" t="s">
        <v>91</v>
      </c>
      <c r="BK453" s="153">
        <f t="shared" si="139"/>
        <v>0</v>
      </c>
      <c r="BL453" s="13" t="s">
        <v>258</v>
      </c>
      <c r="BM453" s="152" t="s">
        <v>1535</v>
      </c>
    </row>
    <row r="454" spans="2:65" s="1" customFormat="1" ht="21.75" customHeight="1" x14ac:dyDescent="0.2">
      <c r="B454" s="139"/>
      <c r="C454" s="140" t="s">
        <v>1536</v>
      </c>
      <c r="D454" s="140" t="s">
        <v>195</v>
      </c>
      <c r="E454" s="141" t="s">
        <v>1537</v>
      </c>
      <c r="F454" s="142" t="s">
        <v>1538</v>
      </c>
      <c r="G454" s="143" t="s">
        <v>329</v>
      </c>
      <c r="H454" s="144">
        <v>54</v>
      </c>
      <c r="I454" s="145"/>
      <c r="J454" s="146">
        <f t="shared" si="130"/>
        <v>0</v>
      </c>
      <c r="K454" s="147"/>
      <c r="L454" s="28"/>
      <c r="M454" s="148" t="s">
        <v>1</v>
      </c>
      <c r="N454" s="149" t="s">
        <v>45</v>
      </c>
      <c r="P454" s="150">
        <f t="shared" si="131"/>
        <v>0</v>
      </c>
      <c r="Q454" s="150">
        <v>1E-3</v>
      </c>
      <c r="R454" s="150">
        <f t="shared" si="132"/>
        <v>5.3999999999999999E-2</v>
      </c>
      <c r="S454" s="150">
        <v>0</v>
      </c>
      <c r="T454" s="151">
        <f t="shared" si="133"/>
        <v>0</v>
      </c>
      <c r="AR454" s="152" t="s">
        <v>258</v>
      </c>
      <c r="AT454" s="152" t="s">
        <v>195</v>
      </c>
      <c r="AU454" s="152" t="s">
        <v>91</v>
      </c>
      <c r="AY454" s="13" t="s">
        <v>193</v>
      </c>
      <c r="BE454" s="153">
        <f t="shared" si="134"/>
        <v>0</v>
      </c>
      <c r="BF454" s="153">
        <f t="shared" si="135"/>
        <v>0</v>
      </c>
      <c r="BG454" s="153">
        <f t="shared" si="136"/>
        <v>0</v>
      </c>
      <c r="BH454" s="153">
        <f t="shared" si="137"/>
        <v>0</v>
      </c>
      <c r="BI454" s="153">
        <f t="shared" si="138"/>
        <v>0</v>
      </c>
      <c r="BJ454" s="13" t="s">
        <v>91</v>
      </c>
      <c r="BK454" s="153">
        <f t="shared" si="139"/>
        <v>0</v>
      </c>
      <c r="BL454" s="13" t="s">
        <v>258</v>
      </c>
      <c r="BM454" s="152" t="s">
        <v>1539</v>
      </c>
    </row>
    <row r="455" spans="2:65" s="1" customFormat="1" ht="16.5" customHeight="1" x14ac:dyDescent="0.2">
      <c r="B455" s="139"/>
      <c r="C455" s="140" t="s">
        <v>1540</v>
      </c>
      <c r="D455" s="140" t="s">
        <v>195</v>
      </c>
      <c r="E455" s="141" t="s">
        <v>1541</v>
      </c>
      <c r="F455" s="142" t="s">
        <v>1542</v>
      </c>
      <c r="G455" s="143" t="s">
        <v>329</v>
      </c>
      <c r="H455" s="144">
        <v>90</v>
      </c>
      <c r="I455" s="145"/>
      <c r="J455" s="146">
        <f t="shared" si="130"/>
        <v>0</v>
      </c>
      <c r="K455" s="147"/>
      <c r="L455" s="28"/>
      <c r="M455" s="148" t="s">
        <v>1</v>
      </c>
      <c r="N455" s="149" t="s">
        <v>45</v>
      </c>
      <c r="P455" s="150">
        <f t="shared" si="131"/>
        <v>0</v>
      </c>
      <c r="Q455" s="150">
        <v>1E-3</v>
      </c>
      <c r="R455" s="150">
        <f t="shared" si="132"/>
        <v>0.09</v>
      </c>
      <c r="S455" s="150">
        <v>0</v>
      </c>
      <c r="T455" s="151">
        <f t="shared" si="133"/>
        <v>0</v>
      </c>
      <c r="AR455" s="152" t="s">
        <v>258</v>
      </c>
      <c r="AT455" s="152" t="s">
        <v>195</v>
      </c>
      <c r="AU455" s="152" t="s">
        <v>91</v>
      </c>
      <c r="AY455" s="13" t="s">
        <v>193</v>
      </c>
      <c r="BE455" s="153">
        <f t="shared" si="134"/>
        <v>0</v>
      </c>
      <c r="BF455" s="153">
        <f t="shared" si="135"/>
        <v>0</v>
      </c>
      <c r="BG455" s="153">
        <f t="shared" si="136"/>
        <v>0</v>
      </c>
      <c r="BH455" s="153">
        <f t="shared" si="137"/>
        <v>0</v>
      </c>
      <c r="BI455" s="153">
        <f t="shared" si="138"/>
        <v>0</v>
      </c>
      <c r="BJ455" s="13" t="s">
        <v>91</v>
      </c>
      <c r="BK455" s="153">
        <f t="shared" si="139"/>
        <v>0</v>
      </c>
      <c r="BL455" s="13" t="s">
        <v>258</v>
      </c>
      <c r="BM455" s="152" t="s">
        <v>1543</v>
      </c>
    </row>
    <row r="456" spans="2:65" s="1" customFormat="1" ht="16.5" customHeight="1" x14ac:dyDescent="0.2">
      <c r="B456" s="139"/>
      <c r="C456" s="140" t="s">
        <v>1544</v>
      </c>
      <c r="D456" s="140" t="s">
        <v>195</v>
      </c>
      <c r="E456" s="141" t="s">
        <v>1545</v>
      </c>
      <c r="F456" s="142" t="s">
        <v>1546</v>
      </c>
      <c r="G456" s="143" t="s">
        <v>329</v>
      </c>
      <c r="H456" s="144">
        <v>23.9</v>
      </c>
      <c r="I456" s="145"/>
      <c r="J456" s="146">
        <f t="shared" si="130"/>
        <v>0</v>
      </c>
      <c r="K456" s="147"/>
      <c r="L456" s="28"/>
      <c r="M456" s="148" t="s">
        <v>1</v>
      </c>
      <c r="N456" s="149" t="s">
        <v>45</v>
      </c>
      <c r="P456" s="150">
        <f t="shared" si="131"/>
        <v>0</v>
      </c>
      <c r="Q456" s="150">
        <v>1E-3</v>
      </c>
      <c r="R456" s="150">
        <f t="shared" si="132"/>
        <v>2.3899999999999998E-2</v>
      </c>
      <c r="S456" s="150">
        <v>0</v>
      </c>
      <c r="T456" s="151">
        <f t="shared" si="133"/>
        <v>0</v>
      </c>
      <c r="AR456" s="152" t="s">
        <v>258</v>
      </c>
      <c r="AT456" s="152" t="s">
        <v>195</v>
      </c>
      <c r="AU456" s="152" t="s">
        <v>91</v>
      </c>
      <c r="AY456" s="13" t="s">
        <v>193</v>
      </c>
      <c r="BE456" s="153">
        <f t="shared" si="134"/>
        <v>0</v>
      </c>
      <c r="BF456" s="153">
        <f t="shared" si="135"/>
        <v>0</v>
      </c>
      <c r="BG456" s="153">
        <f t="shared" si="136"/>
        <v>0</v>
      </c>
      <c r="BH456" s="153">
        <f t="shared" si="137"/>
        <v>0</v>
      </c>
      <c r="BI456" s="153">
        <f t="shared" si="138"/>
        <v>0</v>
      </c>
      <c r="BJ456" s="13" t="s">
        <v>91</v>
      </c>
      <c r="BK456" s="153">
        <f t="shared" si="139"/>
        <v>0</v>
      </c>
      <c r="BL456" s="13" t="s">
        <v>258</v>
      </c>
      <c r="BM456" s="152" t="s">
        <v>1547</v>
      </c>
    </row>
    <row r="457" spans="2:65" s="1" customFormat="1" ht="16.5" customHeight="1" x14ac:dyDescent="0.2">
      <c r="B457" s="139"/>
      <c r="C457" s="140" t="s">
        <v>1548</v>
      </c>
      <c r="D457" s="140" t="s">
        <v>195</v>
      </c>
      <c r="E457" s="141" t="s">
        <v>1549</v>
      </c>
      <c r="F457" s="142" t="s">
        <v>1550</v>
      </c>
      <c r="G457" s="143" t="s">
        <v>489</v>
      </c>
      <c r="H457" s="144">
        <v>1</v>
      </c>
      <c r="I457" s="145"/>
      <c r="J457" s="146">
        <f t="shared" si="130"/>
        <v>0</v>
      </c>
      <c r="K457" s="147"/>
      <c r="L457" s="28"/>
      <c r="M457" s="148" t="s">
        <v>1</v>
      </c>
      <c r="N457" s="149" t="s">
        <v>45</v>
      </c>
      <c r="P457" s="150">
        <f t="shared" si="131"/>
        <v>0</v>
      </c>
      <c r="Q457" s="150">
        <v>1E-3</v>
      </c>
      <c r="R457" s="150">
        <f t="shared" si="132"/>
        <v>1E-3</v>
      </c>
      <c r="S457" s="150">
        <v>0</v>
      </c>
      <c r="T457" s="151">
        <f t="shared" si="133"/>
        <v>0</v>
      </c>
      <c r="AR457" s="152" t="s">
        <v>258</v>
      </c>
      <c r="AT457" s="152" t="s">
        <v>195</v>
      </c>
      <c r="AU457" s="152" t="s">
        <v>91</v>
      </c>
      <c r="AY457" s="13" t="s">
        <v>193</v>
      </c>
      <c r="BE457" s="153">
        <f t="shared" si="134"/>
        <v>0</v>
      </c>
      <c r="BF457" s="153">
        <f t="shared" si="135"/>
        <v>0</v>
      </c>
      <c r="BG457" s="153">
        <f t="shared" si="136"/>
        <v>0</v>
      </c>
      <c r="BH457" s="153">
        <f t="shared" si="137"/>
        <v>0</v>
      </c>
      <c r="BI457" s="153">
        <f t="shared" si="138"/>
        <v>0</v>
      </c>
      <c r="BJ457" s="13" t="s">
        <v>91</v>
      </c>
      <c r="BK457" s="153">
        <f t="shared" si="139"/>
        <v>0</v>
      </c>
      <c r="BL457" s="13" t="s">
        <v>258</v>
      </c>
      <c r="BM457" s="152" t="s">
        <v>1551</v>
      </c>
    </row>
    <row r="458" spans="2:65" s="1" customFormat="1" ht="16.5" customHeight="1" x14ac:dyDescent="0.2">
      <c r="B458" s="139"/>
      <c r="C458" s="140" t="s">
        <v>1552</v>
      </c>
      <c r="D458" s="140" t="s">
        <v>195</v>
      </c>
      <c r="E458" s="141" t="s">
        <v>1553</v>
      </c>
      <c r="F458" s="142" t="s">
        <v>1554</v>
      </c>
      <c r="G458" s="143" t="s">
        <v>198</v>
      </c>
      <c r="H458" s="144">
        <v>20</v>
      </c>
      <c r="I458" s="145"/>
      <c r="J458" s="146">
        <f t="shared" si="130"/>
        <v>0</v>
      </c>
      <c r="K458" s="147"/>
      <c r="L458" s="28"/>
      <c r="M458" s="148" t="s">
        <v>1</v>
      </c>
      <c r="N458" s="149" t="s">
        <v>45</v>
      </c>
      <c r="P458" s="150">
        <f t="shared" si="131"/>
        <v>0</v>
      </c>
      <c r="Q458" s="150">
        <v>1E-3</v>
      </c>
      <c r="R458" s="150">
        <f t="shared" si="132"/>
        <v>0.02</v>
      </c>
      <c r="S458" s="150">
        <v>0</v>
      </c>
      <c r="T458" s="151">
        <f t="shared" si="133"/>
        <v>0</v>
      </c>
      <c r="AR458" s="152" t="s">
        <v>258</v>
      </c>
      <c r="AT458" s="152" t="s">
        <v>195</v>
      </c>
      <c r="AU458" s="152" t="s">
        <v>91</v>
      </c>
      <c r="AY458" s="13" t="s">
        <v>193</v>
      </c>
      <c r="BE458" s="153">
        <f t="shared" si="134"/>
        <v>0</v>
      </c>
      <c r="BF458" s="153">
        <f t="shared" si="135"/>
        <v>0</v>
      </c>
      <c r="BG458" s="153">
        <f t="shared" si="136"/>
        <v>0</v>
      </c>
      <c r="BH458" s="153">
        <f t="shared" si="137"/>
        <v>0</v>
      </c>
      <c r="BI458" s="153">
        <f t="shared" si="138"/>
        <v>0</v>
      </c>
      <c r="BJ458" s="13" t="s">
        <v>91</v>
      </c>
      <c r="BK458" s="153">
        <f t="shared" si="139"/>
        <v>0</v>
      </c>
      <c r="BL458" s="13" t="s">
        <v>258</v>
      </c>
      <c r="BM458" s="152" t="s">
        <v>1555</v>
      </c>
    </row>
    <row r="459" spans="2:65" s="1" customFormat="1" ht="21.75" customHeight="1" x14ac:dyDescent="0.2">
      <c r="B459" s="139"/>
      <c r="C459" s="140" t="s">
        <v>1556</v>
      </c>
      <c r="D459" s="140" t="s">
        <v>195</v>
      </c>
      <c r="E459" s="141" t="s">
        <v>1557</v>
      </c>
      <c r="F459" s="142" t="s">
        <v>1558</v>
      </c>
      <c r="G459" s="143" t="s">
        <v>489</v>
      </c>
      <c r="H459" s="144">
        <v>1</v>
      </c>
      <c r="I459" s="145"/>
      <c r="J459" s="146">
        <f t="shared" si="130"/>
        <v>0</v>
      </c>
      <c r="K459" s="147"/>
      <c r="L459" s="28"/>
      <c r="M459" s="148" t="s">
        <v>1</v>
      </c>
      <c r="N459" s="149" t="s">
        <v>45</v>
      </c>
      <c r="P459" s="150">
        <f t="shared" si="131"/>
        <v>0</v>
      </c>
      <c r="Q459" s="150">
        <v>1E-3</v>
      </c>
      <c r="R459" s="150">
        <f t="shared" si="132"/>
        <v>1E-3</v>
      </c>
      <c r="S459" s="150">
        <v>0</v>
      </c>
      <c r="T459" s="151">
        <f t="shared" si="133"/>
        <v>0</v>
      </c>
      <c r="AR459" s="152" t="s">
        <v>258</v>
      </c>
      <c r="AT459" s="152" t="s">
        <v>195</v>
      </c>
      <c r="AU459" s="152" t="s">
        <v>91</v>
      </c>
      <c r="AY459" s="13" t="s">
        <v>193</v>
      </c>
      <c r="BE459" s="153">
        <f t="shared" si="134"/>
        <v>0</v>
      </c>
      <c r="BF459" s="153">
        <f t="shared" si="135"/>
        <v>0</v>
      </c>
      <c r="BG459" s="153">
        <f t="shared" si="136"/>
        <v>0</v>
      </c>
      <c r="BH459" s="153">
        <f t="shared" si="137"/>
        <v>0</v>
      </c>
      <c r="BI459" s="153">
        <f t="shared" si="138"/>
        <v>0</v>
      </c>
      <c r="BJ459" s="13" t="s">
        <v>91</v>
      </c>
      <c r="BK459" s="153">
        <f t="shared" si="139"/>
        <v>0</v>
      </c>
      <c r="BL459" s="13" t="s">
        <v>258</v>
      </c>
      <c r="BM459" s="152" t="s">
        <v>1559</v>
      </c>
    </row>
    <row r="460" spans="2:65" s="1" customFormat="1" ht="21.75" customHeight="1" x14ac:dyDescent="0.2">
      <c r="B460" s="139"/>
      <c r="C460" s="140" t="s">
        <v>1560</v>
      </c>
      <c r="D460" s="140" t="s">
        <v>195</v>
      </c>
      <c r="E460" s="141" t="s">
        <v>1561</v>
      </c>
      <c r="F460" s="142" t="s">
        <v>1562</v>
      </c>
      <c r="G460" s="143" t="s">
        <v>489</v>
      </c>
      <c r="H460" s="144">
        <v>1</v>
      </c>
      <c r="I460" s="145"/>
      <c r="J460" s="146">
        <f t="shared" si="130"/>
        <v>0</v>
      </c>
      <c r="K460" s="147"/>
      <c r="L460" s="28"/>
      <c r="M460" s="148" t="s">
        <v>1</v>
      </c>
      <c r="N460" s="149" t="s">
        <v>45</v>
      </c>
      <c r="P460" s="150">
        <f t="shared" si="131"/>
        <v>0</v>
      </c>
      <c r="Q460" s="150">
        <v>1E-3</v>
      </c>
      <c r="R460" s="150">
        <f t="shared" si="132"/>
        <v>1E-3</v>
      </c>
      <c r="S460" s="150">
        <v>0</v>
      </c>
      <c r="T460" s="151">
        <f t="shared" si="133"/>
        <v>0</v>
      </c>
      <c r="AR460" s="152" t="s">
        <v>258</v>
      </c>
      <c r="AT460" s="152" t="s">
        <v>195</v>
      </c>
      <c r="AU460" s="152" t="s">
        <v>91</v>
      </c>
      <c r="AY460" s="13" t="s">
        <v>193</v>
      </c>
      <c r="BE460" s="153">
        <f t="shared" si="134"/>
        <v>0</v>
      </c>
      <c r="BF460" s="153">
        <f t="shared" si="135"/>
        <v>0</v>
      </c>
      <c r="BG460" s="153">
        <f t="shared" si="136"/>
        <v>0</v>
      </c>
      <c r="BH460" s="153">
        <f t="shared" si="137"/>
        <v>0</v>
      </c>
      <c r="BI460" s="153">
        <f t="shared" si="138"/>
        <v>0</v>
      </c>
      <c r="BJ460" s="13" t="s">
        <v>91</v>
      </c>
      <c r="BK460" s="153">
        <f t="shared" si="139"/>
        <v>0</v>
      </c>
      <c r="BL460" s="13" t="s">
        <v>258</v>
      </c>
      <c r="BM460" s="152" t="s">
        <v>1563</v>
      </c>
    </row>
    <row r="461" spans="2:65" s="1" customFormat="1" ht="21.75" customHeight="1" x14ac:dyDescent="0.2">
      <c r="B461" s="139"/>
      <c r="C461" s="140" t="s">
        <v>1564</v>
      </c>
      <c r="D461" s="140" t="s">
        <v>195</v>
      </c>
      <c r="E461" s="141" t="s">
        <v>1565</v>
      </c>
      <c r="F461" s="142" t="s">
        <v>1566</v>
      </c>
      <c r="G461" s="143" t="s">
        <v>489</v>
      </c>
      <c r="H461" s="144">
        <v>1</v>
      </c>
      <c r="I461" s="145"/>
      <c r="J461" s="146">
        <f t="shared" si="130"/>
        <v>0</v>
      </c>
      <c r="K461" s="147"/>
      <c r="L461" s="28"/>
      <c r="M461" s="148" t="s">
        <v>1</v>
      </c>
      <c r="N461" s="149" t="s">
        <v>45</v>
      </c>
      <c r="P461" s="150">
        <f t="shared" si="131"/>
        <v>0</v>
      </c>
      <c r="Q461" s="150">
        <v>1E-3</v>
      </c>
      <c r="R461" s="150">
        <f t="shared" si="132"/>
        <v>1E-3</v>
      </c>
      <c r="S461" s="150">
        <v>0</v>
      </c>
      <c r="T461" s="151">
        <f t="shared" si="133"/>
        <v>0</v>
      </c>
      <c r="AR461" s="152" t="s">
        <v>258</v>
      </c>
      <c r="AT461" s="152" t="s">
        <v>195</v>
      </c>
      <c r="AU461" s="152" t="s">
        <v>91</v>
      </c>
      <c r="AY461" s="13" t="s">
        <v>193</v>
      </c>
      <c r="BE461" s="153">
        <f t="shared" si="134"/>
        <v>0</v>
      </c>
      <c r="BF461" s="153">
        <f t="shared" si="135"/>
        <v>0</v>
      </c>
      <c r="BG461" s="153">
        <f t="shared" si="136"/>
        <v>0</v>
      </c>
      <c r="BH461" s="153">
        <f t="shared" si="137"/>
        <v>0</v>
      </c>
      <c r="BI461" s="153">
        <f t="shared" si="138"/>
        <v>0</v>
      </c>
      <c r="BJ461" s="13" t="s">
        <v>91</v>
      </c>
      <c r="BK461" s="153">
        <f t="shared" si="139"/>
        <v>0</v>
      </c>
      <c r="BL461" s="13" t="s">
        <v>258</v>
      </c>
      <c r="BM461" s="152" t="s">
        <v>1567</v>
      </c>
    </row>
    <row r="462" spans="2:65" s="1" customFormat="1" ht="21.75" customHeight="1" x14ac:dyDescent="0.2">
      <c r="B462" s="139"/>
      <c r="C462" s="140" t="s">
        <v>1568</v>
      </c>
      <c r="D462" s="140" t="s">
        <v>195</v>
      </c>
      <c r="E462" s="141" t="s">
        <v>1569</v>
      </c>
      <c r="F462" s="142" t="s">
        <v>1570</v>
      </c>
      <c r="G462" s="143" t="s">
        <v>329</v>
      </c>
      <c r="H462" s="144">
        <v>176</v>
      </c>
      <c r="I462" s="145"/>
      <c r="J462" s="146">
        <f t="shared" si="130"/>
        <v>0</v>
      </c>
      <c r="K462" s="147"/>
      <c r="L462" s="28"/>
      <c r="M462" s="148" t="s">
        <v>1</v>
      </c>
      <c r="N462" s="149" t="s">
        <v>45</v>
      </c>
      <c r="P462" s="150">
        <f t="shared" si="131"/>
        <v>0</v>
      </c>
      <c r="Q462" s="150">
        <v>1E-3</v>
      </c>
      <c r="R462" s="150">
        <f t="shared" si="132"/>
        <v>0.17599999999999999</v>
      </c>
      <c r="S462" s="150">
        <v>0</v>
      </c>
      <c r="T462" s="151">
        <f t="shared" si="133"/>
        <v>0</v>
      </c>
      <c r="AR462" s="152" t="s">
        <v>258</v>
      </c>
      <c r="AT462" s="152" t="s">
        <v>195</v>
      </c>
      <c r="AU462" s="152" t="s">
        <v>91</v>
      </c>
      <c r="AY462" s="13" t="s">
        <v>193</v>
      </c>
      <c r="BE462" s="153">
        <f t="shared" si="134"/>
        <v>0</v>
      </c>
      <c r="BF462" s="153">
        <f t="shared" si="135"/>
        <v>0</v>
      </c>
      <c r="BG462" s="153">
        <f t="shared" si="136"/>
        <v>0</v>
      </c>
      <c r="BH462" s="153">
        <f t="shared" si="137"/>
        <v>0</v>
      </c>
      <c r="BI462" s="153">
        <f t="shared" si="138"/>
        <v>0</v>
      </c>
      <c r="BJ462" s="13" t="s">
        <v>91</v>
      </c>
      <c r="BK462" s="153">
        <f t="shared" si="139"/>
        <v>0</v>
      </c>
      <c r="BL462" s="13" t="s">
        <v>258</v>
      </c>
      <c r="BM462" s="152" t="s">
        <v>1571</v>
      </c>
    </row>
    <row r="463" spans="2:65" s="1" customFormat="1" ht="16.5" customHeight="1" x14ac:dyDescent="0.2">
      <c r="B463" s="139"/>
      <c r="C463" s="140" t="s">
        <v>1572</v>
      </c>
      <c r="D463" s="140" t="s">
        <v>195</v>
      </c>
      <c r="E463" s="141" t="s">
        <v>1573</v>
      </c>
      <c r="F463" s="142" t="s">
        <v>1574</v>
      </c>
      <c r="G463" s="143" t="s">
        <v>329</v>
      </c>
      <c r="H463" s="144">
        <v>123.96</v>
      </c>
      <c r="I463" s="145"/>
      <c r="J463" s="146">
        <f t="shared" si="130"/>
        <v>0</v>
      </c>
      <c r="K463" s="147"/>
      <c r="L463" s="28"/>
      <c r="M463" s="148" t="s">
        <v>1</v>
      </c>
      <c r="N463" s="149" t="s">
        <v>45</v>
      </c>
      <c r="P463" s="150">
        <f t="shared" si="131"/>
        <v>0</v>
      </c>
      <c r="Q463" s="150">
        <v>1E-3</v>
      </c>
      <c r="R463" s="150">
        <f t="shared" si="132"/>
        <v>0.12396</v>
      </c>
      <c r="S463" s="150">
        <v>0</v>
      </c>
      <c r="T463" s="151">
        <f t="shared" si="133"/>
        <v>0</v>
      </c>
      <c r="AR463" s="152" t="s">
        <v>258</v>
      </c>
      <c r="AT463" s="152" t="s">
        <v>195</v>
      </c>
      <c r="AU463" s="152" t="s">
        <v>91</v>
      </c>
      <c r="AY463" s="13" t="s">
        <v>193</v>
      </c>
      <c r="BE463" s="153">
        <f t="shared" si="134"/>
        <v>0</v>
      </c>
      <c r="BF463" s="153">
        <f t="shared" si="135"/>
        <v>0</v>
      </c>
      <c r="BG463" s="153">
        <f t="shared" si="136"/>
        <v>0</v>
      </c>
      <c r="BH463" s="153">
        <f t="shared" si="137"/>
        <v>0</v>
      </c>
      <c r="BI463" s="153">
        <f t="shared" si="138"/>
        <v>0</v>
      </c>
      <c r="BJ463" s="13" t="s">
        <v>91</v>
      </c>
      <c r="BK463" s="153">
        <f t="shared" si="139"/>
        <v>0</v>
      </c>
      <c r="BL463" s="13" t="s">
        <v>258</v>
      </c>
      <c r="BM463" s="152" t="s">
        <v>1575</v>
      </c>
    </row>
    <row r="464" spans="2:65" s="1" customFormat="1" ht="16.5" customHeight="1" x14ac:dyDescent="0.2">
      <c r="B464" s="139"/>
      <c r="C464" s="140" t="s">
        <v>1576</v>
      </c>
      <c r="D464" s="140" t="s">
        <v>195</v>
      </c>
      <c r="E464" s="141" t="s">
        <v>1577</v>
      </c>
      <c r="F464" s="142" t="s">
        <v>1578</v>
      </c>
      <c r="G464" s="143" t="s">
        <v>329</v>
      </c>
      <c r="H464" s="144">
        <v>20</v>
      </c>
      <c r="I464" s="145"/>
      <c r="J464" s="146">
        <f t="shared" si="130"/>
        <v>0</v>
      </c>
      <c r="K464" s="147"/>
      <c r="L464" s="28"/>
      <c r="M464" s="148" t="s">
        <v>1</v>
      </c>
      <c r="N464" s="149" t="s">
        <v>45</v>
      </c>
      <c r="P464" s="150">
        <f t="shared" si="131"/>
        <v>0</v>
      </c>
      <c r="Q464" s="150">
        <v>1E-3</v>
      </c>
      <c r="R464" s="150">
        <f t="shared" si="132"/>
        <v>0.02</v>
      </c>
      <c r="S464" s="150">
        <v>0</v>
      </c>
      <c r="T464" s="151">
        <f t="shared" si="133"/>
        <v>0</v>
      </c>
      <c r="AR464" s="152" t="s">
        <v>258</v>
      </c>
      <c r="AT464" s="152" t="s">
        <v>195</v>
      </c>
      <c r="AU464" s="152" t="s">
        <v>91</v>
      </c>
      <c r="AY464" s="13" t="s">
        <v>193</v>
      </c>
      <c r="BE464" s="153">
        <f t="shared" si="134"/>
        <v>0</v>
      </c>
      <c r="BF464" s="153">
        <f t="shared" si="135"/>
        <v>0</v>
      </c>
      <c r="BG464" s="153">
        <f t="shared" si="136"/>
        <v>0</v>
      </c>
      <c r="BH464" s="153">
        <f t="shared" si="137"/>
        <v>0</v>
      </c>
      <c r="BI464" s="153">
        <f t="shared" si="138"/>
        <v>0</v>
      </c>
      <c r="BJ464" s="13" t="s">
        <v>91</v>
      </c>
      <c r="BK464" s="153">
        <f t="shared" si="139"/>
        <v>0</v>
      </c>
      <c r="BL464" s="13" t="s">
        <v>258</v>
      </c>
      <c r="BM464" s="152" t="s">
        <v>1579</v>
      </c>
    </row>
    <row r="465" spans="2:65" s="1" customFormat="1" ht="16.5" customHeight="1" x14ac:dyDescent="0.2">
      <c r="B465" s="139"/>
      <c r="C465" s="140" t="s">
        <v>1580</v>
      </c>
      <c r="D465" s="140" t="s">
        <v>195</v>
      </c>
      <c r="E465" s="141" t="s">
        <v>1581</v>
      </c>
      <c r="F465" s="142" t="s">
        <v>1582</v>
      </c>
      <c r="G465" s="143" t="s">
        <v>329</v>
      </c>
      <c r="H465" s="144">
        <v>91.2</v>
      </c>
      <c r="I465" s="145"/>
      <c r="J465" s="146">
        <f t="shared" si="130"/>
        <v>0</v>
      </c>
      <c r="K465" s="147"/>
      <c r="L465" s="28"/>
      <c r="M465" s="148" t="s">
        <v>1</v>
      </c>
      <c r="N465" s="149" t="s">
        <v>45</v>
      </c>
      <c r="P465" s="150">
        <f t="shared" si="131"/>
        <v>0</v>
      </c>
      <c r="Q465" s="150">
        <v>1E-3</v>
      </c>
      <c r="R465" s="150">
        <f t="shared" si="132"/>
        <v>9.1200000000000003E-2</v>
      </c>
      <c r="S465" s="150">
        <v>0</v>
      </c>
      <c r="T465" s="151">
        <f t="shared" si="133"/>
        <v>0</v>
      </c>
      <c r="AR465" s="152" t="s">
        <v>258</v>
      </c>
      <c r="AT465" s="152" t="s">
        <v>195</v>
      </c>
      <c r="AU465" s="152" t="s">
        <v>91</v>
      </c>
      <c r="AY465" s="13" t="s">
        <v>193</v>
      </c>
      <c r="BE465" s="153">
        <f t="shared" si="134"/>
        <v>0</v>
      </c>
      <c r="BF465" s="153">
        <f t="shared" si="135"/>
        <v>0</v>
      </c>
      <c r="BG465" s="153">
        <f t="shared" si="136"/>
        <v>0</v>
      </c>
      <c r="BH465" s="153">
        <f t="shared" si="137"/>
        <v>0</v>
      </c>
      <c r="BI465" s="153">
        <f t="shared" si="138"/>
        <v>0</v>
      </c>
      <c r="BJ465" s="13" t="s">
        <v>91</v>
      </c>
      <c r="BK465" s="153">
        <f t="shared" si="139"/>
        <v>0</v>
      </c>
      <c r="BL465" s="13" t="s">
        <v>258</v>
      </c>
      <c r="BM465" s="152" t="s">
        <v>1583</v>
      </c>
    </row>
    <row r="466" spans="2:65" s="1" customFormat="1" ht="21.75" customHeight="1" x14ac:dyDescent="0.2">
      <c r="B466" s="139"/>
      <c r="C466" s="140" t="s">
        <v>1584</v>
      </c>
      <c r="D466" s="140" t="s">
        <v>195</v>
      </c>
      <c r="E466" s="141" t="s">
        <v>1585</v>
      </c>
      <c r="F466" s="142" t="s">
        <v>1586</v>
      </c>
      <c r="G466" s="143" t="s">
        <v>329</v>
      </c>
      <c r="H466" s="144">
        <v>2100</v>
      </c>
      <c r="I466" s="145"/>
      <c r="J466" s="146">
        <f t="shared" si="130"/>
        <v>0</v>
      </c>
      <c r="K466" s="147"/>
      <c r="L466" s="28"/>
      <c r="M466" s="148" t="s">
        <v>1</v>
      </c>
      <c r="N466" s="149" t="s">
        <v>45</v>
      </c>
      <c r="P466" s="150">
        <f t="shared" si="131"/>
        <v>0</v>
      </c>
      <c r="Q466" s="150">
        <v>1E-3</v>
      </c>
      <c r="R466" s="150">
        <f t="shared" si="132"/>
        <v>2.1</v>
      </c>
      <c r="S466" s="150">
        <v>0</v>
      </c>
      <c r="T466" s="151">
        <f t="shared" si="133"/>
        <v>0</v>
      </c>
      <c r="AR466" s="152" t="s">
        <v>258</v>
      </c>
      <c r="AT466" s="152" t="s">
        <v>195</v>
      </c>
      <c r="AU466" s="152" t="s">
        <v>91</v>
      </c>
      <c r="AY466" s="13" t="s">
        <v>193</v>
      </c>
      <c r="BE466" s="153">
        <f t="shared" si="134"/>
        <v>0</v>
      </c>
      <c r="BF466" s="153">
        <f t="shared" si="135"/>
        <v>0</v>
      </c>
      <c r="BG466" s="153">
        <f t="shared" si="136"/>
        <v>0</v>
      </c>
      <c r="BH466" s="153">
        <f t="shared" si="137"/>
        <v>0</v>
      </c>
      <c r="BI466" s="153">
        <f t="shared" si="138"/>
        <v>0</v>
      </c>
      <c r="BJ466" s="13" t="s">
        <v>91</v>
      </c>
      <c r="BK466" s="153">
        <f t="shared" si="139"/>
        <v>0</v>
      </c>
      <c r="BL466" s="13" t="s">
        <v>258</v>
      </c>
      <c r="BM466" s="152" t="s">
        <v>1587</v>
      </c>
    </row>
    <row r="467" spans="2:65" s="1" customFormat="1" ht="21.75" customHeight="1" x14ac:dyDescent="0.2">
      <c r="B467" s="139"/>
      <c r="C467" s="140" t="s">
        <v>1588</v>
      </c>
      <c r="D467" s="140" t="s">
        <v>195</v>
      </c>
      <c r="E467" s="141" t="s">
        <v>1589</v>
      </c>
      <c r="F467" s="142" t="s">
        <v>1590</v>
      </c>
      <c r="G467" s="143" t="s">
        <v>329</v>
      </c>
      <c r="H467" s="144">
        <v>81.971999999999994</v>
      </c>
      <c r="I467" s="145"/>
      <c r="J467" s="146">
        <f t="shared" si="130"/>
        <v>0</v>
      </c>
      <c r="K467" s="147"/>
      <c r="L467" s="28"/>
      <c r="M467" s="148" t="s">
        <v>1</v>
      </c>
      <c r="N467" s="149" t="s">
        <v>45</v>
      </c>
      <c r="P467" s="150">
        <f t="shared" si="131"/>
        <v>0</v>
      </c>
      <c r="Q467" s="150">
        <v>1E-3</v>
      </c>
      <c r="R467" s="150">
        <f t="shared" si="132"/>
        <v>8.1971999999999989E-2</v>
      </c>
      <c r="S467" s="150">
        <v>0</v>
      </c>
      <c r="T467" s="151">
        <f t="shared" si="133"/>
        <v>0</v>
      </c>
      <c r="AR467" s="152" t="s">
        <v>258</v>
      </c>
      <c r="AT467" s="152" t="s">
        <v>195</v>
      </c>
      <c r="AU467" s="152" t="s">
        <v>91</v>
      </c>
      <c r="AY467" s="13" t="s">
        <v>193</v>
      </c>
      <c r="BE467" s="153">
        <f t="shared" si="134"/>
        <v>0</v>
      </c>
      <c r="BF467" s="153">
        <f t="shared" si="135"/>
        <v>0</v>
      </c>
      <c r="BG467" s="153">
        <f t="shared" si="136"/>
        <v>0</v>
      </c>
      <c r="BH467" s="153">
        <f t="shared" si="137"/>
        <v>0</v>
      </c>
      <c r="BI467" s="153">
        <f t="shared" si="138"/>
        <v>0</v>
      </c>
      <c r="BJ467" s="13" t="s">
        <v>91</v>
      </c>
      <c r="BK467" s="153">
        <f t="shared" si="139"/>
        <v>0</v>
      </c>
      <c r="BL467" s="13" t="s">
        <v>258</v>
      </c>
      <c r="BM467" s="152" t="s">
        <v>1591</v>
      </c>
    </row>
    <row r="468" spans="2:65" s="1" customFormat="1" ht="24.2" customHeight="1" x14ac:dyDescent="0.2">
      <c r="B468" s="139"/>
      <c r="C468" s="140" t="s">
        <v>1592</v>
      </c>
      <c r="D468" s="140" t="s">
        <v>195</v>
      </c>
      <c r="E468" s="141" t="s">
        <v>1593</v>
      </c>
      <c r="F468" s="142" t="s">
        <v>1594</v>
      </c>
      <c r="G468" s="143" t="s">
        <v>329</v>
      </c>
      <c r="H468" s="144">
        <v>2728.7</v>
      </c>
      <c r="I468" s="145"/>
      <c r="J468" s="146">
        <f t="shared" si="130"/>
        <v>0</v>
      </c>
      <c r="K468" s="147"/>
      <c r="L468" s="28"/>
      <c r="M468" s="148" t="s">
        <v>1</v>
      </c>
      <c r="N468" s="149" t="s">
        <v>45</v>
      </c>
      <c r="P468" s="150">
        <f t="shared" si="131"/>
        <v>0</v>
      </c>
      <c r="Q468" s="150">
        <v>1E-3</v>
      </c>
      <c r="R468" s="150">
        <f t="shared" si="132"/>
        <v>2.7286999999999999</v>
      </c>
      <c r="S468" s="150">
        <v>0</v>
      </c>
      <c r="T468" s="151">
        <f t="shared" si="133"/>
        <v>0</v>
      </c>
      <c r="AR468" s="152" t="s">
        <v>258</v>
      </c>
      <c r="AT468" s="152" t="s">
        <v>195</v>
      </c>
      <c r="AU468" s="152" t="s">
        <v>91</v>
      </c>
      <c r="AY468" s="13" t="s">
        <v>193</v>
      </c>
      <c r="BE468" s="153">
        <f t="shared" si="134"/>
        <v>0</v>
      </c>
      <c r="BF468" s="153">
        <f t="shared" si="135"/>
        <v>0</v>
      </c>
      <c r="BG468" s="153">
        <f t="shared" si="136"/>
        <v>0</v>
      </c>
      <c r="BH468" s="153">
        <f t="shared" si="137"/>
        <v>0</v>
      </c>
      <c r="BI468" s="153">
        <f t="shared" si="138"/>
        <v>0</v>
      </c>
      <c r="BJ468" s="13" t="s">
        <v>91</v>
      </c>
      <c r="BK468" s="153">
        <f t="shared" si="139"/>
        <v>0</v>
      </c>
      <c r="BL468" s="13" t="s">
        <v>258</v>
      </c>
      <c r="BM468" s="152" t="s">
        <v>1595</v>
      </c>
    </row>
    <row r="469" spans="2:65" s="1" customFormat="1" ht="16.5" customHeight="1" x14ac:dyDescent="0.2">
      <c r="B469" s="139"/>
      <c r="C469" s="140" t="s">
        <v>1596</v>
      </c>
      <c r="D469" s="140" t="s">
        <v>195</v>
      </c>
      <c r="E469" s="141" t="s">
        <v>1597</v>
      </c>
      <c r="F469" s="142" t="s">
        <v>1598</v>
      </c>
      <c r="G469" s="143" t="s">
        <v>489</v>
      </c>
      <c r="H469" s="144">
        <v>9</v>
      </c>
      <c r="I469" s="145"/>
      <c r="J469" s="146">
        <f t="shared" si="130"/>
        <v>0</v>
      </c>
      <c r="K469" s="147"/>
      <c r="L469" s="28"/>
      <c r="M469" s="148" t="s">
        <v>1</v>
      </c>
      <c r="N469" s="149" t="s">
        <v>45</v>
      </c>
      <c r="P469" s="150">
        <f t="shared" si="131"/>
        <v>0</v>
      </c>
      <c r="Q469" s="150">
        <v>1E-3</v>
      </c>
      <c r="R469" s="150">
        <f t="shared" si="132"/>
        <v>9.0000000000000011E-3</v>
      </c>
      <c r="S469" s="150">
        <v>0</v>
      </c>
      <c r="T469" s="151">
        <f t="shared" si="133"/>
        <v>0</v>
      </c>
      <c r="AR469" s="152" t="s">
        <v>258</v>
      </c>
      <c r="AT469" s="152" t="s">
        <v>195</v>
      </c>
      <c r="AU469" s="152" t="s">
        <v>91</v>
      </c>
      <c r="AY469" s="13" t="s">
        <v>193</v>
      </c>
      <c r="BE469" s="153">
        <f t="shared" si="134"/>
        <v>0</v>
      </c>
      <c r="BF469" s="153">
        <f t="shared" si="135"/>
        <v>0</v>
      </c>
      <c r="BG469" s="153">
        <f t="shared" si="136"/>
        <v>0</v>
      </c>
      <c r="BH469" s="153">
        <f t="shared" si="137"/>
        <v>0</v>
      </c>
      <c r="BI469" s="153">
        <f t="shared" si="138"/>
        <v>0</v>
      </c>
      <c r="BJ469" s="13" t="s">
        <v>91</v>
      </c>
      <c r="BK469" s="153">
        <f t="shared" si="139"/>
        <v>0</v>
      </c>
      <c r="BL469" s="13" t="s">
        <v>258</v>
      </c>
      <c r="BM469" s="152" t="s">
        <v>1599</v>
      </c>
    </row>
    <row r="470" spans="2:65" s="1" customFormat="1" ht="16.5" customHeight="1" x14ac:dyDescent="0.2">
      <c r="B470" s="139"/>
      <c r="C470" s="140" t="s">
        <v>1600</v>
      </c>
      <c r="D470" s="140" t="s">
        <v>195</v>
      </c>
      <c r="E470" s="141" t="s">
        <v>1601</v>
      </c>
      <c r="F470" s="142" t="s">
        <v>1602</v>
      </c>
      <c r="G470" s="143" t="s">
        <v>489</v>
      </c>
      <c r="H470" s="144">
        <v>4</v>
      </c>
      <c r="I470" s="145"/>
      <c r="J470" s="146">
        <f t="shared" si="130"/>
        <v>0</v>
      </c>
      <c r="K470" s="147"/>
      <c r="L470" s="28"/>
      <c r="M470" s="148" t="s">
        <v>1</v>
      </c>
      <c r="N470" s="149" t="s">
        <v>45</v>
      </c>
      <c r="P470" s="150">
        <f t="shared" si="131"/>
        <v>0</v>
      </c>
      <c r="Q470" s="150">
        <v>1E-3</v>
      </c>
      <c r="R470" s="150">
        <f t="shared" si="132"/>
        <v>4.0000000000000001E-3</v>
      </c>
      <c r="S470" s="150">
        <v>0</v>
      </c>
      <c r="T470" s="151">
        <f t="shared" si="133"/>
        <v>0</v>
      </c>
      <c r="AR470" s="152" t="s">
        <v>258</v>
      </c>
      <c r="AT470" s="152" t="s">
        <v>195</v>
      </c>
      <c r="AU470" s="152" t="s">
        <v>91</v>
      </c>
      <c r="AY470" s="13" t="s">
        <v>193</v>
      </c>
      <c r="BE470" s="153">
        <f t="shared" si="134"/>
        <v>0</v>
      </c>
      <c r="BF470" s="153">
        <f t="shared" si="135"/>
        <v>0</v>
      </c>
      <c r="BG470" s="153">
        <f t="shared" si="136"/>
        <v>0</v>
      </c>
      <c r="BH470" s="153">
        <f t="shared" si="137"/>
        <v>0</v>
      </c>
      <c r="BI470" s="153">
        <f t="shared" si="138"/>
        <v>0</v>
      </c>
      <c r="BJ470" s="13" t="s">
        <v>91</v>
      </c>
      <c r="BK470" s="153">
        <f t="shared" si="139"/>
        <v>0</v>
      </c>
      <c r="BL470" s="13" t="s">
        <v>258</v>
      </c>
      <c r="BM470" s="152" t="s">
        <v>1603</v>
      </c>
    </row>
    <row r="471" spans="2:65" s="1" customFormat="1" ht="21.75" customHeight="1" x14ac:dyDescent="0.2">
      <c r="B471" s="139"/>
      <c r="C471" s="140" t="s">
        <v>1604</v>
      </c>
      <c r="D471" s="140" t="s">
        <v>195</v>
      </c>
      <c r="E471" s="141" t="s">
        <v>1605</v>
      </c>
      <c r="F471" s="142" t="s">
        <v>1606</v>
      </c>
      <c r="G471" s="143" t="s">
        <v>489</v>
      </c>
      <c r="H471" s="144">
        <v>10</v>
      </c>
      <c r="I471" s="145"/>
      <c r="J471" s="146">
        <f t="shared" si="130"/>
        <v>0</v>
      </c>
      <c r="K471" s="147"/>
      <c r="L471" s="28"/>
      <c r="M471" s="148" t="s">
        <v>1</v>
      </c>
      <c r="N471" s="149" t="s">
        <v>45</v>
      </c>
      <c r="P471" s="150">
        <f t="shared" si="131"/>
        <v>0</v>
      </c>
      <c r="Q471" s="150">
        <v>1E-3</v>
      </c>
      <c r="R471" s="150">
        <f t="shared" si="132"/>
        <v>0.01</v>
      </c>
      <c r="S471" s="150">
        <v>0</v>
      </c>
      <c r="T471" s="151">
        <f t="shared" si="133"/>
        <v>0</v>
      </c>
      <c r="AR471" s="152" t="s">
        <v>258</v>
      </c>
      <c r="AT471" s="152" t="s">
        <v>195</v>
      </c>
      <c r="AU471" s="152" t="s">
        <v>91</v>
      </c>
      <c r="AY471" s="13" t="s">
        <v>193</v>
      </c>
      <c r="BE471" s="153">
        <f t="shared" si="134"/>
        <v>0</v>
      </c>
      <c r="BF471" s="153">
        <f t="shared" si="135"/>
        <v>0</v>
      </c>
      <c r="BG471" s="153">
        <f t="shared" si="136"/>
        <v>0</v>
      </c>
      <c r="BH471" s="153">
        <f t="shared" si="137"/>
        <v>0</v>
      </c>
      <c r="BI471" s="153">
        <f t="shared" si="138"/>
        <v>0</v>
      </c>
      <c r="BJ471" s="13" t="s">
        <v>91</v>
      </c>
      <c r="BK471" s="153">
        <f t="shared" si="139"/>
        <v>0</v>
      </c>
      <c r="BL471" s="13" t="s">
        <v>258</v>
      </c>
      <c r="BM471" s="152" t="s">
        <v>1607</v>
      </c>
    </row>
    <row r="472" spans="2:65" s="1" customFormat="1" ht="16.5" customHeight="1" x14ac:dyDescent="0.2">
      <c r="B472" s="139"/>
      <c r="C472" s="140" t="s">
        <v>1608</v>
      </c>
      <c r="D472" s="140" t="s">
        <v>195</v>
      </c>
      <c r="E472" s="141" t="s">
        <v>1609</v>
      </c>
      <c r="F472" s="142" t="s">
        <v>1610</v>
      </c>
      <c r="G472" s="143" t="s">
        <v>489</v>
      </c>
      <c r="H472" s="144">
        <v>5</v>
      </c>
      <c r="I472" s="145"/>
      <c r="J472" s="146">
        <f t="shared" si="130"/>
        <v>0</v>
      </c>
      <c r="K472" s="147"/>
      <c r="L472" s="28"/>
      <c r="M472" s="148" t="s">
        <v>1</v>
      </c>
      <c r="N472" s="149" t="s">
        <v>45</v>
      </c>
      <c r="P472" s="150">
        <f t="shared" si="131"/>
        <v>0</v>
      </c>
      <c r="Q472" s="150">
        <v>1E-3</v>
      </c>
      <c r="R472" s="150">
        <f t="shared" si="132"/>
        <v>5.0000000000000001E-3</v>
      </c>
      <c r="S472" s="150">
        <v>0</v>
      </c>
      <c r="T472" s="151">
        <f t="shared" si="133"/>
        <v>0</v>
      </c>
      <c r="AR472" s="152" t="s">
        <v>258</v>
      </c>
      <c r="AT472" s="152" t="s">
        <v>195</v>
      </c>
      <c r="AU472" s="152" t="s">
        <v>91</v>
      </c>
      <c r="AY472" s="13" t="s">
        <v>193</v>
      </c>
      <c r="BE472" s="153">
        <f t="shared" si="134"/>
        <v>0</v>
      </c>
      <c r="BF472" s="153">
        <f t="shared" si="135"/>
        <v>0</v>
      </c>
      <c r="BG472" s="153">
        <f t="shared" si="136"/>
        <v>0</v>
      </c>
      <c r="BH472" s="153">
        <f t="shared" si="137"/>
        <v>0</v>
      </c>
      <c r="BI472" s="153">
        <f t="shared" si="138"/>
        <v>0</v>
      </c>
      <c r="BJ472" s="13" t="s">
        <v>91</v>
      </c>
      <c r="BK472" s="153">
        <f t="shared" si="139"/>
        <v>0</v>
      </c>
      <c r="BL472" s="13" t="s">
        <v>258</v>
      </c>
      <c r="BM472" s="152" t="s">
        <v>1611</v>
      </c>
    </row>
    <row r="473" spans="2:65" s="1" customFormat="1" ht="21.75" customHeight="1" x14ac:dyDescent="0.2">
      <c r="B473" s="139"/>
      <c r="C473" s="140" t="s">
        <v>1612</v>
      </c>
      <c r="D473" s="140" t="s">
        <v>195</v>
      </c>
      <c r="E473" s="141" t="s">
        <v>1613</v>
      </c>
      <c r="F473" s="142" t="s">
        <v>1614</v>
      </c>
      <c r="G473" s="143" t="s">
        <v>329</v>
      </c>
      <c r="H473" s="144">
        <v>315</v>
      </c>
      <c r="I473" s="145"/>
      <c r="J473" s="146">
        <f t="shared" si="130"/>
        <v>0</v>
      </c>
      <c r="K473" s="147"/>
      <c r="L473" s="28"/>
      <c r="M473" s="148" t="s">
        <v>1</v>
      </c>
      <c r="N473" s="149" t="s">
        <v>45</v>
      </c>
      <c r="P473" s="150">
        <f t="shared" si="131"/>
        <v>0</v>
      </c>
      <c r="Q473" s="150">
        <v>1E-3</v>
      </c>
      <c r="R473" s="150">
        <f t="shared" si="132"/>
        <v>0.315</v>
      </c>
      <c r="S473" s="150">
        <v>0</v>
      </c>
      <c r="T473" s="151">
        <f t="shared" si="133"/>
        <v>0</v>
      </c>
      <c r="AR473" s="152" t="s">
        <v>258</v>
      </c>
      <c r="AT473" s="152" t="s">
        <v>195</v>
      </c>
      <c r="AU473" s="152" t="s">
        <v>91</v>
      </c>
      <c r="AY473" s="13" t="s">
        <v>193</v>
      </c>
      <c r="BE473" s="153">
        <f t="shared" si="134"/>
        <v>0</v>
      </c>
      <c r="BF473" s="153">
        <f t="shared" si="135"/>
        <v>0</v>
      </c>
      <c r="BG473" s="153">
        <f t="shared" si="136"/>
        <v>0</v>
      </c>
      <c r="BH473" s="153">
        <f t="shared" si="137"/>
        <v>0</v>
      </c>
      <c r="BI473" s="153">
        <f t="shared" si="138"/>
        <v>0</v>
      </c>
      <c r="BJ473" s="13" t="s">
        <v>91</v>
      </c>
      <c r="BK473" s="153">
        <f t="shared" si="139"/>
        <v>0</v>
      </c>
      <c r="BL473" s="13" t="s">
        <v>258</v>
      </c>
      <c r="BM473" s="152" t="s">
        <v>1615</v>
      </c>
    </row>
    <row r="474" spans="2:65" s="1" customFormat="1" ht="24.2" customHeight="1" x14ac:dyDescent="0.2">
      <c r="B474" s="139"/>
      <c r="C474" s="140" t="s">
        <v>1616</v>
      </c>
      <c r="D474" s="140" t="s">
        <v>195</v>
      </c>
      <c r="E474" s="141" t="s">
        <v>1617</v>
      </c>
      <c r="F474" s="142" t="s">
        <v>1618</v>
      </c>
      <c r="G474" s="143" t="s">
        <v>329</v>
      </c>
      <c r="H474" s="144">
        <v>159.1</v>
      </c>
      <c r="I474" s="145"/>
      <c r="J474" s="146">
        <f t="shared" si="130"/>
        <v>0</v>
      </c>
      <c r="K474" s="147"/>
      <c r="L474" s="28"/>
      <c r="M474" s="148" t="s">
        <v>1</v>
      </c>
      <c r="N474" s="149" t="s">
        <v>45</v>
      </c>
      <c r="P474" s="150">
        <f t="shared" si="131"/>
        <v>0</v>
      </c>
      <c r="Q474" s="150">
        <v>1E-3</v>
      </c>
      <c r="R474" s="150">
        <f t="shared" si="132"/>
        <v>0.15909999999999999</v>
      </c>
      <c r="S474" s="150">
        <v>0</v>
      </c>
      <c r="T474" s="151">
        <f t="shared" si="133"/>
        <v>0</v>
      </c>
      <c r="AR474" s="152" t="s">
        <v>258</v>
      </c>
      <c r="AT474" s="152" t="s">
        <v>195</v>
      </c>
      <c r="AU474" s="152" t="s">
        <v>91</v>
      </c>
      <c r="AY474" s="13" t="s">
        <v>193</v>
      </c>
      <c r="BE474" s="153">
        <f t="shared" si="134"/>
        <v>0</v>
      </c>
      <c r="BF474" s="153">
        <f t="shared" si="135"/>
        <v>0</v>
      </c>
      <c r="BG474" s="153">
        <f t="shared" si="136"/>
        <v>0</v>
      </c>
      <c r="BH474" s="153">
        <f t="shared" si="137"/>
        <v>0</v>
      </c>
      <c r="BI474" s="153">
        <f t="shared" si="138"/>
        <v>0</v>
      </c>
      <c r="BJ474" s="13" t="s">
        <v>91</v>
      </c>
      <c r="BK474" s="153">
        <f t="shared" si="139"/>
        <v>0</v>
      </c>
      <c r="BL474" s="13" t="s">
        <v>258</v>
      </c>
      <c r="BM474" s="152" t="s">
        <v>1619</v>
      </c>
    </row>
    <row r="475" spans="2:65" s="1" customFormat="1" ht="16.5" customHeight="1" x14ac:dyDescent="0.2">
      <c r="B475" s="139"/>
      <c r="C475" s="140" t="s">
        <v>1620</v>
      </c>
      <c r="D475" s="140" t="s">
        <v>195</v>
      </c>
      <c r="E475" s="141" t="s">
        <v>1621</v>
      </c>
      <c r="F475" s="142" t="s">
        <v>1622</v>
      </c>
      <c r="G475" s="143" t="s">
        <v>329</v>
      </c>
      <c r="H475" s="144">
        <v>301.45</v>
      </c>
      <c r="I475" s="145"/>
      <c r="J475" s="146">
        <f t="shared" si="130"/>
        <v>0</v>
      </c>
      <c r="K475" s="147"/>
      <c r="L475" s="28"/>
      <c r="M475" s="148" t="s">
        <v>1</v>
      </c>
      <c r="N475" s="149" t="s">
        <v>45</v>
      </c>
      <c r="P475" s="150">
        <f t="shared" si="131"/>
        <v>0</v>
      </c>
      <c r="Q475" s="150">
        <v>1E-3</v>
      </c>
      <c r="R475" s="150">
        <f t="shared" si="132"/>
        <v>0.30145</v>
      </c>
      <c r="S475" s="150">
        <v>0</v>
      </c>
      <c r="T475" s="151">
        <f t="shared" si="133"/>
        <v>0</v>
      </c>
      <c r="AR475" s="152" t="s">
        <v>258</v>
      </c>
      <c r="AT475" s="152" t="s">
        <v>195</v>
      </c>
      <c r="AU475" s="152" t="s">
        <v>91</v>
      </c>
      <c r="AY475" s="13" t="s">
        <v>193</v>
      </c>
      <c r="BE475" s="153">
        <f t="shared" si="134"/>
        <v>0</v>
      </c>
      <c r="BF475" s="153">
        <f t="shared" si="135"/>
        <v>0</v>
      </c>
      <c r="BG475" s="153">
        <f t="shared" si="136"/>
        <v>0</v>
      </c>
      <c r="BH475" s="153">
        <f t="shared" si="137"/>
        <v>0</v>
      </c>
      <c r="BI475" s="153">
        <f t="shared" si="138"/>
        <v>0</v>
      </c>
      <c r="BJ475" s="13" t="s">
        <v>91</v>
      </c>
      <c r="BK475" s="153">
        <f t="shared" si="139"/>
        <v>0</v>
      </c>
      <c r="BL475" s="13" t="s">
        <v>258</v>
      </c>
      <c r="BM475" s="152" t="s">
        <v>1623</v>
      </c>
    </row>
    <row r="476" spans="2:65" s="1" customFormat="1" ht="16.5" customHeight="1" x14ac:dyDescent="0.2">
      <c r="B476" s="139"/>
      <c r="C476" s="140" t="s">
        <v>1624</v>
      </c>
      <c r="D476" s="140" t="s">
        <v>195</v>
      </c>
      <c r="E476" s="141" t="s">
        <v>1625</v>
      </c>
      <c r="F476" s="142" t="s">
        <v>1626</v>
      </c>
      <c r="G476" s="143" t="s">
        <v>329</v>
      </c>
      <c r="H476" s="144">
        <v>53.9</v>
      </c>
      <c r="I476" s="145"/>
      <c r="J476" s="146">
        <f t="shared" si="130"/>
        <v>0</v>
      </c>
      <c r="K476" s="147"/>
      <c r="L476" s="28"/>
      <c r="M476" s="148" t="s">
        <v>1</v>
      </c>
      <c r="N476" s="149" t="s">
        <v>45</v>
      </c>
      <c r="P476" s="150">
        <f t="shared" si="131"/>
        <v>0</v>
      </c>
      <c r="Q476" s="150">
        <v>1E-3</v>
      </c>
      <c r="R476" s="150">
        <f t="shared" si="132"/>
        <v>5.3899999999999997E-2</v>
      </c>
      <c r="S476" s="150">
        <v>0</v>
      </c>
      <c r="T476" s="151">
        <f t="shared" si="133"/>
        <v>0</v>
      </c>
      <c r="AR476" s="152" t="s">
        <v>258</v>
      </c>
      <c r="AT476" s="152" t="s">
        <v>195</v>
      </c>
      <c r="AU476" s="152" t="s">
        <v>91</v>
      </c>
      <c r="AY476" s="13" t="s">
        <v>193</v>
      </c>
      <c r="BE476" s="153">
        <f t="shared" si="134"/>
        <v>0</v>
      </c>
      <c r="BF476" s="153">
        <f t="shared" si="135"/>
        <v>0</v>
      </c>
      <c r="BG476" s="153">
        <f t="shared" si="136"/>
        <v>0</v>
      </c>
      <c r="BH476" s="153">
        <f t="shared" si="137"/>
        <v>0</v>
      </c>
      <c r="BI476" s="153">
        <f t="shared" si="138"/>
        <v>0</v>
      </c>
      <c r="BJ476" s="13" t="s">
        <v>91</v>
      </c>
      <c r="BK476" s="153">
        <f t="shared" si="139"/>
        <v>0</v>
      </c>
      <c r="BL476" s="13" t="s">
        <v>258</v>
      </c>
      <c r="BM476" s="152" t="s">
        <v>1627</v>
      </c>
    </row>
    <row r="477" spans="2:65" s="1" customFormat="1" ht="33" customHeight="1" x14ac:dyDescent="0.2">
      <c r="B477" s="139"/>
      <c r="C477" s="140" t="s">
        <v>1628</v>
      </c>
      <c r="D477" s="140" t="s">
        <v>195</v>
      </c>
      <c r="E477" s="141" t="s">
        <v>1629</v>
      </c>
      <c r="F477" s="142" t="s">
        <v>1630</v>
      </c>
      <c r="G477" s="143" t="s">
        <v>198</v>
      </c>
      <c r="H477" s="144">
        <v>950.32</v>
      </c>
      <c r="I477" s="145"/>
      <c r="J477" s="146">
        <f t="shared" si="130"/>
        <v>0</v>
      </c>
      <c r="K477" s="147"/>
      <c r="L477" s="28"/>
      <c r="M477" s="148" t="s">
        <v>1</v>
      </c>
      <c r="N477" s="149" t="s">
        <v>45</v>
      </c>
      <c r="P477" s="150">
        <f t="shared" si="131"/>
        <v>0</v>
      </c>
      <c r="Q477" s="150">
        <v>2.0000000000000001E-4</v>
      </c>
      <c r="R477" s="150">
        <f t="shared" si="132"/>
        <v>0.19006400000000001</v>
      </c>
      <c r="S477" s="150">
        <v>0</v>
      </c>
      <c r="T477" s="151">
        <f t="shared" si="133"/>
        <v>0</v>
      </c>
      <c r="AR477" s="152" t="s">
        <v>258</v>
      </c>
      <c r="AT477" s="152" t="s">
        <v>195</v>
      </c>
      <c r="AU477" s="152" t="s">
        <v>91</v>
      </c>
      <c r="AY477" s="13" t="s">
        <v>193</v>
      </c>
      <c r="BE477" s="153">
        <f t="shared" si="134"/>
        <v>0</v>
      </c>
      <c r="BF477" s="153">
        <f t="shared" si="135"/>
        <v>0</v>
      </c>
      <c r="BG477" s="153">
        <f t="shared" si="136"/>
        <v>0</v>
      </c>
      <c r="BH477" s="153">
        <f t="shared" si="137"/>
        <v>0</v>
      </c>
      <c r="BI477" s="153">
        <f t="shared" si="138"/>
        <v>0</v>
      </c>
      <c r="BJ477" s="13" t="s">
        <v>91</v>
      </c>
      <c r="BK477" s="153">
        <f t="shared" si="139"/>
        <v>0</v>
      </c>
      <c r="BL477" s="13" t="s">
        <v>258</v>
      </c>
      <c r="BM477" s="152" t="s">
        <v>1631</v>
      </c>
    </row>
    <row r="478" spans="2:65" s="1" customFormat="1" ht="24.2" customHeight="1" x14ac:dyDescent="0.2">
      <c r="B478" s="139"/>
      <c r="C478" s="159" t="s">
        <v>1632</v>
      </c>
      <c r="D478" s="159" t="s">
        <v>473</v>
      </c>
      <c r="E478" s="160" t="s">
        <v>1633</v>
      </c>
      <c r="F478" s="161" t="s">
        <v>1634</v>
      </c>
      <c r="G478" s="162" t="s">
        <v>198</v>
      </c>
      <c r="H478" s="163">
        <v>950.32</v>
      </c>
      <c r="I478" s="164"/>
      <c r="J478" s="165">
        <f t="shared" si="130"/>
        <v>0</v>
      </c>
      <c r="K478" s="166"/>
      <c r="L478" s="167"/>
      <c r="M478" s="168" t="s">
        <v>1</v>
      </c>
      <c r="N478" s="169" t="s">
        <v>45</v>
      </c>
      <c r="P478" s="150">
        <f t="shared" si="131"/>
        <v>0</v>
      </c>
      <c r="Q478" s="150">
        <v>2.1700000000000001E-2</v>
      </c>
      <c r="R478" s="150">
        <f t="shared" si="132"/>
        <v>20.621944000000003</v>
      </c>
      <c r="S478" s="150">
        <v>0</v>
      </c>
      <c r="T478" s="151">
        <f t="shared" si="133"/>
        <v>0</v>
      </c>
      <c r="AR478" s="152" t="s">
        <v>582</v>
      </c>
      <c r="AT478" s="152" t="s">
        <v>473</v>
      </c>
      <c r="AU478" s="152" t="s">
        <v>91</v>
      </c>
      <c r="AY478" s="13" t="s">
        <v>193</v>
      </c>
      <c r="BE478" s="153">
        <f t="shared" si="134"/>
        <v>0</v>
      </c>
      <c r="BF478" s="153">
        <f t="shared" si="135"/>
        <v>0</v>
      </c>
      <c r="BG478" s="153">
        <f t="shared" si="136"/>
        <v>0</v>
      </c>
      <c r="BH478" s="153">
        <f t="shared" si="137"/>
        <v>0</v>
      </c>
      <c r="BI478" s="153">
        <f t="shared" si="138"/>
        <v>0</v>
      </c>
      <c r="BJ478" s="13" t="s">
        <v>91</v>
      </c>
      <c r="BK478" s="153">
        <f t="shared" si="139"/>
        <v>0</v>
      </c>
      <c r="BL478" s="13" t="s">
        <v>258</v>
      </c>
      <c r="BM478" s="152" t="s">
        <v>1635</v>
      </c>
    </row>
    <row r="479" spans="2:65" s="1" customFormat="1" ht="24.2" customHeight="1" x14ac:dyDescent="0.2">
      <c r="B479" s="139"/>
      <c r="C479" s="140" t="s">
        <v>1636</v>
      </c>
      <c r="D479" s="140" t="s">
        <v>195</v>
      </c>
      <c r="E479" s="141" t="s">
        <v>1637</v>
      </c>
      <c r="F479" s="142" t="s">
        <v>1638</v>
      </c>
      <c r="G479" s="143" t="s">
        <v>198</v>
      </c>
      <c r="H479" s="144">
        <v>2.52</v>
      </c>
      <c r="I479" s="145"/>
      <c r="J479" s="146">
        <f t="shared" si="130"/>
        <v>0</v>
      </c>
      <c r="K479" s="147"/>
      <c r="L479" s="28"/>
      <c r="M479" s="148" t="s">
        <v>1</v>
      </c>
      <c r="N479" s="149" t="s">
        <v>45</v>
      </c>
      <c r="P479" s="150">
        <f t="shared" si="131"/>
        <v>0</v>
      </c>
      <c r="Q479" s="150">
        <v>2.1000000000000001E-4</v>
      </c>
      <c r="R479" s="150">
        <f t="shared" si="132"/>
        <v>5.2920000000000007E-4</v>
      </c>
      <c r="S479" s="150">
        <v>0</v>
      </c>
      <c r="T479" s="151">
        <f t="shared" si="133"/>
        <v>0</v>
      </c>
      <c r="AR479" s="152" t="s">
        <v>258</v>
      </c>
      <c r="AT479" s="152" t="s">
        <v>195</v>
      </c>
      <c r="AU479" s="152" t="s">
        <v>91</v>
      </c>
      <c r="AY479" s="13" t="s">
        <v>193</v>
      </c>
      <c r="BE479" s="153">
        <f t="shared" si="134"/>
        <v>0</v>
      </c>
      <c r="BF479" s="153">
        <f t="shared" si="135"/>
        <v>0</v>
      </c>
      <c r="BG479" s="153">
        <f t="shared" si="136"/>
        <v>0</v>
      </c>
      <c r="BH479" s="153">
        <f t="shared" si="137"/>
        <v>0</v>
      </c>
      <c r="BI479" s="153">
        <f t="shared" si="138"/>
        <v>0</v>
      </c>
      <c r="BJ479" s="13" t="s">
        <v>91</v>
      </c>
      <c r="BK479" s="153">
        <f t="shared" si="139"/>
        <v>0</v>
      </c>
      <c r="BL479" s="13" t="s">
        <v>258</v>
      </c>
      <c r="BM479" s="152" t="s">
        <v>1639</v>
      </c>
    </row>
    <row r="480" spans="2:65" s="1" customFormat="1" ht="24.2" customHeight="1" x14ac:dyDescent="0.2">
      <c r="B480" s="139"/>
      <c r="C480" s="159" t="s">
        <v>1640</v>
      </c>
      <c r="D480" s="159" t="s">
        <v>473</v>
      </c>
      <c r="E480" s="160" t="s">
        <v>1641</v>
      </c>
      <c r="F480" s="161" t="s">
        <v>1642</v>
      </c>
      <c r="G480" s="162" t="s">
        <v>198</v>
      </c>
      <c r="H480" s="163">
        <v>2.52</v>
      </c>
      <c r="I480" s="164"/>
      <c r="J480" s="165">
        <f t="shared" si="130"/>
        <v>0</v>
      </c>
      <c r="K480" s="166"/>
      <c r="L480" s="167"/>
      <c r="M480" s="168" t="s">
        <v>1</v>
      </c>
      <c r="N480" s="169" t="s">
        <v>45</v>
      </c>
      <c r="P480" s="150">
        <f t="shared" si="131"/>
        <v>0</v>
      </c>
      <c r="Q480" s="150">
        <v>8.4379999999999997E-2</v>
      </c>
      <c r="R480" s="150">
        <f t="shared" si="132"/>
        <v>0.21263759999999998</v>
      </c>
      <c r="S480" s="150">
        <v>0</v>
      </c>
      <c r="T480" s="151">
        <f t="shared" si="133"/>
        <v>0</v>
      </c>
      <c r="AR480" s="152" t="s">
        <v>582</v>
      </c>
      <c r="AT480" s="152" t="s">
        <v>473</v>
      </c>
      <c r="AU480" s="152" t="s">
        <v>91</v>
      </c>
      <c r="AY480" s="13" t="s">
        <v>193</v>
      </c>
      <c r="BE480" s="153">
        <f t="shared" si="134"/>
        <v>0</v>
      </c>
      <c r="BF480" s="153">
        <f t="shared" si="135"/>
        <v>0</v>
      </c>
      <c r="BG480" s="153">
        <f t="shared" si="136"/>
        <v>0</v>
      </c>
      <c r="BH480" s="153">
        <f t="shared" si="137"/>
        <v>0</v>
      </c>
      <c r="BI480" s="153">
        <f t="shared" si="138"/>
        <v>0</v>
      </c>
      <c r="BJ480" s="13" t="s">
        <v>91</v>
      </c>
      <c r="BK480" s="153">
        <f t="shared" si="139"/>
        <v>0</v>
      </c>
      <c r="BL480" s="13" t="s">
        <v>258</v>
      </c>
      <c r="BM480" s="152" t="s">
        <v>1643</v>
      </c>
    </row>
    <row r="481" spans="2:65" s="1" customFormat="1" ht="37.9" customHeight="1" x14ac:dyDescent="0.2">
      <c r="B481" s="139"/>
      <c r="C481" s="140" t="s">
        <v>1644</v>
      </c>
      <c r="D481" s="140" t="s">
        <v>195</v>
      </c>
      <c r="E481" s="141" t="s">
        <v>1645</v>
      </c>
      <c r="F481" s="142" t="s">
        <v>1646</v>
      </c>
      <c r="G481" s="143" t="s">
        <v>489</v>
      </c>
      <c r="H481" s="144">
        <v>3</v>
      </c>
      <c r="I481" s="145"/>
      <c r="J481" s="146">
        <f t="shared" si="130"/>
        <v>0</v>
      </c>
      <c r="K481" s="147"/>
      <c r="L481" s="28"/>
      <c r="M481" s="148" t="s">
        <v>1</v>
      </c>
      <c r="N481" s="149" t="s">
        <v>45</v>
      </c>
      <c r="P481" s="150">
        <f t="shared" si="131"/>
        <v>0</v>
      </c>
      <c r="Q481" s="150">
        <v>0</v>
      </c>
      <c r="R481" s="150">
        <f t="shared" si="132"/>
        <v>0</v>
      </c>
      <c r="S481" s="150">
        <v>0</v>
      </c>
      <c r="T481" s="151">
        <f t="shared" si="133"/>
        <v>0</v>
      </c>
      <c r="AR481" s="152" t="s">
        <v>258</v>
      </c>
      <c r="AT481" s="152" t="s">
        <v>195</v>
      </c>
      <c r="AU481" s="152" t="s">
        <v>91</v>
      </c>
      <c r="AY481" s="13" t="s">
        <v>193</v>
      </c>
      <c r="BE481" s="153">
        <f t="shared" si="134"/>
        <v>0</v>
      </c>
      <c r="BF481" s="153">
        <f t="shared" si="135"/>
        <v>0</v>
      </c>
      <c r="BG481" s="153">
        <f t="shared" si="136"/>
        <v>0</v>
      </c>
      <c r="BH481" s="153">
        <f t="shared" si="137"/>
        <v>0</v>
      </c>
      <c r="BI481" s="153">
        <f t="shared" si="138"/>
        <v>0</v>
      </c>
      <c r="BJ481" s="13" t="s">
        <v>91</v>
      </c>
      <c r="BK481" s="153">
        <f t="shared" si="139"/>
        <v>0</v>
      </c>
      <c r="BL481" s="13" t="s">
        <v>258</v>
      </c>
      <c r="BM481" s="152" t="s">
        <v>1647</v>
      </c>
    </row>
    <row r="482" spans="2:65" s="1" customFormat="1" ht="24.2" customHeight="1" x14ac:dyDescent="0.2">
      <c r="B482" s="139"/>
      <c r="C482" s="159" t="s">
        <v>1648</v>
      </c>
      <c r="D482" s="159" t="s">
        <v>473</v>
      </c>
      <c r="E482" s="160" t="s">
        <v>1469</v>
      </c>
      <c r="F482" s="161" t="s">
        <v>1470</v>
      </c>
      <c r="G482" s="162" t="s">
        <v>489</v>
      </c>
      <c r="H482" s="163">
        <v>3</v>
      </c>
      <c r="I482" s="164"/>
      <c r="J482" s="165">
        <f t="shared" si="130"/>
        <v>0</v>
      </c>
      <c r="K482" s="166"/>
      <c r="L482" s="167"/>
      <c r="M482" s="168" t="s">
        <v>1</v>
      </c>
      <c r="N482" s="169" t="s">
        <v>45</v>
      </c>
      <c r="P482" s="150">
        <f t="shared" si="131"/>
        <v>0</v>
      </c>
      <c r="Q482" s="150">
        <v>1E-3</v>
      </c>
      <c r="R482" s="150">
        <f t="shared" si="132"/>
        <v>3.0000000000000001E-3</v>
      </c>
      <c r="S482" s="150">
        <v>0</v>
      </c>
      <c r="T482" s="151">
        <f t="shared" si="133"/>
        <v>0</v>
      </c>
      <c r="AR482" s="152" t="s">
        <v>582</v>
      </c>
      <c r="AT482" s="152" t="s">
        <v>473</v>
      </c>
      <c r="AU482" s="152" t="s">
        <v>91</v>
      </c>
      <c r="AY482" s="13" t="s">
        <v>193</v>
      </c>
      <c r="BE482" s="153">
        <f t="shared" si="134"/>
        <v>0</v>
      </c>
      <c r="BF482" s="153">
        <f t="shared" si="135"/>
        <v>0</v>
      </c>
      <c r="BG482" s="153">
        <f t="shared" si="136"/>
        <v>0</v>
      </c>
      <c r="BH482" s="153">
        <f t="shared" si="137"/>
        <v>0</v>
      </c>
      <c r="BI482" s="153">
        <f t="shared" si="138"/>
        <v>0</v>
      </c>
      <c r="BJ482" s="13" t="s">
        <v>91</v>
      </c>
      <c r="BK482" s="153">
        <f t="shared" si="139"/>
        <v>0</v>
      </c>
      <c r="BL482" s="13" t="s">
        <v>258</v>
      </c>
      <c r="BM482" s="152" t="s">
        <v>1649</v>
      </c>
    </row>
    <row r="483" spans="2:65" s="1" customFormat="1" ht="24.2" customHeight="1" x14ac:dyDescent="0.2">
      <c r="B483" s="139"/>
      <c r="C483" s="159" t="s">
        <v>1650</v>
      </c>
      <c r="D483" s="159" t="s">
        <v>473</v>
      </c>
      <c r="E483" s="160" t="s">
        <v>1651</v>
      </c>
      <c r="F483" s="161" t="s">
        <v>1652</v>
      </c>
      <c r="G483" s="162" t="s">
        <v>489</v>
      </c>
      <c r="H483" s="163">
        <v>3</v>
      </c>
      <c r="I483" s="164"/>
      <c r="J483" s="165">
        <f t="shared" si="130"/>
        <v>0</v>
      </c>
      <c r="K483" s="166"/>
      <c r="L483" s="167"/>
      <c r="M483" s="168" t="s">
        <v>1</v>
      </c>
      <c r="N483" s="169" t="s">
        <v>45</v>
      </c>
      <c r="P483" s="150">
        <f t="shared" si="131"/>
        <v>0</v>
      </c>
      <c r="Q483" s="150">
        <v>0.107</v>
      </c>
      <c r="R483" s="150">
        <f t="shared" si="132"/>
        <v>0.32100000000000001</v>
      </c>
      <c r="S483" s="150">
        <v>0</v>
      </c>
      <c r="T483" s="151">
        <f t="shared" si="133"/>
        <v>0</v>
      </c>
      <c r="AR483" s="152" t="s">
        <v>582</v>
      </c>
      <c r="AT483" s="152" t="s">
        <v>473</v>
      </c>
      <c r="AU483" s="152" t="s">
        <v>91</v>
      </c>
      <c r="AY483" s="13" t="s">
        <v>193</v>
      </c>
      <c r="BE483" s="153">
        <f t="shared" si="134"/>
        <v>0</v>
      </c>
      <c r="BF483" s="153">
        <f t="shared" si="135"/>
        <v>0</v>
      </c>
      <c r="BG483" s="153">
        <f t="shared" si="136"/>
        <v>0</v>
      </c>
      <c r="BH483" s="153">
        <f t="shared" si="137"/>
        <v>0</v>
      </c>
      <c r="BI483" s="153">
        <f t="shared" si="138"/>
        <v>0</v>
      </c>
      <c r="BJ483" s="13" t="s">
        <v>91</v>
      </c>
      <c r="BK483" s="153">
        <f t="shared" si="139"/>
        <v>0</v>
      </c>
      <c r="BL483" s="13" t="s">
        <v>258</v>
      </c>
      <c r="BM483" s="152" t="s">
        <v>1653</v>
      </c>
    </row>
    <row r="484" spans="2:65" s="1" customFormat="1" ht="37.9" customHeight="1" x14ac:dyDescent="0.2">
      <c r="B484" s="139"/>
      <c r="C484" s="140" t="s">
        <v>1654</v>
      </c>
      <c r="D484" s="140" t="s">
        <v>195</v>
      </c>
      <c r="E484" s="141" t="s">
        <v>1655</v>
      </c>
      <c r="F484" s="142" t="s">
        <v>1656</v>
      </c>
      <c r="G484" s="143" t="s">
        <v>489</v>
      </c>
      <c r="H484" s="144">
        <v>9</v>
      </c>
      <c r="I484" s="145"/>
      <c r="J484" s="146">
        <f t="shared" si="130"/>
        <v>0</v>
      </c>
      <c r="K484" s="147"/>
      <c r="L484" s="28"/>
      <c r="M484" s="148" t="s">
        <v>1</v>
      </c>
      <c r="N484" s="149" t="s">
        <v>45</v>
      </c>
      <c r="P484" s="150">
        <f t="shared" si="131"/>
        <v>0</v>
      </c>
      <c r="Q484" s="150">
        <v>0</v>
      </c>
      <c r="R484" s="150">
        <f t="shared" si="132"/>
        <v>0</v>
      </c>
      <c r="S484" s="150">
        <v>0</v>
      </c>
      <c r="T484" s="151">
        <f t="shared" si="133"/>
        <v>0</v>
      </c>
      <c r="AR484" s="152" t="s">
        <v>258</v>
      </c>
      <c r="AT484" s="152" t="s">
        <v>195</v>
      </c>
      <c r="AU484" s="152" t="s">
        <v>91</v>
      </c>
      <c r="AY484" s="13" t="s">
        <v>193</v>
      </c>
      <c r="BE484" s="153">
        <f t="shared" si="134"/>
        <v>0</v>
      </c>
      <c r="BF484" s="153">
        <f t="shared" si="135"/>
        <v>0</v>
      </c>
      <c r="BG484" s="153">
        <f t="shared" si="136"/>
        <v>0</v>
      </c>
      <c r="BH484" s="153">
        <f t="shared" si="137"/>
        <v>0</v>
      </c>
      <c r="BI484" s="153">
        <f t="shared" si="138"/>
        <v>0</v>
      </c>
      <c r="BJ484" s="13" t="s">
        <v>91</v>
      </c>
      <c r="BK484" s="153">
        <f t="shared" si="139"/>
        <v>0</v>
      </c>
      <c r="BL484" s="13" t="s">
        <v>258</v>
      </c>
      <c r="BM484" s="152" t="s">
        <v>1657</v>
      </c>
    </row>
    <row r="485" spans="2:65" s="1" customFormat="1" ht="55.5" customHeight="1" x14ac:dyDescent="0.2">
      <c r="B485" s="139"/>
      <c r="C485" s="159" t="s">
        <v>1658</v>
      </c>
      <c r="D485" s="159" t="s">
        <v>473</v>
      </c>
      <c r="E485" s="160" t="s">
        <v>1659</v>
      </c>
      <c r="F485" s="161" t="s">
        <v>1660</v>
      </c>
      <c r="G485" s="162" t="s">
        <v>489</v>
      </c>
      <c r="H485" s="163">
        <v>9</v>
      </c>
      <c r="I485" s="164"/>
      <c r="J485" s="165">
        <f t="shared" si="130"/>
        <v>0</v>
      </c>
      <c r="K485" s="166"/>
      <c r="L485" s="167"/>
      <c r="M485" s="168" t="s">
        <v>1</v>
      </c>
      <c r="N485" s="169" t="s">
        <v>45</v>
      </c>
      <c r="P485" s="150">
        <f t="shared" si="131"/>
        <v>0</v>
      </c>
      <c r="Q485" s="150">
        <v>0.25</v>
      </c>
      <c r="R485" s="150">
        <f t="shared" si="132"/>
        <v>2.25</v>
      </c>
      <c r="S485" s="150">
        <v>0</v>
      </c>
      <c r="T485" s="151">
        <f t="shared" si="133"/>
        <v>0</v>
      </c>
      <c r="AR485" s="152" t="s">
        <v>582</v>
      </c>
      <c r="AT485" s="152" t="s">
        <v>473</v>
      </c>
      <c r="AU485" s="152" t="s">
        <v>91</v>
      </c>
      <c r="AY485" s="13" t="s">
        <v>193</v>
      </c>
      <c r="BE485" s="153">
        <f t="shared" si="134"/>
        <v>0</v>
      </c>
      <c r="BF485" s="153">
        <f t="shared" si="135"/>
        <v>0</v>
      </c>
      <c r="BG485" s="153">
        <f t="shared" si="136"/>
        <v>0</v>
      </c>
      <c r="BH485" s="153">
        <f t="shared" si="137"/>
        <v>0</v>
      </c>
      <c r="BI485" s="153">
        <f t="shared" si="138"/>
        <v>0</v>
      </c>
      <c r="BJ485" s="13" t="s">
        <v>91</v>
      </c>
      <c r="BK485" s="153">
        <f t="shared" si="139"/>
        <v>0</v>
      </c>
      <c r="BL485" s="13" t="s">
        <v>258</v>
      </c>
      <c r="BM485" s="152" t="s">
        <v>1661</v>
      </c>
    </row>
    <row r="486" spans="2:65" s="1" customFormat="1" ht="24.2" customHeight="1" x14ac:dyDescent="0.2">
      <c r="B486" s="139"/>
      <c r="C486" s="140" t="s">
        <v>1662</v>
      </c>
      <c r="D486" s="140" t="s">
        <v>195</v>
      </c>
      <c r="E486" s="141" t="s">
        <v>1663</v>
      </c>
      <c r="F486" s="142" t="s">
        <v>1664</v>
      </c>
      <c r="G486" s="143" t="s">
        <v>240</v>
      </c>
      <c r="H486" s="144">
        <v>53.646000000000001</v>
      </c>
      <c r="I486" s="145"/>
      <c r="J486" s="146">
        <f t="shared" si="130"/>
        <v>0</v>
      </c>
      <c r="K486" s="147"/>
      <c r="L486" s="28"/>
      <c r="M486" s="148" t="s">
        <v>1</v>
      </c>
      <c r="N486" s="149" t="s">
        <v>45</v>
      </c>
      <c r="P486" s="150">
        <f t="shared" si="131"/>
        <v>0</v>
      </c>
      <c r="Q486" s="150">
        <v>0</v>
      </c>
      <c r="R486" s="150">
        <f t="shared" si="132"/>
        <v>0</v>
      </c>
      <c r="S486" s="150">
        <v>0</v>
      </c>
      <c r="T486" s="151">
        <f t="shared" si="133"/>
        <v>0</v>
      </c>
      <c r="AR486" s="152" t="s">
        <v>258</v>
      </c>
      <c r="AT486" s="152" t="s">
        <v>195</v>
      </c>
      <c r="AU486" s="152" t="s">
        <v>91</v>
      </c>
      <c r="AY486" s="13" t="s">
        <v>193</v>
      </c>
      <c r="BE486" s="153">
        <f t="shared" si="134"/>
        <v>0</v>
      </c>
      <c r="BF486" s="153">
        <f t="shared" si="135"/>
        <v>0</v>
      </c>
      <c r="BG486" s="153">
        <f t="shared" si="136"/>
        <v>0</v>
      </c>
      <c r="BH486" s="153">
        <f t="shared" si="137"/>
        <v>0</v>
      </c>
      <c r="BI486" s="153">
        <f t="shared" si="138"/>
        <v>0</v>
      </c>
      <c r="BJ486" s="13" t="s">
        <v>91</v>
      </c>
      <c r="BK486" s="153">
        <f t="shared" si="139"/>
        <v>0</v>
      </c>
      <c r="BL486" s="13" t="s">
        <v>258</v>
      </c>
      <c r="BM486" s="152" t="s">
        <v>1665</v>
      </c>
    </row>
    <row r="487" spans="2:65" s="11" customFormat="1" ht="22.9" customHeight="1" x14ac:dyDescent="0.2">
      <c r="B487" s="127"/>
      <c r="D487" s="128" t="s">
        <v>78</v>
      </c>
      <c r="E487" s="137" t="s">
        <v>1666</v>
      </c>
      <c r="F487" s="137" t="s">
        <v>1667</v>
      </c>
      <c r="I487" s="130"/>
      <c r="J487" s="138">
        <f>BK487</f>
        <v>0</v>
      </c>
      <c r="L487" s="127"/>
      <c r="M487" s="132"/>
      <c r="P487" s="133">
        <f>SUM(P488:P494)</f>
        <v>0</v>
      </c>
      <c r="R487" s="133">
        <f>SUM(R488:R494)</f>
        <v>9.6000000000000009E-3</v>
      </c>
      <c r="T487" s="134">
        <f>SUM(T488:T494)</f>
        <v>0</v>
      </c>
      <c r="AR487" s="128" t="s">
        <v>91</v>
      </c>
      <c r="AT487" s="135" t="s">
        <v>78</v>
      </c>
      <c r="AU487" s="135" t="s">
        <v>86</v>
      </c>
      <c r="AY487" s="128" t="s">
        <v>193</v>
      </c>
      <c r="BK487" s="136">
        <f>SUM(BK488:BK494)</f>
        <v>0</v>
      </c>
    </row>
    <row r="488" spans="2:65" s="1" customFormat="1" ht="33" customHeight="1" x14ac:dyDescent="0.2">
      <c r="B488" s="139"/>
      <c r="C488" s="140" t="s">
        <v>1668</v>
      </c>
      <c r="D488" s="140" t="s">
        <v>195</v>
      </c>
      <c r="E488" s="141" t="s">
        <v>1669</v>
      </c>
      <c r="F488" s="142" t="s">
        <v>1670</v>
      </c>
      <c r="G488" s="143" t="s">
        <v>489</v>
      </c>
      <c r="H488" s="144">
        <v>1</v>
      </c>
      <c r="I488" s="145"/>
      <c r="J488" s="146">
        <f t="shared" ref="J488:J494" si="140">ROUND(I488*H488,2)</f>
        <v>0</v>
      </c>
      <c r="K488" s="147"/>
      <c r="L488" s="28"/>
      <c r="M488" s="148" t="s">
        <v>1</v>
      </c>
      <c r="N488" s="149" t="s">
        <v>45</v>
      </c>
      <c r="P488" s="150">
        <f t="shared" ref="P488:P494" si="141">O488*H488</f>
        <v>0</v>
      </c>
      <c r="Q488" s="150">
        <v>0</v>
      </c>
      <c r="R488" s="150">
        <f t="shared" ref="R488:R494" si="142">Q488*H488</f>
        <v>0</v>
      </c>
      <c r="S488" s="150">
        <v>0</v>
      </c>
      <c r="T488" s="151">
        <f t="shared" ref="T488:T494" si="143">S488*H488</f>
        <v>0</v>
      </c>
      <c r="AR488" s="152" t="s">
        <v>258</v>
      </c>
      <c r="AT488" s="152" t="s">
        <v>195</v>
      </c>
      <c r="AU488" s="152" t="s">
        <v>91</v>
      </c>
      <c r="AY488" s="13" t="s">
        <v>193</v>
      </c>
      <c r="BE488" s="153">
        <f t="shared" ref="BE488:BE494" si="144">IF(N488="základná",J488,0)</f>
        <v>0</v>
      </c>
      <c r="BF488" s="153">
        <f t="shared" ref="BF488:BF494" si="145">IF(N488="znížená",J488,0)</f>
        <v>0</v>
      </c>
      <c r="BG488" s="153">
        <f t="shared" ref="BG488:BG494" si="146">IF(N488="zákl. prenesená",J488,0)</f>
        <v>0</v>
      </c>
      <c r="BH488" s="153">
        <f t="shared" ref="BH488:BH494" si="147">IF(N488="zníž. prenesená",J488,0)</f>
        <v>0</v>
      </c>
      <c r="BI488" s="153">
        <f t="shared" ref="BI488:BI494" si="148">IF(N488="nulová",J488,0)</f>
        <v>0</v>
      </c>
      <c r="BJ488" s="13" t="s">
        <v>91</v>
      </c>
      <c r="BK488" s="153">
        <f t="shared" ref="BK488:BK494" si="149">ROUND(I488*H488,2)</f>
        <v>0</v>
      </c>
      <c r="BL488" s="13" t="s">
        <v>258</v>
      </c>
      <c r="BM488" s="152" t="s">
        <v>1671</v>
      </c>
    </row>
    <row r="489" spans="2:65" s="1" customFormat="1" ht="24.2" customHeight="1" x14ac:dyDescent="0.2">
      <c r="B489" s="139"/>
      <c r="C489" s="159" t="s">
        <v>1672</v>
      </c>
      <c r="D489" s="159" t="s">
        <v>473</v>
      </c>
      <c r="E489" s="160" t="s">
        <v>1673</v>
      </c>
      <c r="F489" s="161" t="s">
        <v>1674</v>
      </c>
      <c r="G489" s="162" t="s">
        <v>489</v>
      </c>
      <c r="H489" s="163">
        <v>1</v>
      </c>
      <c r="I489" s="164"/>
      <c r="J489" s="165">
        <f t="shared" si="140"/>
        <v>0</v>
      </c>
      <c r="K489" s="166"/>
      <c r="L489" s="167"/>
      <c r="M489" s="168" t="s">
        <v>1</v>
      </c>
      <c r="N489" s="169" t="s">
        <v>45</v>
      </c>
      <c r="P489" s="150">
        <f t="shared" si="141"/>
        <v>0</v>
      </c>
      <c r="Q489" s="150">
        <v>6.9999999999999999E-4</v>
      </c>
      <c r="R489" s="150">
        <f t="shared" si="142"/>
        <v>6.9999999999999999E-4</v>
      </c>
      <c r="S489" s="150">
        <v>0</v>
      </c>
      <c r="T489" s="151">
        <f t="shared" si="143"/>
        <v>0</v>
      </c>
      <c r="AR489" s="152" t="s">
        <v>582</v>
      </c>
      <c r="AT489" s="152" t="s">
        <v>473</v>
      </c>
      <c r="AU489" s="152" t="s">
        <v>91</v>
      </c>
      <c r="AY489" s="13" t="s">
        <v>193</v>
      </c>
      <c r="BE489" s="153">
        <f t="shared" si="144"/>
        <v>0</v>
      </c>
      <c r="BF489" s="153">
        <f t="shared" si="145"/>
        <v>0</v>
      </c>
      <c r="BG489" s="153">
        <f t="shared" si="146"/>
        <v>0</v>
      </c>
      <c r="BH489" s="153">
        <f t="shared" si="147"/>
        <v>0</v>
      </c>
      <c r="BI489" s="153">
        <f t="shared" si="148"/>
        <v>0</v>
      </c>
      <c r="BJ489" s="13" t="s">
        <v>91</v>
      </c>
      <c r="BK489" s="153">
        <f t="shared" si="149"/>
        <v>0</v>
      </c>
      <c r="BL489" s="13" t="s">
        <v>258</v>
      </c>
      <c r="BM489" s="152" t="s">
        <v>1675</v>
      </c>
    </row>
    <row r="490" spans="2:65" s="1" customFormat="1" ht="33" customHeight="1" x14ac:dyDescent="0.2">
      <c r="B490" s="139"/>
      <c r="C490" s="140" t="s">
        <v>1676</v>
      </c>
      <c r="D490" s="140" t="s">
        <v>195</v>
      </c>
      <c r="E490" s="141" t="s">
        <v>1677</v>
      </c>
      <c r="F490" s="142" t="s">
        <v>1678</v>
      </c>
      <c r="G490" s="143" t="s">
        <v>489</v>
      </c>
      <c r="H490" s="144">
        <v>1</v>
      </c>
      <c r="I490" s="145"/>
      <c r="J490" s="146">
        <f t="shared" si="140"/>
        <v>0</v>
      </c>
      <c r="K490" s="147"/>
      <c r="L490" s="28"/>
      <c r="M490" s="148" t="s">
        <v>1</v>
      </c>
      <c r="N490" s="149" t="s">
        <v>45</v>
      </c>
      <c r="P490" s="150">
        <f t="shared" si="141"/>
        <v>0</v>
      </c>
      <c r="Q490" s="150">
        <v>0</v>
      </c>
      <c r="R490" s="150">
        <f t="shared" si="142"/>
        <v>0</v>
      </c>
      <c r="S490" s="150">
        <v>0</v>
      </c>
      <c r="T490" s="151">
        <f t="shared" si="143"/>
        <v>0</v>
      </c>
      <c r="AR490" s="152" t="s">
        <v>258</v>
      </c>
      <c r="AT490" s="152" t="s">
        <v>195</v>
      </c>
      <c r="AU490" s="152" t="s">
        <v>91</v>
      </c>
      <c r="AY490" s="13" t="s">
        <v>193</v>
      </c>
      <c r="BE490" s="153">
        <f t="shared" si="144"/>
        <v>0</v>
      </c>
      <c r="BF490" s="153">
        <f t="shared" si="145"/>
        <v>0</v>
      </c>
      <c r="BG490" s="153">
        <f t="shared" si="146"/>
        <v>0</v>
      </c>
      <c r="BH490" s="153">
        <f t="shared" si="147"/>
        <v>0</v>
      </c>
      <c r="BI490" s="153">
        <f t="shared" si="148"/>
        <v>0</v>
      </c>
      <c r="BJ490" s="13" t="s">
        <v>91</v>
      </c>
      <c r="BK490" s="153">
        <f t="shared" si="149"/>
        <v>0</v>
      </c>
      <c r="BL490" s="13" t="s">
        <v>258</v>
      </c>
      <c r="BM490" s="152" t="s">
        <v>1679</v>
      </c>
    </row>
    <row r="491" spans="2:65" s="1" customFormat="1" ht="24.2" customHeight="1" x14ac:dyDescent="0.2">
      <c r="B491" s="139"/>
      <c r="C491" s="159" t="s">
        <v>1680</v>
      </c>
      <c r="D491" s="159" t="s">
        <v>473</v>
      </c>
      <c r="E491" s="160" t="s">
        <v>1681</v>
      </c>
      <c r="F491" s="161" t="s">
        <v>1682</v>
      </c>
      <c r="G491" s="162" t="s">
        <v>489</v>
      </c>
      <c r="H491" s="163">
        <v>1</v>
      </c>
      <c r="I491" s="164"/>
      <c r="J491" s="165">
        <f t="shared" si="140"/>
        <v>0</v>
      </c>
      <c r="K491" s="166"/>
      <c r="L491" s="167"/>
      <c r="M491" s="168" t="s">
        <v>1</v>
      </c>
      <c r="N491" s="169" t="s">
        <v>45</v>
      </c>
      <c r="P491" s="150">
        <f t="shared" si="141"/>
        <v>0</v>
      </c>
      <c r="Q491" s="150">
        <v>4.1999999999999997E-3</v>
      </c>
      <c r="R491" s="150">
        <f t="shared" si="142"/>
        <v>4.1999999999999997E-3</v>
      </c>
      <c r="S491" s="150">
        <v>0</v>
      </c>
      <c r="T491" s="151">
        <f t="shared" si="143"/>
        <v>0</v>
      </c>
      <c r="AR491" s="152" t="s">
        <v>582</v>
      </c>
      <c r="AT491" s="152" t="s">
        <v>473</v>
      </c>
      <c r="AU491" s="152" t="s">
        <v>91</v>
      </c>
      <c r="AY491" s="13" t="s">
        <v>193</v>
      </c>
      <c r="BE491" s="153">
        <f t="shared" si="144"/>
        <v>0</v>
      </c>
      <c r="BF491" s="153">
        <f t="shared" si="145"/>
        <v>0</v>
      </c>
      <c r="BG491" s="153">
        <f t="shared" si="146"/>
        <v>0</v>
      </c>
      <c r="BH491" s="153">
        <f t="shared" si="147"/>
        <v>0</v>
      </c>
      <c r="BI491" s="153">
        <f t="shared" si="148"/>
        <v>0</v>
      </c>
      <c r="BJ491" s="13" t="s">
        <v>91</v>
      </c>
      <c r="BK491" s="153">
        <f t="shared" si="149"/>
        <v>0</v>
      </c>
      <c r="BL491" s="13" t="s">
        <v>258</v>
      </c>
      <c r="BM491" s="152" t="s">
        <v>1683</v>
      </c>
    </row>
    <row r="492" spans="2:65" s="1" customFormat="1" ht="24.2" customHeight="1" x14ac:dyDescent="0.2">
      <c r="B492" s="139"/>
      <c r="C492" s="159" t="s">
        <v>1684</v>
      </c>
      <c r="D492" s="159" t="s">
        <v>473</v>
      </c>
      <c r="E492" s="160" t="s">
        <v>1685</v>
      </c>
      <c r="F492" s="161" t="s">
        <v>1686</v>
      </c>
      <c r="G492" s="162" t="s">
        <v>489</v>
      </c>
      <c r="H492" s="163">
        <v>1</v>
      </c>
      <c r="I492" s="164"/>
      <c r="J492" s="165">
        <f t="shared" si="140"/>
        <v>0</v>
      </c>
      <c r="K492" s="166"/>
      <c r="L492" s="167"/>
      <c r="M492" s="168" t="s">
        <v>1</v>
      </c>
      <c r="N492" s="169" t="s">
        <v>45</v>
      </c>
      <c r="P492" s="150">
        <f t="shared" si="141"/>
        <v>0</v>
      </c>
      <c r="Q492" s="150">
        <v>4.7000000000000002E-3</v>
      </c>
      <c r="R492" s="150">
        <f t="shared" si="142"/>
        <v>4.7000000000000002E-3</v>
      </c>
      <c r="S492" s="150">
        <v>0</v>
      </c>
      <c r="T492" s="151">
        <f t="shared" si="143"/>
        <v>0</v>
      </c>
      <c r="AR492" s="152" t="s">
        <v>582</v>
      </c>
      <c r="AT492" s="152" t="s">
        <v>473</v>
      </c>
      <c r="AU492" s="152" t="s">
        <v>91</v>
      </c>
      <c r="AY492" s="13" t="s">
        <v>193</v>
      </c>
      <c r="BE492" s="153">
        <f t="shared" si="144"/>
        <v>0</v>
      </c>
      <c r="BF492" s="153">
        <f t="shared" si="145"/>
        <v>0</v>
      </c>
      <c r="BG492" s="153">
        <f t="shared" si="146"/>
        <v>0</v>
      </c>
      <c r="BH492" s="153">
        <f t="shared" si="147"/>
        <v>0</v>
      </c>
      <c r="BI492" s="153">
        <f t="shared" si="148"/>
        <v>0</v>
      </c>
      <c r="BJ492" s="13" t="s">
        <v>91</v>
      </c>
      <c r="BK492" s="153">
        <f t="shared" si="149"/>
        <v>0</v>
      </c>
      <c r="BL492" s="13" t="s">
        <v>258</v>
      </c>
      <c r="BM492" s="152" t="s">
        <v>1687</v>
      </c>
    </row>
    <row r="493" spans="2:65" s="1" customFormat="1" ht="33" customHeight="1" x14ac:dyDescent="0.2">
      <c r="B493" s="139"/>
      <c r="C493" s="140" t="s">
        <v>1688</v>
      </c>
      <c r="D493" s="140" t="s">
        <v>195</v>
      </c>
      <c r="E493" s="141" t="s">
        <v>1689</v>
      </c>
      <c r="F493" s="142" t="s">
        <v>1690</v>
      </c>
      <c r="G493" s="143" t="s">
        <v>489</v>
      </c>
      <c r="H493" s="144">
        <v>1</v>
      </c>
      <c r="I493" s="145"/>
      <c r="J493" s="146">
        <f t="shared" si="140"/>
        <v>0</v>
      </c>
      <c r="K493" s="147"/>
      <c r="L493" s="28"/>
      <c r="M493" s="148" t="s">
        <v>1</v>
      </c>
      <c r="N493" s="149" t="s">
        <v>45</v>
      </c>
      <c r="P493" s="150">
        <f t="shared" si="141"/>
        <v>0</v>
      </c>
      <c r="Q493" s="150">
        <v>0</v>
      </c>
      <c r="R493" s="150">
        <f t="shared" si="142"/>
        <v>0</v>
      </c>
      <c r="S493" s="150">
        <v>0</v>
      </c>
      <c r="T493" s="151">
        <f t="shared" si="143"/>
        <v>0</v>
      </c>
      <c r="AR493" s="152" t="s">
        <v>258</v>
      </c>
      <c r="AT493" s="152" t="s">
        <v>195</v>
      </c>
      <c r="AU493" s="152" t="s">
        <v>91</v>
      </c>
      <c r="AY493" s="13" t="s">
        <v>193</v>
      </c>
      <c r="BE493" s="153">
        <f t="shared" si="144"/>
        <v>0</v>
      </c>
      <c r="BF493" s="153">
        <f t="shared" si="145"/>
        <v>0</v>
      </c>
      <c r="BG493" s="153">
        <f t="shared" si="146"/>
        <v>0</v>
      </c>
      <c r="BH493" s="153">
        <f t="shared" si="147"/>
        <v>0</v>
      </c>
      <c r="BI493" s="153">
        <f t="shared" si="148"/>
        <v>0</v>
      </c>
      <c r="BJ493" s="13" t="s">
        <v>91</v>
      </c>
      <c r="BK493" s="153">
        <f t="shared" si="149"/>
        <v>0</v>
      </c>
      <c r="BL493" s="13" t="s">
        <v>258</v>
      </c>
      <c r="BM493" s="152" t="s">
        <v>1691</v>
      </c>
    </row>
    <row r="494" spans="2:65" s="1" customFormat="1" ht="33" customHeight="1" x14ac:dyDescent="0.2">
      <c r="B494" s="139"/>
      <c r="C494" s="140" t="s">
        <v>1692</v>
      </c>
      <c r="D494" s="140" t="s">
        <v>195</v>
      </c>
      <c r="E494" s="141" t="s">
        <v>1693</v>
      </c>
      <c r="F494" s="142" t="s">
        <v>1694</v>
      </c>
      <c r="G494" s="143" t="s">
        <v>1695</v>
      </c>
      <c r="H494" s="145"/>
      <c r="I494" s="145"/>
      <c r="J494" s="146">
        <f t="shared" si="140"/>
        <v>0</v>
      </c>
      <c r="K494" s="147"/>
      <c r="L494" s="28"/>
      <c r="M494" s="148" t="s">
        <v>1</v>
      </c>
      <c r="N494" s="149" t="s">
        <v>45</v>
      </c>
      <c r="P494" s="150">
        <f t="shared" si="141"/>
        <v>0</v>
      </c>
      <c r="Q494" s="150">
        <v>0</v>
      </c>
      <c r="R494" s="150">
        <f t="shared" si="142"/>
        <v>0</v>
      </c>
      <c r="S494" s="150">
        <v>0</v>
      </c>
      <c r="T494" s="151">
        <f t="shared" si="143"/>
        <v>0</v>
      </c>
      <c r="AR494" s="152" t="s">
        <v>258</v>
      </c>
      <c r="AT494" s="152" t="s">
        <v>195</v>
      </c>
      <c r="AU494" s="152" t="s">
        <v>91</v>
      </c>
      <c r="AY494" s="13" t="s">
        <v>193</v>
      </c>
      <c r="BE494" s="153">
        <f t="shared" si="144"/>
        <v>0</v>
      </c>
      <c r="BF494" s="153">
        <f t="shared" si="145"/>
        <v>0</v>
      </c>
      <c r="BG494" s="153">
        <f t="shared" si="146"/>
        <v>0</v>
      </c>
      <c r="BH494" s="153">
        <f t="shared" si="147"/>
        <v>0</v>
      </c>
      <c r="BI494" s="153">
        <f t="shared" si="148"/>
        <v>0</v>
      </c>
      <c r="BJ494" s="13" t="s">
        <v>91</v>
      </c>
      <c r="BK494" s="153">
        <f t="shared" si="149"/>
        <v>0</v>
      </c>
      <c r="BL494" s="13" t="s">
        <v>258</v>
      </c>
      <c r="BM494" s="152" t="s">
        <v>1696</v>
      </c>
    </row>
    <row r="495" spans="2:65" s="11" customFormat="1" ht="22.9" customHeight="1" x14ac:dyDescent="0.2">
      <c r="B495" s="127"/>
      <c r="D495" s="128" t="s">
        <v>78</v>
      </c>
      <c r="E495" s="137" t="s">
        <v>1697</v>
      </c>
      <c r="F495" s="137" t="s">
        <v>1698</v>
      </c>
      <c r="I495" s="130"/>
      <c r="J495" s="138">
        <f>BK495</f>
        <v>0</v>
      </c>
      <c r="L495" s="127"/>
      <c r="M495" s="132"/>
      <c r="P495" s="133">
        <f>SUM(P496:P505)</f>
        <v>0</v>
      </c>
      <c r="R495" s="133">
        <f>SUM(R496:R505)</f>
        <v>11.61043229</v>
      </c>
      <c r="T495" s="134">
        <f>SUM(T496:T505)</f>
        <v>0</v>
      </c>
      <c r="AR495" s="128" t="s">
        <v>91</v>
      </c>
      <c r="AT495" s="135" t="s">
        <v>78</v>
      </c>
      <c r="AU495" s="135" t="s">
        <v>86</v>
      </c>
      <c r="AY495" s="128" t="s">
        <v>193</v>
      </c>
      <c r="BK495" s="136">
        <f>SUM(BK496:BK505)</f>
        <v>0</v>
      </c>
    </row>
    <row r="496" spans="2:65" s="1" customFormat="1" ht="24.2" customHeight="1" x14ac:dyDescent="0.2">
      <c r="B496" s="139"/>
      <c r="C496" s="140" t="s">
        <v>1699</v>
      </c>
      <c r="D496" s="140" t="s">
        <v>195</v>
      </c>
      <c r="E496" s="141" t="s">
        <v>1700</v>
      </c>
      <c r="F496" s="142" t="s">
        <v>1701</v>
      </c>
      <c r="G496" s="143" t="s">
        <v>198</v>
      </c>
      <c r="H496" s="144">
        <v>91.483000000000004</v>
      </c>
      <c r="I496" s="145"/>
      <c r="J496" s="146">
        <f t="shared" ref="J496:J505" si="150">ROUND(I496*H496,2)</f>
        <v>0</v>
      </c>
      <c r="K496" s="147"/>
      <c r="L496" s="28"/>
      <c r="M496" s="148" t="s">
        <v>1</v>
      </c>
      <c r="N496" s="149" t="s">
        <v>45</v>
      </c>
      <c r="P496" s="150">
        <f t="shared" ref="P496:P505" si="151">O496*H496</f>
        <v>0</v>
      </c>
      <c r="Q496" s="150">
        <v>3.7499999999999999E-3</v>
      </c>
      <c r="R496" s="150">
        <f t="shared" ref="R496:R505" si="152">Q496*H496</f>
        <v>0.34306124999999998</v>
      </c>
      <c r="S496" s="150">
        <v>0</v>
      </c>
      <c r="T496" s="151">
        <f t="shared" ref="T496:T505" si="153">S496*H496</f>
        <v>0</v>
      </c>
      <c r="AR496" s="152" t="s">
        <v>258</v>
      </c>
      <c r="AT496" s="152" t="s">
        <v>195</v>
      </c>
      <c r="AU496" s="152" t="s">
        <v>91</v>
      </c>
      <c r="AY496" s="13" t="s">
        <v>193</v>
      </c>
      <c r="BE496" s="153">
        <f t="shared" ref="BE496:BE505" si="154">IF(N496="základná",J496,0)</f>
        <v>0</v>
      </c>
      <c r="BF496" s="153">
        <f t="shared" ref="BF496:BF505" si="155">IF(N496="znížená",J496,0)</f>
        <v>0</v>
      </c>
      <c r="BG496" s="153">
        <f t="shared" ref="BG496:BG505" si="156">IF(N496="zákl. prenesená",J496,0)</f>
        <v>0</v>
      </c>
      <c r="BH496" s="153">
        <f t="shared" ref="BH496:BH505" si="157">IF(N496="zníž. prenesená",J496,0)</f>
        <v>0</v>
      </c>
      <c r="BI496" s="153">
        <f t="shared" ref="BI496:BI505" si="158">IF(N496="nulová",J496,0)</f>
        <v>0</v>
      </c>
      <c r="BJ496" s="13" t="s">
        <v>91</v>
      </c>
      <c r="BK496" s="153">
        <f t="shared" ref="BK496:BK505" si="159">ROUND(I496*H496,2)</f>
        <v>0</v>
      </c>
      <c r="BL496" s="13" t="s">
        <v>258</v>
      </c>
      <c r="BM496" s="152" t="s">
        <v>1702</v>
      </c>
    </row>
    <row r="497" spans="2:65" s="1" customFormat="1" ht="24.2" customHeight="1" x14ac:dyDescent="0.2">
      <c r="B497" s="139"/>
      <c r="C497" s="159" t="s">
        <v>1703</v>
      </c>
      <c r="D497" s="159" t="s">
        <v>473</v>
      </c>
      <c r="E497" s="160" t="s">
        <v>1704</v>
      </c>
      <c r="F497" s="161" t="s">
        <v>1705</v>
      </c>
      <c r="G497" s="162" t="s">
        <v>198</v>
      </c>
      <c r="H497" s="163">
        <v>75.573999999999998</v>
      </c>
      <c r="I497" s="164"/>
      <c r="J497" s="165">
        <f t="shared" si="150"/>
        <v>0</v>
      </c>
      <c r="K497" s="166"/>
      <c r="L497" s="167"/>
      <c r="M497" s="168" t="s">
        <v>1</v>
      </c>
      <c r="N497" s="169" t="s">
        <v>45</v>
      </c>
      <c r="P497" s="150">
        <f t="shared" si="151"/>
        <v>0</v>
      </c>
      <c r="Q497" s="150">
        <v>1.5010000000000001E-2</v>
      </c>
      <c r="R497" s="150">
        <f t="shared" si="152"/>
        <v>1.13436574</v>
      </c>
      <c r="S497" s="150">
        <v>0</v>
      </c>
      <c r="T497" s="151">
        <f t="shared" si="153"/>
        <v>0</v>
      </c>
      <c r="AR497" s="152" t="s">
        <v>582</v>
      </c>
      <c r="AT497" s="152" t="s">
        <v>473</v>
      </c>
      <c r="AU497" s="152" t="s">
        <v>91</v>
      </c>
      <c r="AY497" s="13" t="s">
        <v>193</v>
      </c>
      <c r="BE497" s="153">
        <f t="shared" si="154"/>
        <v>0</v>
      </c>
      <c r="BF497" s="153">
        <f t="shared" si="155"/>
        <v>0</v>
      </c>
      <c r="BG497" s="153">
        <f t="shared" si="156"/>
        <v>0</v>
      </c>
      <c r="BH497" s="153">
        <f t="shared" si="157"/>
        <v>0</v>
      </c>
      <c r="BI497" s="153">
        <f t="shared" si="158"/>
        <v>0</v>
      </c>
      <c r="BJ497" s="13" t="s">
        <v>91</v>
      </c>
      <c r="BK497" s="153">
        <f t="shared" si="159"/>
        <v>0</v>
      </c>
      <c r="BL497" s="13" t="s">
        <v>258</v>
      </c>
      <c r="BM497" s="152" t="s">
        <v>1706</v>
      </c>
    </row>
    <row r="498" spans="2:65" s="1" customFormat="1" ht="24.2" customHeight="1" x14ac:dyDescent="0.2">
      <c r="B498" s="139"/>
      <c r="C498" s="159" t="s">
        <v>1707</v>
      </c>
      <c r="D498" s="159" t="s">
        <v>473</v>
      </c>
      <c r="E498" s="160" t="s">
        <v>1708</v>
      </c>
      <c r="F498" s="161" t="s">
        <v>1709</v>
      </c>
      <c r="G498" s="162" t="s">
        <v>198</v>
      </c>
      <c r="H498" s="163">
        <v>28.92</v>
      </c>
      <c r="I498" s="164"/>
      <c r="J498" s="165">
        <f t="shared" si="150"/>
        <v>0</v>
      </c>
      <c r="K498" s="166"/>
      <c r="L498" s="167"/>
      <c r="M498" s="168" t="s">
        <v>1</v>
      </c>
      <c r="N498" s="169" t="s">
        <v>45</v>
      </c>
      <c r="P498" s="150">
        <f t="shared" si="151"/>
        <v>0</v>
      </c>
      <c r="Q498" s="150">
        <v>1.9199999999999998E-2</v>
      </c>
      <c r="R498" s="150">
        <f t="shared" si="152"/>
        <v>0.55526399999999998</v>
      </c>
      <c r="S498" s="150">
        <v>0</v>
      </c>
      <c r="T498" s="151">
        <f t="shared" si="153"/>
        <v>0</v>
      </c>
      <c r="AR498" s="152" t="s">
        <v>582</v>
      </c>
      <c r="AT498" s="152" t="s">
        <v>473</v>
      </c>
      <c r="AU498" s="152" t="s">
        <v>91</v>
      </c>
      <c r="AY498" s="13" t="s">
        <v>193</v>
      </c>
      <c r="BE498" s="153">
        <f t="shared" si="154"/>
        <v>0</v>
      </c>
      <c r="BF498" s="153">
        <f t="shared" si="155"/>
        <v>0</v>
      </c>
      <c r="BG498" s="153">
        <f t="shared" si="156"/>
        <v>0</v>
      </c>
      <c r="BH498" s="153">
        <f t="shared" si="157"/>
        <v>0</v>
      </c>
      <c r="BI498" s="153">
        <f t="shared" si="158"/>
        <v>0</v>
      </c>
      <c r="BJ498" s="13" t="s">
        <v>91</v>
      </c>
      <c r="BK498" s="153">
        <f t="shared" si="159"/>
        <v>0</v>
      </c>
      <c r="BL498" s="13" t="s">
        <v>258</v>
      </c>
      <c r="BM498" s="152" t="s">
        <v>1710</v>
      </c>
    </row>
    <row r="499" spans="2:65" s="1" customFormat="1" ht="16.5" customHeight="1" x14ac:dyDescent="0.2">
      <c r="B499" s="139"/>
      <c r="C499" s="140" t="s">
        <v>1711</v>
      </c>
      <c r="D499" s="140" t="s">
        <v>195</v>
      </c>
      <c r="E499" s="141" t="s">
        <v>1712</v>
      </c>
      <c r="F499" s="142" t="s">
        <v>1713</v>
      </c>
      <c r="G499" s="143" t="s">
        <v>318</v>
      </c>
      <c r="H499" s="144">
        <v>43.04</v>
      </c>
      <c r="I499" s="145"/>
      <c r="J499" s="146">
        <f t="shared" si="150"/>
        <v>0</v>
      </c>
      <c r="K499" s="147"/>
      <c r="L499" s="28"/>
      <c r="M499" s="148" t="s">
        <v>1</v>
      </c>
      <c r="N499" s="149" t="s">
        <v>45</v>
      </c>
      <c r="P499" s="150">
        <f t="shared" si="151"/>
        <v>0</v>
      </c>
      <c r="Q499" s="150">
        <v>8.8999999999999995E-4</v>
      </c>
      <c r="R499" s="150">
        <f t="shared" si="152"/>
        <v>3.8305599999999995E-2</v>
      </c>
      <c r="S499" s="150">
        <v>0</v>
      </c>
      <c r="T499" s="151">
        <f t="shared" si="153"/>
        <v>0</v>
      </c>
      <c r="AR499" s="152" t="s">
        <v>258</v>
      </c>
      <c r="AT499" s="152" t="s">
        <v>195</v>
      </c>
      <c r="AU499" s="152" t="s">
        <v>91</v>
      </c>
      <c r="AY499" s="13" t="s">
        <v>193</v>
      </c>
      <c r="BE499" s="153">
        <f t="shared" si="154"/>
        <v>0</v>
      </c>
      <c r="BF499" s="153">
        <f t="shared" si="155"/>
        <v>0</v>
      </c>
      <c r="BG499" s="153">
        <f t="shared" si="156"/>
        <v>0</v>
      </c>
      <c r="BH499" s="153">
        <f t="shared" si="157"/>
        <v>0</v>
      </c>
      <c r="BI499" s="153">
        <f t="shared" si="158"/>
        <v>0</v>
      </c>
      <c r="BJ499" s="13" t="s">
        <v>91</v>
      </c>
      <c r="BK499" s="153">
        <f t="shared" si="159"/>
        <v>0</v>
      </c>
      <c r="BL499" s="13" t="s">
        <v>258</v>
      </c>
      <c r="BM499" s="152" t="s">
        <v>1714</v>
      </c>
    </row>
    <row r="500" spans="2:65" s="1" customFormat="1" ht="16.5" customHeight="1" x14ac:dyDescent="0.2">
      <c r="B500" s="139"/>
      <c r="C500" s="159" t="s">
        <v>1715</v>
      </c>
      <c r="D500" s="159" t="s">
        <v>473</v>
      </c>
      <c r="E500" s="160" t="s">
        <v>1716</v>
      </c>
      <c r="F500" s="161" t="s">
        <v>1717</v>
      </c>
      <c r="G500" s="162" t="s">
        <v>318</v>
      </c>
      <c r="H500" s="163">
        <v>45.192</v>
      </c>
      <c r="I500" s="164"/>
      <c r="J500" s="165">
        <f t="shared" si="150"/>
        <v>0</v>
      </c>
      <c r="K500" s="166"/>
      <c r="L500" s="167"/>
      <c r="M500" s="168" t="s">
        <v>1</v>
      </c>
      <c r="N500" s="169" t="s">
        <v>45</v>
      </c>
      <c r="P500" s="150">
        <f t="shared" si="151"/>
        <v>0</v>
      </c>
      <c r="Q500" s="150">
        <v>1.25E-3</v>
      </c>
      <c r="R500" s="150">
        <f t="shared" si="152"/>
        <v>5.6489999999999999E-2</v>
      </c>
      <c r="S500" s="150">
        <v>0</v>
      </c>
      <c r="T500" s="151">
        <f t="shared" si="153"/>
        <v>0</v>
      </c>
      <c r="AR500" s="152" t="s">
        <v>582</v>
      </c>
      <c r="AT500" s="152" t="s">
        <v>473</v>
      </c>
      <c r="AU500" s="152" t="s">
        <v>91</v>
      </c>
      <c r="AY500" s="13" t="s">
        <v>193</v>
      </c>
      <c r="BE500" s="153">
        <f t="shared" si="154"/>
        <v>0</v>
      </c>
      <c r="BF500" s="153">
        <f t="shared" si="155"/>
        <v>0</v>
      </c>
      <c r="BG500" s="153">
        <f t="shared" si="156"/>
        <v>0</v>
      </c>
      <c r="BH500" s="153">
        <f t="shared" si="157"/>
        <v>0</v>
      </c>
      <c r="BI500" s="153">
        <f t="shared" si="158"/>
        <v>0</v>
      </c>
      <c r="BJ500" s="13" t="s">
        <v>91</v>
      </c>
      <c r="BK500" s="153">
        <f t="shared" si="159"/>
        <v>0</v>
      </c>
      <c r="BL500" s="13" t="s">
        <v>258</v>
      </c>
      <c r="BM500" s="152" t="s">
        <v>1718</v>
      </c>
    </row>
    <row r="501" spans="2:65" s="1" customFormat="1" ht="16.5" customHeight="1" x14ac:dyDescent="0.2">
      <c r="B501" s="139"/>
      <c r="C501" s="140" t="s">
        <v>1719</v>
      </c>
      <c r="D501" s="140" t="s">
        <v>195</v>
      </c>
      <c r="E501" s="141" t="s">
        <v>1720</v>
      </c>
      <c r="F501" s="142" t="s">
        <v>1721</v>
      </c>
      <c r="G501" s="143" t="s">
        <v>318</v>
      </c>
      <c r="H501" s="144">
        <v>151.77000000000001</v>
      </c>
      <c r="I501" s="145"/>
      <c r="J501" s="146">
        <f t="shared" si="150"/>
        <v>0</v>
      </c>
      <c r="K501" s="147"/>
      <c r="L501" s="28"/>
      <c r="M501" s="148" t="s">
        <v>1</v>
      </c>
      <c r="N501" s="149" t="s">
        <v>45</v>
      </c>
      <c r="P501" s="150">
        <f t="shared" si="151"/>
        <v>0</v>
      </c>
      <c r="Q501" s="150">
        <v>8.9999999999999998E-4</v>
      </c>
      <c r="R501" s="150">
        <f t="shared" si="152"/>
        <v>0.13659299999999999</v>
      </c>
      <c r="S501" s="150">
        <v>0</v>
      </c>
      <c r="T501" s="151">
        <f t="shared" si="153"/>
        <v>0</v>
      </c>
      <c r="AR501" s="152" t="s">
        <v>258</v>
      </c>
      <c r="AT501" s="152" t="s">
        <v>195</v>
      </c>
      <c r="AU501" s="152" t="s">
        <v>91</v>
      </c>
      <c r="AY501" s="13" t="s">
        <v>193</v>
      </c>
      <c r="BE501" s="153">
        <f t="shared" si="154"/>
        <v>0</v>
      </c>
      <c r="BF501" s="153">
        <f t="shared" si="155"/>
        <v>0</v>
      </c>
      <c r="BG501" s="153">
        <f t="shared" si="156"/>
        <v>0</v>
      </c>
      <c r="BH501" s="153">
        <f t="shared" si="157"/>
        <v>0</v>
      </c>
      <c r="BI501" s="153">
        <f t="shared" si="158"/>
        <v>0</v>
      </c>
      <c r="BJ501" s="13" t="s">
        <v>91</v>
      </c>
      <c r="BK501" s="153">
        <f t="shared" si="159"/>
        <v>0</v>
      </c>
      <c r="BL501" s="13" t="s">
        <v>258</v>
      </c>
      <c r="BM501" s="152" t="s">
        <v>1722</v>
      </c>
    </row>
    <row r="502" spans="2:65" s="1" customFormat="1" ht="24.2" customHeight="1" x14ac:dyDescent="0.2">
      <c r="B502" s="139"/>
      <c r="C502" s="140" t="s">
        <v>1723</v>
      </c>
      <c r="D502" s="140" t="s">
        <v>195</v>
      </c>
      <c r="E502" s="141" t="s">
        <v>1724</v>
      </c>
      <c r="F502" s="142" t="s">
        <v>1725</v>
      </c>
      <c r="G502" s="143" t="s">
        <v>318</v>
      </c>
      <c r="H502" s="144">
        <v>17.37</v>
      </c>
      <c r="I502" s="145"/>
      <c r="J502" s="146">
        <f t="shared" si="150"/>
        <v>0</v>
      </c>
      <c r="K502" s="147"/>
      <c r="L502" s="28"/>
      <c r="M502" s="148" t="s">
        <v>1</v>
      </c>
      <c r="N502" s="149" t="s">
        <v>45</v>
      </c>
      <c r="P502" s="150">
        <f t="shared" si="151"/>
        <v>0</v>
      </c>
      <c r="Q502" s="150">
        <v>9.1E-4</v>
      </c>
      <c r="R502" s="150">
        <f t="shared" si="152"/>
        <v>1.58067E-2</v>
      </c>
      <c r="S502" s="150">
        <v>0</v>
      </c>
      <c r="T502" s="151">
        <f t="shared" si="153"/>
        <v>0</v>
      </c>
      <c r="AR502" s="152" t="s">
        <v>258</v>
      </c>
      <c r="AT502" s="152" t="s">
        <v>195</v>
      </c>
      <c r="AU502" s="152" t="s">
        <v>91</v>
      </c>
      <c r="AY502" s="13" t="s">
        <v>193</v>
      </c>
      <c r="BE502" s="153">
        <f t="shared" si="154"/>
        <v>0</v>
      </c>
      <c r="BF502" s="153">
        <f t="shared" si="155"/>
        <v>0</v>
      </c>
      <c r="BG502" s="153">
        <f t="shared" si="156"/>
        <v>0</v>
      </c>
      <c r="BH502" s="153">
        <f t="shared" si="157"/>
        <v>0</v>
      </c>
      <c r="BI502" s="153">
        <f t="shared" si="158"/>
        <v>0</v>
      </c>
      <c r="BJ502" s="13" t="s">
        <v>91</v>
      </c>
      <c r="BK502" s="153">
        <f t="shared" si="159"/>
        <v>0</v>
      </c>
      <c r="BL502" s="13" t="s">
        <v>258</v>
      </c>
      <c r="BM502" s="152" t="s">
        <v>1726</v>
      </c>
    </row>
    <row r="503" spans="2:65" s="1" customFormat="1" ht="16.5" customHeight="1" x14ac:dyDescent="0.2">
      <c r="B503" s="139"/>
      <c r="C503" s="140" t="s">
        <v>1727</v>
      </c>
      <c r="D503" s="140" t="s">
        <v>195</v>
      </c>
      <c r="E503" s="141" t="s">
        <v>1728</v>
      </c>
      <c r="F503" s="142" t="s">
        <v>1729</v>
      </c>
      <c r="G503" s="143" t="s">
        <v>198</v>
      </c>
      <c r="H503" s="144">
        <v>553.9</v>
      </c>
      <c r="I503" s="145"/>
      <c r="J503" s="146">
        <f t="shared" si="150"/>
        <v>0</v>
      </c>
      <c r="K503" s="147"/>
      <c r="L503" s="28"/>
      <c r="M503" s="148" t="s">
        <v>1</v>
      </c>
      <c r="N503" s="149" t="s">
        <v>45</v>
      </c>
      <c r="P503" s="150">
        <f t="shared" si="151"/>
        <v>0</v>
      </c>
      <c r="Q503" s="150">
        <v>3.7799999999999999E-3</v>
      </c>
      <c r="R503" s="150">
        <f t="shared" si="152"/>
        <v>2.0937419999999998</v>
      </c>
      <c r="S503" s="150">
        <v>0</v>
      </c>
      <c r="T503" s="151">
        <f t="shared" si="153"/>
        <v>0</v>
      </c>
      <c r="AR503" s="152" t="s">
        <v>258</v>
      </c>
      <c r="AT503" s="152" t="s">
        <v>195</v>
      </c>
      <c r="AU503" s="152" t="s">
        <v>91</v>
      </c>
      <c r="AY503" s="13" t="s">
        <v>193</v>
      </c>
      <c r="BE503" s="153">
        <f t="shared" si="154"/>
        <v>0</v>
      </c>
      <c r="BF503" s="153">
        <f t="shared" si="155"/>
        <v>0</v>
      </c>
      <c r="BG503" s="153">
        <f t="shared" si="156"/>
        <v>0</v>
      </c>
      <c r="BH503" s="153">
        <f t="shared" si="157"/>
        <v>0</v>
      </c>
      <c r="BI503" s="153">
        <f t="shared" si="158"/>
        <v>0</v>
      </c>
      <c r="BJ503" s="13" t="s">
        <v>91</v>
      </c>
      <c r="BK503" s="153">
        <f t="shared" si="159"/>
        <v>0</v>
      </c>
      <c r="BL503" s="13" t="s">
        <v>258</v>
      </c>
      <c r="BM503" s="152" t="s">
        <v>1730</v>
      </c>
    </row>
    <row r="504" spans="2:65" s="1" customFormat="1" ht="24.2" customHeight="1" x14ac:dyDescent="0.2">
      <c r="B504" s="139"/>
      <c r="C504" s="159" t="s">
        <v>1731</v>
      </c>
      <c r="D504" s="159" t="s">
        <v>473</v>
      </c>
      <c r="E504" s="160" t="s">
        <v>1732</v>
      </c>
      <c r="F504" s="161" t="s">
        <v>1733</v>
      </c>
      <c r="G504" s="162" t="s">
        <v>198</v>
      </c>
      <c r="H504" s="163">
        <v>603.06700000000001</v>
      </c>
      <c r="I504" s="164"/>
      <c r="J504" s="165">
        <f t="shared" si="150"/>
        <v>0</v>
      </c>
      <c r="K504" s="166"/>
      <c r="L504" s="167"/>
      <c r="M504" s="168" t="s">
        <v>1</v>
      </c>
      <c r="N504" s="169" t="s">
        <v>45</v>
      </c>
      <c r="P504" s="150">
        <f t="shared" si="151"/>
        <v>0</v>
      </c>
      <c r="Q504" s="150">
        <v>1.2E-2</v>
      </c>
      <c r="R504" s="150">
        <f t="shared" si="152"/>
        <v>7.2368040000000002</v>
      </c>
      <c r="S504" s="150">
        <v>0</v>
      </c>
      <c r="T504" s="151">
        <f t="shared" si="153"/>
        <v>0</v>
      </c>
      <c r="AR504" s="152" t="s">
        <v>582</v>
      </c>
      <c r="AT504" s="152" t="s">
        <v>473</v>
      </c>
      <c r="AU504" s="152" t="s">
        <v>91</v>
      </c>
      <c r="AY504" s="13" t="s">
        <v>193</v>
      </c>
      <c r="BE504" s="153">
        <f t="shared" si="154"/>
        <v>0</v>
      </c>
      <c r="BF504" s="153">
        <f t="shared" si="155"/>
        <v>0</v>
      </c>
      <c r="BG504" s="153">
        <f t="shared" si="156"/>
        <v>0</v>
      </c>
      <c r="BH504" s="153">
        <f t="shared" si="157"/>
        <v>0</v>
      </c>
      <c r="BI504" s="153">
        <f t="shared" si="158"/>
        <v>0</v>
      </c>
      <c r="BJ504" s="13" t="s">
        <v>91</v>
      </c>
      <c r="BK504" s="153">
        <f t="shared" si="159"/>
        <v>0</v>
      </c>
      <c r="BL504" s="13" t="s">
        <v>258</v>
      </c>
      <c r="BM504" s="152" t="s">
        <v>1734</v>
      </c>
    </row>
    <row r="505" spans="2:65" s="1" customFormat="1" ht="24.2" customHeight="1" x14ac:dyDescent="0.2">
      <c r="B505" s="139"/>
      <c r="C505" s="140" t="s">
        <v>1735</v>
      </c>
      <c r="D505" s="140" t="s">
        <v>195</v>
      </c>
      <c r="E505" s="141" t="s">
        <v>1736</v>
      </c>
      <c r="F505" s="142" t="s">
        <v>1737</v>
      </c>
      <c r="G505" s="143" t="s">
        <v>240</v>
      </c>
      <c r="H505" s="144">
        <v>11.61</v>
      </c>
      <c r="I505" s="145"/>
      <c r="J505" s="146">
        <f t="shared" si="150"/>
        <v>0</v>
      </c>
      <c r="K505" s="147"/>
      <c r="L505" s="28"/>
      <c r="M505" s="148" t="s">
        <v>1</v>
      </c>
      <c r="N505" s="149" t="s">
        <v>45</v>
      </c>
      <c r="P505" s="150">
        <f t="shared" si="151"/>
        <v>0</v>
      </c>
      <c r="Q505" s="150">
        <v>0</v>
      </c>
      <c r="R505" s="150">
        <f t="shared" si="152"/>
        <v>0</v>
      </c>
      <c r="S505" s="150">
        <v>0</v>
      </c>
      <c r="T505" s="151">
        <f t="shared" si="153"/>
        <v>0</v>
      </c>
      <c r="AR505" s="152" t="s">
        <v>258</v>
      </c>
      <c r="AT505" s="152" t="s">
        <v>195</v>
      </c>
      <c r="AU505" s="152" t="s">
        <v>91</v>
      </c>
      <c r="AY505" s="13" t="s">
        <v>193</v>
      </c>
      <c r="BE505" s="153">
        <f t="shared" si="154"/>
        <v>0</v>
      </c>
      <c r="BF505" s="153">
        <f t="shared" si="155"/>
        <v>0</v>
      </c>
      <c r="BG505" s="153">
        <f t="shared" si="156"/>
        <v>0</v>
      </c>
      <c r="BH505" s="153">
        <f t="shared" si="157"/>
        <v>0</v>
      </c>
      <c r="BI505" s="153">
        <f t="shared" si="158"/>
        <v>0</v>
      </c>
      <c r="BJ505" s="13" t="s">
        <v>91</v>
      </c>
      <c r="BK505" s="153">
        <f t="shared" si="159"/>
        <v>0</v>
      </c>
      <c r="BL505" s="13" t="s">
        <v>258</v>
      </c>
      <c r="BM505" s="152" t="s">
        <v>1738</v>
      </c>
    </row>
    <row r="506" spans="2:65" s="11" customFormat="1" ht="22.9" customHeight="1" x14ac:dyDescent="0.2">
      <c r="B506" s="127"/>
      <c r="D506" s="128" t="s">
        <v>78</v>
      </c>
      <c r="E506" s="137" t="s">
        <v>1739</v>
      </c>
      <c r="F506" s="137" t="s">
        <v>1740</v>
      </c>
      <c r="I506" s="130"/>
      <c r="J506" s="138">
        <f>BK506</f>
        <v>0</v>
      </c>
      <c r="L506" s="127"/>
      <c r="M506" s="132"/>
      <c r="P506" s="133">
        <f>SUM(P507:P510)</f>
        <v>0</v>
      </c>
      <c r="R506" s="133">
        <f>SUM(R507:R510)</f>
        <v>4.7557259600000004</v>
      </c>
      <c r="T506" s="134">
        <f>SUM(T507:T510)</f>
        <v>0</v>
      </c>
      <c r="AR506" s="128" t="s">
        <v>91</v>
      </c>
      <c r="AT506" s="135" t="s">
        <v>78</v>
      </c>
      <c r="AU506" s="135" t="s">
        <v>86</v>
      </c>
      <c r="AY506" s="128" t="s">
        <v>193</v>
      </c>
      <c r="BK506" s="136">
        <f>SUM(BK507:BK510)</f>
        <v>0</v>
      </c>
    </row>
    <row r="507" spans="2:65" s="1" customFormat="1" ht="16.5" customHeight="1" x14ac:dyDescent="0.2">
      <c r="B507" s="139"/>
      <c r="C507" s="140" t="s">
        <v>1741</v>
      </c>
      <c r="D507" s="140" t="s">
        <v>195</v>
      </c>
      <c r="E507" s="141" t="s">
        <v>1742</v>
      </c>
      <c r="F507" s="142" t="s">
        <v>1743</v>
      </c>
      <c r="G507" s="143" t="s">
        <v>198</v>
      </c>
      <c r="H507" s="144">
        <v>41.298000000000002</v>
      </c>
      <c r="I507" s="145"/>
      <c r="J507" s="146">
        <f>ROUND(I507*H507,2)</f>
        <v>0</v>
      </c>
      <c r="K507" s="147"/>
      <c r="L507" s="28"/>
      <c r="M507" s="148" t="s">
        <v>1</v>
      </c>
      <c r="N507" s="149" t="s">
        <v>45</v>
      </c>
      <c r="P507" s="150">
        <f>O507*H507</f>
        <v>0</v>
      </c>
      <c r="Q507" s="150">
        <v>3.8600000000000001E-3</v>
      </c>
      <c r="R507" s="150">
        <f>Q507*H507</f>
        <v>0.15941028000000002</v>
      </c>
      <c r="S507" s="150">
        <v>0</v>
      </c>
      <c r="T507" s="151">
        <f>S507*H507</f>
        <v>0</v>
      </c>
      <c r="AR507" s="152" t="s">
        <v>258</v>
      </c>
      <c r="AT507" s="152" t="s">
        <v>195</v>
      </c>
      <c r="AU507" s="152" t="s">
        <v>91</v>
      </c>
      <c r="AY507" s="13" t="s">
        <v>193</v>
      </c>
      <c r="BE507" s="153">
        <f>IF(N507="základná",J507,0)</f>
        <v>0</v>
      </c>
      <c r="BF507" s="153">
        <f>IF(N507="znížená",J507,0)</f>
        <v>0</v>
      </c>
      <c r="BG507" s="153">
        <f>IF(N507="zákl. prenesená",J507,0)</f>
        <v>0</v>
      </c>
      <c r="BH507" s="153">
        <f>IF(N507="zníž. prenesená",J507,0)</f>
        <v>0</v>
      </c>
      <c r="BI507" s="153">
        <f>IF(N507="nulová",J507,0)</f>
        <v>0</v>
      </c>
      <c r="BJ507" s="13" t="s">
        <v>91</v>
      </c>
      <c r="BK507" s="153">
        <f>ROUND(I507*H507,2)</f>
        <v>0</v>
      </c>
      <c r="BL507" s="13" t="s">
        <v>258</v>
      </c>
      <c r="BM507" s="152" t="s">
        <v>1744</v>
      </c>
    </row>
    <row r="508" spans="2:65" s="1" customFormat="1" ht="33" customHeight="1" x14ac:dyDescent="0.2">
      <c r="B508" s="139"/>
      <c r="C508" s="140" t="s">
        <v>1745</v>
      </c>
      <c r="D508" s="140" t="s">
        <v>195</v>
      </c>
      <c r="E508" s="141" t="s">
        <v>1746</v>
      </c>
      <c r="F508" s="142" t="s">
        <v>1747</v>
      </c>
      <c r="G508" s="143" t="s">
        <v>198</v>
      </c>
      <c r="H508" s="144">
        <v>1339.9</v>
      </c>
      <c r="I508" s="145"/>
      <c r="J508" s="146">
        <f>ROUND(I508*H508,2)</f>
        <v>0</v>
      </c>
      <c r="K508" s="147"/>
      <c r="L508" s="28"/>
      <c r="M508" s="148" t="s">
        <v>1</v>
      </c>
      <c r="N508" s="149" t="s">
        <v>45</v>
      </c>
      <c r="P508" s="150">
        <f>O508*H508</f>
        <v>0</v>
      </c>
      <c r="Q508" s="150">
        <v>2.7499999999999998E-3</v>
      </c>
      <c r="R508" s="150">
        <f>Q508*H508</f>
        <v>3.6847250000000003</v>
      </c>
      <c r="S508" s="150">
        <v>0</v>
      </c>
      <c r="T508" s="151">
        <f>S508*H508</f>
        <v>0</v>
      </c>
      <c r="AR508" s="152" t="s">
        <v>258</v>
      </c>
      <c r="AT508" s="152" t="s">
        <v>195</v>
      </c>
      <c r="AU508" s="152" t="s">
        <v>91</v>
      </c>
      <c r="AY508" s="13" t="s">
        <v>193</v>
      </c>
      <c r="BE508" s="153">
        <f>IF(N508="základná",J508,0)</f>
        <v>0</v>
      </c>
      <c r="BF508" s="153">
        <f>IF(N508="znížená",J508,0)</f>
        <v>0</v>
      </c>
      <c r="BG508" s="153">
        <f>IF(N508="zákl. prenesená",J508,0)</f>
        <v>0</v>
      </c>
      <c r="BH508" s="153">
        <f>IF(N508="zníž. prenesená",J508,0)</f>
        <v>0</v>
      </c>
      <c r="BI508" s="153">
        <f>IF(N508="nulová",J508,0)</f>
        <v>0</v>
      </c>
      <c r="BJ508" s="13" t="s">
        <v>91</v>
      </c>
      <c r="BK508" s="153">
        <f>ROUND(I508*H508,2)</f>
        <v>0</v>
      </c>
      <c r="BL508" s="13" t="s">
        <v>258</v>
      </c>
      <c r="BM508" s="152" t="s">
        <v>1748</v>
      </c>
    </row>
    <row r="509" spans="2:65" s="1" customFormat="1" ht="24.2" customHeight="1" x14ac:dyDescent="0.2">
      <c r="B509" s="139"/>
      <c r="C509" s="140" t="s">
        <v>1749</v>
      </c>
      <c r="D509" s="140" t="s">
        <v>195</v>
      </c>
      <c r="E509" s="141" t="s">
        <v>1750</v>
      </c>
      <c r="F509" s="142" t="s">
        <v>1751</v>
      </c>
      <c r="G509" s="143" t="s">
        <v>198</v>
      </c>
      <c r="H509" s="144">
        <v>1381.1980000000001</v>
      </c>
      <c r="I509" s="145"/>
      <c r="J509" s="146">
        <f>ROUND(I509*H509,2)</f>
        <v>0</v>
      </c>
      <c r="K509" s="147"/>
      <c r="L509" s="28"/>
      <c r="M509" s="148" t="s">
        <v>1</v>
      </c>
      <c r="N509" s="149" t="s">
        <v>45</v>
      </c>
      <c r="P509" s="150">
        <f>O509*H509</f>
        <v>0</v>
      </c>
      <c r="Q509" s="150">
        <v>6.6E-4</v>
      </c>
      <c r="R509" s="150">
        <f>Q509*H509</f>
        <v>0.9115906800000001</v>
      </c>
      <c r="S509" s="150">
        <v>0</v>
      </c>
      <c r="T509" s="151">
        <f>S509*H509</f>
        <v>0</v>
      </c>
      <c r="AR509" s="152" t="s">
        <v>258</v>
      </c>
      <c r="AT509" s="152" t="s">
        <v>195</v>
      </c>
      <c r="AU509" s="152" t="s">
        <v>91</v>
      </c>
      <c r="AY509" s="13" t="s">
        <v>193</v>
      </c>
      <c r="BE509" s="153">
        <f>IF(N509="základná",J509,0)</f>
        <v>0</v>
      </c>
      <c r="BF509" s="153">
        <f>IF(N509="znížená",J509,0)</f>
        <v>0</v>
      </c>
      <c r="BG509" s="153">
        <f>IF(N509="zákl. prenesená",J509,0)</f>
        <v>0</v>
      </c>
      <c r="BH509" s="153">
        <f>IF(N509="zníž. prenesená",J509,0)</f>
        <v>0</v>
      </c>
      <c r="BI509" s="153">
        <f>IF(N509="nulová",J509,0)</f>
        <v>0</v>
      </c>
      <c r="BJ509" s="13" t="s">
        <v>91</v>
      </c>
      <c r="BK509" s="153">
        <f>ROUND(I509*H509,2)</f>
        <v>0</v>
      </c>
      <c r="BL509" s="13" t="s">
        <v>258</v>
      </c>
      <c r="BM509" s="152" t="s">
        <v>1752</v>
      </c>
    </row>
    <row r="510" spans="2:65" s="1" customFormat="1" ht="24.2" customHeight="1" x14ac:dyDescent="0.2">
      <c r="B510" s="139"/>
      <c r="C510" s="140" t="s">
        <v>1753</v>
      </c>
      <c r="D510" s="140" t="s">
        <v>195</v>
      </c>
      <c r="E510" s="141" t="s">
        <v>1754</v>
      </c>
      <c r="F510" s="142" t="s">
        <v>1755</v>
      </c>
      <c r="G510" s="143" t="s">
        <v>240</v>
      </c>
      <c r="H510" s="144">
        <v>4.7560000000000002</v>
      </c>
      <c r="I510" s="145"/>
      <c r="J510" s="146">
        <f>ROUND(I510*H510,2)</f>
        <v>0</v>
      </c>
      <c r="K510" s="147"/>
      <c r="L510" s="28"/>
      <c r="M510" s="148" t="s">
        <v>1</v>
      </c>
      <c r="N510" s="149" t="s">
        <v>45</v>
      </c>
      <c r="P510" s="150">
        <f>O510*H510</f>
        <v>0</v>
      </c>
      <c r="Q510" s="150">
        <v>0</v>
      </c>
      <c r="R510" s="150">
        <f>Q510*H510</f>
        <v>0</v>
      </c>
      <c r="S510" s="150">
        <v>0</v>
      </c>
      <c r="T510" s="151">
        <f>S510*H510</f>
        <v>0</v>
      </c>
      <c r="AR510" s="152" t="s">
        <v>258</v>
      </c>
      <c r="AT510" s="152" t="s">
        <v>195</v>
      </c>
      <c r="AU510" s="152" t="s">
        <v>91</v>
      </c>
      <c r="AY510" s="13" t="s">
        <v>193</v>
      </c>
      <c r="BE510" s="153">
        <f>IF(N510="základná",J510,0)</f>
        <v>0</v>
      </c>
      <c r="BF510" s="153">
        <f>IF(N510="znížená",J510,0)</f>
        <v>0</v>
      </c>
      <c r="BG510" s="153">
        <f>IF(N510="zákl. prenesená",J510,0)</f>
        <v>0</v>
      </c>
      <c r="BH510" s="153">
        <f>IF(N510="zníž. prenesená",J510,0)</f>
        <v>0</v>
      </c>
      <c r="BI510" s="153">
        <f>IF(N510="nulová",J510,0)</f>
        <v>0</v>
      </c>
      <c r="BJ510" s="13" t="s">
        <v>91</v>
      </c>
      <c r="BK510" s="153">
        <f>ROUND(I510*H510,2)</f>
        <v>0</v>
      </c>
      <c r="BL510" s="13" t="s">
        <v>258</v>
      </c>
      <c r="BM510" s="152" t="s">
        <v>1756</v>
      </c>
    </row>
    <row r="511" spans="2:65" s="11" customFormat="1" ht="22.9" customHeight="1" x14ac:dyDescent="0.2">
      <c r="B511" s="127"/>
      <c r="D511" s="128" t="s">
        <v>78</v>
      </c>
      <c r="E511" s="137" t="s">
        <v>1757</v>
      </c>
      <c r="F511" s="137" t="s">
        <v>1758</v>
      </c>
      <c r="I511" s="130"/>
      <c r="J511" s="138">
        <f>BK511</f>
        <v>0</v>
      </c>
      <c r="L511" s="127"/>
      <c r="M511" s="132"/>
      <c r="P511" s="133">
        <f>SUM(P512:P514)</f>
        <v>0</v>
      </c>
      <c r="R511" s="133">
        <f>SUM(R512:R514)</f>
        <v>1.8106551599999996</v>
      </c>
      <c r="T511" s="134">
        <f>SUM(T512:T514)</f>
        <v>0</v>
      </c>
      <c r="AR511" s="128" t="s">
        <v>91</v>
      </c>
      <c r="AT511" s="135" t="s">
        <v>78</v>
      </c>
      <c r="AU511" s="135" t="s">
        <v>86</v>
      </c>
      <c r="AY511" s="128" t="s">
        <v>193</v>
      </c>
      <c r="BK511" s="136">
        <f>SUM(BK512:BK514)</f>
        <v>0</v>
      </c>
    </row>
    <row r="512" spans="2:65" s="1" customFormat="1" ht="24.2" customHeight="1" x14ac:dyDescent="0.2">
      <c r="B512" s="139"/>
      <c r="C512" s="140" t="s">
        <v>1759</v>
      </c>
      <c r="D512" s="140" t="s">
        <v>195</v>
      </c>
      <c r="E512" s="141" t="s">
        <v>1760</v>
      </c>
      <c r="F512" s="142" t="s">
        <v>1761</v>
      </c>
      <c r="G512" s="143" t="s">
        <v>198</v>
      </c>
      <c r="H512" s="144">
        <v>80.328000000000003</v>
      </c>
      <c r="I512" s="145"/>
      <c r="J512" s="146">
        <f>ROUND(I512*H512,2)</f>
        <v>0</v>
      </c>
      <c r="K512" s="147"/>
      <c r="L512" s="28"/>
      <c r="M512" s="148" t="s">
        <v>1</v>
      </c>
      <c r="N512" s="149" t="s">
        <v>45</v>
      </c>
      <c r="P512" s="150">
        <f>O512*H512</f>
        <v>0</v>
      </c>
      <c r="Q512" s="150">
        <v>3.2799999999999999E-3</v>
      </c>
      <c r="R512" s="150">
        <f>Q512*H512</f>
        <v>0.26347584000000002</v>
      </c>
      <c r="S512" s="150">
        <v>0</v>
      </c>
      <c r="T512" s="151">
        <f>S512*H512</f>
        <v>0</v>
      </c>
      <c r="AR512" s="152" t="s">
        <v>258</v>
      </c>
      <c r="AT512" s="152" t="s">
        <v>195</v>
      </c>
      <c r="AU512" s="152" t="s">
        <v>91</v>
      </c>
      <c r="AY512" s="13" t="s">
        <v>193</v>
      </c>
      <c r="BE512" s="153">
        <f>IF(N512="základná",J512,0)</f>
        <v>0</v>
      </c>
      <c r="BF512" s="153">
        <f>IF(N512="znížená",J512,0)</f>
        <v>0</v>
      </c>
      <c r="BG512" s="153">
        <f>IF(N512="zákl. prenesená",J512,0)</f>
        <v>0</v>
      </c>
      <c r="BH512" s="153">
        <f>IF(N512="zníž. prenesená",J512,0)</f>
        <v>0</v>
      </c>
      <c r="BI512" s="153">
        <f>IF(N512="nulová",J512,0)</f>
        <v>0</v>
      </c>
      <c r="BJ512" s="13" t="s">
        <v>91</v>
      </c>
      <c r="BK512" s="153">
        <f>ROUND(I512*H512,2)</f>
        <v>0</v>
      </c>
      <c r="BL512" s="13" t="s">
        <v>258</v>
      </c>
      <c r="BM512" s="152" t="s">
        <v>1762</v>
      </c>
    </row>
    <row r="513" spans="2:65" s="1" customFormat="1" ht="16.5" customHeight="1" x14ac:dyDescent="0.2">
      <c r="B513" s="139"/>
      <c r="C513" s="159" t="s">
        <v>1763</v>
      </c>
      <c r="D513" s="159" t="s">
        <v>473</v>
      </c>
      <c r="E513" s="160" t="s">
        <v>1764</v>
      </c>
      <c r="F513" s="161" t="s">
        <v>1765</v>
      </c>
      <c r="G513" s="162" t="s">
        <v>198</v>
      </c>
      <c r="H513" s="163">
        <v>83.540999999999997</v>
      </c>
      <c r="I513" s="164"/>
      <c r="J513" s="165">
        <f>ROUND(I513*H513,2)</f>
        <v>0</v>
      </c>
      <c r="K513" s="166"/>
      <c r="L513" s="167"/>
      <c r="M513" s="168" t="s">
        <v>1</v>
      </c>
      <c r="N513" s="169" t="s">
        <v>45</v>
      </c>
      <c r="P513" s="150">
        <f>O513*H513</f>
        <v>0</v>
      </c>
      <c r="Q513" s="150">
        <v>1.8519999999999998E-2</v>
      </c>
      <c r="R513" s="150">
        <f>Q513*H513</f>
        <v>1.5471793199999997</v>
      </c>
      <c r="S513" s="150">
        <v>0</v>
      </c>
      <c r="T513" s="151">
        <f>S513*H513</f>
        <v>0</v>
      </c>
      <c r="AR513" s="152" t="s">
        <v>582</v>
      </c>
      <c r="AT513" s="152" t="s">
        <v>473</v>
      </c>
      <c r="AU513" s="152" t="s">
        <v>91</v>
      </c>
      <c r="AY513" s="13" t="s">
        <v>193</v>
      </c>
      <c r="BE513" s="153">
        <f>IF(N513="základná",J513,0)</f>
        <v>0</v>
      </c>
      <c r="BF513" s="153">
        <f>IF(N513="znížená",J513,0)</f>
        <v>0</v>
      </c>
      <c r="BG513" s="153">
        <f>IF(N513="zákl. prenesená",J513,0)</f>
        <v>0</v>
      </c>
      <c r="BH513" s="153">
        <f>IF(N513="zníž. prenesená",J513,0)</f>
        <v>0</v>
      </c>
      <c r="BI513" s="153">
        <f>IF(N513="nulová",J513,0)</f>
        <v>0</v>
      </c>
      <c r="BJ513" s="13" t="s">
        <v>91</v>
      </c>
      <c r="BK513" s="153">
        <f>ROUND(I513*H513,2)</f>
        <v>0</v>
      </c>
      <c r="BL513" s="13" t="s">
        <v>258</v>
      </c>
      <c r="BM513" s="152" t="s">
        <v>1766</v>
      </c>
    </row>
    <row r="514" spans="2:65" s="1" customFormat="1" ht="24.2" customHeight="1" x14ac:dyDescent="0.2">
      <c r="B514" s="139"/>
      <c r="C514" s="140" t="s">
        <v>1767</v>
      </c>
      <c r="D514" s="140" t="s">
        <v>195</v>
      </c>
      <c r="E514" s="141" t="s">
        <v>1768</v>
      </c>
      <c r="F514" s="142" t="s">
        <v>1769</v>
      </c>
      <c r="G514" s="143" t="s">
        <v>240</v>
      </c>
      <c r="H514" s="144">
        <v>1.8109999999999999</v>
      </c>
      <c r="I514" s="145"/>
      <c r="J514" s="146">
        <f>ROUND(I514*H514,2)</f>
        <v>0</v>
      </c>
      <c r="K514" s="147"/>
      <c r="L514" s="28"/>
      <c r="M514" s="148" t="s">
        <v>1</v>
      </c>
      <c r="N514" s="149" t="s">
        <v>45</v>
      </c>
      <c r="P514" s="150">
        <f>O514*H514</f>
        <v>0</v>
      </c>
      <c r="Q514" s="150">
        <v>0</v>
      </c>
      <c r="R514" s="150">
        <f>Q514*H514</f>
        <v>0</v>
      </c>
      <c r="S514" s="150">
        <v>0</v>
      </c>
      <c r="T514" s="151">
        <f>S514*H514</f>
        <v>0</v>
      </c>
      <c r="AR514" s="152" t="s">
        <v>258</v>
      </c>
      <c r="AT514" s="152" t="s">
        <v>195</v>
      </c>
      <c r="AU514" s="152" t="s">
        <v>91</v>
      </c>
      <c r="AY514" s="13" t="s">
        <v>193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3" t="s">
        <v>91</v>
      </c>
      <c r="BK514" s="153">
        <f>ROUND(I514*H514,2)</f>
        <v>0</v>
      </c>
      <c r="BL514" s="13" t="s">
        <v>258</v>
      </c>
      <c r="BM514" s="152" t="s">
        <v>1770</v>
      </c>
    </row>
    <row r="515" spans="2:65" s="11" customFormat="1" ht="22.9" customHeight="1" x14ac:dyDescent="0.2">
      <c r="B515" s="127"/>
      <c r="D515" s="128" t="s">
        <v>78</v>
      </c>
      <c r="E515" s="137" t="s">
        <v>1771</v>
      </c>
      <c r="F515" s="137" t="s">
        <v>1772</v>
      </c>
      <c r="I515" s="130"/>
      <c r="J515" s="138">
        <f>BK515</f>
        <v>0</v>
      </c>
      <c r="L515" s="127"/>
      <c r="M515" s="132"/>
      <c r="P515" s="133">
        <f>SUM(P516:P520)</f>
        <v>0</v>
      </c>
      <c r="R515" s="133">
        <f>SUM(R516:R520)</f>
        <v>150.78036650000001</v>
      </c>
      <c r="T515" s="134">
        <f>SUM(T516:T520)</f>
        <v>0</v>
      </c>
      <c r="AR515" s="128" t="s">
        <v>91</v>
      </c>
      <c r="AT515" s="135" t="s">
        <v>78</v>
      </c>
      <c r="AU515" s="135" t="s">
        <v>86</v>
      </c>
      <c r="AY515" s="128" t="s">
        <v>193</v>
      </c>
      <c r="BK515" s="136">
        <f>SUM(BK516:BK520)</f>
        <v>0</v>
      </c>
    </row>
    <row r="516" spans="2:65" s="1" customFormat="1" ht="24.2" customHeight="1" x14ac:dyDescent="0.2">
      <c r="B516" s="139"/>
      <c r="C516" s="140" t="s">
        <v>1773</v>
      </c>
      <c r="D516" s="140" t="s">
        <v>195</v>
      </c>
      <c r="E516" s="141" t="s">
        <v>1774</v>
      </c>
      <c r="F516" s="142" t="s">
        <v>1775</v>
      </c>
      <c r="G516" s="143" t="s">
        <v>198</v>
      </c>
      <c r="H516" s="144">
        <v>1518.05</v>
      </c>
      <c r="I516" s="145"/>
      <c r="J516" s="146">
        <f>ROUND(I516*H516,2)</f>
        <v>0</v>
      </c>
      <c r="K516" s="147"/>
      <c r="L516" s="28"/>
      <c r="M516" s="148" t="s">
        <v>1</v>
      </c>
      <c r="N516" s="149" t="s">
        <v>45</v>
      </c>
      <c r="P516" s="150">
        <f>O516*H516</f>
        <v>0</v>
      </c>
      <c r="Q516" s="150">
        <v>2.6530000000000001E-2</v>
      </c>
      <c r="R516" s="150">
        <f>Q516*H516</f>
        <v>40.273866500000004</v>
      </c>
      <c r="S516" s="150">
        <v>0</v>
      </c>
      <c r="T516" s="151">
        <f>S516*H516</f>
        <v>0</v>
      </c>
      <c r="AR516" s="152" t="s">
        <v>258</v>
      </c>
      <c r="AT516" s="152" t="s">
        <v>195</v>
      </c>
      <c r="AU516" s="152" t="s">
        <v>91</v>
      </c>
      <c r="AY516" s="13" t="s">
        <v>193</v>
      </c>
      <c r="BE516" s="153">
        <f>IF(N516="základná",J516,0)</f>
        <v>0</v>
      </c>
      <c r="BF516" s="153">
        <f>IF(N516="znížená",J516,0)</f>
        <v>0</v>
      </c>
      <c r="BG516" s="153">
        <f>IF(N516="zákl. prenesená",J516,0)</f>
        <v>0</v>
      </c>
      <c r="BH516" s="153">
        <f>IF(N516="zníž. prenesená",J516,0)</f>
        <v>0</v>
      </c>
      <c r="BI516" s="153">
        <f>IF(N516="nulová",J516,0)</f>
        <v>0</v>
      </c>
      <c r="BJ516" s="13" t="s">
        <v>91</v>
      </c>
      <c r="BK516" s="153">
        <f>ROUND(I516*H516,2)</f>
        <v>0</v>
      </c>
      <c r="BL516" s="13" t="s">
        <v>258</v>
      </c>
      <c r="BM516" s="152" t="s">
        <v>1776</v>
      </c>
    </row>
    <row r="517" spans="2:65" s="1" customFormat="1" ht="21.75" customHeight="1" x14ac:dyDescent="0.2">
      <c r="B517" s="139"/>
      <c r="C517" s="159" t="s">
        <v>1777</v>
      </c>
      <c r="D517" s="159" t="s">
        <v>473</v>
      </c>
      <c r="E517" s="160" t="s">
        <v>1778</v>
      </c>
      <c r="F517" s="161" t="s">
        <v>1779</v>
      </c>
      <c r="G517" s="162" t="s">
        <v>198</v>
      </c>
      <c r="H517" s="163">
        <v>1669.855</v>
      </c>
      <c r="I517" s="164"/>
      <c r="J517" s="165">
        <f>ROUND(I517*H517,2)</f>
        <v>0</v>
      </c>
      <c r="K517" s="166"/>
      <c r="L517" s="167"/>
      <c r="M517" s="168" t="s">
        <v>1</v>
      </c>
      <c r="N517" s="169" t="s">
        <v>45</v>
      </c>
      <c r="P517" s="150">
        <f>O517*H517</f>
        <v>0</v>
      </c>
      <c r="Q517" s="150">
        <v>0.06</v>
      </c>
      <c r="R517" s="150">
        <f>Q517*H517</f>
        <v>100.1913</v>
      </c>
      <c r="S517" s="150">
        <v>0</v>
      </c>
      <c r="T517" s="151">
        <f>S517*H517</f>
        <v>0</v>
      </c>
      <c r="AR517" s="152" t="s">
        <v>582</v>
      </c>
      <c r="AT517" s="152" t="s">
        <v>473</v>
      </c>
      <c r="AU517" s="152" t="s">
        <v>91</v>
      </c>
      <c r="AY517" s="13" t="s">
        <v>193</v>
      </c>
      <c r="BE517" s="153">
        <f>IF(N517="základná",J517,0)</f>
        <v>0</v>
      </c>
      <c r="BF517" s="153">
        <f>IF(N517="znížená",J517,0)</f>
        <v>0</v>
      </c>
      <c r="BG517" s="153">
        <f>IF(N517="zákl. prenesená",J517,0)</f>
        <v>0</v>
      </c>
      <c r="BH517" s="153">
        <f>IF(N517="zníž. prenesená",J517,0)</f>
        <v>0</v>
      </c>
      <c r="BI517" s="153">
        <f>IF(N517="nulová",J517,0)</f>
        <v>0</v>
      </c>
      <c r="BJ517" s="13" t="s">
        <v>91</v>
      </c>
      <c r="BK517" s="153">
        <f>ROUND(I517*H517,2)</f>
        <v>0</v>
      </c>
      <c r="BL517" s="13" t="s">
        <v>258</v>
      </c>
      <c r="BM517" s="152" t="s">
        <v>1780</v>
      </c>
    </row>
    <row r="518" spans="2:65" s="1" customFormat="1" ht="24.2" customHeight="1" x14ac:dyDescent="0.2">
      <c r="B518" s="139"/>
      <c r="C518" s="140" t="s">
        <v>1781</v>
      </c>
      <c r="D518" s="140" t="s">
        <v>195</v>
      </c>
      <c r="E518" s="141" t="s">
        <v>1782</v>
      </c>
      <c r="F518" s="142" t="s">
        <v>1783</v>
      </c>
      <c r="G518" s="143" t="s">
        <v>198</v>
      </c>
      <c r="H518" s="144">
        <v>80</v>
      </c>
      <c r="I518" s="145"/>
      <c r="J518" s="146">
        <f>ROUND(I518*H518,2)</f>
        <v>0</v>
      </c>
      <c r="K518" s="147"/>
      <c r="L518" s="28"/>
      <c r="M518" s="148" t="s">
        <v>1</v>
      </c>
      <c r="N518" s="149" t="s">
        <v>45</v>
      </c>
      <c r="P518" s="150">
        <f>O518*H518</f>
        <v>0</v>
      </c>
      <c r="Q518" s="150">
        <v>6.2939999999999996E-2</v>
      </c>
      <c r="R518" s="150">
        <f>Q518*H518</f>
        <v>5.0351999999999997</v>
      </c>
      <c r="S518" s="150">
        <v>0</v>
      </c>
      <c r="T518" s="151">
        <f>S518*H518</f>
        <v>0</v>
      </c>
      <c r="AR518" s="152" t="s">
        <v>258</v>
      </c>
      <c r="AT518" s="152" t="s">
        <v>195</v>
      </c>
      <c r="AU518" s="152" t="s">
        <v>91</v>
      </c>
      <c r="AY518" s="13" t="s">
        <v>193</v>
      </c>
      <c r="BE518" s="153">
        <f>IF(N518="základná",J518,0)</f>
        <v>0</v>
      </c>
      <c r="BF518" s="153">
        <f>IF(N518="znížená",J518,0)</f>
        <v>0</v>
      </c>
      <c r="BG518" s="153">
        <f>IF(N518="zákl. prenesená",J518,0)</f>
        <v>0</v>
      </c>
      <c r="BH518" s="153">
        <f>IF(N518="zníž. prenesená",J518,0)</f>
        <v>0</v>
      </c>
      <c r="BI518" s="153">
        <f>IF(N518="nulová",J518,0)</f>
        <v>0</v>
      </c>
      <c r="BJ518" s="13" t="s">
        <v>91</v>
      </c>
      <c r="BK518" s="153">
        <f>ROUND(I518*H518,2)</f>
        <v>0</v>
      </c>
      <c r="BL518" s="13" t="s">
        <v>258</v>
      </c>
      <c r="BM518" s="152" t="s">
        <v>1784</v>
      </c>
    </row>
    <row r="519" spans="2:65" s="1" customFormat="1" ht="21.75" customHeight="1" x14ac:dyDescent="0.2">
      <c r="B519" s="139"/>
      <c r="C519" s="159" t="s">
        <v>1785</v>
      </c>
      <c r="D519" s="159" t="s">
        <v>473</v>
      </c>
      <c r="E519" s="160" t="s">
        <v>1778</v>
      </c>
      <c r="F519" s="161" t="s">
        <v>1779</v>
      </c>
      <c r="G519" s="162" t="s">
        <v>198</v>
      </c>
      <c r="H519" s="163">
        <v>88</v>
      </c>
      <c r="I519" s="164"/>
      <c r="J519" s="165">
        <f>ROUND(I519*H519,2)</f>
        <v>0</v>
      </c>
      <c r="K519" s="166"/>
      <c r="L519" s="167"/>
      <c r="M519" s="168" t="s">
        <v>1</v>
      </c>
      <c r="N519" s="169" t="s">
        <v>45</v>
      </c>
      <c r="P519" s="150">
        <f>O519*H519</f>
        <v>0</v>
      </c>
      <c r="Q519" s="150">
        <v>0.06</v>
      </c>
      <c r="R519" s="150">
        <f>Q519*H519</f>
        <v>5.2799999999999994</v>
      </c>
      <c r="S519" s="150">
        <v>0</v>
      </c>
      <c r="T519" s="151">
        <f>S519*H519</f>
        <v>0</v>
      </c>
      <c r="AR519" s="152" t="s">
        <v>582</v>
      </c>
      <c r="AT519" s="152" t="s">
        <v>473</v>
      </c>
      <c r="AU519" s="152" t="s">
        <v>91</v>
      </c>
      <c r="AY519" s="13" t="s">
        <v>193</v>
      </c>
      <c r="BE519" s="153">
        <f>IF(N519="základná",J519,0)</f>
        <v>0</v>
      </c>
      <c r="BF519" s="153">
        <f>IF(N519="znížená",J519,0)</f>
        <v>0</v>
      </c>
      <c r="BG519" s="153">
        <f>IF(N519="zákl. prenesená",J519,0)</f>
        <v>0</v>
      </c>
      <c r="BH519" s="153">
        <f>IF(N519="zníž. prenesená",J519,0)</f>
        <v>0</v>
      </c>
      <c r="BI519" s="153">
        <f>IF(N519="nulová",J519,0)</f>
        <v>0</v>
      </c>
      <c r="BJ519" s="13" t="s">
        <v>91</v>
      </c>
      <c r="BK519" s="153">
        <f>ROUND(I519*H519,2)</f>
        <v>0</v>
      </c>
      <c r="BL519" s="13" t="s">
        <v>258</v>
      </c>
      <c r="BM519" s="152" t="s">
        <v>1786</v>
      </c>
    </row>
    <row r="520" spans="2:65" s="1" customFormat="1" ht="24.2" customHeight="1" x14ac:dyDescent="0.2">
      <c r="B520" s="139"/>
      <c r="C520" s="140" t="s">
        <v>1787</v>
      </c>
      <c r="D520" s="140" t="s">
        <v>195</v>
      </c>
      <c r="E520" s="141" t="s">
        <v>1788</v>
      </c>
      <c r="F520" s="142" t="s">
        <v>1789</v>
      </c>
      <c r="G520" s="143" t="s">
        <v>240</v>
      </c>
      <c r="H520" s="144">
        <v>150.78</v>
      </c>
      <c r="I520" s="145"/>
      <c r="J520" s="146">
        <f>ROUND(I520*H520,2)</f>
        <v>0</v>
      </c>
      <c r="K520" s="147"/>
      <c r="L520" s="28"/>
      <c r="M520" s="148" t="s">
        <v>1</v>
      </c>
      <c r="N520" s="149" t="s">
        <v>45</v>
      </c>
      <c r="P520" s="150">
        <f>O520*H520</f>
        <v>0</v>
      </c>
      <c r="Q520" s="150">
        <v>0</v>
      </c>
      <c r="R520" s="150">
        <f>Q520*H520</f>
        <v>0</v>
      </c>
      <c r="S520" s="150">
        <v>0</v>
      </c>
      <c r="T520" s="151">
        <f>S520*H520</f>
        <v>0</v>
      </c>
      <c r="AR520" s="152" t="s">
        <v>258</v>
      </c>
      <c r="AT520" s="152" t="s">
        <v>195</v>
      </c>
      <c r="AU520" s="152" t="s">
        <v>91</v>
      </c>
      <c r="AY520" s="13" t="s">
        <v>193</v>
      </c>
      <c r="BE520" s="153">
        <f>IF(N520="základná",J520,0)</f>
        <v>0</v>
      </c>
      <c r="BF520" s="153">
        <f>IF(N520="znížená",J520,0)</f>
        <v>0</v>
      </c>
      <c r="BG520" s="153">
        <f>IF(N520="zákl. prenesená",J520,0)</f>
        <v>0</v>
      </c>
      <c r="BH520" s="153">
        <f>IF(N520="zníž. prenesená",J520,0)</f>
        <v>0</v>
      </c>
      <c r="BI520" s="153">
        <f>IF(N520="nulová",J520,0)</f>
        <v>0</v>
      </c>
      <c r="BJ520" s="13" t="s">
        <v>91</v>
      </c>
      <c r="BK520" s="153">
        <f>ROUND(I520*H520,2)</f>
        <v>0</v>
      </c>
      <c r="BL520" s="13" t="s">
        <v>258</v>
      </c>
      <c r="BM520" s="152" t="s">
        <v>1790</v>
      </c>
    </row>
    <row r="521" spans="2:65" s="11" customFormat="1" ht="22.9" customHeight="1" x14ac:dyDescent="0.2">
      <c r="B521" s="127"/>
      <c r="D521" s="128" t="s">
        <v>78</v>
      </c>
      <c r="E521" s="137" t="s">
        <v>1791</v>
      </c>
      <c r="F521" s="137" t="s">
        <v>1792</v>
      </c>
      <c r="I521" s="130"/>
      <c r="J521" s="138">
        <f>BK521</f>
        <v>0</v>
      </c>
      <c r="L521" s="127"/>
      <c r="M521" s="132"/>
      <c r="P521" s="133">
        <f>SUM(P522:P524)</f>
        <v>0</v>
      </c>
      <c r="R521" s="133">
        <f>SUM(R522:R524)</f>
        <v>0.38515920000000003</v>
      </c>
      <c r="T521" s="134">
        <f>SUM(T522:T524)</f>
        <v>0</v>
      </c>
      <c r="AR521" s="128" t="s">
        <v>91</v>
      </c>
      <c r="AT521" s="135" t="s">
        <v>78</v>
      </c>
      <c r="AU521" s="135" t="s">
        <v>86</v>
      </c>
      <c r="AY521" s="128" t="s">
        <v>193</v>
      </c>
      <c r="BK521" s="136">
        <f>SUM(BK522:BK524)</f>
        <v>0</v>
      </c>
    </row>
    <row r="522" spans="2:65" s="1" customFormat="1" ht="37.9" customHeight="1" x14ac:dyDescent="0.2">
      <c r="B522" s="139"/>
      <c r="C522" s="140" t="s">
        <v>1793</v>
      </c>
      <c r="D522" s="140" t="s">
        <v>195</v>
      </c>
      <c r="E522" s="141" t="s">
        <v>1794</v>
      </c>
      <c r="F522" s="142" t="s">
        <v>1795</v>
      </c>
      <c r="G522" s="143" t="s">
        <v>198</v>
      </c>
      <c r="H522" s="144">
        <v>1500</v>
      </c>
      <c r="I522" s="145"/>
      <c r="J522" s="146">
        <f>ROUND(I522*H522,2)</f>
        <v>0</v>
      </c>
      <c r="K522" s="147"/>
      <c r="L522" s="28"/>
      <c r="M522" s="148" t="s">
        <v>1</v>
      </c>
      <c r="N522" s="149" t="s">
        <v>45</v>
      </c>
      <c r="P522" s="150">
        <f>O522*H522</f>
        <v>0</v>
      </c>
      <c r="Q522" s="150">
        <v>2.0000000000000002E-5</v>
      </c>
      <c r="R522" s="150">
        <f>Q522*H522</f>
        <v>3.0000000000000002E-2</v>
      </c>
      <c r="S522" s="150">
        <v>0</v>
      </c>
      <c r="T522" s="151">
        <f>S522*H522</f>
        <v>0</v>
      </c>
      <c r="AR522" s="152" t="s">
        <v>258</v>
      </c>
      <c r="AT522" s="152" t="s">
        <v>195</v>
      </c>
      <c r="AU522" s="152" t="s">
        <v>91</v>
      </c>
      <c r="AY522" s="13" t="s">
        <v>193</v>
      </c>
      <c r="BE522" s="153">
        <f>IF(N522="základná",J522,0)</f>
        <v>0</v>
      </c>
      <c r="BF522" s="153">
        <f>IF(N522="znížená",J522,0)</f>
        <v>0</v>
      </c>
      <c r="BG522" s="153">
        <f>IF(N522="zákl. prenesená",J522,0)</f>
        <v>0</v>
      </c>
      <c r="BH522" s="153">
        <f>IF(N522="zníž. prenesená",J522,0)</f>
        <v>0</v>
      </c>
      <c r="BI522" s="153">
        <f>IF(N522="nulová",J522,0)</f>
        <v>0</v>
      </c>
      <c r="BJ522" s="13" t="s">
        <v>91</v>
      </c>
      <c r="BK522" s="153">
        <f>ROUND(I522*H522,2)</f>
        <v>0</v>
      </c>
      <c r="BL522" s="13" t="s">
        <v>258</v>
      </c>
      <c r="BM522" s="152" t="s">
        <v>1796</v>
      </c>
    </row>
    <row r="523" spans="2:65" s="1" customFormat="1" ht="33" customHeight="1" x14ac:dyDescent="0.2">
      <c r="B523" s="139"/>
      <c r="C523" s="140" t="s">
        <v>1797</v>
      </c>
      <c r="D523" s="140" t="s">
        <v>195</v>
      </c>
      <c r="E523" s="141" t="s">
        <v>1798</v>
      </c>
      <c r="F523" s="142" t="s">
        <v>1799</v>
      </c>
      <c r="G523" s="143" t="s">
        <v>198</v>
      </c>
      <c r="H523" s="144">
        <v>1500</v>
      </c>
      <c r="I523" s="145"/>
      <c r="J523" s="146">
        <f>ROUND(I523*H523,2)</f>
        <v>0</v>
      </c>
      <c r="K523" s="147"/>
      <c r="L523" s="28"/>
      <c r="M523" s="148" t="s">
        <v>1</v>
      </c>
      <c r="N523" s="149" t="s">
        <v>45</v>
      </c>
      <c r="P523" s="150">
        <f>O523*H523</f>
        <v>0</v>
      </c>
      <c r="Q523" s="150">
        <v>2.1000000000000001E-4</v>
      </c>
      <c r="R523" s="150">
        <f>Q523*H523</f>
        <v>0.315</v>
      </c>
      <c r="S523" s="150">
        <v>0</v>
      </c>
      <c r="T523" s="151">
        <f>S523*H523</f>
        <v>0</v>
      </c>
      <c r="AR523" s="152" t="s">
        <v>258</v>
      </c>
      <c r="AT523" s="152" t="s">
        <v>195</v>
      </c>
      <c r="AU523" s="152" t="s">
        <v>91</v>
      </c>
      <c r="AY523" s="13" t="s">
        <v>193</v>
      </c>
      <c r="BE523" s="153">
        <f>IF(N523="základná",J523,0)</f>
        <v>0</v>
      </c>
      <c r="BF523" s="153">
        <f>IF(N523="znížená",J523,0)</f>
        <v>0</v>
      </c>
      <c r="BG523" s="153">
        <f>IF(N523="zákl. prenesená",J523,0)</f>
        <v>0</v>
      </c>
      <c r="BH523" s="153">
        <f>IF(N523="zníž. prenesená",J523,0)</f>
        <v>0</v>
      </c>
      <c r="BI523" s="153">
        <f>IF(N523="nulová",J523,0)</f>
        <v>0</v>
      </c>
      <c r="BJ523" s="13" t="s">
        <v>91</v>
      </c>
      <c r="BK523" s="153">
        <f>ROUND(I523*H523,2)</f>
        <v>0</v>
      </c>
      <c r="BL523" s="13" t="s">
        <v>258</v>
      </c>
      <c r="BM523" s="152" t="s">
        <v>1800</v>
      </c>
    </row>
    <row r="524" spans="2:65" s="1" customFormat="1" ht="16.5" customHeight="1" x14ac:dyDescent="0.2">
      <c r="B524" s="139"/>
      <c r="C524" s="140" t="s">
        <v>1801</v>
      </c>
      <c r="D524" s="140" t="s">
        <v>195</v>
      </c>
      <c r="E524" s="141" t="s">
        <v>1802</v>
      </c>
      <c r="F524" s="142" t="s">
        <v>1803</v>
      </c>
      <c r="G524" s="143" t="s">
        <v>198</v>
      </c>
      <c r="H524" s="144">
        <v>6.9240000000000004</v>
      </c>
      <c r="I524" s="145"/>
      <c r="J524" s="146">
        <f>ROUND(I524*H524,2)</f>
        <v>0</v>
      </c>
      <c r="K524" s="147"/>
      <c r="L524" s="28"/>
      <c r="M524" s="148" t="s">
        <v>1</v>
      </c>
      <c r="N524" s="149" t="s">
        <v>45</v>
      </c>
      <c r="P524" s="150">
        <f>O524*H524</f>
        <v>0</v>
      </c>
      <c r="Q524" s="150">
        <v>5.7999999999999996E-3</v>
      </c>
      <c r="R524" s="150">
        <f>Q524*H524</f>
        <v>4.0159199999999999E-2</v>
      </c>
      <c r="S524" s="150">
        <v>0</v>
      </c>
      <c r="T524" s="151">
        <f>S524*H524</f>
        <v>0</v>
      </c>
      <c r="AR524" s="152" t="s">
        <v>258</v>
      </c>
      <c r="AT524" s="152" t="s">
        <v>195</v>
      </c>
      <c r="AU524" s="152" t="s">
        <v>91</v>
      </c>
      <c r="AY524" s="13" t="s">
        <v>193</v>
      </c>
      <c r="BE524" s="153">
        <f>IF(N524="základná",J524,0)</f>
        <v>0</v>
      </c>
      <c r="BF524" s="153">
        <f>IF(N524="znížená",J524,0)</f>
        <v>0</v>
      </c>
      <c r="BG524" s="153">
        <f>IF(N524="zákl. prenesená",J524,0)</f>
        <v>0</v>
      </c>
      <c r="BH524" s="153">
        <f>IF(N524="zníž. prenesená",J524,0)</f>
        <v>0</v>
      </c>
      <c r="BI524" s="153">
        <f>IF(N524="nulová",J524,0)</f>
        <v>0</v>
      </c>
      <c r="BJ524" s="13" t="s">
        <v>91</v>
      </c>
      <c r="BK524" s="153">
        <f>ROUND(I524*H524,2)</f>
        <v>0</v>
      </c>
      <c r="BL524" s="13" t="s">
        <v>258</v>
      </c>
      <c r="BM524" s="152" t="s">
        <v>1804</v>
      </c>
    </row>
    <row r="525" spans="2:65" s="11" customFormat="1" ht="22.9" customHeight="1" x14ac:dyDescent="0.2">
      <c r="B525" s="127"/>
      <c r="D525" s="128" t="s">
        <v>78</v>
      </c>
      <c r="E525" s="137" t="s">
        <v>1805</v>
      </c>
      <c r="F525" s="137" t="s">
        <v>1806</v>
      </c>
      <c r="I525" s="130"/>
      <c r="J525" s="138">
        <f>BK525</f>
        <v>0</v>
      </c>
      <c r="L525" s="127"/>
      <c r="M525" s="132"/>
      <c r="P525" s="133">
        <f>SUM(P526:P529)</f>
        <v>0</v>
      </c>
      <c r="R525" s="133">
        <f>SUM(R526:R529)</f>
        <v>1.3758423500000001</v>
      </c>
      <c r="T525" s="134">
        <f>SUM(T526:T529)</f>
        <v>0</v>
      </c>
      <c r="AR525" s="128" t="s">
        <v>91</v>
      </c>
      <c r="AT525" s="135" t="s">
        <v>78</v>
      </c>
      <c r="AU525" s="135" t="s">
        <v>86</v>
      </c>
      <c r="AY525" s="128" t="s">
        <v>193</v>
      </c>
      <c r="BK525" s="136">
        <f>SUM(BK526:BK529)</f>
        <v>0</v>
      </c>
    </row>
    <row r="526" spans="2:65" s="1" customFormat="1" ht="24.2" customHeight="1" x14ac:dyDescent="0.2">
      <c r="B526" s="139"/>
      <c r="C526" s="140" t="s">
        <v>1807</v>
      </c>
      <c r="D526" s="140" t="s">
        <v>195</v>
      </c>
      <c r="E526" s="141" t="s">
        <v>1808</v>
      </c>
      <c r="F526" s="142" t="s">
        <v>1809</v>
      </c>
      <c r="G526" s="143" t="s">
        <v>198</v>
      </c>
      <c r="H526" s="144">
        <v>1753.816</v>
      </c>
      <c r="I526" s="145"/>
      <c r="J526" s="146">
        <f>ROUND(I526*H526,2)</f>
        <v>0</v>
      </c>
      <c r="K526" s="147"/>
      <c r="L526" s="28"/>
      <c r="M526" s="148" t="s">
        <v>1</v>
      </c>
      <c r="N526" s="149" t="s">
        <v>45</v>
      </c>
      <c r="P526" s="150">
        <f>O526*H526</f>
        <v>0</v>
      </c>
      <c r="Q526" s="150">
        <v>2.7999999999999998E-4</v>
      </c>
      <c r="R526" s="150">
        <f>Q526*H526</f>
        <v>0.49106847999999997</v>
      </c>
      <c r="S526" s="150">
        <v>0</v>
      </c>
      <c r="T526" s="151">
        <f>S526*H526</f>
        <v>0</v>
      </c>
      <c r="AR526" s="152" t="s">
        <v>258</v>
      </c>
      <c r="AT526" s="152" t="s">
        <v>195</v>
      </c>
      <c r="AU526" s="152" t="s">
        <v>91</v>
      </c>
      <c r="AY526" s="13" t="s">
        <v>193</v>
      </c>
      <c r="BE526" s="153">
        <f>IF(N526="základná",J526,0)</f>
        <v>0</v>
      </c>
      <c r="BF526" s="153">
        <f>IF(N526="znížená",J526,0)</f>
        <v>0</v>
      </c>
      <c r="BG526" s="153">
        <f>IF(N526="zákl. prenesená",J526,0)</f>
        <v>0</v>
      </c>
      <c r="BH526" s="153">
        <f>IF(N526="zníž. prenesená",J526,0)</f>
        <v>0</v>
      </c>
      <c r="BI526" s="153">
        <f>IF(N526="nulová",J526,0)</f>
        <v>0</v>
      </c>
      <c r="BJ526" s="13" t="s">
        <v>91</v>
      </c>
      <c r="BK526" s="153">
        <f>ROUND(I526*H526,2)</f>
        <v>0</v>
      </c>
      <c r="BL526" s="13" t="s">
        <v>258</v>
      </c>
      <c r="BM526" s="152" t="s">
        <v>1810</v>
      </c>
    </row>
    <row r="527" spans="2:65" s="1" customFormat="1" ht="37.9" customHeight="1" x14ac:dyDescent="0.2">
      <c r="B527" s="139"/>
      <c r="C527" s="140" t="s">
        <v>1811</v>
      </c>
      <c r="D527" s="140" t="s">
        <v>195</v>
      </c>
      <c r="E527" s="141" t="s">
        <v>1812</v>
      </c>
      <c r="F527" s="142" t="s">
        <v>1813</v>
      </c>
      <c r="G527" s="143" t="s">
        <v>198</v>
      </c>
      <c r="H527" s="144">
        <v>1753.816</v>
      </c>
      <c r="I527" s="145"/>
      <c r="J527" s="146">
        <f>ROUND(I527*H527,2)</f>
        <v>0</v>
      </c>
      <c r="K527" s="147"/>
      <c r="L527" s="28"/>
      <c r="M527" s="148" t="s">
        <v>1</v>
      </c>
      <c r="N527" s="149" t="s">
        <v>45</v>
      </c>
      <c r="P527" s="150">
        <f>O527*H527</f>
        <v>0</v>
      </c>
      <c r="Q527" s="150">
        <v>3.4000000000000002E-4</v>
      </c>
      <c r="R527" s="150">
        <f>Q527*H527</f>
        <v>0.59629744000000007</v>
      </c>
      <c r="S527" s="150">
        <v>0</v>
      </c>
      <c r="T527" s="151">
        <f>S527*H527</f>
        <v>0</v>
      </c>
      <c r="AR527" s="152" t="s">
        <v>258</v>
      </c>
      <c r="AT527" s="152" t="s">
        <v>195</v>
      </c>
      <c r="AU527" s="152" t="s">
        <v>91</v>
      </c>
      <c r="AY527" s="13" t="s">
        <v>193</v>
      </c>
      <c r="BE527" s="153">
        <f>IF(N527="základná",J527,0)</f>
        <v>0</v>
      </c>
      <c r="BF527" s="153">
        <f>IF(N527="znížená",J527,0)</f>
        <v>0</v>
      </c>
      <c r="BG527" s="153">
        <f>IF(N527="zákl. prenesená",J527,0)</f>
        <v>0</v>
      </c>
      <c r="BH527" s="153">
        <f>IF(N527="zníž. prenesená",J527,0)</f>
        <v>0</v>
      </c>
      <c r="BI527" s="153">
        <f>IF(N527="nulová",J527,0)</f>
        <v>0</v>
      </c>
      <c r="BJ527" s="13" t="s">
        <v>91</v>
      </c>
      <c r="BK527" s="153">
        <f>ROUND(I527*H527,2)</f>
        <v>0</v>
      </c>
      <c r="BL527" s="13" t="s">
        <v>258</v>
      </c>
      <c r="BM527" s="152" t="s">
        <v>1814</v>
      </c>
    </row>
    <row r="528" spans="2:65" s="1" customFormat="1" ht="16.5" customHeight="1" x14ac:dyDescent="0.2">
      <c r="B528" s="139"/>
      <c r="C528" s="140" t="s">
        <v>1815</v>
      </c>
      <c r="D528" s="140" t="s">
        <v>195</v>
      </c>
      <c r="E528" s="141" t="s">
        <v>1816</v>
      </c>
      <c r="F528" s="142" t="s">
        <v>1817</v>
      </c>
      <c r="G528" s="143" t="s">
        <v>198</v>
      </c>
      <c r="H528" s="144">
        <v>83.869</v>
      </c>
      <c r="I528" s="145"/>
      <c r="J528" s="146">
        <f>ROUND(I528*H528,2)</f>
        <v>0</v>
      </c>
      <c r="K528" s="147"/>
      <c r="L528" s="28"/>
      <c r="M528" s="148" t="s">
        <v>1</v>
      </c>
      <c r="N528" s="149" t="s">
        <v>45</v>
      </c>
      <c r="P528" s="150">
        <f>O528*H528</f>
        <v>0</v>
      </c>
      <c r="Q528" s="150">
        <v>3.31E-3</v>
      </c>
      <c r="R528" s="150">
        <f>Q528*H528</f>
        <v>0.27760638999999998</v>
      </c>
      <c r="S528" s="150">
        <v>0</v>
      </c>
      <c r="T528" s="151">
        <f>S528*H528</f>
        <v>0</v>
      </c>
      <c r="AR528" s="152" t="s">
        <v>258</v>
      </c>
      <c r="AT528" s="152" t="s">
        <v>195</v>
      </c>
      <c r="AU528" s="152" t="s">
        <v>91</v>
      </c>
      <c r="AY528" s="13" t="s">
        <v>193</v>
      </c>
      <c r="BE528" s="153">
        <f>IF(N528="základná",J528,0)</f>
        <v>0</v>
      </c>
      <c r="BF528" s="153">
        <f>IF(N528="znížená",J528,0)</f>
        <v>0</v>
      </c>
      <c r="BG528" s="153">
        <f>IF(N528="zákl. prenesená",J528,0)</f>
        <v>0</v>
      </c>
      <c r="BH528" s="153">
        <f>IF(N528="zníž. prenesená",J528,0)</f>
        <v>0</v>
      </c>
      <c r="BI528" s="153">
        <f>IF(N528="nulová",J528,0)</f>
        <v>0</v>
      </c>
      <c r="BJ528" s="13" t="s">
        <v>91</v>
      </c>
      <c r="BK528" s="153">
        <f>ROUND(I528*H528,2)</f>
        <v>0</v>
      </c>
      <c r="BL528" s="13" t="s">
        <v>258</v>
      </c>
      <c r="BM528" s="152" t="s">
        <v>1818</v>
      </c>
    </row>
    <row r="529" spans="2:65" s="1" customFormat="1" ht="16.5" customHeight="1" x14ac:dyDescent="0.2">
      <c r="B529" s="139"/>
      <c r="C529" s="140" t="s">
        <v>1819</v>
      </c>
      <c r="D529" s="140" t="s">
        <v>195</v>
      </c>
      <c r="E529" s="141" t="s">
        <v>1820</v>
      </c>
      <c r="F529" s="142" t="s">
        <v>1821</v>
      </c>
      <c r="G529" s="143" t="s">
        <v>198</v>
      </c>
      <c r="H529" s="144">
        <v>3.2839999999999998</v>
      </c>
      <c r="I529" s="145"/>
      <c r="J529" s="146">
        <f>ROUND(I529*H529,2)</f>
        <v>0</v>
      </c>
      <c r="K529" s="147"/>
      <c r="L529" s="28"/>
      <c r="M529" s="154" t="s">
        <v>1</v>
      </c>
      <c r="N529" s="155" t="s">
        <v>45</v>
      </c>
      <c r="O529" s="156"/>
      <c r="P529" s="157">
        <f>O529*H529</f>
        <v>0</v>
      </c>
      <c r="Q529" s="157">
        <v>3.31E-3</v>
      </c>
      <c r="R529" s="157">
        <f>Q529*H529</f>
        <v>1.0870039999999999E-2</v>
      </c>
      <c r="S529" s="157">
        <v>0</v>
      </c>
      <c r="T529" s="158">
        <f>S529*H529</f>
        <v>0</v>
      </c>
      <c r="AR529" s="152" t="s">
        <v>258</v>
      </c>
      <c r="AT529" s="152" t="s">
        <v>195</v>
      </c>
      <c r="AU529" s="152" t="s">
        <v>91</v>
      </c>
      <c r="AY529" s="13" t="s">
        <v>193</v>
      </c>
      <c r="BE529" s="153">
        <f>IF(N529="základná",J529,0)</f>
        <v>0</v>
      </c>
      <c r="BF529" s="153">
        <f>IF(N529="znížená",J529,0)</f>
        <v>0</v>
      </c>
      <c r="BG529" s="153">
        <f>IF(N529="zákl. prenesená",J529,0)</f>
        <v>0</v>
      </c>
      <c r="BH529" s="153">
        <f>IF(N529="zníž. prenesená",J529,0)</f>
        <v>0</v>
      </c>
      <c r="BI529" s="153">
        <f>IF(N529="nulová",J529,0)</f>
        <v>0</v>
      </c>
      <c r="BJ529" s="13" t="s">
        <v>91</v>
      </c>
      <c r="BK529" s="153">
        <f>ROUND(I529*H529,2)</f>
        <v>0</v>
      </c>
      <c r="BL529" s="13" t="s">
        <v>258</v>
      </c>
      <c r="BM529" s="152" t="s">
        <v>1822</v>
      </c>
    </row>
    <row r="530" spans="2:65" s="1" customFormat="1" ht="6.95" customHeight="1" x14ac:dyDescent="0.2">
      <c r="B530" s="43"/>
      <c r="C530" s="44"/>
      <c r="D530" s="44"/>
      <c r="E530" s="44"/>
      <c r="F530" s="44"/>
      <c r="G530" s="44"/>
      <c r="H530" s="44"/>
      <c r="I530" s="44"/>
      <c r="J530" s="44"/>
      <c r="K530" s="44"/>
      <c r="L530" s="28"/>
    </row>
  </sheetData>
  <autoFilter ref="C147:K529" xr:uid="{00000000-0009-0000-0000-000004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80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112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416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1823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ROUND((SUM(BE131:BE379)),  2)</f>
        <v>0</v>
      </c>
      <c r="G35" s="96"/>
      <c r="H35" s="96"/>
      <c r="I35" s="97">
        <v>0.2</v>
      </c>
      <c r="J35" s="95">
        <f>ROUND(((SUM(BE131:BE379))*I35),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ROUND((SUM(BF131:BF379)),  2)</f>
        <v>0</v>
      </c>
      <c r="G36" s="96"/>
      <c r="H36" s="96"/>
      <c r="I36" s="97">
        <v>0.2</v>
      </c>
      <c r="J36" s="95">
        <f>ROUND(((SUM(BF131:BF379))*I36),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ROUND((SUM(BG131:BG379)),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ROUND((SUM(BH131:BH379)),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ROUND((SUM(BI131:BI379)),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416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101.3 - Zdravotechnika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J131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1824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8" customFormat="1" ht="24.95" customHeight="1" x14ac:dyDescent="0.2">
      <c r="B100" s="110"/>
      <c r="D100" s="111" t="s">
        <v>1825</v>
      </c>
      <c r="E100" s="112"/>
      <c r="F100" s="112"/>
      <c r="G100" s="112"/>
      <c r="H100" s="112"/>
      <c r="I100" s="112"/>
      <c r="J100" s="113">
        <f>J218</f>
        <v>0</v>
      </c>
      <c r="L100" s="110"/>
    </row>
    <row r="101" spans="2:47" s="8" customFormat="1" ht="24.95" customHeight="1" x14ac:dyDescent="0.2">
      <c r="B101" s="110"/>
      <c r="D101" s="111" t="s">
        <v>1826</v>
      </c>
      <c r="E101" s="112"/>
      <c r="F101" s="112"/>
      <c r="G101" s="112"/>
      <c r="H101" s="112"/>
      <c r="I101" s="112"/>
      <c r="J101" s="113">
        <f>J222</f>
        <v>0</v>
      </c>
      <c r="L101" s="110"/>
    </row>
    <row r="102" spans="2:47" s="8" customFormat="1" ht="24.95" customHeight="1" x14ac:dyDescent="0.2">
      <c r="B102" s="110"/>
      <c r="D102" s="111" t="s">
        <v>1827</v>
      </c>
      <c r="E102" s="112"/>
      <c r="F102" s="112"/>
      <c r="G102" s="112"/>
      <c r="H102" s="112"/>
      <c r="I102" s="112"/>
      <c r="J102" s="113">
        <f>J228</f>
        <v>0</v>
      </c>
      <c r="L102" s="110"/>
    </row>
    <row r="103" spans="2:47" s="8" customFormat="1" ht="24.95" customHeight="1" x14ac:dyDescent="0.2">
      <c r="B103" s="110"/>
      <c r="D103" s="111" t="s">
        <v>1828</v>
      </c>
      <c r="E103" s="112"/>
      <c r="F103" s="112"/>
      <c r="G103" s="112"/>
      <c r="H103" s="112"/>
      <c r="I103" s="112"/>
      <c r="J103" s="113">
        <f>J267</f>
        <v>0</v>
      </c>
      <c r="L103" s="110"/>
    </row>
    <row r="104" spans="2:47" s="8" customFormat="1" ht="24.95" customHeight="1" x14ac:dyDescent="0.2">
      <c r="B104" s="110"/>
      <c r="D104" s="111" t="s">
        <v>1829</v>
      </c>
      <c r="E104" s="112"/>
      <c r="F104" s="112"/>
      <c r="G104" s="112"/>
      <c r="H104" s="112"/>
      <c r="I104" s="112"/>
      <c r="J104" s="113">
        <f>J283</f>
        <v>0</v>
      </c>
      <c r="L104" s="110"/>
    </row>
    <row r="105" spans="2:47" s="8" customFormat="1" ht="24.95" customHeight="1" x14ac:dyDescent="0.2">
      <c r="B105" s="110"/>
      <c r="D105" s="111" t="s">
        <v>1830</v>
      </c>
      <c r="E105" s="112"/>
      <c r="F105" s="112"/>
      <c r="G105" s="112"/>
      <c r="H105" s="112"/>
      <c r="I105" s="112"/>
      <c r="J105" s="113">
        <f>J315</f>
        <v>0</v>
      </c>
      <c r="L105" s="110"/>
    </row>
    <row r="106" spans="2:47" s="8" customFormat="1" ht="24.95" customHeight="1" x14ac:dyDescent="0.2">
      <c r="B106" s="110"/>
      <c r="D106" s="111" t="s">
        <v>1831</v>
      </c>
      <c r="E106" s="112"/>
      <c r="F106" s="112"/>
      <c r="G106" s="112"/>
      <c r="H106" s="112"/>
      <c r="I106" s="112"/>
      <c r="J106" s="113">
        <f>J338</f>
        <v>0</v>
      </c>
      <c r="L106" s="110"/>
    </row>
    <row r="107" spans="2:47" s="8" customFormat="1" ht="24.95" customHeight="1" x14ac:dyDescent="0.2">
      <c r="B107" s="110"/>
      <c r="D107" s="111" t="s">
        <v>1832</v>
      </c>
      <c r="E107" s="112"/>
      <c r="F107" s="112"/>
      <c r="G107" s="112"/>
      <c r="H107" s="112"/>
      <c r="I107" s="112"/>
      <c r="J107" s="113">
        <f>J347</f>
        <v>0</v>
      </c>
      <c r="L107" s="110"/>
    </row>
    <row r="108" spans="2:47" s="8" customFormat="1" ht="24.95" customHeight="1" x14ac:dyDescent="0.2">
      <c r="B108" s="110"/>
      <c r="D108" s="111" t="s">
        <v>1833</v>
      </c>
      <c r="E108" s="112"/>
      <c r="F108" s="112"/>
      <c r="G108" s="112"/>
      <c r="H108" s="112"/>
      <c r="I108" s="112"/>
      <c r="J108" s="113">
        <f>J360</f>
        <v>0</v>
      </c>
      <c r="L108" s="110"/>
    </row>
    <row r="109" spans="2:47" s="8" customFormat="1" ht="24.95" customHeight="1" x14ac:dyDescent="0.2">
      <c r="B109" s="110"/>
      <c r="D109" s="111" t="s">
        <v>1834</v>
      </c>
      <c r="E109" s="112"/>
      <c r="F109" s="112"/>
      <c r="G109" s="112"/>
      <c r="H109" s="112"/>
      <c r="I109" s="112"/>
      <c r="J109" s="113">
        <f>J372</f>
        <v>0</v>
      </c>
      <c r="L109" s="110"/>
    </row>
    <row r="110" spans="2:47" s="1" customFormat="1" ht="21.75" customHeight="1" x14ac:dyDescent="0.2">
      <c r="B110" s="28"/>
      <c r="L110" s="28"/>
    </row>
    <row r="111" spans="2:47" s="1" customFormat="1" ht="6.95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6.95" customHeight="1" x14ac:dyDescent="0.2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4.95" customHeight="1" x14ac:dyDescent="0.2">
      <c r="B116" s="28"/>
      <c r="C116" s="17" t="s">
        <v>179</v>
      </c>
      <c r="L116" s="28"/>
    </row>
    <row r="117" spans="2:12" s="1" customFormat="1" ht="6.95" customHeight="1" x14ac:dyDescent="0.2">
      <c r="B117" s="28"/>
      <c r="L117" s="28"/>
    </row>
    <row r="118" spans="2:12" s="1" customFormat="1" ht="12" customHeight="1" x14ac:dyDescent="0.2">
      <c r="B118" s="28"/>
      <c r="C118" s="23" t="s">
        <v>15</v>
      </c>
      <c r="L118" s="28"/>
    </row>
    <row r="119" spans="2:12" s="1" customFormat="1" ht="26.25" customHeight="1" x14ac:dyDescent="0.2">
      <c r="B119" s="28"/>
      <c r="E119" s="219" t="str">
        <f>E7</f>
        <v>Zníženie energetickej náročnosti a zvýšenie efektívnosti vo výrobe ovocných produktov</v>
      </c>
      <c r="F119" s="220"/>
      <c r="G119" s="220"/>
      <c r="H119" s="220"/>
      <c r="L119" s="28"/>
    </row>
    <row r="120" spans="2:12" ht="12" customHeight="1" x14ac:dyDescent="0.2">
      <c r="B120" s="16"/>
      <c r="C120" s="23" t="s">
        <v>156</v>
      </c>
      <c r="L120" s="16"/>
    </row>
    <row r="121" spans="2:12" s="1" customFormat="1" ht="16.5" customHeight="1" x14ac:dyDescent="0.2">
      <c r="B121" s="28"/>
      <c r="E121" s="219" t="s">
        <v>416</v>
      </c>
      <c r="F121" s="221"/>
      <c r="G121" s="221"/>
      <c r="H121" s="221"/>
      <c r="L121" s="28"/>
    </row>
    <row r="122" spans="2:12" s="1" customFormat="1" ht="12" customHeight="1" x14ac:dyDescent="0.2">
      <c r="B122" s="28"/>
      <c r="C122" s="23" t="s">
        <v>158</v>
      </c>
      <c r="L122" s="28"/>
    </row>
    <row r="123" spans="2:12" s="1" customFormat="1" ht="16.5" customHeight="1" x14ac:dyDescent="0.2">
      <c r="B123" s="28"/>
      <c r="E123" s="177" t="str">
        <f>E11</f>
        <v>SO 101.3 - Zdravotechnika</v>
      </c>
      <c r="F123" s="221"/>
      <c r="G123" s="221"/>
      <c r="H123" s="221"/>
      <c r="L123" s="28"/>
    </row>
    <row r="124" spans="2:12" s="1" customFormat="1" ht="6.95" customHeight="1" x14ac:dyDescent="0.2">
      <c r="B124" s="28"/>
      <c r="L124" s="28"/>
    </row>
    <row r="125" spans="2:12" s="1" customFormat="1" ht="12" customHeight="1" x14ac:dyDescent="0.2">
      <c r="B125" s="28"/>
      <c r="C125" s="23" t="s">
        <v>19</v>
      </c>
      <c r="F125" s="21" t="str">
        <f>F14</f>
        <v>Stará Ľubovňa</v>
      </c>
      <c r="I125" s="23" t="s">
        <v>21</v>
      </c>
      <c r="J125" s="51" t="str">
        <f>IF(J14="","",J14)</f>
        <v>3. 5. 2023</v>
      </c>
      <c r="L125" s="28"/>
    </row>
    <row r="126" spans="2:12" s="1" customFormat="1" ht="6.95" customHeight="1" x14ac:dyDescent="0.2">
      <c r="B126" s="28"/>
      <c r="L126" s="28"/>
    </row>
    <row r="127" spans="2:12" s="1" customFormat="1" ht="15.2" customHeight="1" x14ac:dyDescent="0.2">
      <c r="B127" s="28"/>
      <c r="C127" s="23" t="s">
        <v>23</v>
      </c>
      <c r="F127" s="21" t="str">
        <f>E17</f>
        <v>GAS Familia, s.r.o.</v>
      </c>
      <c r="I127" s="23" t="s">
        <v>31</v>
      </c>
      <c r="J127" s="26" t="str">
        <f>E23</f>
        <v>Ing. Tibor Mitura</v>
      </c>
      <c r="L127" s="28"/>
    </row>
    <row r="128" spans="2:12" s="1" customFormat="1" ht="15.2" customHeight="1" x14ac:dyDescent="0.2">
      <c r="B128" s="28"/>
      <c r="C128" s="23" t="s">
        <v>29</v>
      </c>
      <c r="F128" s="21" t="str">
        <f>IF(E20="","",E20)</f>
        <v>Vyplň údaj</v>
      </c>
      <c r="I128" s="23" t="s">
        <v>34</v>
      </c>
      <c r="J128" s="26" t="str">
        <f>E26</f>
        <v>Structures, s.r.o.</v>
      </c>
      <c r="L128" s="28"/>
    </row>
    <row r="129" spans="2:65" s="1" customFormat="1" ht="10.35" customHeight="1" x14ac:dyDescent="0.2">
      <c r="B129" s="28"/>
      <c r="L129" s="28"/>
    </row>
    <row r="130" spans="2:65" s="10" customFormat="1" ht="29.25" customHeight="1" x14ac:dyDescent="0.2">
      <c r="B130" s="118"/>
      <c r="C130" s="119" t="s">
        <v>180</v>
      </c>
      <c r="D130" s="120" t="s">
        <v>64</v>
      </c>
      <c r="E130" s="120" t="s">
        <v>60</v>
      </c>
      <c r="F130" s="120" t="s">
        <v>61</v>
      </c>
      <c r="G130" s="120" t="s">
        <v>181</v>
      </c>
      <c r="H130" s="120" t="s">
        <v>182</v>
      </c>
      <c r="I130" s="120" t="s">
        <v>183</v>
      </c>
      <c r="J130" s="121" t="s">
        <v>164</v>
      </c>
      <c r="K130" s="122" t="s">
        <v>184</v>
      </c>
      <c r="L130" s="118"/>
      <c r="M130" s="58" t="s">
        <v>1</v>
      </c>
      <c r="N130" s="59" t="s">
        <v>43</v>
      </c>
      <c r="O130" s="59" t="s">
        <v>185</v>
      </c>
      <c r="P130" s="59" t="s">
        <v>186</v>
      </c>
      <c r="Q130" s="59" t="s">
        <v>187</v>
      </c>
      <c r="R130" s="59" t="s">
        <v>188</v>
      </c>
      <c r="S130" s="59" t="s">
        <v>189</v>
      </c>
      <c r="T130" s="60" t="s">
        <v>190</v>
      </c>
    </row>
    <row r="131" spans="2:65" s="1" customFormat="1" ht="22.9" customHeight="1" x14ac:dyDescent="0.25">
      <c r="B131" s="28"/>
      <c r="C131" s="63" t="s">
        <v>165</v>
      </c>
      <c r="J131" s="123">
        <f>BK131</f>
        <v>0</v>
      </c>
      <c r="L131" s="28"/>
      <c r="M131" s="61"/>
      <c r="N131" s="52"/>
      <c r="O131" s="52"/>
      <c r="P131" s="124">
        <f>P132+P218+P222+P228+P267+P283+P315+P338+P347+P360+P372</f>
        <v>0</v>
      </c>
      <c r="Q131" s="52"/>
      <c r="R131" s="124">
        <f>R132+R218+R222+R228+R267+R283+R315+R338+R347+R360+R372</f>
        <v>0</v>
      </c>
      <c r="S131" s="52"/>
      <c r="T131" s="125">
        <f>T132+T218+T222+T228+T267+T283+T315+T338+T347+T360+T372</f>
        <v>0</v>
      </c>
      <c r="AT131" s="13" t="s">
        <v>78</v>
      </c>
      <c r="AU131" s="13" t="s">
        <v>166</v>
      </c>
      <c r="BK131" s="126">
        <f>BK132+BK218+BK222+BK228+BK267+BK283+BK315+BK338+BK347+BK360+BK372</f>
        <v>0</v>
      </c>
    </row>
    <row r="132" spans="2:65" s="11" customFormat="1" ht="25.9" customHeight="1" x14ac:dyDescent="0.2">
      <c r="B132" s="127"/>
      <c r="D132" s="128" t="s">
        <v>78</v>
      </c>
      <c r="E132" s="129" t="s">
        <v>1835</v>
      </c>
      <c r="F132" s="129" t="s">
        <v>1836</v>
      </c>
      <c r="I132" s="130"/>
      <c r="J132" s="131">
        <f>BK132</f>
        <v>0</v>
      </c>
      <c r="L132" s="127"/>
      <c r="M132" s="132"/>
      <c r="P132" s="133">
        <f>SUM(P133:P217)</f>
        <v>0</v>
      </c>
      <c r="R132" s="133">
        <f>SUM(R133:R217)</f>
        <v>0</v>
      </c>
      <c r="T132" s="134">
        <f>SUM(T133:T217)</f>
        <v>0</v>
      </c>
      <c r="AR132" s="128" t="s">
        <v>86</v>
      </c>
      <c r="AT132" s="135" t="s">
        <v>78</v>
      </c>
      <c r="AU132" s="135" t="s">
        <v>79</v>
      </c>
      <c r="AY132" s="128" t="s">
        <v>193</v>
      </c>
      <c r="BK132" s="136">
        <f>SUM(BK133:BK217)</f>
        <v>0</v>
      </c>
    </row>
    <row r="133" spans="2:65" s="1" customFormat="1" ht="24.2" customHeight="1" x14ac:dyDescent="0.2">
      <c r="B133" s="139"/>
      <c r="C133" s="159" t="s">
        <v>86</v>
      </c>
      <c r="D133" s="159" t="s">
        <v>473</v>
      </c>
      <c r="E133" s="160" t="s">
        <v>1837</v>
      </c>
      <c r="F133" s="161" t="s">
        <v>1838</v>
      </c>
      <c r="G133" s="162" t="s">
        <v>489</v>
      </c>
      <c r="H133" s="163">
        <v>5</v>
      </c>
      <c r="I133" s="164"/>
      <c r="J133" s="165">
        <f t="shared" ref="J133:J164" si="0">ROUND(I133*H133,2)</f>
        <v>0</v>
      </c>
      <c r="K133" s="166"/>
      <c r="L133" s="167"/>
      <c r="M133" s="168" t="s">
        <v>1</v>
      </c>
      <c r="N133" s="169" t="s">
        <v>45</v>
      </c>
      <c r="P133" s="150">
        <f t="shared" ref="P133:P164" si="1">O133*H133</f>
        <v>0</v>
      </c>
      <c r="Q133" s="150">
        <v>0</v>
      </c>
      <c r="R133" s="150">
        <f t="shared" ref="R133:R164" si="2">Q133*H133</f>
        <v>0</v>
      </c>
      <c r="S133" s="150">
        <v>0</v>
      </c>
      <c r="T133" s="151">
        <f t="shared" ref="T133:T164" si="3">S133*H133</f>
        <v>0</v>
      </c>
      <c r="AR133" s="152" t="s">
        <v>226</v>
      </c>
      <c r="AT133" s="152" t="s">
        <v>473</v>
      </c>
      <c r="AU133" s="152" t="s">
        <v>86</v>
      </c>
      <c r="AY133" s="13" t="s">
        <v>193</v>
      </c>
      <c r="BE133" s="153">
        <f t="shared" ref="BE133:BE164" si="4">IF(N133="základná",J133,0)</f>
        <v>0</v>
      </c>
      <c r="BF133" s="153">
        <f t="shared" ref="BF133:BF164" si="5">IF(N133="znížená",J133,0)</f>
        <v>0</v>
      </c>
      <c r="BG133" s="153">
        <f t="shared" ref="BG133:BG164" si="6">IF(N133="zákl. prenesená",J133,0)</f>
        <v>0</v>
      </c>
      <c r="BH133" s="153">
        <f t="shared" ref="BH133:BH164" si="7">IF(N133="zníž. prenesená",J133,0)</f>
        <v>0</v>
      </c>
      <c r="BI133" s="153">
        <f t="shared" ref="BI133:BI164" si="8">IF(N133="nulová",J133,0)</f>
        <v>0</v>
      </c>
      <c r="BJ133" s="13" t="s">
        <v>91</v>
      </c>
      <c r="BK133" s="153">
        <f t="shared" ref="BK133:BK164" si="9">ROUND(I133*H133,2)</f>
        <v>0</v>
      </c>
      <c r="BL133" s="13" t="s">
        <v>199</v>
      </c>
      <c r="BM133" s="152" t="s">
        <v>1839</v>
      </c>
    </row>
    <row r="134" spans="2:65" s="1" customFormat="1" ht="16.5" customHeight="1" x14ac:dyDescent="0.2">
      <c r="B134" s="139"/>
      <c r="C134" s="159" t="s">
        <v>91</v>
      </c>
      <c r="D134" s="159" t="s">
        <v>473</v>
      </c>
      <c r="E134" s="160" t="s">
        <v>1840</v>
      </c>
      <c r="F134" s="161" t="s">
        <v>1841</v>
      </c>
      <c r="G134" s="162" t="s">
        <v>489</v>
      </c>
      <c r="H134" s="163">
        <v>5</v>
      </c>
      <c r="I134" s="164"/>
      <c r="J134" s="165">
        <f t="shared" si="0"/>
        <v>0</v>
      </c>
      <c r="K134" s="166"/>
      <c r="L134" s="167"/>
      <c r="M134" s="168" t="s">
        <v>1</v>
      </c>
      <c r="N134" s="16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226</v>
      </c>
      <c r="AT134" s="152" t="s">
        <v>473</v>
      </c>
      <c r="AU134" s="152" t="s">
        <v>86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1842</v>
      </c>
    </row>
    <row r="135" spans="2:65" s="1" customFormat="1" ht="24.2" customHeight="1" x14ac:dyDescent="0.2">
      <c r="B135" s="139"/>
      <c r="C135" s="159" t="s">
        <v>96</v>
      </c>
      <c r="D135" s="159" t="s">
        <v>473</v>
      </c>
      <c r="E135" s="160" t="s">
        <v>1843</v>
      </c>
      <c r="F135" s="161" t="s">
        <v>1844</v>
      </c>
      <c r="G135" s="162" t="s">
        <v>489</v>
      </c>
      <c r="H135" s="163">
        <v>5</v>
      </c>
      <c r="I135" s="164"/>
      <c r="J135" s="165">
        <f t="shared" si="0"/>
        <v>0</v>
      </c>
      <c r="K135" s="166"/>
      <c r="L135" s="167"/>
      <c r="M135" s="168" t="s">
        <v>1</v>
      </c>
      <c r="N135" s="16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226</v>
      </c>
      <c r="AT135" s="152" t="s">
        <v>473</v>
      </c>
      <c r="AU135" s="152" t="s">
        <v>86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1845</v>
      </c>
    </row>
    <row r="136" spans="2:65" s="1" customFormat="1" ht="16.5" customHeight="1" x14ac:dyDescent="0.2">
      <c r="B136" s="139"/>
      <c r="C136" s="159" t="s">
        <v>199</v>
      </c>
      <c r="D136" s="159" t="s">
        <v>473</v>
      </c>
      <c r="E136" s="160" t="s">
        <v>1846</v>
      </c>
      <c r="F136" s="161" t="s">
        <v>1847</v>
      </c>
      <c r="G136" s="162" t="s">
        <v>489</v>
      </c>
      <c r="H136" s="163">
        <v>5</v>
      </c>
      <c r="I136" s="164"/>
      <c r="J136" s="165">
        <f t="shared" si="0"/>
        <v>0</v>
      </c>
      <c r="K136" s="166"/>
      <c r="L136" s="167"/>
      <c r="M136" s="168" t="s">
        <v>1</v>
      </c>
      <c r="N136" s="16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226</v>
      </c>
      <c r="AT136" s="152" t="s">
        <v>473</v>
      </c>
      <c r="AU136" s="152" t="s">
        <v>86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1848</v>
      </c>
    </row>
    <row r="137" spans="2:65" s="1" customFormat="1" ht="16.5" customHeight="1" x14ac:dyDescent="0.2">
      <c r="B137" s="139"/>
      <c r="C137" s="159" t="s">
        <v>215</v>
      </c>
      <c r="D137" s="159" t="s">
        <v>473</v>
      </c>
      <c r="E137" s="160" t="s">
        <v>1849</v>
      </c>
      <c r="F137" s="161" t="s">
        <v>1850</v>
      </c>
      <c r="G137" s="162" t="s">
        <v>489</v>
      </c>
      <c r="H137" s="163">
        <v>5</v>
      </c>
      <c r="I137" s="164"/>
      <c r="J137" s="165">
        <f t="shared" si="0"/>
        <v>0</v>
      </c>
      <c r="K137" s="166"/>
      <c r="L137" s="167"/>
      <c r="M137" s="168" t="s">
        <v>1</v>
      </c>
      <c r="N137" s="16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226</v>
      </c>
      <c r="AT137" s="152" t="s">
        <v>473</v>
      </c>
      <c r="AU137" s="152" t="s">
        <v>86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1851</v>
      </c>
    </row>
    <row r="138" spans="2:65" s="1" customFormat="1" ht="24.2" customHeight="1" x14ac:dyDescent="0.2">
      <c r="B138" s="139"/>
      <c r="C138" s="159" t="s">
        <v>201</v>
      </c>
      <c r="D138" s="159" t="s">
        <v>473</v>
      </c>
      <c r="E138" s="160" t="s">
        <v>1852</v>
      </c>
      <c r="F138" s="161" t="s">
        <v>1853</v>
      </c>
      <c r="G138" s="162" t="s">
        <v>489</v>
      </c>
      <c r="H138" s="163">
        <v>5</v>
      </c>
      <c r="I138" s="164"/>
      <c r="J138" s="165">
        <f t="shared" si="0"/>
        <v>0</v>
      </c>
      <c r="K138" s="166"/>
      <c r="L138" s="167"/>
      <c r="M138" s="168" t="s">
        <v>1</v>
      </c>
      <c r="N138" s="16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226</v>
      </c>
      <c r="AT138" s="152" t="s">
        <v>473</v>
      </c>
      <c r="AU138" s="152" t="s">
        <v>86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1854</v>
      </c>
    </row>
    <row r="139" spans="2:65" s="1" customFormat="1" ht="16.5" customHeight="1" x14ac:dyDescent="0.2">
      <c r="B139" s="139"/>
      <c r="C139" s="159" t="s">
        <v>222</v>
      </c>
      <c r="D139" s="159" t="s">
        <v>473</v>
      </c>
      <c r="E139" s="160" t="s">
        <v>1855</v>
      </c>
      <c r="F139" s="161" t="s">
        <v>1856</v>
      </c>
      <c r="G139" s="162" t="s">
        <v>489</v>
      </c>
      <c r="H139" s="163">
        <v>10</v>
      </c>
      <c r="I139" s="164"/>
      <c r="J139" s="165">
        <f t="shared" si="0"/>
        <v>0</v>
      </c>
      <c r="K139" s="166"/>
      <c r="L139" s="167"/>
      <c r="M139" s="168" t="s">
        <v>1</v>
      </c>
      <c r="N139" s="16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226</v>
      </c>
      <c r="AT139" s="152" t="s">
        <v>473</v>
      </c>
      <c r="AU139" s="152" t="s">
        <v>86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1857</v>
      </c>
    </row>
    <row r="140" spans="2:65" s="1" customFormat="1" ht="16.5" customHeight="1" x14ac:dyDescent="0.2">
      <c r="B140" s="139"/>
      <c r="C140" s="159" t="s">
        <v>226</v>
      </c>
      <c r="D140" s="159" t="s">
        <v>473</v>
      </c>
      <c r="E140" s="160" t="s">
        <v>1858</v>
      </c>
      <c r="F140" s="161" t="s">
        <v>1859</v>
      </c>
      <c r="G140" s="162" t="s">
        <v>489</v>
      </c>
      <c r="H140" s="163">
        <v>10</v>
      </c>
      <c r="I140" s="164"/>
      <c r="J140" s="165">
        <f t="shared" si="0"/>
        <v>0</v>
      </c>
      <c r="K140" s="166"/>
      <c r="L140" s="167"/>
      <c r="M140" s="168" t="s">
        <v>1</v>
      </c>
      <c r="N140" s="16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226</v>
      </c>
      <c r="AT140" s="152" t="s">
        <v>473</v>
      </c>
      <c r="AU140" s="152" t="s">
        <v>86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1860</v>
      </c>
    </row>
    <row r="141" spans="2:65" s="1" customFormat="1" ht="16.5" customHeight="1" x14ac:dyDescent="0.2">
      <c r="B141" s="139"/>
      <c r="C141" s="140" t="s">
        <v>262</v>
      </c>
      <c r="D141" s="140" t="s">
        <v>195</v>
      </c>
      <c r="E141" s="141" t="s">
        <v>1861</v>
      </c>
      <c r="F141" s="142" t="s">
        <v>1862</v>
      </c>
      <c r="G141" s="143" t="s">
        <v>489</v>
      </c>
      <c r="H141" s="144">
        <v>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1863</v>
      </c>
    </row>
    <row r="142" spans="2:65" s="1" customFormat="1" ht="16.5" customHeight="1" x14ac:dyDescent="0.2">
      <c r="B142" s="139"/>
      <c r="C142" s="159" t="s">
        <v>270</v>
      </c>
      <c r="D142" s="159" t="s">
        <v>473</v>
      </c>
      <c r="E142" s="160" t="s">
        <v>1864</v>
      </c>
      <c r="F142" s="161" t="s">
        <v>1865</v>
      </c>
      <c r="G142" s="162" t="s">
        <v>489</v>
      </c>
      <c r="H142" s="163">
        <v>4</v>
      </c>
      <c r="I142" s="164"/>
      <c r="J142" s="165">
        <f t="shared" si="0"/>
        <v>0</v>
      </c>
      <c r="K142" s="166"/>
      <c r="L142" s="167"/>
      <c r="M142" s="168" t="s">
        <v>1</v>
      </c>
      <c r="N142" s="16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226</v>
      </c>
      <c r="AT142" s="152" t="s">
        <v>473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1866</v>
      </c>
    </row>
    <row r="143" spans="2:65" s="1" customFormat="1" ht="24.2" customHeight="1" x14ac:dyDescent="0.2">
      <c r="B143" s="139"/>
      <c r="C143" s="159" t="s">
        <v>276</v>
      </c>
      <c r="D143" s="159" t="s">
        <v>473</v>
      </c>
      <c r="E143" s="160" t="s">
        <v>1867</v>
      </c>
      <c r="F143" s="161" t="s">
        <v>1868</v>
      </c>
      <c r="G143" s="162" t="s">
        <v>489</v>
      </c>
      <c r="H143" s="163">
        <v>4</v>
      </c>
      <c r="I143" s="164"/>
      <c r="J143" s="165">
        <f t="shared" si="0"/>
        <v>0</v>
      </c>
      <c r="K143" s="166"/>
      <c r="L143" s="167"/>
      <c r="M143" s="168" t="s">
        <v>1</v>
      </c>
      <c r="N143" s="16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226</v>
      </c>
      <c r="AT143" s="152" t="s">
        <v>473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1869</v>
      </c>
    </row>
    <row r="144" spans="2:65" s="1" customFormat="1" ht="16.5" customHeight="1" x14ac:dyDescent="0.2">
      <c r="B144" s="139"/>
      <c r="C144" s="159" t="s">
        <v>7</v>
      </c>
      <c r="D144" s="159" t="s">
        <v>473</v>
      </c>
      <c r="E144" s="160" t="s">
        <v>1870</v>
      </c>
      <c r="F144" s="161" t="s">
        <v>1871</v>
      </c>
      <c r="G144" s="162" t="s">
        <v>489</v>
      </c>
      <c r="H144" s="163">
        <v>4</v>
      </c>
      <c r="I144" s="164"/>
      <c r="J144" s="165">
        <f t="shared" si="0"/>
        <v>0</v>
      </c>
      <c r="K144" s="166"/>
      <c r="L144" s="167"/>
      <c r="M144" s="168" t="s">
        <v>1</v>
      </c>
      <c r="N144" s="16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226</v>
      </c>
      <c r="AT144" s="152" t="s">
        <v>473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1872</v>
      </c>
    </row>
    <row r="145" spans="2:65" s="1" customFormat="1" ht="16.5" customHeight="1" x14ac:dyDescent="0.2">
      <c r="B145" s="139"/>
      <c r="C145" s="159" t="s">
        <v>285</v>
      </c>
      <c r="D145" s="159" t="s">
        <v>473</v>
      </c>
      <c r="E145" s="160" t="s">
        <v>1873</v>
      </c>
      <c r="F145" s="161" t="s">
        <v>1874</v>
      </c>
      <c r="G145" s="162" t="s">
        <v>489</v>
      </c>
      <c r="H145" s="163">
        <v>4</v>
      </c>
      <c r="I145" s="164"/>
      <c r="J145" s="165">
        <f t="shared" si="0"/>
        <v>0</v>
      </c>
      <c r="K145" s="166"/>
      <c r="L145" s="167"/>
      <c r="M145" s="168" t="s">
        <v>1</v>
      </c>
      <c r="N145" s="16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226</v>
      </c>
      <c r="AT145" s="152" t="s">
        <v>473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1875</v>
      </c>
    </row>
    <row r="146" spans="2:65" s="1" customFormat="1" ht="16.5" customHeight="1" x14ac:dyDescent="0.2">
      <c r="B146" s="139"/>
      <c r="C146" s="159" t="s">
        <v>291</v>
      </c>
      <c r="D146" s="159" t="s">
        <v>473</v>
      </c>
      <c r="E146" s="160" t="s">
        <v>1876</v>
      </c>
      <c r="F146" s="161" t="s">
        <v>1877</v>
      </c>
      <c r="G146" s="162" t="s">
        <v>489</v>
      </c>
      <c r="H146" s="163">
        <v>4</v>
      </c>
      <c r="I146" s="164"/>
      <c r="J146" s="165">
        <f t="shared" si="0"/>
        <v>0</v>
      </c>
      <c r="K146" s="166"/>
      <c r="L146" s="167"/>
      <c r="M146" s="168" t="s">
        <v>1</v>
      </c>
      <c r="N146" s="16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226</v>
      </c>
      <c r="AT146" s="152" t="s">
        <v>473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1878</v>
      </c>
    </row>
    <row r="147" spans="2:65" s="1" customFormat="1" ht="16.5" customHeight="1" x14ac:dyDescent="0.2">
      <c r="B147" s="139"/>
      <c r="C147" s="159" t="s">
        <v>295</v>
      </c>
      <c r="D147" s="159" t="s">
        <v>473</v>
      </c>
      <c r="E147" s="160" t="s">
        <v>1879</v>
      </c>
      <c r="F147" s="161" t="s">
        <v>1880</v>
      </c>
      <c r="G147" s="162" t="s">
        <v>489</v>
      </c>
      <c r="H147" s="163">
        <v>4</v>
      </c>
      <c r="I147" s="164"/>
      <c r="J147" s="165">
        <f t="shared" si="0"/>
        <v>0</v>
      </c>
      <c r="K147" s="166"/>
      <c r="L147" s="167"/>
      <c r="M147" s="168" t="s">
        <v>1</v>
      </c>
      <c r="N147" s="16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226</v>
      </c>
      <c r="AT147" s="152" t="s">
        <v>473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1881</v>
      </c>
    </row>
    <row r="148" spans="2:65" s="1" customFormat="1" ht="24.2" customHeight="1" x14ac:dyDescent="0.2">
      <c r="B148" s="139"/>
      <c r="C148" s="159" t="s">
        <v>301</v>
      </c>
      <c r="D148" s="159" t="s">
        <v>473</v>
      </c>
      <c r="E148" s="160" t="s">
        <v>1882</v>
      </c>
      <c r="F148" s="161" t="s">
        <v>1883</v>
      </c>
      <c r="G148" s="162" t="s">
        <v>489</v>
      </c>
      <c r="H148" s="163">
        <v>4</v>
      </c>
      <c r="I148" s="164"/>
      <c r="J148" s="165">
        <f t="shared" si="0"/>
        <v>0</v>
      </c>
      <c r="K148" s="166"/>
      <c r="L148" s="167"/>
      <c r="M148" s="168" t="s">
        <v>1</v>
      </c>
      <c r="N148" s="16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226</v>
      </c>
      <c r="AT148" s="152" t="s">
        <v>473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1884</v>
      </c>
    </row>
    <row r="149" spans="2:65" s="1" customFormat="1" ht="16.5" customHeight="1" x14ac:dyDescent="0.2">
      <c r="B149" s="139"/>
      <c r="C149" s="159" t="s">
        <v>307</v>
      </c>
      <c r="D149" s="159" t="s">
        <v>473</v>
      </c>
      <c r="E149" s="160" t="s">
        <v>1885</v>
      </c>
      <c r="F149" s="161" t="s">
        <v>1886</v>
      </c>
      <c r="G149" s="162" t="s">
        <v>489</v>
      </c>
      <c r="H149" s="163">
        <v>4</v>
      </c>
      <c r="I149" s="164"/>
      <c r="J149" s="165">
        <f t="shared" si="0"/>
        <v>0</v>
      </c>
      <c r="K149" s="166"/>
      <c r="L149" s="167"/>
      <c r="M149" s="168" t="s">
        <v>1</v>
      </c>
      <c r="N149" s="16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226</v>
      </c>
      <c r="AT149" s="152" t="s">
        <v>473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1887</v>
      </c>
    </row>
    <row r="150" spans="2:65" s="1" customFormat="1" ht="16.5" customHeight="1" x14ac:dyDescent="0.2">
      <c r="B150" s="139"/>
      <c r="C150" s="140" t="s">
        <v>1888</v>
      </c>
      <c r="D150" s="140" t="s">
        <v>195</v>
      </c>
      <c r="E150" s="141" t="s">
        <v>1861</v>
      </c>
      <c r="F150" s="142" t="s">
        <v>1862</v>
      </c>
      <c r="G150" s="143" t="s">
        <v>489</v>
      </c>
      <c r="H150" s="144">
        <v>1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1889</v>
      </c>
    </row>
    <row r="151" spans="2:65" s="1" customFormat="1" ht="16.5" customHeight="1" x14ac:dyDescent="0.2">
      <c r="B151" s="139"/>
      <c r="C151" s="159" t="s">
        <v>1033</v>
      </c>
      <c r="D151" s="159" t="s">
        <v>473</v>
      </c>
      <c r="E151" s="160" t="s">
        <v>1890</v>
      </c>
      <c r="F151" s="161" t="s">
        <v>1891</v>
      </c>
      <c r="G151" s="162" t="s">
        <v>489</v>
      </c>
      <c r="H151" s="163">
        <v>1</v>
      </c>
      <c r="I151" s="164"/>
      <c r="J151" s="165">
        <f t="shared" si="0"/>
        <v>0</v>
      </c>
      <c r="K151" s="166"/>
      <c r="L151" s="167"/>
      <c r="M151" s="168" t="s">
        <v>1</v>
      </c>
      <c r="N151" s="16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226</v>
      </c>
      <c r="AT151" s="152" t="s">
        <v>473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1892</v>
      </c>
    </row>
    <row r="152" spans="2:65" s="1" customFormat="1" ht="16.5" customHeight="1" x14ac:dyDescent="0.2">
      <c r="B152" s="139"/>
      <c r="C152" s="159" t="s">
        <v>1037</v>
      </c>
      <c r="D152" s="159" t="s">
        <v>473</v>
      </c>
      <c r="E152" s="160" t="s">
        <v>1893</v>
      </c>
      <c r="F152" s="161" t="s">
        <v>1859</v>
      </c>
      <c r="G152" s="162" t="s">
        <v>489</v>
      </c>
      <c r="H152" s="163">
        <v>1</v>
      </c>
      <c r="I152" s="164"/>
      <c r="J152" s="165">
        <f t="shared" si="0"/>
        <v>0</v>
      </c>
      <c r="K152" s="166"/>
      <c r="L152" s="167"/>
      <c r="M152" s="168" t="s">
        <v>1</v>
      </c>
      <c r="N152" s="16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226</v>
      </c>
      <c r="AT152" s="152" t="s">
        <v>473</v>
      </c>
      <c r="AU152" s="152" t="s">
        <v>86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1894</v>
      </c>
    </row>
    <row r="153" spans="2:65" s="1" customFormat="1" ht="24.2" customHeight="1" x14ac:dyDescent="0.2">
      <c r="B153" s="139"/>
      <c r="C153" s="140" t="s">
        <v>844</v>
      </c>
      <c r="D153" s="140" t="s">
        <v>195</v>
      </c>
      <c r="E153" s="141" t="s">
        <v>1895</v>
      </c>
      <c r="F153" s="142" t="s">
        <v>1896</v>
      </c>
      <c r="G153" s="143" t="s">
        <v>489</v>
      </c>
      <c r="H153" s="144">
        <v>1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86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1897</v>
      </c>
    </row>
    <row r="154" spans="2:65" s="1" customFormat="1" ht="24.2" customHeight="1" x14ac:dyDescent="0.2">
      <c r="B154" s="139"/>
      <c r="C154" s="140" t="s">
        <v>683</v>
      </c>
      <c r="D154" s="140" t="s">
        <v>195</v>
      </c>
      <c r="E154" s="141" t="s">
        <v>1898</v>
      </c>
      <c r="F154" s="142" t="s">
        <v>1896</v>
      </c>
      <c r="G154" s="143" t="s">
        <v>489</v>
      </c>
      <c r="H154" s="144">
        <v>1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195</v>
      </c>
      <c r="AU154" s="152" t="s">
        <v>86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1899</v>
      </c>
    </row>
    <row r="155" spans="2:65" s="1" customFormat="1" ht="24.2" customHeight="1" x14ac:dyDescent="0.2">
      <c r="B155" s="139"/>
      <c r="C155" s="159" t="s">
        <v>687</v>
      </c>
      <c r="D155" s="159" t="s">
        <v>473</v>
      </c>
      <c r="E155" s="160" t="s">
        <v>1900</v>
      </c>
      <c r="F155" s="161" t="s">
        <v>1901</v>
      </c>
      <c r="G155" s="162" t="s">
        <v>489</v>
      </c>
      <c r="H155" s="163">
        <v>1</v>
      </c>
      <c r="I155" s="164"/>
      <c r="J155" s="165">
        <f t="shared" si="0"/>
        <v>0</v>
      </c>
      <c r="K155" s="166"/>
      <c r="L155" s="167"/>
      <c r="M155" s="168" t="s">
        <v>1</v>
      </c>
      <c r="N155" s="16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226</v>
      </c>
      <c r="AT155" s="152" t="s">
        <v>473</v>
      </c>
      <c r="AU155" s="152" t="s">
        <v>86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1902</v>
      </c>
    </row>
    <row r="156" spans="2:65" s="1" customFormat="1" ht="16.5" customHeight="1" x14ac:dyDescent="0.2">
      <c r="B156" s="139"/>
      <c r="C156" s="159" t="s">
        <v>691</v>
      </c>
      <c r="D156" s="159" t="s">
        <v>473</v>
      </c>
      <c r="E156" s="160" t="s">
        <v>1903</v>
      </c>
      <c r="F156" s="161" t="s">
        <v>1904</v>
      </c>
      <c r="G156" s="162" t="s">
        <v>489</v>
      </c>
      <c r="H156" s="163">
        <v>1</v>
      </c>
      <c r="I156" s="164"/>
      <c r="J156" s="165">
        <f t="shared" si="0"/>
        <v>0</v>
      </c>
      <c r="K156" s="166"/>
      <c r="L156" s="167"/>
      <c r="M156" s="168" t="s">
        <v>1</v>
      </c>
      <c r="N156" s="16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226</v>
      </c>
      <c r="AT156" s="152" t="s">
        <v>473</v>
      </c>
      <c r="AU156" s="152" t="s">
        <v>86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1905</v>
      </c>
    </row>
    <row r="157" spans="2:65" s="1" customFormat="1" ht="16.5" customHeight="1" x14ac:dyDescent="0.2">
      <c r="B157" s="139"/>
      <c r="C157" s="159" t="s">
        <v>695</v>
      </c>
      <c r="D157" s="159" t="s">
        <v>473</v>
      </c>
      <c r="E157" s="160" t="s">
        <v>1906</v>
      </c>
      <c r="F157" s="161" t="s">
        <v>1907</v>
      </c>
      <c r="G157" s="162" t="s">
        <v>489</v>
      </c>
      <c r="H157" s="163">
        <v>1</v>
      </c>
      <c r="I157" s="164"/>
      <c r="J157" s="165">
        <f t="shared" si="0"/>
        <v>0</v>
      </c>
      <c r="K157" s="166"/>
      <c r="L157" s="167"/>
      <c r="M157" s="168" t="s">
        <v>1</v>
      </c>
      <c r="N157" s="16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226</v>
      </c>
      <c r="AT157" s="152" t="s">
        <v>473</v>
      </c>
      <c r="AU157" s="152" t="s">
        <v>86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1908</v>
      </c>
    </row>
    <row r="158" spans="2:65" s="1" customFormat="1" ht="24.2" customHeight="1" x14ac:dyDescent="0.2">
      <c r="B158" s="139"/>
      <c r="C158" s="140" t="s">
        <v>642</v>
      </c>
      <c r="D158" s="140" t="s">
        <v>195</v>
      </c>
      <c r="E158" s="141" t="s">
        <v>1909</v>
      </c>
      <c r="F158" s="142" t="s">
        <v>1896</v>
      </c>
      <c r="G158" s="143" t="s">
        <v>489</v>
      </c>
      <c r="H158" s="144">
        <v>2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45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199</v>
      </c>
      <c r="AT158" s="152" t="s">
        <v>195</v>
      </c>
      <c r="AU158" s="152" t="s">
        <v>86</v>
      </c>
      <c r="AY158" s="13" t="s">
        <v>193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91</v>
      </c>
      <c r="BK158" s="153">
        <f t="shared" si="9"/>
        <v>0</v>
      </c>
      <c r="BL158" s="13" t="s">
        <v>199</v>
      </c>
      <c r="BM158" s="152" t="s">
        <v>1910</v>
      </c>
    </row>
    <row r="159" spans="2:65" s="1" customFormat="1" ht="16.5" customHeight="1" x14ac:dyDescent="0.2">
      <c r="B159" s="139"/>
      <c r="C159" s="140" t="s">
        <v>586</v>
      </c>
      <c r="D159" s="140" t="s">
        <v>195</v>
      </c>
      <c r="E159" s="141" t="s">
        <v>1911</v>
      </c>
      <c r="F159" s="142" t="s">
        <v>1912</v>
      </c>
      <c r="G159" s="143" t="s">
        <v>489</v>
      </c>
      <c r="H159" s="144">
        <v>4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45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199</v>
      </c>
      <c r="AT159" s="152" t="s">
        <v>195</v>
      </c>
      <c r="AU159" s="152" t="s">
        <v>86</v>
      </c>
      <c r="AY159" s="13" t="s">
        <v>193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91</v>
      </c>
      <c r="BK159" s="153">
        <f t="shared" si="9"/>
        <v>0</v>
      </c>
      <c r="BL159" s="13" t="s">
        <v>199</v>
      </c>
      <c r="BM159" s="152" t="s">
        <v>1913</v>
      </c>
    </row>
    <row r="160" spans="2:65" s="1" customFormat="1" ht="24.2" customHeight="1" x14ac:dyDescent="0.2">
      <c r="B160" s="139"/>
      <c r="C160" s="159" t="s">
        <v>574</v>
      </c>
      <c r="D160" s="159" t="s">
        <v>473</v>
      </c>
      <c r="E160" s="160" t="s">
        <v>1914</v>
      </c>
      <c r="F160" s="161" t="s">
        <v>1915</v>
      </c>
      <c r="G160" s="162" t="s">
        <v>489</v>
      </c>
      <c r="H160" s="163">
        <v>1</v>
      </c>
      <c r="I160" s="164"/>
      <c r="J160" s="165">
        <f t="shared" si="0"/>
        <v>0</v>
      </c>
      <c r="K160" s="166"/>
      <c r="L160" s="167"/>
      <c r="M160" s="168" t="s">
        <v>1</v>
      </c>
      <c r="N160" s="169" t="s">
        <v>45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226</v>
      </c>
      <c r="AT160" s="152" t="s">
        <v>473</v>
      </c>
      <c r="AU160" s="152" t="s">
        <v>86</v>
      </c>
      <c r="AY160" s="13" t="s">
        <v>193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91</v>
      </c>
      <c r="BK160" s="153">
        <f t="shared" si="9"/>
        <v>0</v>
      </c>
      <c r="BL160" s="13" t="s">
        <v>199</v>
      </c>
      <c r="BM160" s="152" t="s">
        <v>1916</v>
      </c>
    </row>
    <row r="161" spans="2:65" s="1" customFormat="1" ht="16.5" customHeight="1" x14ac:dyDescent="0.2">
      <c r="B161" s="139"/>
      <c r="C161" s="159" t="s">
        <v>1917</v>
      </c>
      <c r="D161" s="159" t="s">
        <v>473</v>
      </c>
      <c r="E161" s="160" t="s">
        <v>1918</v>
      </c>
      <c r="F161" s="161" t="s">
        <v>1919</v>
      </c>
      <c r="G161" s="162" t="s">
        <v>489</v>
      </c>
      <c r="H161" s="163">
        <v>1</v>
      </c>
      <c r="I161" s="164"/>
      <c r="J161" s="165">
        <f t="shared" si="0"/>
        <v>0</v>
      </c>
      <c r="K161" s="166"/>
      <c r="L161" s="167"/>
      <c r="M161" s="168" t="s">
        <v>1</v>
      </c>
      <c r="N161" s="169" t="s">
        <v>45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226</v>
      </c>
      <c r="AT161" s="152" t="s">
        <v>473</v>
      </c>
      <c r="AU161" s="152" t="s">
        <v>86</v>
      </c>
      <c r="AY161" s="13" t="s">
        <v>193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91</v>
      </c>
      <c r="BK161" s="153">
        <f t="shared" si="9"/>
        <v>0</v>
      </c>
      <c r="BL161" s="13" t="s">
        <v>199</v>
      </c>
      <c r="BM161" s="152" t="s">
        <v>1920</v>
      </c>
    </row>
    <row r="162" spans="2:65" s="1" customFormat="1" ht="24.2" customHeight="1" x14ac:dyDescent="0.2">
      <c r="B162" s="139"/>
      <c r="C162" s="159" t="s">
        <v>657</v>
      </c>
      <c r="D162" s="159" t="s">
        <v>473</v>
      </c>
      <c r="E162" s="160" t="s">
        <v>1921</v>
      </c>
      <c r="F162" s="161" t="s">
        <v>1922</v>
      </c>
      <c r="G162" s="162" t="s">
        <v>489</v>
      </c>
      <c r="H162" s="163">
        <v>1</v>
      </c>
      <c r="I162" s="164"/>
      <c r="J162" s="165">
        <f t="shared" si="0"/>
        <v>0</v>
      </c>
      <c r="K162" s="166"/>
      <c r="L162" s="167"/>
      <c r="M162" s="168" t="s">
        <v>1</v>
      </c>
      <c r="N162" s="169" t="s">
        <v>45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226</v>
      </c>
      <c r="AT162" s="152" t="s">
        <v>473</v>
      </c>
      <c r="AU162" s="152" t="s">
        <v>86</v>
      </c>
      <c r="AY162" s="13" t="s">
        <v>193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91</v>
      </c>
      <c r="BK162" s="153">
        <f t="shared" si="9"/>
        <v>0</v>
      </c>
      <c r="BL162" s="13" t="s">
        <v>199</v>
      </c>
      <c r="BM162" s="152" t="s">
        <v>1923</v>
      </c>
    </row>
    <row r="163" spans="2:65" s="1" customFormat="1" ht="16.5" customHeight="1" x14ac:dyDescent="0.2">
      <c r="B163" s="139"/>
      <c r="C163" s="159" t="s">
        <v>570</v>
      </c>
      <c r="D163" s="159" t="s">
        <v>473</v>
      </c>
      <c r="E163" s="160" t="s">
        <v>1924</v>
      </c>
      <c r="F163" s="161" t="s">
        <v>1886</v>
      </c>
      <c r="G163" s="162" t="s">
        <v>489</v>
      </c>
      <c r="H163" s="163">
        <v>2</v>
      </c>
      <c r="I163" s="164"/>
      <c r="J163" s="165">
        <f t="shared" si="0"/>
        <v>0</v>
      </c>
      <c r="K163" s="166"/>
      <c r="L163" s="167"/>
      <c r="M163" s="168" t="s">
        <v>1</v>
      </c>
      <c r="N163" s="169" t="s">
        <v>45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226</v>
      </c>
      <c r="AT163" s="152" t="s">
        <v>473</v>
      </c>
      <c r="AU163" s="152" t="s">
        <v>86</v>
      </c>
      <c r="AY163" s="13" t="s">
        <v>193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91</v>
      </c>
      <c r="BK163" s="153">
        <f t="shared" si="9"/>
        <v>0</v>
      </c>
      <c r="BL163" s="13" t="s">
        <v>199</v>
      </c>
      <c r="BM163" s="152" t="s">
        <v>1925</v>
      </c>
    </row>
    <row r="164" spans="2:65" s="1" customFormat="1" ht="16.5" customHeight="1" x14ac:dyDescent="0.2">
      <c r="B164" s="139"/>
      <c r="C164" s="140" t="s">
        <v>468</v>
      </c>
      <c r="D164" s="140" t="s">
        <v>195</v>
      </c>
      <c r="E164" s="141" t="s">
        <v>1911</v>
      </c>
      <c r="F164" s="142" t="s">
        <v>1912</v>
      </c>
      <c r="G164" s="143" t="s">
        <v>489</v>
      </c>
      <c r="H164" s="144">
        <v>1</v>
      </c>
      <c r="I164" s="145"/>
      <c r="J164" s="146">
        <f t="shared" si="0"/>
        <v>0</v>
      </c>
      <c r="K164" s="147"/>
      <c r="L164" s="28"/>
      <c r="M164" s="148" t="s">
        <v>1</v>
      </c>
      <c r="N164" s="149" t="s">
        <v>45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199</v>
      </c>
      <c r="AT164" s="152" t="s">
        <v>195</v>
      </c>
      <c r="AU164" s="152" t="s">
        <v>86</v>
      </c>
      <c r="AY164" s="13" t="s">
        <v>193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3" t="s">
        <v>91</v>
      </c>
      <c r="BK164" s="153">
        <f t="shared" si="9"/>
        <v>0</v>
      </c>
      <c r="BL164" s="13" t="s">
        <v>199</v>
      </c>
      <c r="BM164" s="152" t="s">
        <v>1926</v>
      </c>
    </row>
    <row r="165" spans="2:65" s="1" customFormat="1" ht="16.5" customHeight="1" x14ac:dyDescent="0.2">
      <c r="B165" s="139"/>
      <c r="C165" s="159" t="s">
        <v>452</v>
      </c>
      <c r="D165" s="159" t="s">
        <v>473</v>
      </c>
      <c r="E165" s="160" t="s">
        <v>1927</v>
      </c>
      <c r="F165" s="161" t="s">
        <v>1928</v>
      </c>
      <c r="G165" s="162" t="s">
        <v>489</v>
      </c>
      <c r="H165" s="163">
        <v>1</v>
      </c>
      <c r="I165" s="164"/>
      <c r="J165" s="165">
        <f t="shared" ref="J165:J196" si="10">ROUND(I165*H165,2)</f>
        <v>0</v>
      </c>
      <c r="K165" s="166"/>
      <c r="L165" s="167"/>
      <c r="M165" s="168" t="s">
        <v>1</v>
      </c>
      <c r="N165" s="169" t="s">
        <v>45</v>
      </c>
      <c r="P165" s="150">
        <f t="shared" ref="P165:P196" si="11">O165*H165</f>
        <v>0</v>
      </c>
      <c r="Q165" s="150">
        <v>0</v>
      </c>
      <c r="R165" s="150">
        <f t="shared" ref="R165:R196" si="12">Q165*H165</f>
        <v>0</v>
      </c>
      <c r="S165" s="150">
        <v>0</v>
      </c>
      <c r="T165" s="151">
        <f t="shared" ref="T165:T196" si="13">S165*H165</f>
        <v>0</v>
      </c>
      <c r="AR165" s="152" t="s">
        <v>226</v>
      </c>
      <c r="AT165" s="152" t="s">
        <v>473</v>
      </c>
      <c r="AU165" s="152" t="s">
        <v>86</v>
      </c>
      <c r="AY165" s="13" t="s">
        <v>193</v>
      </c>
      <c r="BE165" s="153">
        <f t="shared" ref="BE165:BE196" si="14">IF(N165="základná",J165,0)</f>
        <v>0</v>
      </c>
      <c r="BF165" s="153">
        <f t="shared" ref="BF165:BF196" si="15">IF(N165="znížená",J165,0)</f>
        <v>0</v>
      </c>
      <c r="BG165" s="153">
        <f t="shared" ref="BG165:BG196" si="16">IF(N165="zákl. prenesená",J165,0)</f>
        <v>0</v>
      </c>
      <c r="BH165" s="153">
        <f t="shared" ref="BH165:BH196" si="17">IF(N165="zníž. prenesená",J165,0)</f>
        <v>0</v>
      </c>
      <c r="BI165" s="153">
        <f t="shared" ref="BI165:BI196" si="18">IF(N165="nulová",J165,0)</f>
        <v>0</v>
      </c>
      <c r="BJ165" s="13" t="s">
        <v>91</v>
      </c>
      <c r="BK165" s="153">
        <f t="shared" ref="BK165:BK196" si="19">ROUND(I165*H165,2)</f>
        <v>0</v>
      </c>
      <c r="BL165" s="13" t="s">
        <v>199</v>
      </c>
      <c r="BM165" s="152" t="s">
        <v>1929</v>
      </c>
    </row>
    <row r="166" spans="2:65" s="1" customFormat="1" ht="16.5" customHeight="1" x14ac:dyDescent="0.2">
      <c r="B166" s="139"/>
      <c r="C166" s="159" t="s">
        <v>460</v>
      </c>
      <c r="D166" s="159" t="s">
        <v>473</v>
      </c>
      <c r="E166" s="160" t="s">
        <v>1930</v>
      </c>
      <c r="F166" s="161" t="s">
        <v>1931</v>
      </c>
      <c r="G166" s="162" t="s">
        <v>489</v>
      </c>
      <c r="H166" s="163">
        <v>1</v>
      </c>
      <c r="I166" s="164"/>
      <c r="J166" s="165">
        <f t="shared" si="10"/>
        <v>0</v>
      </c>
      <c r="K166" s="166"/>
      <c r="L166" s="167"/>
      <c r="M166" s="168" t="s">
        <v>1</v>
      </c>
      <c r="N166" s="16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226</v>
      </c>
      <c r="AT166" s="152" t="s">
        <v>473</v>
      </c>
      <c r="AU166" s="152" t="s">
        <v>86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1932</v>
      </c>
    </row>
    <row r="167" spans="2:65" s="1" customFormat="1" ht="16.5" customHeight="1" x14ac:dyDescent="0.2">
      <c r="B167" s="139"/>
      <c r="C167" s="159" t="s">
        <v>472</v>
      </c>
      <c r="D167" s="159" t="s">
        <v>473</v>
      </c>
      <c r="E167" s="160" t="s">
        <v>1933</v>
      </c>
      <c r="F167" s="161" t="s">
        <v>1934</v>
      </c>
      <c r="G167" s="162" t="s">
        <v>489</v>
      </c>
      <c r="H167" s="163">
        <v>1</v>
      </c>
      <c r="I167" s="164"/>
      <c r="J167" s="165">
        <f t="shared" si="10"/>
        <v>0</v>
      </c>
      <c r="K167" s="166"/>
      <c r="L167" s="167"/>
      <c r="M167" s="168" t="s">
        <v>1</v>
      </c>
      <c r="N167" s="16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226</v>
      </c>
      <c r="AT167" s="152" t="s">
        <v>473</v>
      </c>
      <c r="AU167" s="152" t="s">
        <v>86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1935</v>
      </c>
    </row>
    <row r="168" spans="2:65" s="1" customFormat="1" ht="24.2" customHeight="1" x14ac:dyDescent="0.2">
      <c r="B168" s="139"/>
      <c r="C168" s="159" t="s">
        <v>456</v>
      </c>
      <c r="D168" s="159" t="s">
        <v>473</v>
      </c>
      <c r="E168" s="160" t="s">
        <v>1936</v>
      </c>
      <c r="F168" s="161" t="s">
        <v>1937</v>
      </c>
      <c r="G168" s="162" t="s">
        <v>489</v>
      </c>
      <c r="H168" s="163">
        <v>1</v>
      </c>
      <c r="I168" s="164"/>
      <c r="J168" s="165">
        <f t="shared" si="10"/>
        <v>0</v>
      </c>
      <c r="K168" s="166"/>
      <c r="L168" s="167"/>
      <c r="M168" s="168" t="s">
        <v>1</v>
      </c>
      <c r="N168" s="16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226</v>
      </c>
      <c r="AT168" s="152" t="s">
        <v>473</v>
      </c>
      <c r="AU168" s="152" t="s">
        <v>86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1938</v>
      </c>
    </row>
    <row r="169" spans="2:65" s="1" customFormat="1" ht="16.5" customHeight="1" x14ac:dyDescent="0.2">
      <c r="B169" s="139"/>
      <c r="C169" s="159" t="s">
        <v>458</v>
      </c>
      <c r="D169" s="159" t="s">
        <v>473</v>
      </c>
      <c r="E169" s="160" t="s">
        <v>1855</v>
      </c>
      <c r="F169" s="161" t="s">
        <v>1856</v>
      </c>
      <c r="G169" s="162" t="s">
        <v>489</v>
      </c>
      <c r="H169" s="163">
        <v>2</v>
      </c>
      <c r="I169" s="164"/>
      <c r="J169" s="165">
        <f t="shared" si="10"/>
        <v>0</v>
      </c>
      <c r="K169" s="166"/>
      <c r="L169" s="167"/>
      <c r="M169" s="168" t="s">
        <v>1</v>
      </c>
      <c r="N169" s="16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226</v>
      </c>
      <c r="AT169" s="152" t="s">
        <v>473</v>
      </c>
      <c r="AU169" s="152" t="s">
        <v>86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1939</v>
      </c>
    </row>
    <row r="170" spans="2:65" s="1" customFormat="1" ht="16.5" customHeight="1" x14ac:dyDescent="0.2">
      <c r="B170" s="139"/>
      <c r="C170" s="159" t="s">
        <v>526</v>
      </c>
      <c r="D170" s="159" t="s">
        <v>473</v>
      </c>
      <c r="E170" s="160" t="s">
        <v>1858</v>
      </c>
      <c r="F170" s="161" t="s">
        <v>1859</v>
      </c>
      <c r="G170" s="162" t="s">
        <v>489</v>
      </c>
      <c r="H170" s="163">
        <v>2</v>
      </c>
      <c r="I170" s="164"/>
      <c r="J170" s="165">
        <f t="shared" si="10"/>
        <v>0</v>
      </c>
      <c r="K170" s="166"/>
      <c r="L170" s="167"/>
      <c r="M170" s="168" t="s">
        <v>1</v>
      </c>
      <c r="N170" s="16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226</v>
      </c>
      <c r="AT170" s="152" t="s">
        <v>473</v>
      </c>
      <c r="AU170" s="152" t="s">
        <v>86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1940</v>
      </c>
    </row>
    <row r="171" spans="2:65" s="1" customFormat="1" ht="16.5" customHeight="1" x14ac:dyDescent="0.2">
      <c r="B171" s="139"/>
      <c r="C171" s="140" t="s">
        <v>1745</v>
      </c>
      <c r="D171" s="140" t="s">
        <v>195</v>
      </c>
      <c r="E171" s="141" t="s">
        <v>1911</v>
      </c>
      <c r="F171" s="142" t="s">
        <v>1912</v>
      </c>
      <c r="G171" s="143" t="s">
        <v>489</v>
      </c>
      <c r="H171" s="144">
        <v>1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45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199</v>
      </c>
      <c r="AT171" s="152" t="s">
        <v>195</v>
      </c>
      <c r="AU171" s="152" t="s">
        <v>86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1941</v>
      </c>
    </row>
    <row r="172" spans="2:65" s="1" customFormat="1" ht="16.5" customHeight="1" x14ac:dyDescent="0.2">
      <c r="B172" s="139"/>
      <c r="C172" s="159" t="s">
        <v>1753</v>
      </c>
      <c r="D172" s="159" t="s">
        <v>473</v>
      </c>
      <c r="E172" s="160" t="s">
        <v>1942</v>
      </c>
      <c r="F172" s="161" t="s">
        <v>1943</v>
      </c>
      <c r="G172" s="162" t="s">
        <v>489</v>
      </c>
      <c r="H172" s="163">
        <v>1</v>
      </c>
      <c r="I172" s="164"/>
      <c r="J172" s="165">
        <f t="shared" si="10"/>
        <v>0</v>
      </c>
      <c r="K172" s="166"/>
      <c r="L172" s="167"/>
      <c r="M172" s="168" t="s">
        <v>1</v>
      </c>
      <c r="N172" s="16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226</v>
      </c>
      <c r="AT172" s="152" t="s">
        <v>473</v>
      </c>
      <c r="AU172" s="152" t="s">
        <v>86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1944</v>
      </c>
    </row>
    <row r="173" spans="2:65" s="1" customFormat="1" ht="24.2" customHeight="1" x14ac:dyDescent="0.2">
      <c r="B173" s="139"/>
      <c r="C173" s="159" t="s">
        <v>1749</v>
      </c>
      <c r="D173" s="159" t="s">
        <v>473</v>
      </c>
      <c r="E173" s="160" t="s">
        <v>1945</v>
      </c>
      <c r="F173" s="161" t="s">
        <v>1946</v>
      </c>
      <c r="G173" s="162" t="s">
        <v>489</v>
      </c>
      <c r="H173" s="163">
        <v>1</v>
      </c>
      <c r="I173" s="164"/>
      <c r="J173" s="165">
        <f t="shared" si="10"/>
        <v>0</v>
      </c>
      <c r="K173" s="166"/>
      <c r="L173" s="167"/>
      <c r="M173" s="168" t="s">
        <v>1</v>
      </c>
      <c r="N173" s="16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226</v>
      </c>
      <c r="AT173" s="152" t="s">
        <v>473</v>
      </c>
      <c r="AU173" s="152" t="s">
        <v>86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1947</v>
      </c>
    </row>
    <row r="174" spans="2:65" s="1" customFormat="1" ht="16.5" customHeight="1" x14ac:dyDescent="0.2">
      <c r="B174" s="139"/>
      <c r="C174" s="140" t="s">
        <v>840</v>
      </c>
      <c r="D174" s="140" t="s">
        <v>195</v>
      </c>
      <c r="E174" s="141" t="s">
        <v>1948</v>
      </c>
      <c r="F174" s="142" t="s">
        <v>1949</v>
      </c>
      <c r="G174" s="143" t="s">
        <v>489</v>
      </c>
      <c r="H174" s="144">
        <v>1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86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1950</v>
      </c>
    </row>
    <row r="175" spans="2:65" s="1" customFormat="1" ht="16.5" customHeight="1" x14ac:dyDescent="0.2">
      <c r="B175" s="139"/>
      <c r="C175" s="140" t="s">
        <v>836</v>
      </c>
      <c r="D175" s="140" t="s">
        <v>195</v>
      </c>
      <c r="E175" s="141" t="s">
        <v>1951</v>
      </c>
      <c r="F175" s="142" t="s">
        <v>1952</v>
      </c>
      <c r="G175" s="143" t="s">
        <v>489</v>
      </c>
      <c r="H175" s="144">
        <v>1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86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1953</v>
      </c>
    </row>
    <row r="176" spans="2:65" s="1" customFormat="1" ht="16.5" customHeight="1" x14ac:dyDescent="0.2">
      <c r="B176" s="139"/>
      <c r="C176" s="140" t="s">
        <v>254</v>
      </c>
      <c r="D176" s="140" t="s">
        <v>195</v>
      </c>
      <c r="E176" s="141" t="s">
        <v>1954</v>
      </c>
      <c r="F176" s="142" t="s">
        <v>1955</v>
      </c>
      <c r="G176" s="143" t="s">
        <v>489</v>
      </c>
      <c r="H176" s="144">
        <v>10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45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199</v>
      </c>
      <c r="AT176" s="152" t="s">
        <v>195</v>
      </c>
      <c r="AU176" s="152" t="s">
        <v>86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1956</v>
      </c>
    </row>
    <row r="177" spans="2:65" s="1" customFormat="1" ht="16.5" customHeight="1" x14ac:dyDescent="0.2">
      <c r="B177" s="139"/>
      <c r="C177" s="140" t="s">
        <v>582</v>
      </c>
      <c r="D177" s="140" t="s">
        <v>195</v>
      </c>
      <c r="E177" s="141" t="s">
        <v>1954</v>
      </c>
      <c r="F177" s="142" t="s">
        <v>1955</v>
      </c>
      <c r="G177" s="143" t="s">
        <v>489</v>
      </c>
      <c r="H177" s="144">
        <v>4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45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199</v>
      </c>
      <c r="AT177" s="152" t="s">
        <v>195</v>
      </c>
      <c r="AU177" s="152" t="s">
        <v>86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1957</v>
      </c>
    </row>
    <row r="178" spans="2:65" s="1" customFormat="1" ht="16.5" customHeight="1" x14ac:dyDescent="0.2">
      <c r="B178" s="139"/>
      <c r="C178" s="140" t="s">
        <v>1958</v>
      </c>
      <c r="D178" s="140" t="s">
        <v>195</v>
      </c>
      <c r="E178" s="141" t="s">
        <v>1954</v>
      </c>
      <c r="F178" s="142" t="s">
        <v>1955</v>
      </c>
      <c r="G178" s="143" t="s">
        <v>489</v>
      </c>
      <c r="H178" s="144">
        <v>2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45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199</v>
      </c>
      <c r="AT178" s="152" t="s">
        <v>195</v>
      </c>
      <c r="AU178" s="152" t="s">
        <v>86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1959</v>
      </c>
    </row>
    <row r="179" spans="2:65" s="1" customFormat="1" ht="16.5" customHeight="1" x14ac:dyDescent="0.2">
      <c r="B179" s="139"/>
      <c r="C179" s="140" t="s">
        <v>511</v>
      </c>
      <c r="D179" s="140" t="s">
        <v>195</v>
      </c>
      <c r="E179" s="141" t="s">
        <v>1954</v>
      </c>
      <c r="F179" s="142" t="s">
        <v>1955</v>
      </c>
      <c r="G179" s="143" t="s">
        <v>489</v>
      </c>
      <c r="H179" s="144">
        <v>2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45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199</v>
      </c>
      <c r="AT179" s="152" t="s">
        <v>195</v>
      </c>
      <c r="AU179" s="152" t="s">
        <v>86</v>
      </c>
      <c r="AY179" s="13" t="s">
        <v>193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91</v>
      </c>
      <c r="BK179" s="153">
        <f t="shared" si="19"/>
        <v>0</v>
      </c>
      <c r="BL179" s="13" t="s">
        <v>199</v>
      </c>
      <c r="BM179" s="152" t="s">
        <v>1960</v>
      </c>
    </row>
    <row r="180" spans="2:65" s="1" customFormat="1" ht="16.5" customHeight="1" x14ac:dyDescent="0.2">
      <c r="B180" s="139"/>
      <c r="C180" s="140" t="s">
        <v>1029</v>
      </c>
      <c r="D180" s="140" t="s">
        <v>195</v>
      </c>
      <c r="E180" s="141" t="s">
        <v>1954</v>
      </c>
      <c r="F180" s="142" t="s">
        <v>1955</v>
      </c>
      <c r="G180" s="143" t="s">
        <v>489</v>
      </c>
      <c r="H180" s="144">
        <v>1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45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199</v>
      </c>
      <c r="AT180" s="152" t="s">
        <v>195</v>
      </c>
      <c r="AU180" s="152" t="s">
        <v>86</v>
      </c>
      <c r="AY180" s="13" t="s">
        <v>193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91</v>
      </c>
      <c r="BK180" s="153">
        <f t="shared" si="19"/>
        <v>0</v>
      </c>
      <c r="BL180" s="13" t="s">
        <v>199</v>
      </c>
      <c r="BM180" s="152" t="s">
        <v>1961</v>
      </c>
    </row>
    <row r="181" spans="2:65" s="1" customFormat="1" ht="16.5" customHeight="1" x14ac:dyDescent="0.2">
      <c r="B181" s="139"/>
      <c r="C181" s="140" t="s">
        <v>699</v>
      </c>
      <c r="D181" s="140" t="s">
        <v>195</v>
      </c>
      <c r="E181" s="141" t="s">
        <v>1954</v>
      </c>
      <c r="F181" s="142" t="s">
        <v>1955</v>
      </c>
      <c r="G181" s="143" t="s">
        <v>489</v>
      </c>
      <c r="H181" s="144">
        <v>1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45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199</v>
      </c>
      <c r="AT181" s="152" t="s">
        <v>195</v>
      </c>
      <c r="AU181" s="152" t="s">
        <v>86</v>
      </c>
      <c r="AY181" s="13" t="s">
        <v>193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91</v>
      </c>
      <c r="BK181" s="153">
        <f t="shared" si="19"/>
        <v>0</v>
      </c>
      <c r="BL181" s="13" t="s">
        <v>199</v>
      </c>
      <c r="BM181" s="152" t="s">
        <v>1962</v>
      </c>
    </row>
    <row r="182" spans="2:65" s="1" customFormat="1" ht="16.5" customHeight="1" x14ac:dyDescent="0.2">
      <c r="B182" s="139"/>
      <c r="C182" s="140" t="s">
        <v>320</v>
      </c>
      <c r="D182" s="140" t="s">
        <v>195</v>
      </c>
      <c r="E182" s="141" t="s">
        <v>1963</v>
      </c>
      <c r="F182" s="142" t="s">
        <v>1964</v>
      </c>
      <c r="G182" s="143" t="s">
        <v>489</v>
      </c>
      <c r="H182" s="144">
        <v>4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45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199</v>
      </c>
      <c r="AT182" s="152" t="s">
        <v>195</v>
      </c>
      <c r="AU182" s="152" t="s">
        <v>86</v>
      </c>
      <c r="AY182" s="13" t="s">
        <v>193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91</v>
      </c>
      <c r="BK182" s="153">
        <f t="shared" si="19"/>
        <v>0</v>
      </c>
      <c r="BL182" s="13" t="s">
        <v>199</v>
      </c>
      <c r="BM182" s="152" t="s">
        <v>1965</v>
      </c>
    </row>
    <row r="183" spans="2:65" s="1" customFormat="1" ht="24.2" customHeight="1" x14ac:dyDescent="0.2">
      <c r="B183" s="139"/>
      <c r="C183" s="140" t="s">
        <v>326</v>
      </c>
      <c r="D183" s="140" t="s">
        <v>195</v>
      </c>
      <c r="E183" s="141" t="s">
        <v>1966</v>
      </c>
      <c r="F183" s="142" t="s">
        <v>1967</v>
      </c>
      <c r="G183" s="143" t="s">
        <v>489</v>
      </c>
      <c r="H183" s="144">
        <v>4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45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199</v>
      </c>
      <c r="AT183" s="152" t="s">
        <v>195</v>
      </c>
      <c r="AU183" s="152" t="s">
        <v>86</v>
      </c>
      <c r="AY183" s="13" t="s">
        <v>193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91</v>
      </c>
      <c r="BK183" s="153">
        <f t="shared" si="19"/>
        <v>0</v>
      </c>
      <c r="BL183" s="13" t="s">
        <v>199</v>
      </c>
      <c r="BM183" s="152" t="s">
        <v>1968</v>
      </c>
    </row>
    <row r="184" spans="2:65" s="1" customFormat="1" ht="16.5" customHeight="1" x14ac:dyDescent="0.2">
      <c r="B184" s="139"/>
      <c r="C184" s="140" t="s">
        <v>578</v>
      </c>
      <c r="D184" s="140" t="s">
        <v>195</v>
      </c>
      <c r="E184" s="141" t="s">
        <v>1969</v>
      </c>
      <c r="F184" s="142" t="s">
        <v>1970</v>
      </c>
      <c r="G184" s="143" t="s">
        <v>489</v>
      </c>
      <c r="H184" s="144">
        <v>4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45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199</v>
      </c>
      <c r="AT184" s="152" t="s">
        <v>195</v>
      </c>
      <c r="AU184" s="152" t="s">
        <v>86</v>
      </c>
      <c r="AY184" s="13" t="s">
        <v>193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91</v>
      </c>
      <c r="BK184" s="153">
        <f t="shared" si="19"/>
        <v>0</v>
      </c>
      <c r="BL184" s="13" t="s">
        <v>199</v>
      </c>
      <c r="BM184" s="152" t="s">
        <v>1971</v>
      </c>
    </row>
    <row r="185" spans="2:65" s="1" customFormat="1" ht="16.5" customHeight="1" x14ac:dyDescent="0.2">
      <c r="B185" s="139"/>
      <c r="C185" s="140" t="s">
        <v>233</v>
      </c>
      <c r="D185" s="140" t="s">
        <v>195</v>
      </c>
      <c r="E185" s="141" t="s">
        <v>1972</v>
      </c>
      <c r="F185" s="142" t="s">
        <v>1973</v>
      </c>
      <c r="G185" s="143" t="s">
        <v>489</v>
      </c>
      <c r="H185" s="144">
        <v>5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45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199</v>
      </c>
      <c r="AT185" s="152" t="s">
        <v>195</v>
      </c>
      <c r="AU185" s="152" t="s">
        <v>86</v>
      </c>
      <c r="AY185" s="13" t="s">
        <v>193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91</v>
      </c>
      <c r="BK185" s="153">
        <f t="shared" si="19"/>
        <v>0</v>
      </c>
      <c r="BL185" s="13" t="s">
        <v>199</v>
      </c>
      <c r="BM185" s="152" t="s">
        <v>1974</v>
      </c>
    </row>
    <row r="186" spans="2:65" s="1" customFormat="1" ht="16.5" customHeight="1" x14ac:dyDescent="0.2">
      <c r="B186" s="139"/>
      <c r="C186" s="140" t="s">
        <v>237</v>
      </c>
      <c r="D186" s="140" t="s">
        <v>195</v>
      </c>
      <c r="E186" s="141" t="s">
        <v>1975</v>
      </c>
      <c r="F186" s="142" t="s">
        <v>1976</v>
      </c>
      <c r="G186" s="143" t="s">
        <v>489</v>
      </c>
      <c r="H186" s="144">
        <v>5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45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199</v>
      </c>
      <c r="AT186" s="152" t="s">
        <v>195</v>
      </c>
      <c r="AU186" s="152" t="s">
        <v>86</v>
      </c>
      <c r="AY186" s="13" t="s">
        <v>193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91</v>
      </c>
      <c r="BK186" s="153">
        <f t="shared" si="19"/>
        <v>0</v>
      </c>
      <c r="BL186" s="13" t="s">
        <v>199</v>
      </c>
      <c r="BM186" s="152" t="s">
        <v>1977</v>
      </c>
    </row>
    <row r="187" spans="2:65" s="1" customFormat="1" ht="16.5" customHeight="1" x14ac:dyDescent="0.2">
      <c r="B187" s="139"/>
      <c r="C187" s="140" t="s">
        <v>1978</v>
      </c>
      <c r="D187" s="140" t="s">
        <v>195</v>
      </c>
      <c r="E187" s="141" t="s">
        <v>1979</v>
      </c>
      <c r="F187" s="142" t="s">
        <v>1980</v>
      </c>
      <c r="G187" s="143" t="s">
        <v>489</v>
      </c>
      <c r="H187" s="144">
        <v>4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45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199</v>
      </c>
      <c r="AT187" s="152" t="s">
        <v>195</v>
      </c>
      <c r="AU187" s="152" t="s">
        <v>86</v>
      </c>
      <c r="AY187" s="13" t="s">
        <v>193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91</v>
      </c>
      <c r="BK187" s="153">
        <f t="shared" si="19"/>
        <v>0</v>
      </c>
      <c r="BL187" s="13" t="s">
        <v>199</v>
      </c>
      <c r="BM187" s="152" t="s">
        <v>1981</v>
      </c>
    </row>
    <row r="188" spans="2:65" s="1" customFormat="1" ht="16.5" customHeight="1" x14ac:dyDescent="0.2">
      <c r="B188" s="139"/>
      <c r="C188" s="140" t="s">
        <v>486</v>
      </c>
      <c r="D188" s="140" t="s">
        <v>195</v>
      </c>
      <c r="E188" s="141" t="s">
        <v>1982</v>
      </c>
      <c r="F188" s="142" t="s">
        <v>1983</v>
      </c>
      <c r="G188" s="143" t="s">
        <v>489</v>
      </c>
      <c r="H188" s="144">
        <v>1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45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199</v>
      </c>
      <c r="AT188" s="152" t="s">
        <v>195</v>
      </c>
      <c r="AU188" s="152" t="s">
        <v>86</v>
      </c>
      <c r="AY188" s="13" t="s">
        <v>193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91</v>
      </c>
      <c r="BK188" s="153">
        <f t="shared" si="19"/>
        <v>0</v>
      </c>
      <c r="BL188" s="13" t="s">
        <v>199</v>
      </c>
      <c r="BM188" s="152" t="s">
        <v>1984</v>
      </c>
    </row>
    <row r="189" spans="2:65" s="1" customFormat="1" ht="16.5" customHeight="1" x14ac:dyDescent="0.2">
      <c r="B189" s="139"/>
      <c r="C189" s="140" t="s">
        <v>1985</v>
      </c>
      <c r="D189" s="140" t="s">
        <v>195</v>
      </c>
      <c r="E189" s="141" t="s">
        <v>1986</v>
      </c>
      <c r="F189" s="142" t="s">
        <v>1987</v>
      </c>
      <c r="G189" s="143" t="s">
        <v>489</v>
      </c>
      <c r="H189" s="144">
        <v>1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45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199</v>
      </c>
      <c r="AT189" s="152" t="s">
        <v>195</v>
      </c>
      <c r="AU189" s="152" t="s">
        <v>86</v>
      </c>
      <c r="AY189" s="13" t="s">
        <v>193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91</v>
      </c>
      <c r="BK189" s="153">
        <f t="shared" si="19"/>
        <v>0</v>
      </c>
      <c r="BL189" s="13" t="s">
        <v>199</v>
      </c>
      <c r="BM189" s="152" t="s">
        <v>1988</v>
      </c>
    </row>
    <row r="190" spans="2:65" s="1" customFormat="1" ht="16.5" customHeight="1" x14ac:dyDescent="0.2">
      <c r="B190" s="139"/>
      <c r="C190" s="140" t="s">
        <v>876</v>
      </c>
      <c r="D190" s="140" t="s">
        <v>195</v>
      </c>
      <c r="E190" s="141" t="s">
        <v>1989</v>
      </c>
      <c r="F190" s="142" t="s">
        <v>1990</v>
      </c>
      <c r="G190" s="143" t="s">
        <v>489</v>
      </c>
      <c r="H190" s="144">
        <v>1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45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199</v>
      </c>
      <c r="AT190" s="152" t="s">
        <v>195</v>
      </c>
      <c r="AU190" s="152" t="s">
        <v>86</v>
      </c>
      <c r="AY190" s="13" t="s">
        <v>193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91</v>
      </c>
      <c r="BK190" s="153">
        <f t="shared" si="19"/>
        <v>0</v>
      </c>
      <c r="BL190" s="13" t="s">
        <v>199</v>
      </c>
      <c r="BM190" s="152" t="s">
        <v>1991</v>
      </c>
    </row>
    <row r="191" spans="2:65" s="1" customFormat="1" ht="24.2" customHeight="1" x14ac:dyDescent="0.2">
      <c r="B191" s="139"/>
      <c r="C191" s="159" t="s">
        <v>880</v>
      </c>
      <c r="D191" s="159" t="s">
        <v>473</v>
      </c>
      <c r="E191" s="160" t="s">
        <v>1992</v>
      </c>
      <c r="F191" s="161" t="s">
        <v>1993</v>
      </c>
      <c r="G191" s="162" t="s">
        <v>489</v>
      </c>
      <c r="H191" s="163">
        <v>1</v>
      </c>
      <c r="I191" s="164"/>
      <c r="J191" s="165">
        <f t="shared" si="10"/>
        <v>0</v>
      </c>
      <c r="K191" s="166"/>
      <c r="L191" s="167"/>
      <c r="M191" s="168" t="s">
        <v>1</v>
      </c>
      <c r="N191" s="169" t="s">
        <v>45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226</v>
      </c>
      <c r="AT191" s="152" t="s">
        <v>473</v>
      </c>
      <c r="AU191" s="152" t="s">
        <v>86</v>
      </c>
      <c r="AY191" s="13" t="s">
        <v>193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91</v>
      </c>
      <c r="BK191" s="153">
        <f t="shared" si="19"/>
        <v>0</v>
      </c>
      <c r="BL191" s="13" t="s">
        <v>199</v>
      </c>
      <c r="BM191" s="152" t="s">
        <v>1994</v>
      </c>
    </row>
    <row r="192" spans="2:65" s="1" customFormat="1" ht="24.2" customHeight="1" x14ac:dyDescent="0.2">
      <c r="B192" s="139"/>
      <c r="C192" s="159" t="s">
        <v>848</v>
      </c>
      <c r="D192" s="159" t="s">
        <v>473</v>
      </c>
      <c r="E192" s="160" t="s">
        <v>1995</v>
      </c>
      <c r="F192" s="161" t="s">
        <v>1996</v>
      </c>
      <c r="G192" s="162" t="s">
        <v>489</v>
      </c>
      <c r="H192" s="163">
        <v>1</v>
      </c>
      <c r="I192" s="164"/>
      <c r="J192" s="165">
        <f t="shared" si="10"/>
        <v>0</v>
      </c>
      <c r="K192" s="166"/>
      <c r="L192" s="167"/>
      <c r="M192" s="168" t="s">
        <v>1</v>
      </c>
      <c r="N192" s="169" t="s">
        <v>45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226</v>
      </c>
      <c r="AT192" s="152" t="s">
        <v>473</v>
      </c>
      <c r="AU192" s="152" t="s">
        <v>86</v>
      </c>
      <c r="AY192" s="13" t="s">
        <v>193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91</v>
      </c>
      <c r="BK192" s="153">
        <f t="shared" si="19"/>
        <v>0</v>
      </c>
      <c r="BL192" s="13" t="s">
        <v>199</v>
      </c>
      <c r="BM192" s="152" t="s">
        <v>1997</v>
      </c>
    </row>
    <row r="193" spans="2:65" s="1" customFormat="1" ht="16.5" customHeight="1" x14ac:dyDescent="0.2">
      <c r="B193" s="139"/>
      <c r="C193" s="140" t="s">
        <v>703</v>
      </c>
      <c r="D193" s="140" t="s">
        <v>195</v>
      </c>
      <c r="E193" s="141" t="s">
        <v>1989</v>
      </c>
      <c r="F193" s="142" t="s">
        <v>1990</v>
      </c>
      <c r="G193" s="143" t="s">
        <v>489</v>
      </c>
      <c r="H193" s="144">
        <v>1</v>
      </c>
      <c r="I193" s="145"/>
      <c r="J193" s="146">
        <f t="shared" si="10"/>
        <v>0</v>
      </c>
      <c r="K193" s="147"/>
      <c r="L193" s="28"/>
      <c r="M193" s="148" t="s">
        <v>1</v>
      </c>
      <c r="N193" s="149" t="s">
        <v>45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199</v>
      </c>
      <c r="AT193" s="152" t="s">
        <v>195</v>
      </c>
      <c r="AU193" s="152" t="s">
        <v>86</v>
      </c>
      <c r="AY193" s="13" t="s">
        <v>193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91</v>
      </c>
      <c r="BK193" s="153">
        <f t="shared" si="19"/>
        <v>0</v>
      </c>
      <c r="BL193" s="13" t="s">
        <v>199</v>
      </c>
      <c r="BM193" s="152" t="s">
        <v>1998</v>
      </c>
    </row>
    <row r="194" spans="2:65" s="1" customFormat="1" ht="16.5" customHeight="1" x14ac:dyDescent="0.2">
      <c r="B194" s="139"/>
      <c r="C194" s="140" t="s">
        <v>250</v>
      </c>
      <c r="D194" s="140" t="s">
        <v>195</v>
      </c>
      <c r="E194" s="141" t="s">
        <v>1999</v>
      </c>
      <c r="F194" s="142" t="s">
        <v>2000</v>
      </c>
      <c r="G194" s="143" t="s">
        <v>489</v>
      </c>
      <c r="H194" s="144">
        <v>10</v>
      </c>
      <c r="I194" s="145"/>
      <c r="J194" s="146">
        <f t="shared" si="10"/>
        <v>0</v>
      </c>
      <c r="K194" s="147"/>
      <c r="L194" s="28"/>
      <c r="M194" s="148" t="s">
        <v>1</v>
      </c>
      <c r="N194" s="149" t="s">
        <v>45</v>
      </c>
      <c r="P194" s="150">
        <f t="shared" si="11"/>
        <v>0</v>
      </c>
      <c r="Q194" s="150">
        <v>0</v>
      </c>
      <c r="R194" s="150">
        <f t="shared" si="12"/>
        <v>0</v>
      </c>
      <c r="S194" s="150">
        <v>0</v>
      </c>
      <c r="T194" s="151">
        <f t="shared" si="13"/>
        <v>0</v>
      </c>
      <c r="AR194" s="152" t="s">
        <v>199</v>
      </c>
      <c r="AT194" s="152" t="s">
        <v>195</v>
      </c>
      <c r="AU194" s="152" t="s">
        <v>86</v>
      </c>
      <c r="AY194" s="13" t="s">
        <v>193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91</v>
      </c>
      <c r="BK194" s="153">
        <f t="shared" si="19"/>
        <v>0</v>
      </c>
      <c r="BL194" s="13" t="s">
        <v>199</v>
      </c>
      <c r="BM194" s="152" t="s">
        <v>2001</v>
      </c>
    </row>
    <row r="195" spans="2:65" s="1" customFormat="1" ht="16.5" customHeight="1" x14ac:dyDescent="0.2">
      <c r="B195" s="139"/>
      <c r="C195" s="140" t="s">
        <v>2002</v>
      </c>
      <c r="D195" s="140" t="s">
        <v>195</v>
      </c>
      <c r="E195" s="141" t="s">
        <v>1999</v>
      </c>
      <c r="F195" s="142" t="s">
        <v>2000</v>
      </c>
      <c r="G195" s="143" t="s">
        <v>489</v>
      </c>
      <c r="H195" s="144">
        <v>2</v>
      </c>
      <c r="I195" s="145"/>
      <c r="J195" s="146">
        <f t="shared" si="10"/>
        <v>0</v>
      </c>
      <c r="K195" s="147"/>
      <c r="L195" s="28"/>
      <c r="M195" s="148" t="s">
        <v>1</v>
      </c>
      <c r="N195" s="149" t="s">
        <v>45</v>
      </c>
      <c r="P195" s="150">
        <f t="shared" si="11"/>
        <v>0</v>
      </c>
      <c r="Q195" s="150">
        <v>0</v>
      </c>
      <c r="R195" s="150">
        <f t="shared" si="12"/>
        <v>0</v>
      </c>
      <c r="S195" s="150">
        <v>0</v>
      </c>
      <c r="T195" s="151">
        <f t="shared" si="13"/>
        <v>0</v>
      </c>
      <c r="AR195" s="152" t="s">
        <v>199</v>
      </c>
      <c r="AT195" s="152" t="s">
        <v>195</v>
      </c>
      <c r="AU195" s="152" t="s">
        <v>86</v>
      </c>
      <c r="AY195" s="13" t="s">
        <v>193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91</v>
      </c>
      <c r="BK195" s="153">
        <f t="shared" si="19"/>
        <v>0</v>
      </c>
      <c r="BL195" s="13" t="s">
        <v>199</v>
      </c>
      <c r="BM195" s="152" t="s">
        <v>2003</v>
      </c>
    </row>
    <row r="196" spans="2:65" s="1" customFormat="1" ht="16.5" customHeight="1" x14ac:dyDescent="0.2">
      <c r="B196" s="139"/>
      <c r="C196" s="140" t="s">
        <v>242</v>
      </c>
      <c r="D196" s="140" t="s">
        <v>195</v>
      </c>
      <c r="E196" s="141" t="s">
        <v>2004</v>
      </c>
      <c r="F196" s="142" t="s">
        <v>2005</v>
      </c>
      <c r="G196" s="143" t="s">
        <v>489</v>
      </c>
      <c r="H196" s="144">
        <v>5</v>
      </c>
      <c r="I196" s="145"/>
      <c r="J196" s="146">
        <f t="shared" si="10"/>
        <v>0</v>
      </c>
      <c r="K196" s="147"/>
      <c r="L196" s="28"/>
      <c r="M196" s="148" t="s">
        <v>1</v>
      </c>
      <c r="N196" s="149" t="s">
        <v>45</v>
      </c>
      <c r="P196" s="150">
        <f t="shared" si="11"/>
        <v>0</v>
      </c>
      <c r="Q196" s="150">
        <v>0</v>
      </c>
      <c r="R196" s="150">
        <f t="shared" si="12"/>
        <v>0</v>
      </c>
      <c r="S196" s="150">
        <v>0</v>
      </c>
      <c r="T196" s="151">
        <f t="shared" si="13"/>
        <v>0</v>
      </c>
      <c r="AR196" s="152" t="s">
        <v>199</v>
      </c>
      <c r="AT196" s="152" t="s">
        <v>195</v>
      </c>
      <c r="AU196" s="152" t="s">
        <v>86</v>
      </c>
      <c r="AY196" s="13" t="s">
        <v>193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91</v>
      </c>
      <c r="BK196" s="153">
        <f t="shared" si="19"/>
        <v>0</v>
      </c>
      <c r="BL196" s="13" t="s">
        <v>199</v>
      </c>
      <c r="BM196" s="152" t="s">
        <v>2006</v>
      </c>
    </row>
    <row r="197" spans="2:65" s="1" customFormat="1" ht="16.5" customHeight="1" x14ac:dyDescent="0.2">
      <c r="B197" s="139"/>
      <c r="C197" s="140" t="s">
        <v>2007</v>
      </c>
      <c r="D197" s="140" t="s">
        <v>195</v>
      </c>
      <c r="E197" s="141" t="s">
        <v>2008</v>
      </c>
      <c r="F197" s="142" t="s">
        <v>2009</v>
      </c>
      <c r="G197" s="143" t="s">
        <v>489</v>
      </c>
      <c r="H197" s="144">
        <v>1</v>
      </c>
      <c r="I197" s="145"/>
      <c r="J197" s="146">
        <f t="shared" ref="J197:J228" si="20">ROUND(I197*H197,2)</f>
        <v>0</v>
      </c>
      <c r="K197" s="147"/>
      <c r="L197" s="28"/>
      <c r="M197" s="148" t="s">
        <v>1</v>
      </c>
      <c r="N197" s="149" t="s">
        <v>45</v>
      </c>
      <c r="P197" s="150">
        <f t="shared" ref="P197:P228" si="21">O197*H197</f>
        <v>0</v>
      </c>
      <c r="Q197" s="150">
        <v>0</v>
      </c>
      <c r="R197" s="150">
        <f t="shared" ref="R197:R228" si="22">Q197*H197</f>
        <v>0</v>
      </c>
      <c r="S197" s="150">
        <v>0</v>
      </c>
      <c r="T197" s="151">
        <f t="shared" ref="T197:T228" si="23">S197*H197</f>
        <v>0</v>
      </c>
      <c r="AR197" s="152" t="s">
        <v>199</v>
      </c>
      <c r="AT197" s="152" t="s">
        <v>195</v>
      </c>
      <c r="AU197" s="152" t="s">
        <v>86</v>
      </c>
      <c r="AY197" s="13" t="s">
        <v>193</v>
      </c>
      <c r="BE197" s="153">
        <f t="shared" ref="BE197:BE217" si="24">IF(N197="základná",J197,0)</f>
        <v>0</v>
      </c>
      <c r="BF197" s="153">
        <f t="shared" ref="BF197:BF217" si="25">IF(N197="znížená",J197,0)</f>
        <v>0</v>
      </c>
      <c r="BG197" s="153">
        <f t="shared" ref="BG197:BG217" si="26">IF(N197="zákl. prenesená",J197,0)</f>
        <v>0</v>
      </c>
      <c r="BH197" s="153">
        <f t="shared" ref="BH197:BH217" si="27">IF(N197="zníž. prenesená",J197,0)</f>
        <v>0</v>
      </c>
      <c r="BI197" s="153">
        <f t="shared" ref="BI197:BI217" si="28">IF(N197="nulová",J197,0)</f>
        <v>0</v>
      </c>
      <c r="BJ197" s="13" t="s">
        <v>91</v>
      </c>
      <c r="BK197" s="153">
        <f t="shared" ref="BK197:BK217" si="29">ROUND(I197*H197,2)</f>
        <v>0</v>
      </c>
      <c r="BL197" s="13" t="s">
        <v>199</v>
      </c>
      <c r="BM197" s="152" t="s">
        <v>2010</v>
      </c>
    </row>
    <row r="198" spans="2:65" s="1" customFormat="1" ht="16.5" customHeight="1" x14ac:dyDescent="0.2">
      <c r="B198" s="139"/>
      <c r="C198" s="140" t="s">
        <v>491</v>
      </c>
      <c r="D198" s="140" t="s">
        <v>195</v>
      </c>
      <c r="E198" s="141" t="s">
        <v>2011</v>
      </c>
      <c r="F198" s="142" t="s">
        <v>2012</v>
      </c>
      <c r="G198" s="143" t="s">
        <v>489</v>
      </c>
      <c r="H198" s="144">
        <v>1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45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199</v>
      </c>
      <c r="AT198" s="152" t="s">
        <v>195</v>
      </c>
      <c r="AU198" s="152" t="s">
        <v>86</v>
      </c>
      <c r="AY198" s="13" t="s">
        <v>193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91</v>
      </c>
      <c r="BK198" s="153">
        <f t="shared" si="29"/>
        <v>0</v>
      </c>
      <c r="BL198" s="13" t="s">
        <v>199</v>
      </c>
      <c r="BM198" s="152" t="s">
        <v>2013</v>
      </c>
    </row>
    <row r="199" spans="2:65" s="1" customFormat="1" ht="16.5" customHeight="1" x14ac:dyDescent="0.2">
      <c r="B199" s="139"/>
      <c r="C199" s="140" t="s">
        <v>258</v>
      </c>
      <c r="D199" s="140" t="s">
        <v>195</v>
      </c>
      <c r="E199" s="141" t="s">
        <v>2014</v>
      </c>
      <c r="F199" s="142" t="s">
        <v>2015</v>
      </c>
      <c r="G199" s="143" t="s">
        <v>489</v>
      </c>
      <c r="H199" s="144">
        <v>5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45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199</v>
      </c>
      <c r="AT199" s="152" t="s">
        <v>195</v>
      </c>
      <c r="AU199" s="152" t="s">
        <v>86</v>
      </c>
      <c r="AY199" s="13" t="s">
        <v>193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91</v>
      </c>
      <c r="BK199" s="153">
        <f t="shared" si="29"/>
        <v>0</v>
      </c>
      <c r="BL199" s="13" t="s">
        <v>199</v>
      </c>
      <c r="BM199" s="152" t="s">
        <v>2016</v>
      </c>
    </row>
    <row r="200" spans="2:65" s="1" customFormat="1" ht="16.5" customHeight="1" x14ac:dyDescent="0.2">
      <c r="B200" s="139"/>
      <c r="C200" s="140" t="s">
        <v>498</v>
      </c>
      <c r="D200" s="140" t="s">
        <v>195</v>
      </c>
      <c r="E200" s="141" t="s">
        <v>2017</v>
      </c>
      <c r="F200" s="142" t="s">
        <v>2018</v>
      </c>
      <c r="G200" s="143" t="s">
        <v>489</v>
      </c>
      <c r="H200" s="144">
        <v>1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45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199</v>
      </c>
      <c r="AT200" s="152" t="s">
        <v>195</v>
      </c>
      <c r="AU200" s="152" t="s">
        <v>86</v>
      </c>
      <c r="AY200" s="13" t="s">
        <v>193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91</v>
      </c>
      <c r="BK200" s="153">
        <f t="shared" si="29"/>
        <v>0</v>
      </c>
      <c r="BL200" s="13" t="s">
        <v>199</v>
      </c>
      <c r="BM200" s="152" t="s">
        <v>2019</v>
      </c>
    </row>
    <row r="201" spans="2:65" s="1" customFormat="1" ht="16.5" customHeight="1" x14ac:dyDescent="0.2">
      <c r="B201" s="139"/>
      <c r="C201" s="140" t="s">
        <v>246</v>
      </c>
      <c r="D201" s="140" t="s">
        <v>195</v>
      </c>
      <c r="E201" s="141" t="s">
        <v>2020</v>
      </c>
      <c r="F201" s="142" t="s">
        <v>2021</v>
      </c>
      <c r="G201" s="143" t="s">
        <v>489</v>
      </c>
      <c r="H201" s="144">
        <v>5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45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199</v>
      </c>
      <c r="AT201" s="152" t="s">
        <v>195</v>
      </c>
      <c r="AU201" s="152" t="s">
        <v>86</v>
      </c>
      <c r="AY201" s="13" t="s">
        <v>193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91</v>
      </c>
      <c r="BK201" s="153">
        <f t="shared" si="29"/>
        <v>0</v>
      </c>
      <c r="BL201" s="13" t="s">
        <v>199</v>
      </c>
      <c r="BM201" s="152" t="s">
        <v>2022</v>
      </c>
    </row>
    <row r="202" spans="2:65" s="1" customFormat="1" ht="16.5" customHeight="1" x14ac:dyDescent="0.2">
      <c r="B202" s="139"/>
      <c r="C202" s="140" t="s">
        <v>478</v>
      </c>
      <c r="D202" s="140" t="s">
        <v>195</v>
      </c>
      <c r="E202" s="141" t="s">
        <v>2023</v>
      </c>
      <c r="F202" s="142" t="s">
        <v>2024</v>
      </c>
      <c r="G202" s="143" t="s">
        <v>489</v>
      </c>
      <c r="H202" s="144">
        <v>1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45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199</v>
      </c>
      <c r="AT202" s="152" t="s">
        <v>195</v>
      </c>
      <c r="AU202" s="152" t="s">
        <v>86</v>
      </c>
      <c r="AY202" s="13" t="s">
        <v>193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91</v>
      </c>
      <c r="BK202" s="153">
        <f t="shared" si="29"/>
        <v>0</v>
      </c>
      <c r="BL202" s="13" t="s">
        <v>199</v>
      </c>
      <c r="BM202" s="152" t="s">
        <v>2025</v>
      </c>
    </row>
    <row r="203" spans="2:65" s="1" customFormat="1" ht="16.5" customHeight="1" x14ac:dyDescent="0.2">
      <c r="B203" s="139"/>
      <c r="C203" s="140" t="s">
        <v>679</v>
      </c>
      <c r="D203" s="140" t="s">
        <v>195</v>
      </c>
      <c r="E203" s="141" t="s">
        <v>2026</v>
      </c>
      <c r="F203" s="142" t="s">
        <v>2027</v>
      </c>
      <c r="G203" s="143" t="s">
        <v>489</v>
      </c>
      <c r="H203" s="144">
        <v>1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45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199</v>
      </c>
      <c r="AT203" s="152" t="s">
        <v>195</v>
      </c>
      <c r="AU203" s="152" t="s">
        <v>86</v>
      </c>
      <c r="AY203" s="13" t="s">
        <v>193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91</v>
      </c>
      <c r="BK203" s="153">
        <f t="shared" si="29"/>
        <v>0</v>
      </c>
      <c r="BL203" s="13" t="s">
        <v>199</v>
      </c>
      <c r="BM203" s="152" t="s">
        <v>2028</v>
      </c>
    </row>
    <row r="204" spans="2:65" s="1" customFormat="1" ht="16.5" customHeight="1" x14ac:dyDescent="0.2">
      <c r="B204" s="139"/>
      <c r="C204" s="140" t="s">
        <v>2029</v>
      </c>
      <c r="D204" s="140" t="s">
        <v>195</v>
      </c>
      <c r="E204" s="141" t="s">
        <v>2030</v>
      </c>
      <c r="F204" s="142" t="s">
        <v>2031</v>
      </c>
      <c r="G204" s="143" t="s">
        <v>489</v>
      </c>
      <c r="H204" s="144">
        <v>1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45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199</v>
      </c>
      <c r="AT204" s="152" t="s">
        <v>195</v>
      </c>
      <c r="AU204" s="152" t="s">
        <v>86</v>
      </c>
      <c r="AY204" s="13" t="s">
        <v>193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91</v>
      </c>
      <c r="BK204" s="153">
        <f t="shared" si="29"/>
        <v>0</v>
      </c>
      <c r="BL204" s="13" t="s">
        <v>199</v>
      </c>
      <c r="BM204" s="152" t="s">
        <v>2032</v>
      </c>
    </row>
    <row r="205" spans="2:65" s="1" customFormat="1" ht="16.5" customHeight="1" x14ac:dyDescent="0.2">
      <c r="B205" s="139"/>
      <c r="C205" s="140" t="s">
        <v>602</v>
      </c>
      <c r="D205" s="140" t="s">
        <v>195</v>
      </c>
      <c r="E205" s="141" t="s">
        <v>2033</v>
      </c>
      <c r="F205" s="142" t="s">
        <v>2034</v>
      </c>
      <c r="G205" s="143" t="s">
        <v>489</v>
      </c>
      <c r="H205" s="144">
        <v>1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45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199</v>
      </c>
      <c r="AT205" s="152" t="s">
        <v>195</v>
      </c>
      <c r="AU205" s="152" t="s">
        <v>86</v>
      </c>
      <c r="AY205" s="13" t="s">
        <v>193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91</v>
      </c>
      <c r="BK205" s="153">
        <f t="shared" si="29"/>
        <v>0</v>
      </c>
      <c r="BL205" s="13" t="s">
        <v>199</v>
      </c>
      <c r="BM205" s="152" t="s">
        <v>2035</v>
      </c>
    </row>
    <row r="206" spans="2:65" s="1" customFormat="1" ht="16.5" customHeight="1" x14ac:dyDescent="0.2">
      <c r="B206" s="139"/>
      <c r="C206" s="140" t="s">
        <v>311</v>
      </c>
      <c r="D206" s="140" t="s">
        <v>195</v>
      </c>
      <c r="E206" s="141" t="s">
        <v>2036</v>
      </c>
      <c r="F206" s="142" t="s">
        <v>2037</v>
      </c>
      <c r="G206" s="143" t="s">
        <v>489</v>
      </c>
      <c r="H206" s="144">
        <v>4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45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199</v>
      </c>
      <c r="AT206" s="152" t="s">
        <v>195</v>
      </c>
      <c r="AU206" s="152" t="s">
        <v>86</v>
      </c>
      <c r="AY206" s="13" t="s">
        <v>193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91</v>
      </c>
      <c r="BK206" s="153">
        <f t="shared" si="29"/>
        <v>0</v>
      </c>
      <c r="BL206" s="13" t="s">
        <v>199</v>
      </c>
      <c r="BM206" s="152" t="s">
        <v>2038</v>
      </c>
    </row>
    <row r="207" spans="2:65" s="1" customFormat="1" ht="24.2" customHeight="1" x14ac:dyDescent="0.2">
      <c r="B207" s="139"/>
      <c r="C207" s="159" t="s">
        <v>315</v>
      </c>
      <c r="D207" s="159" t="s">
        <v>473</v>
      </c>
      <c r="E207" s="160" t="s">
        <v>2039</v>
      </c>
      <c r="F207" s="161" t="s">
        <v>2040</v>
      </c>
      <c r="G207" s="162" t="s">
        <v>489</v>
      </c>
      <c r="H207" s="163">
        <v>4</v>
      </c>
      <c r="I207" s="164"/>
      <c r="J207" s="165">
        <f t="shared" si="20"/>
        <v>0</v>
      </c>
      <c r="K207" s="166"/>
      <c r="L207" s="167"/>
      <c r="M207" s="168" t="s">
        <v>1</v>
      </c>
      <c r="N207" s="169" t="s">
        <v>45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226</v>
      </c>
      <c r="AT207" s="152" t="s">
        <v>473</v>
      </c>
      <c r="AU207" s="152" t="s">
        <v>86</v>
      </c>
      <c r="AY207" s="13" t="s">
        <v>193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91</v>
      </c>
      <c r="BK207" s="153">
        <f t="shared" si="29"/>
        <v>0</v>
      </c>
      <c r="BL207" s="13" t="s">
        <v>199</v>
      </c>
      <c r="BM207" s="152" t="s">
        <v>2041</v>
      </c>
    </row>
    <row r="208" spans="2:65" s="1" customFormat="1" ht="16.5" customHeight="1" x14ac:dyDescent="0.2">
      <c r="B208" s="139"/>
      <c r="C208" s="140" t="s">
        <v>598</v>
      </c>
      <c r="D208" s="140" t="s">
        <v>195</v>
      </c>
      <c r="E208" s="141" t="s">
        <v>2042</v>
      </c>
      <c r="F208" s="142" t="s">
        <v>2043</v>
      </c>
      <c r="G208" s="143" t="s">
        <v>489</v>
      </c>
      <c r="H208" s="144">
        <v>1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45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199</v>
      </c>
      <c r="AT208" s="152" t="s">
        <v>195</v>
      </c>
      <c r="AU208" s="152" t="s">
        <v>86</v>
      </c>
      <c r="AY208" s="13" t="s">
        <v>193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91</v>
      </c>
      <c r="BK208" s="153">
        <f t="shared" si="29"/>
        <v>0</v>
      </c>
      <c r="BL208" s="13" t="s">
        <v>199</v>
      </c>
      <c r="BM208" s="152" t="s">
        <v>2044</v>
      </c>
    </row>
    <row r="209" spans="2:65" s="1" customFormat="1" ht="16.5" customHeight="1" x14ac:dyDescent="0.2">
      <c r="B209" s="139"/>
      <c r="C209" s="140" t="s">
        <v>606</v>
      </c>
      <c r="D209" s="140" t="s">
        <v>195</v>
      </c>
      <c r="E209" s="141" t="s">
        <v>2045</v>
      </c>
      <c r="F209" s="142" t="s">
        <v>2046</v>
      </c>
      <c r="G209" s="143" t="s">
        <v>489</v>
      </c>
      <c r="H209" s="144">
        <v>2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45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199</v>
      </c>
      <c r="AT209" s="152" t="s">
        <v>195</v>
      </c>
      <c r="AU209" s="152" t="s">
        <v>86</v>
      </c>
      <c r="AY209" s="13" t="s">
        <v>193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91</v>
      </c>
      <c r="BK209" s="153">
        <f t="shared" si="29"/>
        <v>0</v>
      </c>
      <c r="BL209" s="13" t="s">
        <v>199</v>
      </c>
      <c r="BM209" s="152" t="s">
        <v>2047</v>
      </c>
    </row>
    <row r="210" spans="2:65" s="1" customFormat="1" ht="16.5" customHeight="1" x14ac:dyDescent="0.2">
      <c r="B210" s="139"/>
      <c r="C210" s="140" t="s">
        <v>206</v>
      </c>
      <c r="D210" s="140" t="s">
        <v>195</v>
      </c>
      <c r="E210" s="141" t="s">
        <v>2048</v>
      </c>
      <c r="F210" s="142" t="s">
        <v>2037</v>
      </c>
      <c r="G210" s="143" t="s">
        <v>489</v>
      </c>
      <c r="H210" s="144">
        <v>10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45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199</v>
      </c>
      <c r="AT210" s="152" t="s">
        <v>195</v>
      </c>
      <c r="AU210" s="152" t="s">
        <v>86</v>
      </c>
      <c r="AY210" s="13" t="s">
        <v>193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91</v>
      </c>
      <c r="BK210" s="153">
        <f t="shared" si="29"/>
        <v>0</v>
      </c>
      <c r="BL210" s="13" t="s">
        <v>199</v>
      </c>
      <c r="BM210" s="152" t="s">
        <v>2049</v>
      </c>
    </row>
    <row r="211" spans="2:65" s="1" customFormat="1" ht="16.5" customHeight="1" x14ac:dyDescent="0.2">
      <c r="B211" s="139"/>
      <c r="C211" s="140" t="s">
        <v>594</v>
      </c>
      <c r="D211" s="140" t="s">
        <v>195</v>
      </c>
      <c r="E211" s="141" t="s">
        <v>2048</v>
      </c>
      <c r="F211" s="142" t="s">
        <v>2037</v>
      </c>
      <c r="G211" s="143" t="s">
        <v>489</v>
      </c>
      <c r="H211" s="144">
        <v>2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45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199</v>
      </c>
      <c r="AT211" s="152" t="s">
        <v>195</v>
      </c>
      <c r="AU211" s="152" t="s">
        <v>86</v>
      </c>
      <c r="AY211" s="13" t="s">
        <v>193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91</v>
      </c>
      <c r="BK211" s="153">
        <f t="shared" si="29"/>
        <v>0</v>
      </c>
      <c r="BL211" s="13" t="s">
        <v>199</v>
      </c>
      <c r="BM211" s="152" t="s">
        <v>2050</v>
      </c>
    </row>
    <row r="212" spans="2:65" s="1" customFormat="1" ht="16.5" customHeight="1" x14ac:dyDescent="0.2">
      <c r="B212" s="139"/>
      <c r="C212" s="159" t="s">
        <v>590</v>
      </c>
      <c r="D212" s="159" t="s">
        <v>473</v>
      </c>
      <c r="E212" s="160" t="s">
        <v>2051</v>
      </c>
      <c r="F212" s="161" t="s">
        <v>2052</v>
      </c>
      <c r="G212" s="162" t="s">
        <v>489</v>
      </c>
      <c r="H212" s="163">
        <v>1</v>
      </c>
      <c r="I212" s="164"/>
      <c r="J212" s="165">
        <f t="shared" si="20"/>
        <v>0</v>
      </c>
      <c r="K212" s="166"/>
      <c r="L212" s="167"/>
      <c r="M212" s="168" t="s">
        <v>1</v>
      </c>
      <c r="N212" s="169" t="s">
        <v>45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226</v>
      </c>
      <c r="AT212" s="152" t="s">
        <v>473</v>
      </c>
      <c r="AU212" s="152" t="s">
        <v>86</v>
      </c>
      <c r="AY212" s="13" t="s">
        <v>193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91</v>
      </c>
      <c r="BK212" s="153">
        <f t="shared" si="29"/>
        <v>0</v>
      </c>
      <c r="BL212" s="13" t="s">
        <v>199</v>
      </c>
      <c r="BM212" s="152" t="s">
        <v>2053</v>
      </c>
    </row>
    <row r="213" spans="2:65" s="1" customFormat="1" ht="16.5" customHeight="1" x14ac:dyDescent="0.2">
      <c r="B213" s="139"/>
      <c r="C213" s="159" t="s">
        <v>653</v>
      </c>
      <c r="D213" s="159" t="s">
        <v>473</v>
      </c>
      <c r="E213" s="160" t="s">
        <v>2054</v>
      </c>
      <c r="F213" s="161" t="s">
        <v>2055</v>
      </c>
      <c r="G213" s="162" t="s">
        <v>489</v>
      </c>
      <c r="H213" s="163">
        <v>1</v>
      </c>
      <c r="I213" s="164"/>
      <c r="J213" s="165">
        <f t="shared" si="20"/>
        <v>0</v>
      </c>
      <c r="K213" s="166"/>
      <c r="L213" s="167"/>
      <c r="M213" s="168" t="s">
        <v>1</v>
      </c>
      <c r="N213" s="169" t="s">
        <v>45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226</v>
      </c>
      <c r="AT213" s="152" t="s">
        <v>473</v>
      </c>
      <c r="AU213" s="152" t="s">
        <v>86</v>
      </c>
      <c r="AY213" s="13" t="s">
        <v>193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91</v>
      </c>
      <c r="BK213" s="153">
        <f t="shared" si="29"/>
        <v>0</v>
      </c>
      <c r="BL213" s="13" t="s">
        <v>199</v>
      </c>
      <c r="BM213" s="152" t="s">
        <v>2056</v>
      </c>
    </row>
    <row r="214" spans="2:65" s="1" customFormat="1" ht="16.5" customHeight="1" x14ac:dyDescent="0.2">
      <c r="B214" s="139"/>
      <c r="C214" s="140" t="s">
        <v>542</v>
      </c>
      <c r="D214" s="140" t="s">
        <v>195</v>
      </c>
      <c r="E214" s="141" t="s">
        <v>2048</v>
      </c>
      <c r="F214" s="142" t="s">
        <v>2037</v>
      </c>
      <c r="G214" s="143" t="s">
        <v>489</v>
      </c>
      <c r="H214" s="144">
        <v>2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45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199</v>
      </c>
      <c r="AT214" s="152" t="s">
        <v>195</v>
      </c>
      <c r="AU214" s="152" t="s">
        <v>86</v>
      </c>
      <c r="AY214" s="13" t="s">
        <v>193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91</v>
      </c>
      <c r="BK214" s="153">
        <f t="shared" si="29"/>
        <v>0</v>
      </c>
      <c r="BL214" s="13" t="s">
        <v>199</v>
      </c>
      <c r="BM214" s="152" t="s">
        <v>2057</v>
      </c>
    </row>
    <row r="215" spans="2:65" s="1" customFormat="1" ht="24.2" customHeight="1" x14ac:dyDescent="0.2">
      <c r="B215" s="139"/>
      <c r="C215" s="159" t="s">
        <v>482</v>
      </c>
      <c r="D215" s="159" t="s">
        <v>473</v>
      </c>
      <c r="E215" s="160" t="s">
        <v>1852</v>
      </c>
      <c r="F215" s="161" t="s">
        <v>1853</v>
      </c>
      <c r="G215" s="162" t="s">
        <v>489</v>
      </c>
      <c r="H215" s="163">
        <v>1</v>
      </c>
      <c r="I215" s="164"/>
      <c r="J215" s="165">
        <f t="shared" si="20"/>
        <v>0</v>
      </c>
      <c r="K215" s="166"/>
      <c r="L215" s="167"/>
      <c r="M215" s="168" t="s">
        <v>1</v>
      </c>
      <c r="N215" s="169" t="s">
        <v>45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226</v>
      </c>
      <c r="AT215" s="152" t="s">
        <v>473</v>
      </c>
      <c r="AU215" s="152" t="s">
        <v>86</v>
      </c>
      <c r="AY215" s="13" t="s">
        <v>193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91</v>
      </c>
      <c r="BK215" s="153">
        <f t="shared" si="29"/>
        <v>0</v>
      </c>
      <c r="BL215" s="13" t="s">
        <v>199</v>
      </c>
      <c r="BM215" s="152" t="s">
        <v>2058</v>
      </c>
    </row>
    <row r="216" spans="2:65" s="1" customFormat="1" ht="16.5" customHeight="1" x14ac:dyDescent="0.2">
      <c r="B216" s="139"/>
      <c r="C216" s="140" t="s">
        <v>1039</v>
      </c>
      <c r="D216" s="140" t="s">
        <v>195</v>
      </c>
      <c r="E216" s="141" t="s">
        <v>2048</v>
      </c>
      <c r="F216" s="142" t="s">
        <v>2037</v>
      </c>
      <c r="G216" s="143" t="s">
        <v>489</v>
      </c>
      <c r="H216" s="144">
        <v>1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45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199</v>
      </c>
      <c r="AT216" s="152" t="s">
        <v>195</v>
      </c>
      <c r="AU216" s="152" t="s">
        <v>86</v>
      </c>
      <c r="AY216" s="13" t="s">
        <v>193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91</v>
      </c>
      <c r="BK216" s="153">
        <f t="shared" si="29"/>
        <v>0</v>
      </c>
      <c r="BL216" s="13" t="s">
        <v>199</v>
      </c>
      <c r="BM216" s="152" t="s">
        <v>2059</v>
      </c>
    </row>
    <row r="217" spans="2:65" s="1" customFormat="1" ht="24.2" customHeight="1" x14ac:dyDescent="0.2">
      <c r="B217" s="139"/>
      <c r="C217" s="159" t="s">
        <v>1025</v>
      </c>
      <c r="D217" s="159" t="s">
        <v>473</v>
      </c>
      <c r="E217" s="160" t="s">
        <v>2060</v>
      </c>
      <c r="F217" s="161" t="s">
        <v>2061</v>
      </c>
      <c r="G217" s="162" t="s">
        <v>489</v>
      </c>
      <c r="H217" s="163">
        <v>1</v>
      </c>
      <c r="I217" s="164"/>
      <c r="J217" s="165">
        <f t="shared" si="20"/>
        <v>0</v>
      </c>
      <c r="K217" s="166"/>
      <c r="L217" s="167"/>
      <c r="M217" s="168" t="s">
        <v>1</v>
      </c>
      <c r="N217" s="169" t="s">
        <v>45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226</v>
      </c>
      <c r="AT217" s="152" t="s">
        <v>473</v>
      </c>
      <c r="AU217" s="152" t="s">
        <v>86</v>
      </c>
      <c r="AY217" s="13" t="s">
        <v>193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91</v>
      </c>
      <c r="BK217" s="153">
        <f t="shared" si="29"/>
        <v>0</v>
      </c>
      <c r="BL217" s="13" t="s">
        <v>199</v>
      </c>
      <c r="BM217" s="152" t="s">
        <v>2062</v>
      </c>
    </row>
    <row r="218" spans="2:65" s="11" customFormat="1" ht="25.9" customHeight="1" x14ac:dyDescent="0.2">
      <c r="B218" s="127"/>
      <c r="D218" s="128" t="s">
        <v>78</v>
      </c>
      <c r="E218" s="129" t="s">
        <v>2063</v>
      </c>
      <c r="F218" s="129" t="s">
        <v>191</v>
      </c>
      <c r="I218" s="130"/>
      <c r="J218" s="131">
        <f>BK218</f>
        <v>0</v>
      </c>
      <c r="L218" s="127"/>
      <c r="M218" s="132"/>
      <c r="P218" s="133">
        <f>SUM(P219:P221)</f>
        <v>0</v>
      </c>
      <c r="R218" s="133">
        <f>SUM(R219:R221)</f>
        <v>0</v>
      </c>
      <c r="T218" s="134">
        <f>SUM(T219:T221)</f>
        <v>0</v>
      </c>
      <c r="AR218" s="128" t="s">
        <v>86</v>
      </c>
      <c r="AT218" s="135" t="s">
        <v>78</v>
      </c>
      <c r="AU218" s="135" t="s">
        <v>79</v>
      </c>
      <c r="AY218" s="128" t="s">
        <v>193</v>
      </c>
      <c r="BK218" s="136">
        <f>SUM(BK219:BK221)</f>
        <v>0</v>
      </c>
    </row>
    <row r="219" spans="2:65" s="1" customFormat="1" ht="24.2" customHeight="1" x14ac:dyDescent="0.2">
      <c r="B219" s="139"/>
      <c r="C219" s="140" t="s">
        <v>1065</v>
      </c>
      <c r="D219" s="140" t="s">
        <v>195</v>
      </c>
      <c r="E219" s="141" t="s">
        <v>2064</v>
      </c>
      <c r="F219" s="142" t="s">
        <v>2065</v>
      </c>
      <c r="G219" s="143" t="s">
        <v>210</v>
      </c>
      <c r="H219" s="144">
        <v>2</v>
      </c>
      <c r="I219" s="145"/>
      <c r="J219" s="146">
        <f>ROUND(I219*H219,2)</f>
        <v>0</v>
      </c>
      <c r="K219" s="147"/>
      <c r="L219" s="28"/>
      <c r="M219" s="148" t="s">
        <v>1</v>
      </c>
      <c r="N219" s="149" t="s">
        <v>45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199</v>
      </c>
      <c r="AT219" s="152" t="s">
        <v>195</v>
      </c>
      <c r="AU219" s="152" t="s">
        <v>86</v>
      </c>
      <c r="AY219" s="13" t="s">
        <v>193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3" t="s">
        <v>91</v>
      </c>
      <c r="BK219" s="153">
        <f>ROUND(I219*H219,2)</f>
        <v>0</v>
      </c>
      <c r="BL219" s="13" t="s">
        <v>199</v>
      </c>
      <c r="BM219" s="152" t="s">
        <v>2066</v>
      </c>
    </row>
    <row r="220" spans="2:65" s="1" customFormat="1" ht="16.5" customHeight="1" x14ac:dyDescent="0.2">
      <c r="B220" s="139"/>
      <c r="C220" s="140" t="s">
        <v>1069</v>
      </c>
      <c r="D220" s="140" t="s">
        <v>195</v>
      </c>
      <c r="E220" s="141" t="s">
        <v>2067</v>
      </c>
      <c r="F220" s="142" t="s">
        <v>2068</v>
      </c>
      <c r="G220" s="143" t="s">
        <v>489</v>
      </c>
      <c r="H220" s="144">
        <v>7</v>
      </c>
      <c r="I220" s="145"/>
      <c r="J220" s="146">
        <f>ROUND(I220*H220,2)</f>
        <v>0</v>
      </c>
      <c r="K220" s="147"/>
      <c r="L220" s="28"/>
      <c r="M220" s="148" t="s">
        <v>1</v>
      </c>
      <c r="N220" s="149" t="s">
        <v>45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199</v>
      </c>
      <c r="AT220" s="152" t="s">
        <v>195</v>
      </c>
      <c r="AU220" s="152" t="s">
        <v>86</v>
      </c>
      <c r="AY220" s="13" t="s">
        <v>193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3" t="s">
        <v>91</v>
      </c>
      <c r="BK220" s="153">
        <f>ROUND(I220*H220,2)</f>
        <v>0</v>
      </c>
      <c r="BL220" s="13" t="s">
        <v>199</v>
      </c>
      <c r="BM220" s="152" t="s">
        <v>2069</v>
      </c>
    </row>
    <row r="221" spans="2:65" s="1" customFormat="1" ht="24.2" customHeight="1" x14ac:dyDescent="0.2">
      <c r="B221" s="139"/>
      <c r="C221" s="140" t="s">
        <v>1155</v>
      </c>
      <c r="D221" s="140" t="s">
        <v>195</v>
      </c>
      <c r="E221" s="141" t="s">
        <v>2070</v>
      </c>
      <c r="F221" s="142" t="s">
        <v>2071</v>
      </c>
      <c r="G221" s="143" t="s">
        <v>318</v>
      </c>
      <c r="H221" s="144">
        <v>60</v>
      </c>
      <c r="I221" s="145"/>
      <c r="J221" s="146">
        <f>ROUND(I221*H221,2)</f>
        <v>0</v>
      </c>
      <c r="K221" s="147"/>
      <c r="L221" s="28"/>
      <c r="M221" s="148" t="s">
        <v>1</v>
      </c>
      <c r="N221" s="149" t="s">
        <v>45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199</v>
      </c>
      <c r="AT221" s="152" t="s">
        <v>195</v>
      </c>
      <c r="AU221" s="152" t="s">
        <v>86</v>
      </c>
      <c r="AY221" s="13" t="s">
        <v>193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91</v>
      </c>
      <c r="BK221" s="153">
        <f>ROUND(I221*H221,2)</f>
        <v>0</v>
      </c>
      <c r="BL221" s="13" t="s">
        <v>199</v>
      </c>
      <c r="BM221" s="152" t="s">
        <v>2072</v>
      </c>
    </row>
    <row r="222" spans="2:65" s="11" customFormat="1" ht="25.9" customHeight="1" x14ac:dyDescent="0.2">
      <c r="B222" s="127"/>
      <c r="D222" s="128" t="s">
        <v>78</v>
      </c>
      <c r="E222" s="129" t="s">
        <v>2073</v>
      </c>
      <c r="F222" s="129" t="s">
        <v>2074</v>
      </c>
      <c r="I222" s="130"/>
      <c r="J222" s="131">
        <f>BK222</f>
        <v>0</v>
      </c>
      <c r="L222" s="127"/>
      <c r="M222" s="132"/>
      <c r="P222" s="133">
        <f>SUM(P223:P227)</f>
        <v>0</v>
      </c>
      <c r="R222" s="133">
        <f>SUM(R223:R227)</f>
        <v>0</v>
      </c>
      <c r="T222" s="134">
        <f>SUM(T223:T227)</f>
        <v>0</v>
      </c>
      <c r="AR222" s="128" t="s">
        <v>86</v>
      </c>
      <c r="AT222" s="135" t="s">
        <v>78</v>
      </c>
      <c r="AU222" s="135" t="s">
        <v>79</v>
      </c>
      <c r="AY222" s="128" t="s">
        <v>193</v>
      </c>
      <c r="BK222" s="136">
        <f>SUM(BK223:BK227)</f>
        <v>0</v>
      </c>
    </row>
    <row r="223" spans="2:65" s="1" customFormat="1" ht="16.5" customHeight="1" x14ac:dyDescent="0.2">
      <c r="B223" s="139"/>
      <c r="C223" s="140" t="s">
        <v>1488</v>
      </c>
      <c r="D223" s="140" t="s">
        <v>195</v>
      </c>
      <c r="E223" s="141" t="s">
        <v>2075</v>
      </c>
      <c r="F223" s="142" t="s">
        <v>2076</v>
      </c>
      <c r="G223" s="143" t="s">
        <v>2077</v>
      </c>
      <c r="H223" s="144">
        <v>12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45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199</v>
      </c>
      <c r="AT223" s="152" t="s">
        <v>195</v>
      </c>
      <c r="AU223" s="152" t="s">
        <v>86</v>
      </c>
      <c r="AY223" s="13" t="s">
        <v>193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91</v>
      </c>
      <c r="BK223" s="153">
        <f>ROUND(I223*H223,2)</f>
        <v>0</v>
      </c>
      <c r="BL223" s="13" t="s">
        <v>199</v>
      </c>
      <c r="BM223" s="152" t="s">
        <v>2078</v>
      </c>
    </row>
    <row r="224" spans="2:65" s="1" customFormat="1" ht="16.5" customHeight="1" x14ac:dyDescent="0.2">
      <c r="B224" s="139"/>
      <c r="C224" s="140" t="s">
        <v>1492</v>
      </c>
      <c r="D224" s="140" t="s">
        <v>195</v>
      </c>
      <c r="E224" s="141" t="s">
        <v>2079</v>
      </c>
      <c r="F224" s="142" t="s">
        <v>2080</v>
      </c>
      <c r="G224" s="143" t="s">
        <v>2077</v>
      </c>
      <c r="H224" s="144">
        <v>12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45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199</v>
      </c>
      <c r="AT224" s="152" t="s">
        <v>195</v>
      </c>
      <c r="AU224" s="152" t="s">
        <v>86</v>
      </c>
      <c r="AY224" s="13" t="s">
        <v>193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91</v>
      </c>
      <c r="BK224" s="153">
        <f>ROUND(I224*H224,2)</f>
        <v>0</v>
      </c>
      <c r="BL224" s="13" t="s">
        <v>199</v>
      </c>
      <c r="BM224" s="152" t="s">
        <v>2081</v>
      </c>
    </row>
    <row r="225" spans="2:65" s="1" customFormat="1" ht="16.5" customHeight="1" x14ac:dyDescent="0.2">
      <c r="B225" s="139"/>
      <c r="C225" s="140" t="s">
        <v>1496</v>
      </c>
      <c r="D225" s="140" t="s">
        <v>195</v>
      </c>
      <c r="E225" s="141" t="s">
        <v>2082</v>
      </c>
      <c r="F225" s="142" t="s">
        <v>2083</v>
      </c>
      <c r="G225" s="143" t="s">
        <v>2077</v>
      </c>
      <c r="H225" s="144">
        <v>5</v>
      </c>
      <c r="I225" s="145"/>
      <c r="J225" s="146">
        <f>ROUND(I225*H225,2)</f>
        <v>0</v>
      </c>
      <c r="K225" s="147"/>
      <c r="L225" s="28"/>
      <c r="M225" s="148" t="s">
        <v>1</v>
      </c>
      <c r="N225" s="149" t="s">
        <v>45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199</v>
      </c>
      <c r="AT225" s="152" t="s">
        <v>195</v>
      </c>
      <c r="AU225" s="152" t="s">
        <v>86</v>
      </c>
      <c r="AY225" s="13" t="s">
        <v>193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3" t="s">
        <v>91</v>
      </c>
      <c r="BK225" s="153">
        <f>ROUND(I225*H225,2)</f>
        <v>0</v>
      </c>
      <c r="BL225" s="13" t="s">
        <v>199</v>
      </c>
      <c r="BM225" s="152" t="s">
        <v>2084</v>
      </c>
    </row>
    <row r="226" spans="2:65" s="1" customFormat="1" ht="16.5" customHeight="1" x14ac:dyDescent="0.2">
      <c r="B226" s="139"/>
      <c r="C226" s="140" t="s">
        <v>1500</v>
      </c>
      <c r="D226" s="140" t="s">
        <v>195</v>
      </c>
      <c r="E226" s="141" t="s">
        <v>2085</v>
      </c>
      <c r="F226" s="142" t="s">
        <v>2086</v>
      </c>
      <c r="G226" s="143" t="s">
        <v>2077</v>
      </c>
      <c r="H226" s="144">
        <v>4</v>
      </c>
      <c r="I226" s="145"/>
      <c r="J226" s="146">
        <f>ROUND(I226*H226,2)</f>
        <v>0</v>
      </c>
      <c r="K226" s="147"/>
      <c r="L226" s="28"/>
      <c r="M226" s="148" t="s">
        <v>1</v>
      </c>
      <c r="N226" s="149" t="s">
        <v>45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199</v>
      </c>
      <c r="AT226" s="152" t="s">
        <v>195</v>
      </c>
      <c r="AU226" s="152" t="s">
        <v>86</v>
      </c>
      <c r="AY226" s="13" t="s">
        <v>193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3" t="s">
        <v>91</v>
      </c>
      <c r="BK226" s="153">
        <f>ROUND(I226*H226,2)</f>
        <v>0</v>
      </c>
      <c r="BL226" s="13" t="s">
        <v>199</v>
      </c>
      <c r="BM226" s="152" t="s">
        <v>2087</v>
      </c>
    </row>
    <row r="227" spans="2:65" s="1" customFormat="1" ht="16.5" customHeight="1" x14ac:dyDescent="0.2">
      <c r="B227" s="139"/>
      <c r="C227" s="140" t="s">
        <v>1504</v>
      </c>
      <c r="D227" s="140" t="s">
        <v>195</v>
      </c>
      <c r="E227" s="141" t="s">
        <v>2088</v>
      </c>
      <c r="F227" s="142" t="s">
        <v>2089</v>
      </c>
      <c r="G227" s="143" t="s">
        <v>2077</v>
      </c>
      <c r="H227" s="144">
        <v>2</v>
      </c>
      <c r="I227" s="145"/>
      <c r="J227" s="146">
        <f>ROUND(I227*H227,2)</f>
        <v>0</v>
      </c>
      <c r="K227" s="147"/>
      <c r="L227" s="28"/>
      <c r="M227" s="148" t="s">
        <v>1</v>
      </c>
      <c r="N227" s="149" t="s">
        <v>45</v>
      </c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AR227" s="152" t="s">
        <v>199</v>
      </c>
      <c r="AT227" s="152" t="s">
        <v>195</v>
      </c>
      <c r="AU227" s="152" t="s">
        <v>86</v>
      </c>
      <c r="AY227" s="13" t="s">
        <v>193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3" t="s">
        <v>91</v>
      </c>
      <c r="BK227" s="153">
        <f>ROUND(I227*H227,2)</f>
        <v>0</v>
      </c>
      <c r="BL227" s="13" t="s">
        <v>199</v>
      </c>
      <c r="BM227" s="152" t="s">
        <v>2090</v>
      </c>
    </row>
    <row r="228" spans="2:65" s="11" customFormat="1" ht="25.9" customHeight="1" x14ac:dyDescent="0.2">
      <c r="B228" s="127"/>
      <c r="D228" s="128" t="s">
        <v>78</v>
      </c>
      <c r="E228" s="129" t="s">
        <v>2091</v>
      </c>
      <c r="F228" s="129" t="s">
        <v>2092</v>
      </c>
      <c r="I228" s="130"/>
      <c r="J228" s="131">
        <f>BK228</f>
        <v>0</v>
      </c>
      <c r="L228" s="127"/>
      <c r="M228" s="132"/>
      <c r="P228" s="133">
        <f>SUM(P229:P266)</f>
        <v>0</v>
      </c>
      <c r="R228" s="133">
        <f>SUM(R229:R266)</f>
        <v>0</v>
      </c>
      <c r="T228" s="134">
        <f>SUM(T229:T266)</f>
        <v>0</v>
      </c>
      <c r="AR228" s="128" t="s">
        <v>86</v>
      </c>
      <c r="AT228" s="135" t="s">
        <v>78</v>
      </c>
      <c r="AU228" s="135" t="s">
        <v>79</v>
      </c>
      <c r="AY228" s="128" t="s">
        <v>193</v>
      </c>
      <c r="BK228" s="136">
        <f>SUM(BK229:BK266)</f>
        <v>0</v>
      </c>
    </row>
    <row r="229" spans="2:65" s="1" customFormat="1" ht="21.75" customHeight="1" x14ac:dyDescent="0.2">
      <c r="B229" s="139"/>
      <c r="C229" s="159" t="s">
        <v>646</v>
      </c>
      <c r="D229" s="159" t="s">
        <v>473</v>
      </c>
      <c r="E229" s="160" t="s">
        <v>2093</v>
      </c>
      <c r="F229" s="161" t="s">
        <v>2094</v>
      </c>
      <c r="G229" s="162" t="s">
        <v>2095</v>
      </c>
      <c r="H229" s="163">
        <v>15</v>
      </c>
      <c r="I229" s="164"/>
      <c r="J229" s="165">
        <f t="shared" ref="J229:J266" si="30">ROUND(I229*H229,2)</f>
        <v>0</v>
      </c>
      <c r="K229" s="166"/>
      <c r="L229" s="167"/>
      <c r="M229" s="168" t="s">
        <v>1</v>
      </c>
      <c r="N229" s="169" t="s">
        <v>45</v>
      </c>
      <c r="P229" s="150">
        <f t="shared" ref="P229:P266" si="31">O229*H229</f>
        <v>0</v>
      </c>
      <c r="Q229" s="150">
        <v>0</v>
      </c>
      <c r="R229" s="150">
        <f t="shared" ref="R229:R266" si="32">Q229*H229</f>
        <v>0</v>
      </c>
      <c r="S229" s="150">
        <v>0</v>
      </c>
      <c r="T229" s="151">
        <f t="shared" ref="T229:T266" si="33">S229*H229</f>
        <v>0</v>
      </c>
      <c r="AR229" s="152" t="s">
        <v>226</v>
      </c>
      <c r="AT229" s="152" t="s">
        <v>473</v>
      </c>
      <c r="AU229" s="152" t="s">
        <v>86</v>
      </c>
      <c r="AY229" s="13" t="s">
        <v>193</v>
      </c>
      <c r="BE229" s="153">
        <f t="shared" ref="BE229:BE266" si="34">IF(N229="základná",J229,0)</f>
        <v>0</v>
      </c>
      <c r="BF229" s="153">
        <f t="shared" ref="BF229:BF266" si="35">IF(N229="znížená",J229,0)</f>
        <v>0</v>
      </c>
      <c r="BG229" s="153">
        <f t="shared" ref="BG229:BG266" si="36">IF(N229="zákl. prenesená",J229,0)</f>
        <v>0</v>
      </c>
      <c r="BH229" s="153">
        <f t="shared" ref="BH229:BH266" si="37">IF(N229="zníž. prenesená",J229,0)</f>
        <v>0</v>
      </c>
      <c r="BI229" s="153">
        <f t="shared" ref="BI229:BI266" si="38">IF(N229="nulová",J229,0)</f>
        <v>0</v>
      </c>
      <c r="BJ229" s="13" t="s">
        <v>91</v>
      </c>
      <c r="BK229" s="153">
        <f t="shared" ref="BK229:BK266" si="39">ROUND(I229*H229,2)</f>
        <v>0</v>
      </c>
      <c r="BL229" s="13" t="s">
        <v>199</v>
      </c>
      <c r="BM229" s="152" t="s">
        <v>2096</v>
      </c>
    </row>
    <row r="230" spans="2:65" s="1" customFormat="1" ht="21.75" customHeight="1" x14ac:dyDescent="0.2">
      <c r="B230" s="139"/>
      <c r="C230" s="159" t="s">
        <v>638</v>
      </c>
      <c r="D230" s="159" t="s">
        <v>473</v>
      </c>
      <c r="E230" s="160" t="s">
        <v>2097</v>
      </c>
      <c r="F230" s="161" t="s">
        <v>2098</v>
      </c>
      <c r="G230" s="162" t="s">
        <v>2095</v>
      </c>
      <c r="H230" s="163">
        <v>28</v>
      </c>
      <c r="I230" s="164"/>
      <c r="J230" s="165">
        <f t="shared" si="30"/>
        <v>0</v>
      </c>
      <c r="K230" s="166"/>
      <c r="L230" s="167"/>
      <c r="M230" s="168" t="s">
        <v>1</v>
      </c>
      <c r="N230" s="169" t="s">
        <v>45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226</v>
      </c>
      <c r="AT230" s="152" t="s">
        <v>473</v>
      </c>
      <c r="AU230" s="152" t="s">
        <v>86</v>
      </c>
      <c r="AY230" s="13" t="s">
        <v>193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91</v>
      </c>
      <c r="BK230" s="153">
        <f t="shared" si="39"/>
        <v>0</v>
      </c>
      <c r="BL230" s="13" t="s">
        <v>199</v>
      </c>
      <c r="BM230" s="152" t="s">
        <v>2099</v>
      </c>
    </row>
    <row r="231" spans="2:65" s="1" customFormat="1" ht="16.5" customHeight="1" x14ac:dyDescent="0.2">
      <c r="B231" s="139"/>
      <c r="C231" s="140" t="s">
        <v>707</v>
      </c>
      <c r="D231" s="140" t="s">
        <v>195</v>
      </c>
      <c r="E231" s="141" t="s">
        <v>2100</v>
      </c>
      <c r="F231" s="142" t="s">
        <v>2101</v>
      </c>
      <c r="G231" s="143" t="s">
        <v>2095</v>
      </c>
      <c r="H231" s="144">
        <v>15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45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199</v>
      </c>
      <c r="AT231" s="152" t="s">
        <v>195</v>
      </c>
      <c r="AU231" s="152" t="s">
        <v>86</v>
      </c>
      <c r="AY231" s="13" t="s">
        <v>193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91</v>
      </c>
      <c r="BK231" s="153">
        <f t="shared" si="39"/>
        <v>0</v>
      </c>
      <c r="BL231" s="13" t="s">
        <v>199</v>
      </c>
      <c r="BM231" s="152" t="s">
        <v>2102</v>
      </c>
    </row>
    <row r="232" spans="2:65" s="1" customFormat="1" ht="16.5" customHeight="1" x14ac:dyDescent="0.2">
      <c r="B232" s="139"/>
      <c r="C232" s="140" t="s">
        <v>711</v>
      </c>
      <c r="D232" s="140" t="s">
        <v>195</v>
      </c>
      <c r="E232" s="141" t="s">
        <v>2103</v>
      </c>
      <c r="F232" s="142" t="s">
        <v>2104</v>
      </c>
      <c r="G232" s="143" t="s">
        <v>2095</v>
      </c>
      <c r="H232" s="144">
        <v>28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45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199</v>
      </c>
      <c r="AT232" s="152" t="s">
        <v>195</v>
      </c>
      <c r="AU232" s="152" t="s">
        <v>86</v>
      </c>
      <c r="AY232" s="13" t="s">
        <v>193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91</v>
      </c>
      <c r="BK232" s="153">
        <f t="shared" si="39"/>
        <v>0</v>
      </c>
      <c r="BL232" s="13" t="s">
        <v>199</v>
      </c>
      <c r="BM232" s="152" t="s">
        <v>2105</v>
      </c>
    </row>
    <row r="233" spans="2:65" s="1" customFormat="1" ht="16.5" customHeight="1" x14ac:dyDescent="0.2">
      <c r="B233" s="139"/>
      <c r="C233" s="159" t="s">
        <v>715</v>
      </c>
      <c r="D233" s="159" t="s">
        <v>473</v>
      </c>
      <c r="E233" s="160" t="s">
        <v>2106</v>
      </c>
      <c r="F233" s="161" t="s">
        <v>2107</v>
      </c>
      <c r="G233" s="162" t="s">
        <v>489</v>
      </c>
      <c r="H233" s="163">
        <v>1</v>
      </c>
      <c r="I233" s="164"/>
      <c r="J233" s="165">
        <f t="shared" si="30"/>
        <v>0</v>
      </c>
      <c r="K233" s="166"/>
      <c r="L233" s="167"/>
      <c r="M233" s="168" t="s">
        <v>1</v>
      </c>
      <c r="N233" s="169" t="s">
        <v>45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226</v>
      </c>
      <c r="AT233" s="152" t="s">
        <v>473</v>
      </c>
      <c r="AU233" s="152" t="s">
        <v>86</v>
      </c>
      <c r="AY233" s="13" t="s">
        <v>193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91</v>
      </c>
      <c r="BK233" s="153">
        <f t="shared" si="39"/>
        <v>0</v>
      </c>
      <c r="BL233" s="13" t="s">
        <v>199</v>
      </c>
      <c r="BM233" s="152" t="s">
        <v>2108</v>
      </c>
    </row>
    <row r="234" spans="2:65" s="1" customFormat="1" ht="16.5" customHeight="1" x14ac:dyDescent="0.2">
      <c r="B234" s="139"/>
      <c r="C234" s="159" t="s">
        <v>2109</v>
      </c>
      <c r="D234" s="159" t="s">
        <v>473</v>
      </c>
      <c r="E234" s="160" t="s">
        <v>2110</v>
      </c>
      <c r="F234" s="161" t="s">
        <v>2111</v>
      </c>
      <c r="G234" s="162" t="s">
        <v>489</v>
      </c>
      <c r="H234" s="163">
        <v>1</v>
      </c>
      <c r="I234" s="164"/>
      <c r="J234" s="165">
        <f t="shared" si="30"/>
        <v>0</v>
      </c>
      <c r="K234" s="166"/>
      <c r="L234" s="167"/>
      <c r="M234" s="168" t="s">
        <v>1</v>
      </c>
      <c r="N234" s="169" t="s">
        <v>45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226</v>
      </c>
      <c r="AT234" s="152" t="s">
        <v>473</v>
      </c>
      <c r="AU234" s="152" t="s">
        <v>86</v>
      </c>
      <c r="AY234" s="13" t="s">
        <v>193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91</v>
      </c>
      <c r="BK234" s="153">
        <f t="shared" si="39"/>
        <v>0</v>
      </c>
      <c r="BL234" s="13" t="s">
        <v>199</v>
      </c>
      <c r="BM234" s="152" t="s">
        <v>2112</v>
      </c>
    </row>
    <row r="235" spans="2:65" s="1" customFormat="1" ht="16.5" customHeight="1" x14ac:dyDescent="0.2">
      <c r="B235" s="139"/>
      <c r="C235" s="159" t="s">
        <v>610</v>
      </c>
      <c r="D235" s="159" t="s">
        <v>473</v>
      </c>
      <c r="E235" s="160" t="s">
        <v>2113</v>
      </c>
      <c r="F235" s="161" t="s">
        <v>2114</v>
      </c>
      <c r="G235" s="162" t="s">
        <v>489</v>
      </c>
      <c r="H235" s="163">
        <v>2</v>
      </c>
      <c r="I235" s="164"/>
      <c r="J235" s="165">
        <f t="shared" si="30"/>
        <v>0</v>
      </c>
      <c r="K235" s="166"/>
      <c r="L235" s="167"/>
      <c r="M235" s="168" t="s">
        <v>1</v>
      </c>
      <c r="N235" s="169" t="s">
        <v>45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226</v>
      </c>
      <c r="AT235" s="152" t="s">
        <v>473</v>
      </c>
      <c r="AU235" s="152" t="s">
        <v>86</v>
      </c>
      <c r="AY235" s="13" t="s">
        <v>193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91</v>
      </c>
      <c r="BK235" s="153">
        <f t="shared" si="39"/>
        <v>0</v>
      </c>
      <c r="BL235" s="13" t="s">
        <v>199</v>
      </c>
      <c r="BM235" s="152" t="s">
        <v>2115</v>
      </c>
    </row>
    <row r="236" spans="2:65" s="1" customFormat="1" ht="16.5" customHeight="1" x14ac:dyDescent="0.2">
      <c r="B236" s="139"/>
      <c r="C236" s="159" t="s">
        <v>614</v>
      </c>
      <c r="D236" s="159" t="s">
        <v>473</v>
      </c>
      <c r="E236" s="160" t="s">
        <v>2116</v>
      </c>
      <c r="F236" s="161" t="s">
        <v>2117</v>
      </c>
      <c r="G236" s="162" t="s">
        <v>489</v>
      </c>
      <c r="H236" s="163">
        <v>17</v>
      </c>
      <c r="I236" s="164"/>
      <c r="J236" s="165">
        <f t="shared" si="30"/>
        <v>0</v>
      </c>
      <c r="K236" s="166"/>
      <c r="L236" s="167"/>
      <c r="M236" s="168" t="s">
        <v>1</v>
      </c>
      <c r="N236" s="169" t="s">
        <v>45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226</v>
      </c>
      <c r="AT236" s="152" t="s">
        <v>473</v>
      </c>
      <c r="AU236" s="152" t="s">
        <v>86</v>
      </c>
      <c r="AY236" s="13" t="s">
        <v>193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91</v>
      </c>
      <c r="BK236" s="153">
        <f t="shared" si="39"/>
        <v>0</v>
      </c>
      <c r="BL236" s="13" t="s">
        <v>199</v>
      </c>
      <c r="BM236" s="152" t="s">
        <v>2118</v>
      </c>
    </row>
    <row r="237" spans="2:65" s="1" customFormat="1" ht="16.5" customHeight="1" x14ac:dyDescent="0.2">
      <c r="B237" s="139"/>
      <c r="C237" s="159" t="s">
        <v>618</v>
      </c>
      <c r="D237" s="159" t="s">
        <v>473</v>
      </c>
      <c r="E237" s="160" t="s">
        <v>2119</v>
      </c>
      <c r="F237" s="161" t="s">
        <v>2120</v>
      </c>
      <c r="G237" s="162" t="s">
        <v>489</v>
      </c>
      <c r="H237" s="163">
        <v>4</v>
      </c>
      <c r="I237" s="164"/>
      <c r="J237" s="165">
        <f t="shared" si="30"/>
        <v>0</v>
      </c>
      <c r="K237" s="166"/>
      <c r="L237" s="167"/>
      <c r="M237" s="168" t="s">
        <v>1</v>
      </c>
      <c r="N237" s="169" t="s">
        <v>45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226</v>
      </c>
      <c r="AT237" s="152" t="s">
        <v>473</v>
      </c>
      <c r="AU237" s="152" t="s">
        <v>86</v>
      </c>
      <c r="AY237" s="13" t="s">
        <v>193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91</v>
      </c>
      <c r="BK237" s="153">
        <f t="shared" si="39"/>
        <v>0</v>
      </c>
      <c r="BL237" s="13" t="s">
        <v>199</v>
      </c>
      <c r="BM237" s="152" t="s">
        <v>2121</v>
      </c>
    </row>
    <row r="238" spans="2:65" s="1" customFormat="1" ht="16.5" customHeight="1" x14ac:dyDescent="0.2">
      <c r="B238" s="139"/>
      <c r="C238" s="159" t="s">
        <v>622</v>
      </c>
      <c r="D238" s="159" t="s">
        <v>473</v>
      </c>
      <c r="E238" s="160" t="s">
        <v>2122</v>
      </c>
      <c r="F238" s="161" t="s">
        <v>2123</v>
      </c>
      <c r="G238" s="162" t="s">
        <v>2095</v>
      </c>
      <c r="H238" s="163">
        <v>8</v>
      </c>
      <c r="I238" s="164"/>
      <c r="J238" s="165">
        <f t="shared" si="30"/>
        <v>0</v>
      </c>
      <c r="K238" s="166"/>
      <c r="L238" s="167"/>
      <c r="M238" s="168" t="s">
        <v>1</v>
      </c>
      <c r="N238" s="169" t="s">
        <v>45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226</v>
      </c>
      <c r="AT238" s="152" t="s">
        <v>473</v>
      </c>
      <c r="AU238" s="152" t="s">
        <v>86</v>
      </c>
      <c r="AY238" s="13" t="s">
        <v>193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91</v>
      </c>
      <c r="BK238" s="153">
        <f t="shared" si="39"/>
        <v>0</v>
      </c>
      <c r="BL238" s="13" t="s">
        <v>199</v>
      </c>
      <c r="BM238" s="152" t="s">
        <v>2124</v>
      </c>
    </row>
    <row r="239" spans="2:65" s="1" customFormat="1" ht="16.5" customHeight="1" x14ac:dyDescent="0.2">
      <c r="B239" s="139"/>
      <c r="C239" s="159" t="s">
        <v>626</v>
      </c>
      <c r="D239" s="159" t="s">
        <v>473</v>
      </c>
      <c r="E239" s="160" t="s">
        <v>2125</v>
      </c>
      <c r="F239" s="161" t="s">
        <v>2126</v>
      </c>
      <c r="G239" s="162" t="s">
        <v>2095</v>
      </c>
      <c r="H239" s="163">
        <v>10</v>
      </c>
      <c r="I239" s="164"/>
      <c r="J239" s="165">
        <f t="shared" si="30"/>
        <v>0</v>
      </c>
      <c r="K239" s="166"/>
      <c r="L239" s="167"/>
      <c r="M239" s="168" t="s">
        <v>1</v>
      </c>
      <c r="N239" s="169" t="s">
        <v>45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226</v>
      </c>
      <c r="AT239" s="152" t="s">
        <v>473</v>
      </c>
      <c r="AU239" s="152" t="s">
        <v>86</v>
      </c>
      <c r="AY239" s="13" t="s">
        <v>193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91</v>
      </c>
      <c r="BK239" s="153">
        <f t="shared" si="39"/>
        <v>0</v>
      </c>
      <c r="BL239" s="13" t="s">
        <v>199</v>
      </c>
      <c r="BM239" s="152" t="s">
        <v>2127</v>
      </c>
    </row>
    <row r="240" spans="2:65" s="1" customFormat="1" ht="16.5" customHeight="1" x14ac:dyDescent="0.2">
      <c r="B240" s="139"/>
      <c r="C240" s="159" t="s">
        <v>1191</v>
      </c>
      <c r="D240" s="159" t="s">
        <v>473</v>
      </c>
      <c r="E240" s="160" t="s">
        <v>2128</v>
      </c>
      <c r="F240" s="161" t="s">
        <v>2129</v>
      </c>
      <c r="G240" s="162" t="s">
        <v>2095</v>
      </c>
      <c r="H240" s="163">
        <v>15</v>
      </c>
      <c r="I240" s="164"/>
      <c r="J240" s="165">
        <f t="shared" si="30"/>
        <v>0</v>
      </c>
      <c r="K240" s="166"/>
      <c r="L240" s="167"/>
      <c r="M240" s="168" t="s">
        <v>1</v>
      </c>
      <c r="N240" s="169" t="s">
        <v>45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226</v>
      </c>
      <c r="AT240" s="152" t="s">
        <v>473</v>
      </c>
      <c r="AU240" s="152" t="s">
        <v>86</v>
      </c>
      <c r="AY240" s="13" t="s">
        <v>193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91</v>
      </c>
      <c r="BK240" s="153">
        <f t="shared" si="39"/>
        <v>0</v>
      </c>
      <c r="BL240" s="13" t="s">
        <v>199</v>
      </c>
      <c r="BM240" s="152" t="s">
        <v>2130</v>
      </c>
    </row>
    <row r="241" spans="2:65" s="1" customFormat="1" ht="16.5" customHeight="1" x14ac:dyDescent="0.2">
      <c r="B241" s="139"/>
      <c r="C241" s="159" t="s">
        <v>1195</v>
      </c>
      <c r="D241" s="159" t="s">
        <v>473</v>
      </c>
      <c r="E241" s="160" t="s">
        <v>2131</v>
      </c>
      <c r="F241" s="161" t="s">
        <v>2132</v>
      </c>
      <c r="G241" s="162" t="s">
        <v>2095</v>
      </c>
      <c r="H241" s="163">
        <v>21</v>
      </c>
      <c r="I241" s="164"/>
      <c r="J241" s="165">
        <f t="shared" si="30"/>
        <v>0</v>
      </c>
      <c r="K241" s="166"/>
      <c r="L241" s="167"/>
      <c r="M241" s="168" t="s">
        <v>1</v>
      </c>
      <c r="N241" s="169" t="s">
        <v>45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226</v>
      </c>
      <c r="AT241" s="152" t="s">
        <v>473</v>
      </c>
      <c r="AU241" s="152" t="s">
        <v>86</v>
      </c>
      <c r="AY241" s="13" t="s">
        <v>193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91</v>
      </c>
      <c r="BK241" s="153">
        <f t="shared" si="39"/>
        <v>0</v>
      </c>
      <c r="BL241" s="13" t="s">
        <v>199</v>
      </c>
      <c r="BM241" s="152" t="s">
        <v>2133</v>
      </c>
    </row>
    <row r="242" spans="2:65" s="1" customFormat="1" ht="16.5" customHeight="1" x14ac:dyDescent="0.2">
      <c r="B242" s="139"/>
      <c r="C242" s="140" t="s">
        <v>1220</v>
      </c>
      <c r="D242" s="140" t="s">
        <v>195</v>
      </c>
      <c r="E242" s="141" t="s">
        <v>2134</v>
      </c>
      <c r="F242" s="142" t="s">
        <v>2135</v>
      </c>
      <c r="G242" s="143" t="s">
        <v>2095</v>
      </c>
      <c r="H242" s="144">
        <v>15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45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199</v>
      </c>
      <c r="AT242" s="152" t="s">
        <v>195</v>
      </c>
      <c r="AU242" s="152" t="s">
        <v>86</v>
      </c>
      <c r="AY242" s="13" t="s">
        <v>193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91</v>
      </c>
      <c r="BK242" s="153">
        <f t="shared" si="39"/>
        <v>0</v>
      </c>
      <c r="BL242" s="13" t="s">
        <v>199</v>
      </c>
      <c r="BM242" s="152" t="s">
        <v>2136</v>
      </c>
    </row>
    <row r="243" spans="2:65" s="1" customFormat="1" ht="16.5" customHeight="1" x14ac:dyDescent="0.2">
      <c r="B243" s="139"/>
      <c r="C243" s="140" t="s">
        <v>1224</v>
      </c>
      <c r="D243" s="140" t="s">
        <v>195</v>
      </c>
      <c r="E243" s="141" t="s">
        <v>2137</v>
      </c>
      <c r="F243" s="142" t="s">
        <v>2138</v>
      </c>
      <c r="G243" s="143" t="s">
        <v>2095</v>
      </c>
      <c r="H243" s="144">
        <v>21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45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199</v>
      </c>
      <c r="AT243" s="152" t="s">
        <v>195</v>
      </c>
      <c r="AU243" s="152" t="s">
        <v>86</v>
      </c>
      <c r="AY243" s="13" t="s">
        <v>193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91</v>
      </c>
      <c r="BK243" s="153">
        <f t="shared" si="39"/>
        <v>0</v>
      </c>
      <c r="BL243" s="13" t="s">
        <v>199</v>
      </c>
      <c r="BM243" s="152" t="s">
        <v>2139</v>
      </c>
    </row>
    <row r="244" spans="2:65" s="1" customFormat="1" ht="16.5" customHeight="1" x14ac:dyDescent="0.2">
      <c r="B244" s="139"/>
      <c r="C244" s="159" t="s">
        <v>1228</v>
      </c>
      <c r="D244" s="159" t="s">
        <v>473</v>
      </c>
      <c r="E244" s="160" t="s">
        <v>2140</v>
      </c>
      <c r="F244" s="161" t="s">
        <v>2141</v>
      </c>
      <c r="G244" s="162" t="s">
        <v>489</v>
      </c>
      <c r="H244" s="163">
        <v>4</v>
      </c>
      <c r="I244" s="164"/>
      <c r="J244" s="165">
        <f t="shared" si="30"/>
        <v>0</v>
      </c>
      <c r="K244" s="166"/>
      <c r="L244" s="167"/>
      <c r="M244" s="168" t="s">
        <v>1</v>
      </c>
      <c r="N244" s="169" t="s">
        <v>45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226</v>
      </c>
      <c r="AT244" s="152" t="s">
        <v>473</v>
      </c>
      <c r="AU244" s="152" t="s">
        <v>86</v>
      </c>
      <c r="AY244" s="13" t="s">
        <v>193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91</v>
      </c>
      <c r="BK244" s="153">
        <f t="shared" si="39"/>
        <v>0</v>
      </c>
      <c r="BL244" s="13" t="s">
        <v>199</v>
      </c>
      <c r="BM244" s="152" t="s">
        <v>2142</v>
      </c>
    </row>
    <row r="245" spans="2:65" s="1" customFormat="1" ht="16.5" customHeight="1" x14ac:dyDescent="0.2">
      <c r="B245" s="139"/>
      <c r="C245" s="159" t="s">
        <v>1232</v>
      </c>
      <c r="D245" s="159" t="s">
        <v>473</v>
      </c>
      <c r="E245" s="160" t="s">
        <v>2143</v>
      </c>
      <c r="F245" s="161" t="s">
        <v>2144</v>
      </c>
      <c r="G245" s="162" t="s">
        <v>489</v>
      </c>
      <c r="H245" s="163">
        <v>4</v>
      </c>
      <c r="I245" s="164"/>
      <c r="J245" s="165">
        <f t="shared" si="30"/>
        <v>0</v>
      </c>
      <c r="K245" s="166"/>
      <c r="L245" s="167"/>
      <c r="M245" s="168" t="s">
        <v>1</v>
      </c>
      <c r="N245" s="169" t="s">
        <v>45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226</v>
      </c>
      <c r="AT245" s="152" t="s">
        <v>473</v>
      </c>
      <c r="AU245" s="152" t="s">
        <v>86</v>
      </c>
      <c r="AY245" s="13" t="s">
        <v>193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91</v>
      </c>
      <c r="BK245" s="153">
        <f t="shared" si="39"/>
        <v>0</v>
      </c>
      <c r="BL245" s="13" t="s">
        <v>199</v>
      </c>
      <c r="BM245" s="152" t="s">
        <v>2145</v>
      </c>
    </row>
    <row r="246" spans="2:65" s="1" customFormat="1" ht="16.5" customHeight="1" x14ac:dyDescent="0.2">
      <c r="B246" s="139"/>
      <c r="C246" s="159" t="s">
        <v>1236</v>
      </c>
      <c r="D246" s="159" t="s">
        <v>473</v>
      </c>
      <c r="E246" s="160" t="s">
        <v>2146</v>
      </c>
      <c r="F246" s="161" t="s">
        <v>2147</v>
      </c>
      <c r="G246" s="162" t="s">
        <v>489</v>
      </c>
      <c r="H246" s="163">
        <v>8</v>
      </c>
      <c r="I246" s="164"/>
      <c r="J246" s="165">
        <f t="shared" si="30"/>
        <v>0</v>
      </c>
      <c r="K246" s="166"/>
      <c r="L246" s="167"/>
      <c r="M246" s="168" t="s">
        <v>1</v>
      </c>
      <c r="N246" s="169" t="s">
        <v>45</v>
      </c>
      <c r="P246" s="150">
        <f t="shared" si="31"/>
        <v>0</v>
      </c>
      <c r="Q246" s="150">
        <v>0</v>
      </c>
      <c r="R246" s="150">
        <f t="shared" si="32"/>
        <v>0</v>
      </c>
      <c r="S246" s="150">
        <v>0</v>
      </c>
      <c r="T246" s="151">
        <f t="shared" si="33"/>
        <v>0</v>
      </c>
      <c r="AR246" s="152" t="s">
        <v>226</v>
      </c>
      <c r="AT246" s="152" t="s">
        <v>473</v>
      </c>
      <c r="AU246" s="152" t="s">
        <v>86</v>
      </c>
      <c r="AY246" s="13" t="s">
        <v>193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91</v>
      </c>
      <c r="BK246" s="153">
        <f t="shared" si="39"/>
        <v>0</v>
      </c>
      <c r="BL246" s="13" t="s">
        <v>199</v>
      </c>
      <c r="BM246" s="152" t="s">
        <v>2148</v>
      </c>
    </row>
    <row r="247" spans="2:65" s="1" customFormat="1" ht="16.5" customHeight="1" x14ac:dyDescent="0.2">
      <c r="B247" s="139"/>
      <c r="C247" s="159" t="s">
        <v>1252</v>
      </c>
      <c r="D247" s="159" t="s">
        <v>473</v>
      </c>
      <c r="E247" s="160" t="s">
        <v>2149</v>
      </c>
      <c r="F247" s="161" t="s">
        <v>2150</v>
      </c>
      <c r="G247" s="162" t="s">
        <v>489</v>
      </c>
      <c r="H247" s="163">
        <v>4</v>
      </c>
      <c r="I247" s="164"/>
      <c r="J247" s="165">
        <f t="shared" si="30"/>
        <v>0</v>
      </c>
      <c r="K247" s="166"/>
      <c r="L247" s="167"/>
      <c r="M247" s="168" t="s">
        <v>1</v>
      </c>
      <c r="N247" s="169" t="s">
        <v>45</v>
      </c>
      <c r="P247" s="150">
        <f t="shared" si="31"/>
        <v>0</v>
      </c>
      <c r="Q247" s="150">
        <v>0</v>
      </c>
      <c r="R247" s="150">
        <f t="shared" si="32"/>
        <v>0</v>
      </c>
      <c r="S247" s="150">
        <v>0</v>
      </c>
      <c r="T247" s="151">
        <f t="shared" si="33"/>
        <v>0</v>
      </c>
      <c r="AR247" s="152" t="s">
        <v>226</v>
      </c>
      <c r="AT247" s="152" t="s">
        <v>473</v>
      </c>
      <c r="AU247" s="152" t="s">
        <v>86</v>
      </c>
      <c r="AY247" s="13" t="s">
        <v>193</v>
      </c>
      <c r="BE247" s="153">
        <f t="shared" si="34"/>
        <v>0</v>
      </c>
      <c r="BF247" s="153">
        <f t="shared" si="35"/>
        <v>0</v>
      </c>
      <c r="BG247" s="153">
        <f t="shared" si="36"/>
        <v>0</v>
      </c>
      <c r="BH247" s="153">
        <f t="shared" si="37"/>
        <v>0</v>
      </c>
      <c r="BI247" s="153">
        <f t="shared" si="38"/>
        <v>0</v>
      </c>
      <c r="BJ247" s="13" t="s">
        <v>91</v>
      </c>
      <c r="BK247" s="153">
        <f t="shared" si="39"/>
        <v>0</v>
      </c>
      <c r="BL247" s="13" t="s">
        <v>199</v>
      </c>
      <c r="BM247" s="152" t="s">
        <v>2151</v>
      </c>
    </row>
    <row r="248" spans="2:65" s="1" customFormat="1" ht="16.5" customHeight="1" x14ac:dyDescent="0.2">
      <c r="B248" s="139"/>
      <c r="C248" s="159" t="s">
        <v>1264</v>
      </c>
      <c r="D248" s="159" t="s">
        <v>473</v>
      </c>
      <c r="E248" s="160" t="s">
        <v>2152</v>
      </c>
      <c r="F248" s="161" t="s">
        <v>2153</v>
      </c>
      <c r="G248" s="162" t="s">
        <v>489</v>
      </c>
      <c r="H248" s="163">
        <v>6</v>
      </c>
      <c r="I248" s="164"/>
      <c r="J248" s="165">
        <f t="shared" si="30"/>
        <v>0</v>
      </c>
      <c r="K248" s="166"/>
      <c r="L248" s="167"/>
      <c r="M248" s="168" t="s">
        <v>1</v>
      </c>
      <c r="N248" s="169" t="s">
        <v>45</v>
      </c>
      <c r="P248" s="150">
        <f t="shared" si="31"/>
        <v>0</v>
      </c>
      <c r="Q248" s="150">
        <v>0</v>
      </c>
      <c r="R248" s="150">
        <f t="shared" si="32"/>
        <v>0</v>
      </c>
      <c r="S248" s="150">
        <v>0</v>
      </c>
      <c r="T248" s="151">
        <f t="shared" si="33"/>
        <v>0</v>
      </c>
      <c r="AR248" s="152" t="s">
        <v>226</v>
      </c>
      <c r="AT248" s="152" t="s">
        <v>473</v>
      </c>
      <c r="AU248" s="152" t="s">
        <v>86</v>
      </c>
      <c r="AY248" s="13" t="s">
        <v>193</v>
      </c>
      <c r="BE248" s="153">
        <f t="shared" si="34"/>
        <v>0</v>
      </c>
      <c r="BF248" s="153">
        <f t="shared" si="35"/>
        <v>0</v>
      </c>
      <c r="BG248" s="153">
        <f t="shared" si="36"/>
        <v>0</v>
      </c>
      <c r="BH248" s="153">
        <f t="shared" si="37"/>
        <v>0</v>
      </c>
      <c r="BI248" s="153">
        <f t="shared" si="38"/>
        <v>0</v>
      </c>
      <c r="BJ248" s="13" t="s">
        <v>91</v>
      </c>
      <c r="BK248" s="153">
        <f t="shared" si="39"/>
        <v>0</v>
      </c>
      <c r="BL248" s="13" t="s">
        <v>199</v>
      </c>
      <c r="BM248" s="152" t="s">
        <v>2154</v>
      </c>
    </row>
    <row r="249" spans="2:65" s="1" customFormat="1" ht="16.5" customHeight="1" x14ac:dyDescent="0.2">
      <c r="B249" s="139"/>
      <c r="C249" s="159" t="s">
        <v>1268</v>
      </c>
      <c r="D249" s="159" t="s">
        <v>473</v>
      </c>
      <c r="E249" s="160" t="s">
        <v>2155</v>
      </c>
      <c r="F249" s="161" t="s">
        <v>2156</v>
      </c>
      <c r="G249" s="162" t="s">
        <v>489</v>
      </c>
      <c r="H249" s="163">
        <v>1</v>
      </c>
      <c r="I249" s="164"/>
      <c r="J249" s="165">
        <f t="shared" si="30"/>
        <v>0</v>
      </c>
      <c r="K249" s="166"/>
      <c r="L249" s="167"/>
      <c r="M249" s="168" t="s">
        <v>1</v>
      </c>
      <c r="N249" s="169" t="s">
        <v>45</v>
      </c>
      <c r="P249" s="150">
        <f t="shared" si="31"/>
        <v>0</v>
      </c>
      <c r="Q249" s="150">
        <v>0</v>
      </c>
      <c r="R249" s="150">
        <f t="shared" si="32"/>
        <v>0</v>
      </c>
      <c r="S249" s="150">
        <v>0</v>
      </c>
      <c r="T249" s="151">
        <f t="shared" si="33"/>
        <v>0</v>
      </c>
      <c r="AR249" s="152" t="s">
        <v>226</v>
      </c>
      <c r="AT249" s="152" t="s">
        <v>473</v>
      </c>
      <c r="AU249" s="152" t="s">
        <v>86</v>
      </c>
      <c r="AY249" s="13" t="s">
        <v>193</v>
      </c>
      <c r="BE249" s="153">
        <f t="shared" si="34"/>
        <v>0</v>
      </c>
      <c r="BF249" s="153">
        <f t="shared" si="35"/>
        <v>0</v>
      </c>
      <c r="BG249" s="153">
        <f t="shared" si="36"/>
        <v>0</v>
      </c>
      <c r="BH249" s="153">
        <f t="shared" si="37"/>
        <v>0</v>
      </c>
      <c r="BI249" s="153">
        <f t="shared" si="38"/>
        <v>0</v>
      </c>
      <c r="BJ249" s="13" t="s">
        <v>91</v>
      </c>
      <c r="BK249" s="153">
        <f t="shared" si="39"/>
        <v>0</v>
      </c>
      <c r="BL249" s="13" t="s">
        <v>199</v>
      </c>
      <c r="BM249" s="152" t="s">
        <v>2157</v>
      </c>
    </row>
    <row r="250" spans="2:65" s="1" customFormat="1" ht="16.5" customHeight="1" x14ac:dyDescent="0.2">
      <c r="B250" s="139"/>
      <c r="C250" s="159" t="s">
        <v>1272</v>
      </c>
      <c r="D250" s="159" t="s">
        <v>473</v>
      </c>
      <c r="E250" s="160" t="s">
        <v>2158</v>
      </c>
      <c r="F250" s="161" t="s">
        <v>2159</v>
      </c>
      <c r="G250" s="162" t="s">
        <v>489</v>
      </c>
      <c r="H250" s="163">
        <v>1</v>
      </c>
      <c r="I250" s="164"/>
      <c r="J250" s="165">
        <f t="shared" si="30"/>
        <v>0</v>
      </c>
      <c r="K250" s="166"/>
      <c r="L250" s="167"/>
      <c r="M250" s="168" t="s">
        <v>1</v>
      </c>
      <c r="N250" s="169" t="s">
        <v>45</v>
      </c>
      <c r="P250" s="150">
        <f t="shared" si="31"/>
        <v>0</v>
      </c>
      <c r="Q250" s="150">
        <v>0</v>
      </c>
      <c r="R250" s="150">
        <f t="shared" si="32"/>
        <v>0</v>
      </c>
      <c r="S250" s="150">
        <v>0</v>
      </c>
      <c r="T250" s="151">
        <f t="shared" si="33"/>
        <v>0</v>
      </c>
      <c r="AR250" s="152" t="s">
        <v>226</v>
      </c>
      <c r="AT250" s="152" t="s">
        <v>473</v>
      </c>
      <c r="AU250" s="152" t="s">
        <v>86</v>
      </c>
      <c r="AY250" s="13" t="s">
        <v>193</v>
      </c>
      <c r="BE250" s="153">
        <f t="shared" si="34"/>
        <v>0</v>
      </c>
      <c r="BF250" s="153">
        <f t="shared" si="35"/>
        <v>0</v>
      </c>
      <c r="BG250" s="153">
        <f t="shared" si="36"/>
        <v>0</v>
      </c>
      <c r="BH250" s="153">
        <f t="shared" si="37"/>
        <v>0</v>
      </c>
      <c r="BI250" s="153">
        <f t="shared" si="38"/>
        <v>0</v>
      </c>
      <c r="BJ250" s="13" t="s">
        <v>91</v>
      </c>
      <c r="BK250" s="153">
        <f t="shared" si="39"/>
        <v>0</v>
      </c>
      <c r="BL250" s="13" t="s">
        <v>199</v>
      </c>
      <c r="BM250" s="152" t="s">
        <v>2160</v>
      </c>
    </row>
    <row r="251" spans="2:65" s="1" customFormat="1" ht="16.5" customHeight="1" x14ac:dyDescent="0.2">
      <c r="B251" s="139"/>
      <c r="C251" s="159" t="s">
        <v>719</v>
      </c>
      <c r="D251" s="159" t="s">
        <v>473</v>
      </c>
      <c r="E251" s="160" t="s">
        <v>2161</v>
      </c>
      <c r="F251" s="161" t="s">
        <v>2162</v>
      </c>
      <c r="G251" s="162" t="s">
        <v>489</v>
      </c>
      <c r="H251" s="163">
        <v>2</v>
      </c>
      <c r="I251" s="164"/>
      <c r="J251" s="165">
        <f t="shared" si="30"/>
        <v>0</v>
      </c>
      <c r="K251" s="166"/>
      <c r="L251" s="167"/>
      <c r="M251" s="168" t="s">
        <v>1</v>
      </c>
      <c r="N251" s="169" t="s">
        <v>45</v>
      </c>
      <c r="P251" s="150">
        <f t="shared" si="31"/>
        <v>0</v>
      </c>
      <c r="Q251" s="150">
        <v>0</v>
      </c>
      <c r="R251" s="150">
        <f t="shared" si="32"/>
        <v>0</v>
      </c>
      <c r="S251" s="150">
        <v>0</v>
      </c>
      <c r="T251" s="151">
        <f t="shared" si="33"/>
        <v>0</v>
      </c>
      <c r="AR251" s="152" t="s">
        <v>226</v>
      </c>
      <c r="AT251" s="152" t="s">
        <v>473</v>
      </c>
      <c r="AU251" s="152" t="s">
        <v>86</v>
      </c>
      <c r="AY251" s="13" t="s">
        <v>193</v>
      </c>
      <c r="BE251" s="153">
        <f t="shared" si="34"/>
        <v>0</v>
      </c>
      <c r="BF251" s="153">
        <f t="shared" si="35"/>
        <v>0</v>
      </c>
      <c r="BG251" s="153">
        <f t="shared" si="36"/>
        <v>0</v>
      </c>
      <c r="BH251" s="153">
        <f t="shared" si="37"/>
        <v>0</v>
      </c>
      <c r="BI251" s="153">
        <f t="shared" si="38"/>
        <v>0</v>
      </c>
      <c r="BJ251" s="13" t="s">
        <v>91</v>
      </c>
      <c r="BK251" s="153">
        <f t="shared" si="39"/>
        <v>0</v>
      </c>
      <c r="BL251" s="13" t="s">
        <v>199</v>
      </c>
      <c r="BM251" s="152" t="s">
        <v>2163</v>
      </c>
    </row>
    <row r="252" spans="2:65" s="1" customFormat="1" ht="16.5" customHeight="1" x14ac:dyDescent="0.2">
      <c r="B252" s="139"/>
      <c r="C252" s="159" t="s">
        <v>723</v>
      </c>
      <c r="D252" s="159" t="s">
        <v>473</v>
      </c>
      <c r="E252" s="160" t="s">
        <v>2164</v>
      </c>
      <c r="F252" s="161" t="s">
        <v>2165</v>
      </c>
      <c r="G252" s="162" t="s">
        <v>489</v>
      </c>
      <c r="H252" s="163">
        <v>3</v>
      </c>
      <c r="I252" s="164"/>
      <c r="J252" s="165">
        <f t="shared" si="30"/>
        <v>0</v>
      </c>
      <c r="K252" s="166"/>
      <c r="L252" s="167"/>
      <c r="M252" s="168" t="s">
        <v>1</v>
      </c>
      <c r="N252" s="169" t="s">
        <v>45</v>
      </c>
      <c r="P252" s="150">
        <f t="shared" si="31"/>
        <v>0</v>
      </c>
      <c r="Q252" s="150">
        <v>0</v>
      </c>
      <c r="R252" s="150">
        <f t="shared" si="32"/>
        <v>0</v>
      </c>
      <c r="S252" s="150">
        <v>0</v>
      </c>
      <c r="T252" s="151">
        <f t="shared" si="33"/>
        <v>0</v>
      </c>
      <c r="AR252" s="152" t="s">
        <v>226</v>
      </c>
      <c r="AT252" s="152" t="s">
        <v>473</v>
      </c>
      <c r="AU252" s="152" t="s">
        <v>86</v>
      </c>
      <c r="AY252" s="13" t="s">
        <v>193</v>
      </c>
      <c r="BE252" s="153">
        <f t="shared" si="34"/>
        <v>0</v>
      </c>
      <c r="BF252" s="153">
        <f t="shared" si="35"/>
        <v>0</v>
      </c>
      <c r="BG252" s="153">
        <f t="shared" si="36"/>
        <v>0</v>
      </c>
      <c r="BH252" s="153">
        <f t="shared" si="37"/>
        <v>0</v>
      </c>
      <c r="BI252" s="153">
        <f t="shared" si="38"/>
        <v>0</v>
      </c>
      <c r="BJ252" s="13" t="s">
        <v>91</v>
      </c>
      <c r="BK252" s="153">
        <f t="shared" si="39"/>
        <v>0</v>
      </c>
      <c r="BL252" s="13" t="s">
        <v>199</v>
      </c>
      <c r="BM252" s="152" t="s">
        <v>2166</v>
      </c>
    </row>
    <row r="253" spans="2:65" s="1" customFormat="1" ht="16.5" customHeight="1" x14ac:dyDescent="0.2">
      <c r="B253" s="139"/>
      <c r="C253" s="159" t="s">
        <v>727</v>
      </c>
      <c r="D253" s="159" t="s">
        <v>473</v>
      </c>
      <c r="E253" s="160" t="s">
        <v>2167</v>
      </c>
      <c r="F253" s="161" t="s">
        <v>2168</v>
      </c>
      <c r="G253" s="162" t="s">
        <v>489</v>
      </c>
      <c r="H253" s="163">
        <v>2</v>
      </c>
      <c r="I253" s="164"/>
      <c r="J253" s="165">
        <f t="shared" si="30"/>
        <v>0</v>
      </c>
      <c r="K253" s="166"/>
      <c r="L253" s="167"/>
      <c r="M253" s="168" t="s">
        <v>1</v>
      </c>
      <c r="N253" s="169" t="s">
        <v>45</v>
      </c>
      <c r="P253" s="150">
        <f t="shared" si="31"/>
        <v>0</v>
      </c>
      <c r="Q253" s="150">
        <v>0</v>
      </c>
      <c r="R253" s="150">
        <f t="shared" si="32"/>
        <v>0</v>
      </c>
      <c r="S253" s="150">
        <v>0</v>
      </c>
      <c r="T253" s="151">
        <f t="shared" si="33"/>
        <v>0</v>
      </c>
      <c r="AR253" s="152" t="s">
        <v>226</v>
      </c>
      <c r="AT253" s="152" t="s">
        <v>473</v>
      </c>
      <c r="AU253" s="152" t="s">
        <v>86</v>
      </c>
      <c r="AY253" s="13" t="s">
        <v>193</v>
      </c>
      <c r="BE253" s="153">
        <f t="shared" si="34"/>
        <v>0</v>
      </c>
      <c r="BF253" s="153">
        <f t="shared" si="35"/>
        <v>0</v>
      </c>
      <c r="BG253" s="153">
        <f t="shared" si="36"/>
        <v>0</v>
      </c>
      <c r="BH253" s="153">
        <f t="shared" si="37"/>
        <v>0</v>
      </c>
      <c r="BI253" s="153">
        <f t="shared" si="38"/>
        <v>0</v>
      </c>
      <c r="BJ253" s="13" t="s">
        <v>91</v>
      </c>
      <c r="BK253" s="153">
        <f t="shared" si="39"/>
        <v>0</v>
      </c>
      <c r="BL253" s="13" t="s">
        <v>199</v>
      </c>
      <c r="BM253" s="152" t="s">
        <v>2169</v>
      </c>
    </row>
    <row r="254" spans="2:65" s="1" customFormat="1" ht="16.5" customHeight="1" x14ac:dyDescent="0.2">
      <c r="B254" s="139"/>
      <c r="C254" s="159" t="s">
        <v>731</v>
      </c>
      <c r="D254" s="159" t="s">
        <v>473</v>
      </c>
      <c r="E254" s="160" t="s">
        <v>2170</v>
      </c>
      <c r="F254" s="161" t="s">
        <v>2171</v>
      </c>
      <c r="G254" s="162" t="s">
        <v>489</v>
      </c>
      <c r="H254" s="163">
        <v>2</v>
      </c>
      <c r="I254" s="164"/>
      <c r="J254" s="165">
        <f t="shared" si="30"/>
        <v>0</v>
      </c>
      <c r="K254" s="166"/>
      <c r="L254" s="167"/>
      <c r="M254" s="168" t="s">
        <v>1</v>
      </c>
      <c r="N254" s="169" t="s">
        <v>45</v>
      </c>
      <c r="P254" s="150">
        <f t="shared" si="31"/>
        <v>0</v>
      </c>
      <c r="Q254" s="150">
        <v>0</v>
      </c>
      <c r="R254" s="150">
        <f t="shared" si="32"/>
        <v>0</v>
      </c>
      <c r="S254" s="150">
        <v>0</v>
      </c>
      <c r="T254" s="151">
        <f t="shared" si="33"/>
        <v>0</v>
      </c>
      <c r="AR254" s="152" t="s">
        <v>226</v>
      </c>
      <c r="AT254" s="152" t="s">
        <v>473</v>
      </c>
      <c r="AU254" s="152" t="s">
        <v>86</v>
      </c>
      <c r="AY254" s="13" t="s">
        <v>193</v>
      </c>
      <c r="BE254" s="153">
        <f t="shared" si="34"/>
        <v>0</v>
      </c>
      <c r="BF254" s="153">
        <f t="shared" si="35"/>
        <v>0</v>
      </c>
      <c r="BG254" s="153">
        <f t="shared" si="36"/>
        <v>0</v>
      </c>
      <c r="BH254" s="153">
        <f t="shared" si="37"/>
        <v>0</v>
      </c>
      <c r="BI254" s="153">
        <f t="shared" si="38"/>
        <v>0</v>
      </c>
      <c r="BJ254" s="13" t="s">
        <v>91</v>
      </c>
      <c r="BK254" s="153">
        <f t="shared" si="39"/>
        <v>0</v>
      </c>
      <c r="BL254" s="13" t="s">
        <v>199</v>
      </c>
      <c r="BM254" s="152" t="s">
        <v>2172</v>
      </c>
    </row>
    <row r="255" spans="2:65" s="1" customFormat="1" ht="16.5" customHeight="1" x14ac:dyDescent="0.2">
      <c r="B255" s="139"/>
      <c r="C255" s="159" t="s">
        <v>735</v>
      </c>
      <c r="D255" s="159" t="s">
        <v>473</v>
      </c>
      <c r="E255" s="160" t="s">
        <v>2173</v>
      </c>
      <c r="F255" s="161" t="s">
        <v>2174</v>
      </c>
      <c r="G255" s="162" t="s">
        <v>489</v>
      </c>
      <c r="H255" s="163">
        <v>1</v>
      </c>
      <c r="I255" s="164"/>
      <c r="J255" s="165">
        <f t="shared" si="30"/>
        <v>0</v>
      </c>
      <c r="K255" s="166"/>
      <c r="L255" s="167"/>
      <c r="M255" s="168" t="s">
        <v>1</v>
      </c>
      <c r="N255" s="169" t="s">
        <v>45</v>
      </c>
      <c r="P255" s="150">
        <f t="shared" si="31"/>
        <v>0</v>
      </c>
      <c r="Q255" s="150">
        <v>0</v>
      </c>
      <c r="R255" s="150">
        <f t="shared" si="32"/>
        <v>0</v>
      </c>
      <c r="S255" s="150">
        <v>0</v>
      </c>
      <c r="T255" s="151">
        <f t="shared" si="33"/>
        <v>0</v>
      </c>
      <c r="AR255" s="152" t="s">
        <v>226</v>
      </c>
      <c r="AT255" s="152" t="s">
        <v>473</v>
      </c>
      <c r="AU255" s="152" t="s">
        <v>86</v>
      </c>
      <c r="AY255" s="13" t="s">
        <v>193</v>
      </c>
      <c r="BE255" s="153">
        <f t="shared" si="34"/>
        <v>0</v>
      </c>
      <c r="BF255" s="153">
        <f t="shared" si="35"/>
        <v>0</v>
      </c>
      <c r="BG255" s="153">
        <f t="shared" si="36"/>
        <v>0</v>
      </c>
      <c r="BH255" s="153">
        <f t="shared" si="37"/>
        <v>0</v>
      </c>
      <c r="BI255" s="153">
        <f t="shared" si="38"/>
        <v>0</v>
      </c>
      <c r="BJ255" s="13" t="s">
        <v>91</v>
      </c>
      <c r="BK255" s="153">
        <f t="shared" si="39"/>
        <v>0</v>
      </c>
      <c r="BL255" s="13" t="s">
        <v>199</v>
      </c>
      <c r="BM255" s="152" t="s">
        <v>2175</v>
      </c>
    </row>
    <row r="256" spans="2:65" s="1" customFormat="1" ht="16.5" customHeight="1" x14ac:dyDescent="0.2">
      <c r="B256" s="139"/>
      <c r="C256" s="159" t="s">
        <v>739</v>
      </c>
      <c r="D256" s="159" t="s">
        <v>473</v>
      </c>
      <c r="E256" s="160" t="s">
        <v>2176</v>
      </c>
      <c r="F256" s="161" t="s">
        <v>2177</v>
      </c>
      <c r="G256" s="162" t="s">
        <v>489</v>
      </c>
      <c r="H256" s="163">
        <v>1</v>
      </c>
      <c r="I256" s="164"/>
      <c r="J256" s="165">
        <f t="shared" si="30"/>
        <v>0</v>
      </c>
      <c r="K256" s="166"/>
      <c r="L256" s="167"/>
      <c r="M256" s="168" t="s">
        <v>1</v>
      </c>
      <c r="N256" s="169" t="s">
        <v>45</v>
      </c>
      <c r="P256" s="150">
        <f t="shared" si="31"/>
        <v>0</v>
      </c>
      <c r="Q256" s="150">
        <v>0</v>
      </c>
      <c r="R256" s="150">
        <f t="shared" si="32"/>
        <v>0</v>
      </c>
      <c r="S256" s="150">
        <v>0</v>
      </c>
      <c r="T256" s="151">
        <f t="shared" si="33"/>
        <v>0</v>
      </c>
      <c r="AR256" s="152" t="s">
        <v>226</v>
      </c>
      <c r="AT256" s="152" t="s">
        <v>473</v>
      </c>
      <c r="AU256" s="152" t="s">
        <v>86</v>
      </c>
      <c r="AY256" s="13" t="s">
        <v>193</v>
      </c>
      <c r="BE256" s="153">
        <f t="shared" si="34"/>
        <v>0</v>
      </c>
      <c r="BF256" s="153">
        <f t="shared" si="35"/>
        <v>0</v>
      </c>
      <c r="BG256" s="153">
        <f t="shared" si="36"/>
        <v>0</v>
      </c>
      <c r="BH256" s="153">
        <f t="shared" si="37"/>
        <v>0</v>
      </c>
      <c r="BI256" s="153">
        <f t="shared" si="38"/>
        <v>0</v>
      </c>
      <c r="BJ256" s="13" t="s">
        <v>91</v>
      </c>
      <c r="BK256" s="153">
        <f t="shared" si="39"/>
        <v>0</v>
      </c>
      <c r="BL256" s="13" t="s">
        <v>199</v>
      </c>
      <c r="BM256" s="152" t="s">
        <v>2178</v>
      </c>
    </row>
    <row r="257" spans="2:65" s="1" customFormat="1" ht="16.5" customHeight="1" x14ac:dyDescent="0.2">
      <c r="B257" s="139"/>
      <c r="C257" s="159" t="s">
        <v>824</v>
      </c>
      <c r="D257" s="159" t="s">
        <v>473</v>
      </c>
      <c r="E257" s="160" t="s">
        <v>2179</v>
      </c>
      <c r="F257" s="161" t="s">
        <v>2180</v>
      </c>
      <c r="G257" s="162" t="s">
        <v>489</v>
      </c>
      <c r="H257" s="163">
        <v>1</v>
      </c>
      <c r="I257" s="164"/>
      <c r="J257" s="165">
        <f t="shared" si="30"/>
        <v>0</v>
      </c>
      <c r="K257" s="166"/>
      <c r="L257" s="167"/>
      <c r="M257" s="168" t="s">
        <v>1</v>
      </c>
      <c r="N257" s="169" t="s">
        <v>45</v>
      </c>
      <c r="P257" s="150">
        <f t="shared" si="31"/>
        <v>0</v>
      </c>
      <c r="Q257" s="150">
        <v>0</v>
      </c>
      <c r="R257" s="150">
        <f t="shared" si="32"/>
        <v>0</v>
      </c>
      <c r="S257" s="150">
        <v>0</v>
      </c>
      <c r="T257" s="151">
        <f t="shared" si="33"/>
        <v>0</v>
      </c>
      <c r="AR257" s="152" t="s">
        <v>226</v>
      </c>
      <c r="AT257" s="152" t="s">
        <v>473</v>
      </c>
      <c r="AU257" s="152" t="s">
        <v>86</v>
      </c>
      <c r="AY257" s="13" t="s">
        <v>193</v>
      </c>
      <c r="BE257" s="153">
        <f t="shared" si="34"/>
        <v>0</v>
      </c>
      <c r="BF257" s="153">
        <f t="shared" si="35"/>
        <v>0</v>
      </c>
      <c r="BG257" s="153">
        <f t="shared" si="36"/>
        <v>0</v>
      </c>
      <c r="BH257" s="153">
        <f t="shared" si="37"/>
        <v>0</v>
      </c>
      <c r="BI257" s="153">
        <f t="shared" si="38"/>
        <v>0</v>
      </c>
      <c r="BJ257" s="13" t="s">
        <v>91</v>
      </c>
      <c r="BK257" s="153">
        <f t="shared" si="39"/>
        <v>0</v>
      </c>
      <c r="BL257" s="13" t="s">
        <v>199</v>
      </c>
      <c r="BM257" s="152" t="s">
        <v>2181</v>
      </c>
    </row>
    <row r="258" spans="2:65" s="1" customFormat="1" ht="16.5" customHeight="1" x14ac:dyDescent="0.2">
      <c r="B258" s="139"/>
      <c r="C258" s="159" t="s">
        <v>860</v>
      </c>
      <c r="D258" s="159" t="s">
        <v>473</v>
      </c>
      <c r="E258" s="160" t="s">
        <v>2182</v>
      </c>
      <c r="F258" s="161" t="s">
        <v>2183</v>
      </c>
      <c r="G258" s="162" t="s">
        <v>489</v>
      </c>
      <c r="H258" s="163">
        <v>1</v>
      </c>
      <c r="I258" s="164"/>
      <c r="J258" s="165">
        <f t="shared" si="30"/>
        <v>0</v>
      </c>
      <c r="K258" s="166"/>
      <c r="L258" s="167"/>
      <c r="M258" s="168" t="s">
        <v>1</v>
      </c>
      <c r="N258" s="169" t="s">
        <v>45</v>
      </c>
      <c r="P258" s="150">
        <f t="shared" si="31"/>
        <v>0</v>
      </c>
      <c r="Q258" s="150">
        <v>0</v>
      </c>
      <c r="R258" s="150">
        <f t="shared" si="32"/>
        <v>0</v>
      </c>
      <c r="S258" s="150">
        <v>0</v>
      </c>
      <c r="T258" s="151">
        <f t="shared" si="33"/>
        <v>0</v>
      </c>
      <c r="AR258" s="152" t="s">
        <v>226</v>
      </c>
      <c r="AT258" s="152" t="s">
        <v>473</v>
      </c>
      <c r="AU258" s="152" t="s">
        <v>86</v>
      </c>
      <c r="AY258" s="13" t="s">
        <v>193</v>
      </c>
      <c r="BE258" s="153">
        <f t="shared" si="34"/>
        <v>0</v>
      </c>
      <c r="BF258" s="153">
        <f t="shared" si="35"/>
        <v>0</v>
      </c>
      <c r="BG258" s="153">
        <f t="shared" si="36"/>
        <v>0</v>
      </c>
      <c r="BH258" s="153">
        <f t="shared" si="37"/>
        <v>0</v>
      </c>
      <c r="BI258" s="153">
        <f t="shared" si="38"/>
        <v>0</v>
      </c>
      <c r="BJ258" s="13" t="s">
        <v>91</v>
      </c>
      <c r="BK258" s="153">
        <f t="shared" si="39"/>
        <v>0</v>
      </c>
      <c r="BL258" s="13" t="s">
        <v>199</v>
      </c>
      <c r="BM258" s="152" t="s">
        <v>2184</v>
      </c>
    </row>
    <row r="259" spans="2:65" s="1" customFormat="1" ht="16.5" customHeight="1" x14ac:dyDescent="0.2">
      <c r="B259" s="139"/>
      <c r="C259" s="159" t="s">
        <v>864</v>
      </c>
      <c r="D259" s="159" t="s">
        <v>473</v>
      </c>
      <c r="E259" s="160" t="s">
        <v>2185</v>
      </c>
      <c r="F259" s="161" t="s">
        <v>2186</v>
      </c>
      <c r="G259" s="162" t="s">
        <v>489</v>
      </c>
      <c r="H259" s="163">
        <v>2</v>
      </c>
      <c r="I259" s="164"/>
      <c r="J259" s="165">
        <f t="shared" si="30"/>
        <v>0</v>
      </c>
      <c r="K259" s="166"/>
      <c r="L259" s="167"/>
      <c r="M259" s="168" t="s">
        <v>1</v>
      </c>
      <c r="N259" s="169" t="s">
        <v>45</v>
      </c>
      <c r="P259" s="150">
        <f t="shared" si="31"/>
        <v>0</v>
      </c>
      <c r="Q259" s="150">
        <v>0</v>
      </c>
      <c r="R259" s="150">
        <f t="shared" si="32"/>
        <v>0</v>
      </c>
      <c r="S259" s="150">
        <v>0</v>
      </c>
      <c r="T259" s="151">
        <f t="shared" si="33"/>
        <v>0</v>
      </c>
      <c r="AR259" s="152" t="s">
        <v>226</v>
      </c>
      <c r="AT259" s="152" t="s">
        <v>473</v>
      </c>
      <c r="AU259" s="152" t="s">
        <v>86</v>
      </c>
      <c r="AY259" s="13" t="s">
        <v>193</v>
      </c>
      <c r="BE259" s="153">
        <f t="shared" si="34"/>
        <v>0</v>
      </c>
      <c r="BF259" s="153">
        <f t="shared" si="35"/>
        <v>0</v>
      </c>
      <c r="BG259" s="153">
        <f t="shared" si="36"/>
        <v>0</v>
      </c>
      <c r="BH259" s="153">
        <f t="shared" si="37"/>
        <v>0</v>
      </c>
      <c r="BI259" s="153">
        <f t="shared" si="38"/>
        <v>0</v>
      </c>
      <c r="BJ259" s="13" t="s">
        <v>91</v>
      </c>
      <c r="BK259" s="153">
        <f t="shared" si="39"/>
        <v>0</v>
      </c>
      <c r="BL259" s="13" t="s">
        <v>199</v>
      </c>
      <c r="BM259" s="152" t="s">
        <v>2187</v>
      </c>
    </row>
    <row r="260" spans="2:65" s="1" customFormat="1" ht="16.5" customHeight="1" x14ac:dyDescent="0.2">
      <c r="B260" s="139"/>
      <c r="C260" s="159" t="s">
        <v>828</v>
      </c>
      <c r="D260" s="159" t="s">
        <v>473</v>
      </c>
      <c r="E260" s="160" t="s">
        <v>2188</v>
      </c>
      <c r="F260" s="161" t="s">
        <v>2189</v>
      </c>
      <c r="G260" s="162" t="s">
        <v>489</v>
      </c>
      <c r="H260" s="163">
        <v>1</v>
      </c>
      <c r="I260" s="164"/>
      <c r="J260" s="165">
        <f t="shared" si="30"/>
        <v>0</v>
      </c>
      <c r="K260" s="166"/>
      <c r="L260" s="167"/>
      <c r="M260" s="168" t="s">
        <v>1</v>
      </c>
      <c r="N260" s="169" t="s">
        <v>45</v>
      </c>
      <c r="P260" s="150">
        <f t="shared" si="31"/>
        <v>0</v>
      </c>
      <c r="Q260" s="150">
        <v>0</v>
      </c>
      <c r="R260" s="150">
        <f t="shared" si="32"/>
        <v>0</v>
      </c>
      <c r="S260" s="150">
        <v>0</v>
      </c>
      <c r="T260" s="151">
        <f t="shared" si="33"/>
        <v>0</v>
      </c>
      <c r="AR260" s="152" t="s">
        <v>226</v>
      </c>
      <c r="AT260" s="152" t="s">
        <v>473</v>
      </c>
      <c r="AU260" s="152" t="s">
        <v>86</v>
      </c>
      <c r="AY260" s="13" t="s">
        <v>193</v>
      </c>
      <c r="BE260" s="153">
        <f t="shared" si="34"/>
        <v>0</v>
      </c>
      <c r="BF260" s="153">
        <f t="shared" si="35"/>
        <v>0</v>
      </c>
      <c r="BG260" s="153">
        <f t="shared" si="36"/>
        <v>0</v>
      </c>
      <c r="BH260" s="153">
        <f t="shared" si="37"/>
        <v>0</v>
      </c>
      <c r="BI260" s="153">
        <f t="shared" si="38"/>
        <v>0</v>
      </c>
      <c r="BJ260" s="13" t="s">
        <v>91</v>
      </c>
      <c r="BK260" s="153">
        <f t="shared" si="39"/>
        <v>0</v>
      </c>
      <c r="BL260" s="13" t="s">
        <v>199</v>
      </c>
      <c r="BM260" s="152" t="s">
        <v>2190</v>
      </c>
    </row>
    <row r="261" spans="2:65" s="1" customFormat="1" ht="16.5" customHeight="1" x14ac:dyDescent="0.2">
      <c r="B261" s="139"/>
      <c r="C261" s="159" t="s">
        <v>832</v>
      </c>
      <c r="D261" s="159" t="s">
        <v>473</v>
      </c>
      <c r="E261" s="160" t="s">
        <v>2191</v>
      </c>
      <c r="F261" s="161" t="s">
        <v>2192</v>
      </c>
      <c r="G261" s="162" t="s">
        <v>489</v>
      </c>
      <c r="H261" s="163">
        <v>1</v>
      </c>
      <c r="I261" s="164"/>
      <c r="J261" s="165">
        <f t="shared" si="30"/>
        <v>0</v>
      </c>
      <c r="K261" s="166"/>
      <c r="L261" s="167"/>
      <c r="M261" s="168" t="s">
        <v>1</v>
      </c>
      <c r="N261" s="169" t="s">
        <v>45</v>
      </c>
      <c r="P261" s="150">
        <f t="shared" si="31"/>
        <v>0</v>
      </c>
      <c r="Q261" s="150">
        <v>0</v>
      </c>
      <c r="R261" s="150">
        <f t="shared" si="32"/>
        <v>0</v>
      </c>
      <c r="S261" s="150">
        <v>0</v>
      </c>
      <c r="T261" s="151">
        <f t="shared" si="33"/>
        <v>0</v>
      </c>
      <c r="AR261" s="152" t="s">
        <v>226</v>
      </c>
      <c r="AT261" s="152" t="s">
        <v>473</v>
      </c>
      <c r="AU261" s="152" t="s">
        <v>86</v>
      </c>
      <c r="AY261" s="13" t="s">
        <v>193</v>
      </c>
      <c r="BE261" s="153">
        <f t="shared" si="34"/>
        <v>0</v>
      </c>
      <c r="BF261" s="153">
        <f t="shared" si="35"/>
        <v>0</v>
      </c>
      <c r="BG261" s="153">
        <f t="shared" si="36"/>
        <v>0</v>
      </c>
      <c r="BH261" s="153">
        <f t="shared" si="37"/>
        <v>0</v>
      </c>
      <c r="BI261" s="153">
        <f t="shared" si="38"/>
        <v>0</v>
      </c>
      <c r="BJ261" s="13" t="s">
        <v>91</v>
      </c>
      <c r="BK261" s="153">
        <f t="shared" si="39"/>
        <v>0</v>
      </c>
      <c r="BL261" s="13" t="s">
        <v>199</v>
      </c>
      <c r="BM261" s="152" t="s">
        <v>2193</v>
      </c>
    </row>
    <row r="262" spans="2:65" s="1" customFormat="1" ht="16.5" customHeight="1" x14ac:dyDescent="0.2">
      <c r="B262" s="139"/>
      <c r="C262" s="159" t="s">
        <v>852</v>
      </c>
      <c r="D262" s="159" t="s">
        <v>473</v>
      </c>
      <c r="E262" s="160" t="s">
        <v>2194</v>
      </c>
      <c r="F262" s="161" t="s">
        <v>2195</v>
      </c>
      <c r="G262" s="162" t="s">
        <v>489</v>
      </c>
      <c r="H262" s="163">
        <v>2</v>
      </c>
      <c r="I262" s="164"/>
      <c r="J262" s="165">
        <f t="shared" si="30"/>
        <v>0</v>
      </c>
      <c r="K262" s="166"/>
      <c r="L262" s="167"/>
      <c r="M262" s="168" t="s">
        <v>1</v>
      </c>
      <c r="N262" s="169" t="s">
        <v>45</v>
      </c>
      <c r="P262" s="150">
        <f t="shared" si="31"/>
        <v>0</v>
      </c>
      <c r="Q262" s="150">
        <v>0</v>
      </c>
      <c r="R262" s="150">
        <f t="shared" si="32"/>
        <v>0</v>
      </c>
      <c r="S262" s="150">
        <v>0</v>
      </c>
      <c r="T262" s="151">
        <f t="shared" si="33"/>
        <v>0</v>
      </c>
      <c r="AR262" s="152" t="s">
        <v>226</v>
      </c>
      <c r="AT262" s="152" t="s">
        <v>473</v>
      </c>
      <c r="AU262" s="152" t="s">
        <v>86</v>
      </c>
      <c r="AY262" s="13" t="s">
        <v>193</v>
      </c>
      <c r="BE262" s="153">
        <f t="shared" si="34"/>
        <v>0</v>
      </c>
      <c r="BF262" s="153">
        <f t="shared" si="35"/>
        <v>0</v>
      </c>
      <c r="BG262" s="153">
        <f t="shared" si="36"/>
        <v>0</v>
      </c>
      <c r="BH262" s="153">
        <f t="shared" si="37"/>
        <v>0</v>
      </c>
      <c r="BI262" s="153">
        <f t="shared" si="38"/>
        <v>0</v>
      </c>
      <c r="BJ262" s="13" t="s">
        <v>91</v>
      </c>
      <c r="BK262" s="153">
        <f t="shared" si="39"/>
        <v>0</v>
      </c>
      <c r="BL262" s="13" t="s">
        <v>199</v>
      </c>
      <c r="BM262" s="152" t="s">
        <v>2196</v>
      </c>
    </row>
    <row r="263" spans="2:65" s="1" customFormat="1" ht="16.5" customHeight="1" x14ac:dyDescent="0.2">
      <c r="B263" s="139"/>
      <c r="C263" s="140" t="s">
        <v>993</v>
      </c>
      <c r="D263" s="140" t="s">
        <v>195</v>
      </c>
      <c r="E263" s="141" t="s">
        <v>2197</v>
      </c>
      <c r="F263" s="142" t="s">
        <v>2198</v>
      </c>
      <c r="G263" s="143" t="s">
        <v>2095</v>
      </c>
      <c r="H263" s="144">
        <v>8</v>
      </c>
      <c r="I263" s="145"/>
      <c r="J263" s="146">
        <f t="shared" si="30"/>
        <v>0</v>
      </c>
      <c r="K263" s="147"/>
      <c r="L263" s="28"/>
      <c r="M263" s="148" t="s">
        <v>1</v>
      </c>
      <c r="N263" s="149" t="s">
        <v>45</v>
      </c>
      <c r="P263" s="150">
        <f t="shared" si="31"/>
        <v>0</v>
      </c>
      <c r="Q263" s="150">
        <v>0</v>
      </c>
      <c r="R263" s="150">
        <f t="shared" si="32"/>
        <v>0</v>
      </c>
      <c r="S263" s="150">
        <v>0</v>
      </c>
      <c r="T263" s="151">
        <f t="shared" si="33"/>
        <v>0</v>
      </c>
      <c r="AR263" s="152" t="s">
        <v>199</v>
      </c>
      <c r="AT263" s="152" t="s">
        <v>195</v>
      </c>
      <c r="AU263" s="152" t="s">
        <v>86</v>
      </c>
      <c r="AY263" s="13" t="s">
        <v>193</v>
      </c>
      <c r="BE263" s="153">
        <f t="shared" si="34"/>
        <v>0</v>
      </c>
      <c r="BF263" s="153">
        <f t="shared" si="35"/>
        <v>0</v>
      </c>
      <c r="BG263" s="153">
        <f t="shared" si="36"/>
        <v>0</v>
      </c>
      <c r="BH263" s="153">
        <f t="shared" si="37"/>
        <v>0</v>
      </c>
      <c r="BI263" s="153">
        <f t="shared" si="38"/>
        <v>0</v>
      </c>
      <c r="BJ263" s="13" t="s">
        <v>91</v>
      </c>
      <c r="BK263" s="153">
        <f t="shared" si="39"/>
        <v>0</v>
      </c>
      <c r="BL263" s="13" t="s">
        <v>199</v>
      </c>
      <c r="BM263" s="152" t="s">
        <v>2199</v>
      </c>
    </row>
    <row r="264" spans="2:65" s="1" customFormat="1" ht="16.5" customHeight="1" x14ac:dyDescent="0.2">
      <c r="B264" s="139"/>
      <c r="C264" s="140" t="s">
        <v>1208</v>
      </c>
      <c r="D264" s="140" t="s">
        <v>195</v>
      </c>
      <c r="E264" s="141" t="s">
        <v>2200</v>
      </c>
      <c r="F264" s="142" t="s">
        <v>2201</v>
      </c>
      <c r="G264" s="143" t="s">
        <v>2095</v>
      </c>
      <c r="H264" s="144">
        <v>10</v>
      </c>
      <c r="I264" s="145"/>
      <c r="J264" s="146">
        <f t="shared" si="30"/>
        <v>0</v>
      </c>
      <c r="K264" s="147"/>
      <c r="L264" s="28"/>
      <c r="M264" s="148" t="s">
        <v>1</v>
      </c>
      <c r="N264" s="149" t="s">
        <v>45</v>
      </c>
      <c r="P264" s="150">
        <f t="shared" si="31"/>
        <v>0</v>
      </c>
      <c r="Q264" s="150">
        <v>0</v>
      </c>
      <c r="R264" s="150">
        <f t="shared" si="32"/>
        <v>0</v>
      </c>
      <c r="S264" s="150">
        <v>0</v>
      </c>
      <c r="T264" s="151">
        <f t="shared" si="33"/>
        <v>0</v>
      </c>
      <c r="AR264" s="152" t="s">
        <v>199</v>
      </c>
      <c r="AT264" s="152" t="s">
        <v>195</v>
      </c>
      <c r="AU264" s="152" t="s">
        <v>86</v>
      </c>
      <c r="AY264" s="13" t="s">
        <v>193</v>
      </c>
      <c r="BE264" s="153">
        <f t="shared" si="34"/>
        <v>0</v>
      </c>
      <c r="BF264" s="153">
        <f t="shared" si="35"/>
        <v>0</v>
      </c>
      <c r="BG264" s="153">
        <f t="shared" si="36"/>
        <v>0</v>
      </c>
      <c r="BH264" s="153">
        <f t="shared" si="37"/>
        <v>0</v>
      </c>
      <c r="BI264" s="153">
        <f t="shared" si="38"/>
        <v>0</v>
      </c>
      <c r="BJ264" s="13" t="s">
        <v>91</v>
      </c>
      <c r="BK264" s="153">
        <f t="shared" si="39"/>
        <v>0</v>
      </c>
      <c r="BL264" s="13" t="s">
        <v>199</v>
      </c>
      <c r="BM264" s="152" t="s">
        <v>2202</v>
      </c>
    </row>
    <row r="265" spans="2:65" s="1" customFormat="1" ht="16.5" customHeight="1" x14ac:dyDescent="0.2">
      <c r="B265" s="139"/>
      <c r="C265" s="140" t="s">
        <v>1125</v>
      </c>
      <c r="D265" s="140" t="s">
        <v>195</v>
      </c>
      <c r="E265" s="141" t="s">
        <v>2203</v>
      </c>
      <c r="F265" s="142" t="s">
        <v>2204</v>
      </c>
      <c r="G265" s="143" t="s">
        <v>489</v>
      </c>
      <c r="H265" s="144">
        <v>2</v>
      </c>
      <c r="I265" s="145"/>
      <c r="J265" s="146">
        <f t="shared" si="30"/>
        <v>0</v>
      </c>
      <c r="K265" s="147"/>
      <c r="L265" s="28"/>
      <c r="M265" s="148" t="s">
        <v>1</v>
      </c>
      <c r="N265" s="149" t="s">
        <v>45</v>
      </c>
      <c r="P265" s="150">
        <f t="shared" si="31"/>
        <v>0</v>
      </c>
      <c r="Q265" s="150">
        <v>0</v>
      </c>
      <c r="R265" s="150">
        <f t="shared" si="32"/>
        <v>0</v>
      </c>
      <c r="S265" s="150">
        <v>0</v>
      </c>
      <c r="T265" s="151">
        <f t="shared" si="33"/>
        <v>0</v>
      </c>
      <c r="AR265" s="152" t="s">
        <v>199</v>
      </c>
      <c r="AT265" s="152" t="s">
        <v>195</v>
      </c>
      <c r="AU265" s="152" t="s">
        <v>86</v>
      </c>
      <c r="AY265" s="13" t="s">
        <v>193</v>
      </c>
      <c r="BE265" s="153">
        <f t="shared" si="34"/>
        <v>0</v>
      </c>
      <c r="BF265" s="153">
        <f t="shared" si="35"/>
        <v>0</v>
      </c>
      <c r="BG265" s="153">
        <f t="shared" si="36"/>
        <v>0</v>
      </c>
      <c r="BH265" s="153">
        <f t="shared" si="37"/>
        <v>0</v>
      </c>
      <c r="BI265" s="153">
        <f t="shared" si="38"/>
        <v>0</v>
      </c>
      <c r="BJ265" s="13" t="s">
        <v>91</v>
      </c>
      <c r="BK265" s="153">
        <f t="shared" si="39"/>
        <v>0</v>
      </c>
      <c r="BL265" s="13" t="s">
        <v>199</v>
      </c>
      <c r="BM265" s="152" t="s">
        <v>2205</v>
      </c>
    </row>
    <row r="266" spans="2:65" s="1" customFormat="1" ht="16.5" customHeight="1" x14ac:dyDescent="0.2">
      <c r="B266" s="139"/>
      <c r="C266" s="140" t="s">
        <v>856</v>
      </c>
      <c r="D266" s="140" t="s">
        <v>195</v>
      </c>
      <c r="E266" s="141" t="s">
        <v>2206</v>
      </c>
      <c r="F266" s="142" t="s">
        <v>2207</v>
      </c>
      <c r="G266" s="143" t="s">
        <v>489</v>
      </c>
      <c r="H266" s="144">
        <v>1</v>
      </c>
      <c r="I266" s="145"/>
      <c r="J266" s="146">
        <f t="shared" si="30"/>
        <v>0</v>
      </c>
      <c r="K266" s="147"/>
      <c r="L266" s="28"/>
      <c r="M266" s="148" t="s">
        <v>1</v>
      </c>
      <c r="N266" s="149" t="s">
        <v>45</v>
      </c>
      <c r="P266" s="150">
        <f t="shared" si="31"/>
        <v>0</v>
      </c>
      <c r="Q266" s="150">
        <v>0</v>
      </c>
      <c r="R266" s="150">
        <f t="shared" si="32"/>
        <v>0</v>
      </c>
      <c r="S266" s="150">
        <v>0</v>
      </c>
      <c r="T266" s="151">
        <f t="shared" si="33"/>
        <v>0</v>
      </c>
      <c r="AR266" s="152" t="s">
        <v>199</v>
      </c>
      <c r="AT266" s="152" t="s">
        <v>195</v>
      </c>
      <c r="AU266" s="152" t="s">
        <v>86</v>
      </c>
      <c r="AY266" s="13" t="s">
        <v>193</v>
      </c>
      <c r="BE266" s="153">
        <f t="shared" si="34"/>
        <v>0</v>
      </c>
      <c r="BF266" s="153">
        <f t="shared" si="35"/>
        <v>0</v>
      </c>
      <c r="BG266" s="153">
        <f t="shared" si="36"/>
        <v>0</v>
      </c>
      <c r="BH266" s="153">
        <f t="shared" si="37"/>
        <v>0</v>
      </c>
      <c r="BI266" s="153">
        <f t="shared" si="38"/>
        <v>0</v>
      </c>
      <c r="BJ266" s="13" t="s">
        <v>91</v>
      </c>
      <c r="BK266" s="153">
        <f t="shared" si="39"/>
        <v>0</v>
      </c>
      <c r="BL266" s="13" t="s">
        <v>199</v>
      </c>
      <c r="BM266" s="152" t="s">
        <v>2208</v>
      </c>
    </row>
    <row r="267" spans="2:65" s="11" customFormat="1" ht="25.9" customHeight="1" x14ac:dyDescent="0.2">
      <c r="B267" s="127"/>
      <c r="D267" s="128" t="s">
        <v>78</v>
      </c>
      <c r="E267" s="129" t="s">
        <v>2209</v>
      </c>
      <c r="F267" s="129" t="s">
        <v>2210</v>
      </c>
      <c r="I267" s="130"/>
      <c r="J267" s="131">
        <f>BK267</f>
        <v>0</v>
      </c>
      <c r="L267" s="127"/>
      <c r="M267" s="132"/>
      <c r="P267" s="133">
        <f>SUM(P268:P282)</f>
        <v>0</v>
      </c>
      <c r="R267" s="133">
        <f>SUM(R268:R282)</f>
        <v>0</v>
      </c>
      <c r="T267" s="134">
        <f>SUM(T268:T282)</f>
        <v>0</v>
      </c>
      <c r="AR267" s="128" t="s">
        <v>86</v>
      </c>
      <c r="AT267" s="135" t="s">
        <v>78</v>
      </c>
      <c r="AU267" s="135" t="s">
        <v>79</v>
      </c>
      <c r="AY267" s="128" t="s">
        <v>193</v>
      </c>
      <c r="BK267" s="136">
        <f>SUM(BK268:BK282)</f>
        <v>0</v>
      </c>
    </row>
    <row r="268" spans="2:65" s="1" customFormat="1" ht="33" customHeight="1" x14ac:dyDescent="0.2">
      <c r="B268" s="139"/>
      <c r="C268" s="159" t="s">
        <v>1129</v>
      </c>
      <c r="D268" s="159" t="s">
        <v>473</v>
      </c>
      <c r="E268" s="160" t="s">
        <v>2211</v>
      </c>
      <c r="F268" s="161" t="s">
        <v>2212</v>
      </c>
      <c r="G268" s="162" t="s">
        <v>489</v>
      </c>
      <c r="H268" s="163">
        <v>8</v>
      </c>
      <c r="I268" s="164"/>
      <c r="J268" s="165">
        <f t="shared" ref="J268:J282" si="40">ROUND(I268*H268,2)</f>
        <v>0</v>
      </c>
      <c r="K268" s="166"/>
      <c r="L268" s="167"/>
      <c r="M268" s="168" t="s">
        <v>1</v>
      </c>
      <c r="N268" s="169" t="s">
        <v>45</v>
      </c>
      <c r="P268" s="150">
        <f t="shared" ref="P268:P282" si="41">O268*H268</f>
        <v>0</v>
      </c>
      <c r="Q268" s="150">
        <v>0</v>
      </c>
      <c r="R268" s="150">
        <f t="shared" ref="R268:R282" si="42">Q268*H268</f>
        <v>0</v>
      </c>
      <c r="S268" s="150">
        <v>0</v>
      </c>
      <c r="T268" s="151">
        <f t="shared" ref="T268:T282" si="43">S268*H268</f>
        <v>0</v>
      </c>
      <c r="AR268" s="152" t="s">
        <v>226</v>
      </c>
      <c r="AT268" s="152" t="s">
        <v>473</v>
      </c>
      <c r="AU268" s="152" t="s">
        <v>86</v>
      </c>
      <c r="AY268" s="13" t="s">
        <v>193</v>
      </c>
      <c r="BE268" s="153">
        <f t="shared" ref="BE268:BE282" si="44">IF(N268="základná",J268,0)</f>
        <v>0</v>
      </c>
      <c r="BF268" s="153">
        <f t="shared" ref="BF268:BF282" si="45">IF(N268="znížená",J268,0)</f>
        <v>0</v>
      </c>
      <c r="BG268" s="153">
        <f t="shared" ref="BG268:BG282" si="46">IF(N268="zákl. prenesená",J268,0)</f>
        <v>0</v>
      </c>
      <c r="BH268" s="153">
        <f t="shared" ref="BH268:BH282" si="47">IF(N268="zníž. prenesená",J268,0)</f>
        <v>0</v>
      </c>
      <c r="BI268" s="153">
        <f t="shared" ref="BI268:BI282" si="48">IF(N268="nulová",J268,0)</f>
        <v>0</v>
      </c>
      <c r="BJ268" s="13" t="s">
        <v>91</v>
      </c>
      <c r="BK268" s="153">
        <f t="shared" ref="BK268:BK282" si="49">ROUND(I268*H268,2)</f>
        <v>0</v>
      </c>
      <c r="BL268" s="13" t="s">
        <v>199</v>
      </c>
      <c r="BM268" s="152" t="s">
        <v>2213</v>
      </c>
    </row>
    <row r="269" spans="2:65" s="1" customFormat="1" ht="24.2" customHeight="1" x14ac:dyDescent="0.2">
      <c r="B269" s="139"/>
      <c r="C269" s="159" t="s">
        <v>2214</v>
      </c>
      <c r="D269" s="159" t="s">
        <v>473</v>
      </c>
      <c r="E269" s="160" t="s">
        <v>2215</v>
      </c>
      <c r="F269" s="161" t="s">
        <v>2216</v>
      </c>
      <c r="G269" s="162" t="s">
        <v>489</v>
      </c>
      <c r="H269" s="163">
        <v>8</v>
      </c>
      <c r="I269" s="164"/>
      <c r="J269" s="165">
        <f t="shared" si="40"/>
        <v>0</v>
      </c>
      <c r="K269" s="166"/>
      <c r="L269" s="167"/>
      <c r="M269" s="168" t="s">
        <v>1</v>
      </c>
      <c r="N269" s="169" t="s">
        <v>45</v>
      </c>
      <c r="P269" s="150">
        <f t="shared" si="41"/>
        <v>0</v>
      </c>
      <c r="Q269" s="150">
        <v>0</v>
      </c>
      <c r="R269" s="150">
        <f t="shared" si="42"/>
        <v>0</v>
      </c>
      <c r="S269" s="150">
        <v>0</v>
      </c>
      <c r="T269" s="151">
        <f t="shared" si="43"/>
        <v>0</v>
      </c>
      <c r="AR269" s="152" t="s">
        <v>226</v>
      </c>
      <c r="AT269" s="152" t="s">
        <v>473</v>
      </c>
      <c r="AU269" s="152" t="s">
        <v>86</v>
      </c>
      <c r="AY269" s="13" t="s">
        <v>193</v>
      </c>
      <c r="BE269" s="153">
        <f t="shared" si="44"/>
        <v>0</v>
      </c>
      <c r="BF269" s="153">
        <f t="shared" si="45"/>
        <v>0</v>
      </c>
      <c r="BG269" s="153">
        <f t="shared" si="46"/>
        <v>0</v>
      </c>
      <c r="BH269" s="153">
        <f t="shared" si="47"/>
        <v>0</v>
      </c>
      <c r="BI269" s="153">
        <f t="shared" si="48"/>
        <v>0</v>
      </c>
      <c r="BJ269" s="13" t="s">
        <v>91</v>
      </c>
      <c r="BK269" s="153">
        <f t="shared" si="49"/>
        <v>0</v>
      </c>
      <c r="BL269" s="13" t="s">
        <v>199</v>
      </c>
      <c r="BM269" s="152" t="s">
        <v>2217</v>
      </c>
    </row>
    <row r="270" spans="2:65" s="1" customFormat="1" ht="16.5" customHeight="1" x14ac:dyDescent="0.2">
      <c r="B270" s="139"/>
      <c r="C270" s="159" t="s">
        <v>1159</v>
      </c>
      <c r="D270" s="159" t="s">
        <v>473</v>
      </c>
      <c r="E270" s="160" t="s">
        <v>2218</v>
      </c>
      <c r="F270" s="161" t="s">
        <v>2219</v>
      </c>
      <c r="G270" s="162" t="s">
        <v>489</v>
      </c>
      <c r="H270" s="163">
        <v>8</v>
      </c>
      <c r="I270" s="164"/>
      <c r="J270" s="165">
        <f t="shared" si="40"/>
        <v>0</v>
      </c>
      <c r="K270" s="166"/>
      <c r="L270" s="167"/>
      <c r="M270" s="168" t="s">
        <v>1</v>
      </c>
      <c r="N270" s="169" t="s">
        <v>45</v>
      </c>
      <c r="P270" s="150">
        <f t="shared" si="41"/>
        <v>0</v>
      </c>
      <c r="Q270" s="150">
        <v>0</v>
      </c>
      <c r="R270" s="150">
        <f t="shared" si="42"/>
        <v>0</v>
      </c>
      <c r="S270" s="150">
        <v>0</v>
      </c>
      <c r="T270" s="151">
        <f t="shared" si="43"/>
        <v>0</v>
      </c>
      <c r="AR270" s="152" t="s">
        <v>226</v>
      </c>
      <c r="AT270" s="152" t="s">
        <v>473</v>
      </c>
      <c r="AU270" s="152" t="s">
        <v>86</v>
      </c>
      <c r="AY270" s="13" t="s">
        <v>193</v>
      </c>
      <c r="BE270" s="153">
        <f t="shared" si="44"/>
        <v>0</v>
      </c>
      <c r="BF270" s="153">
        <f t="shared" si="45"/>
        <v>0</v>
      </c>
      <c r="BG270" s="153">
        <f t="shared" si="46"/>
        <v>0</v>
      </c>
      <c r="BH270" s="153">
        <f t="shared" si="47"/>
        <v>0</v>
      </c>
      <c r="BI270" s="153">
        <f t="shared" si="48"/>
        <v>0</v>
      </c>
      <c r="BJ270" s="13" t="s">
        <v>91</v>
      </c>
      <c r="BK270" s="153">
        <f t="shared" si="49"/>
        <v>0</v>
      </c>
      <c r="BL270" s="13" t="s">
        <v>199</v>
      </c>
      <c r="BM270" s="152" t="s">
        <v>2220</v>
      </c>
    </row>
    <row r="271" spans="2:65" s="1" customFormat="1" ht="16.5" customHeight="1" x14ac:dyDescent="0.2">
      <c r="B271" s="139"/>
      <c r="C271" s="159" t="s">
        <v>1117</v>
      </c>
      <c r="D271" s="159" t="s">
        <v>473</v>
      </c>
      <c r="E271" s="160" t="s">
        <v>2221</v>
      </c>
      <c r="F271" s="161" t="s">
        <v>2222</v>
      </c>
      <c r="G271" s="162" t="s">
        <v>2095</v>
      </c>
      <c r="H271" s="163">
        <v>2</v>
      </c>
      <c r="I271" s="164"/>
      <c r="J271" s="165">
        <f t="shared" si="40"/>
        <v>0</v>
      </c>
      <c r="K271" s="166"/>
      <c r="L271" s="167"/>
      <c r="M271" s="168" t="s">
        <v>1</v>
      </c>
      <c r="N271" s="169" t="s">
        <v>45</v>
      </c>
      <c r="P271" s="150">
        <f t="shared" si="41"/>
        <v>0</v>
      </c>
      <c r="Q271" s="150">
        <v>0</v>
      </c>
      <c r="R271" s="150">
        <f t="shared" si="42"/>
        <v>0</v>
      </c>
      <c r="S271" s="150">
        <v>0</v>
      </c>
      <c r="T271" s="151">
        <f t="shared" si="43"/>
        <v>0</v>
      </c>
      <c r="AR271" s="152" t="s">
        <v>226</v>
      </c>
      <c r="AT271" s="152" t="s">
        <v>473</v>
      </c>
      <c r="AU271" s="152" t="s">
        <v>86</v>
      </c>
      <c r="AY271" s="13" t="s">
        <v>193</v>
      </c>
      <c r="BE271" s="153">
        <f t="shared" si="44"/>
        <v>0</v>
      </c>
      <c r="BF271" s="153">
        <f t="shared" si="45"/>
        <v>0</v>
      </c>
      <c r="BG271" s="153">
        <f t="shared" si="46"/>
        <v>0</v>
      </c>
      <c r="BH271" s="153">
        <f t="shared" si="47"/>
        <v>0</v>
      </c>
      <c r="BI271" s="153">
        <f t="shared" si="48"/>
        <v>0</v>
      </c>
      <c r="BJ271" s="13" t="s">
        <v>91</v>
      </c>
      <c r="BK271" s="153">
        <f t="shared" si="49"/>
        <v>0</v>
      </c>
      <c r="BL271" s="13" t="s">
        <v>199</v>
      </c>
      <c r="BM271" s="152" t="s">
        <v>2223</v>
      </c>
    </row>
    <row r="272" spans="2:65" s="1" customFormat="1" ht="16.5" customHeight="1" x14ac:dyDescent="0.2">
      <c r="B272" s="139"/>
      <c r="C272" s="159" t="s">
        <v>1121</v>
      </c>
      <c r="D272" s="159" t="s">
        <v>473</v>
      </c>
      <c r="E272" s="160" t="s">
        <v>2224</v>
      </c>
      <c r="F272" s="161" t="s">
        <v>2225</v>
      </c>
      <c r="G272" s="162" t="s">
        <v>2095</v>
      </c>
      <c r="H272" s="163">
        <v>19</v>
      </c>
      <c r="I272" s="164"/>
      <c r="J272" s="165">
        <f t="shared" si="40"/>
        <v>0</v>
      </c>
      <c r="K272" s="166"/>
      <c r="L272" s="167"/>
      <c r="M272" s="168" t="s">
        <v>1</v>
      </c>
      <c r="N272" s="169" t="s">
        <v>45</v>
      </c>
      <c r="P272" s="150">
        <f t="shared" si="41"/>
        <v>0</v>
      </c>
      <c r="Q272" s="150">
        <v>0</v>
      </c>
      <c r="R272" s="150">
        <f t="shared" si="42"/>
        <v>0</v>
      </c>
      <c r="S272" s="150">
        <v>0</v>
      </c>
      <c r="T272" s="151">
        <f t="shared" si="43"/>
        <v>0</v>
      </c>
      <c r="AR272" s="152" t="s">
        <v>226</v>
      </c>
      <c r="AT272" s="152" t="s">
        <v>473</v>
      </c>
      <c r="AU272" s="152" t="s">
        <v>86</v>
      </c>
      <c r="AY272" s="13" t="s">
        <v>193</v>
      </c>
      <c r="BE272" s="153">
        <f t="shared" si="44"/>
        <v>0</v>
      </c>
      <c r="BF272" s="153">
        <f t="shared" si="45"/>
        <v>0</v>
      </c>
      <c r="BG272" s="153">
        <f t="shared" si="46"/>
        <v>0</v>
      </c>
      <c r="BH272" s="153">
        <f t="shared" si="47"/>
        <v>0</v>
      </c>
      <c r="BI272" s="153">
        <f t="shared" si="48"/>
        <v>0</v>
      </c>
      <c r="BJ272" s="13" t="s">
        <v>91</v>
      </c>
      <c r="BK272" s="153">
        <f t="shared" si="49"/>
        <v>0</v>
      </c>
      <c r="BL272" s="13" t="s">
        <v>199</v>
      </c>
      <c r="BM272" s="152" t="s">
        <v>2226</v>
      </c>
    </row>
    <row r="273" spans="2:65" s="1" customFormat="1" ht="16.5" customHeight="1" x14ac:dyDescent="0.2">
      <c r="B273" s="139"/>
      <c r="C273" s="159" t="s">
        <v>916</v>
      </c>
      <c r="D273" s="159" t="s">
        <v>473</v>
      </c>
      <c r="E273" s="160" t="s">
        <v>2227</v>
      </c>
      <c r="F273" s="161" t="s">
        <v>2228</v>
      </c>
      <c r="G273" s="162" t="s">
        <v>2095</v>
      </c>
      <c r="H273" s="163">
        <v>32</v>
      </c>
      <c r="I273" s="164"/>
      <c r="J273" s="165">
        <f t="shared" si="40"/>
        <v>0</v>
      </c>
      <c r="K273" s="166"/>
      <c r="L273" s="167"/>
      <c r="M273" s="168" t="s">
        <v>1</v>
      </c>
      <c r="N273" s="169" t="s">
        <v>45</v>
      </c>
      <c r="P273" s="150">
        <f t="shared" si="41"/>
        <v>0</v>
      </c>
      <c r="Q273" s="150">
        <v>0</v>
      </c>
      <c r="R273" s="150">
        <f t="shared" si="42"/>
        <v>0</v>
      </c>
      <c r="S273" s="150">
        <v>0</v>
      </c>
      <c r="T273" s="151">
        <f t="shared" si="43"/>
        <v>0</v>
      </c>
      <c r="AR273" s="152" t="s">
        <v>226</v>
      </c>
      <c r="AT273" s="152" t="s">
        <v>473</v>
      </c>
      <c r="AU273" s="152" t="s">
        <v>86</v>
      </c>
      <c r="AY273" s="13" t="s">
        <v>193</v>
      </c>
      <c r="BE273" s="153">
        <f t="shared" si="44"/>
        <v>0</v>
      </c>
      <c r="BF273" s="153">
        <f t="shared" si="45"/>
        <v>0</v>
      </c>
      <c r="BG273" s="153">
        <f t="shared" si="46"/>
        <v>0</v>
      </c>
      <c r="BH273" s="153">
        <f t="shared" si="47"/>
        <v>0</v>
      </c>
      <c r="BI273" s="153">
        <f t="shared" si="48"/>
        <v>0</v>
      </c>
      <c r="BJ273" s="13" t="s">
        <v>91</v>
      </c>
      <c r="BK273" s="153">
        <f t="shared" si="49"/>
        <v>0</v>
      </c>
      <c r="BL273" s="13" t="s">
        <v>199</v>
      </c>
      <c r="BM273" s="152" t="s">
        <v>2229</v>
      </c>
    </row>
    <row r="274" spans="2:65" s="1" customFormat="1" ht="16.5" customHeight="1" x14ac:dyDescent="0.2">
      <c r="B274" s="139"/>
      <c r="C274" s="159" t="s">
        <v>912</v>
      </c>
      <c r="D274" s="159" t="s">
        <v>473</v>
      </c>
      <c r="E274" s="160" t="s">
        <v>2230</v>
      </c>
      <c r="F274" s="161" t="s">
        <v>2231</v>
      </c>
      <c r="G274" s="162" t="s">
        <v>2095</v>
      </c>
      <c r="H274" s="163">
        <v>7</v>
      </c>
      <c r="I274" s="164"/>
      <c r="J274" s="165">
        <f t="shared" si="40"/>
        <v>0</v>
      </c>
      <c r="K274" s="166"/>
      <c r="L274" s="167"/>
      <c r="M274" s="168" t="s">
        <v>1</v>
      </c>
      <c r="N274" s="169" t="s">
        <v>45</v>
      </c>
      <c r="P274" s="150">
        <f t="shared" si="41"/>
        <v>0</v>
      </c>
      <c r="Q274" s="150">
        <v>0</v>
      </c>
      <c r="R274" s="150">
        <f t="shared" si="42"/>
        <v>0</v>
      </c>
      <c r="S274" s="150">
        <v>0</v>
      </c>
      <c r="T274" s="151">
        <f t="shared" si="43"/>
        <v>0</v>
      </c>
      <c r="AR274" s="152" t="s">
        <v>226</v>
      </c>
      <c r="AT274" s="152" t="s">
        <v>473</v>
      </c>
      <c r="AU274" s="152" t="s">
        <v>86</v>
      </c>
      <c r="AY274" s="13" t="s">
        <v>193</v>
      </c>
      <c r="BE274" s="153">
        <f t="shared" si="44"/>
        <v>0</v>
      </c>
      <c r="BF274" s="153">
        <f t="shared" si="45"/>
        <v>0</v>
      </c>
      <c r="BG274" s="153">
        <f t="shared" si="46"/>
        <v>0</v>
      </c>
      <c r="BH274" s="153">
        <f t="shared" si="47"/>
        <v>0</v>
      </c>
      <c r="BI274" s="153">
        <f t="shared" si="48"/>
        <v>0</v>
      </c>
      <c r="BJ274" s="13" t="s">
        <v>91</v>
      </c>
      <c r="BK274" s="153">
        <f t="shared" si="49"/>
        <v>0</v>
      </c>
      <c r="BL274" s="13" t="s">
        <v>199</v>
      </c>
      <c r="BM274" s="152" t="s">
        <v>2232</v>
      </c>
    </row>
    <row r="275" spans="2:65" s="1" customFormat="1" ht="16.5" customHeight="1" x14ac:dyDescent="0.2">
      <c r="B275" s="139"/>
      <c r="C275" s="159" t="s">
        <v>868</v>
      </c>
      <c r="D275" s="159" t="s">
        <v>473</v>
      </c>
      <c r="E275" s="160" t="s">
        <v>2233</v>
      </c>
      <c r="F275" s="161" t="s">
        <v>2234</v>
      </c>
      <c r="G275" s="162" t="s">
        <v>2095</v>
      </c>
      <c r="H275" s="163">
        <v>17</v>
      </c>
      <c r="I275" s="164"/>
      <c r="J275" s="165">
        <f t="shared" si="40"/>
        <v>0</v>
      </c>
      <c r="K275" s="166"/>
      <c r="L275" s="167"/>
      <c r="M275" s="168" t="s">
        <v>1</v>
      </c>
      <c r="N275" s="169" t="s">
        <v>45</v>
      </c>
      <c r="P275" s="150">
        <f t="shared" si="41"/>
        <v>0</v>
      </c>
      <c r="Q275" s="150">
        <v>0</v>
      </c>
      <c r="R275" s="150">
        <f t="shared" si="42"/>
        <v>0</v>
      </c>
      <c r="S275" s="150">
        <v>0</v>
      </c>
      <c r="T275" s="151">
        <f t="shared" si="43"/>
        <v>0</v>
      </c>
      <c r="AR275" s="152" t="s">
        <v>226</v>
      </c>
      <c r="AT275" s="152" t="s">
        <v>473</v>
      </c>
      <c r="AU275" s="152" t="s">
        <v>86</v>
      </c>
      <c r="AY275" s="13" t="s">
        <v>193</v>
      </c>
      <c r="BE275" s="153">
        <f t="shared" si="44"/>
        <v>0</v>
      </c>
      <c r="BF275" s="153">
        <f t="shared" si="45"/>
        <v>0</v>
      </c>
      <c r="BG275" s="153">
        <f t="shared" si="46"/>
        <v>0</v>
      </c>
      <c r="BH275" s="153">
        <f t="shared" si="47"/>
        <v>0</v>
      </c>
      <c r="BI275" s="153">
        <f t="shared" si="48"/>
        <v>0</v>
      </c>
      <c r="BJ275" s="13" t="s">
        <v>91</v>
      </c>
      <c r="BK275" s="153">
        <f t="shared" si="49"/>
        <v>0</v>
      </c>
      <c r="BL275" s="13" t="s">
        <v>199</v>
      </c>
      <c r="BM275" s="152" t="s">
        <v>2235</v>
      </c>
    </row>
    <row r="276" spans="2:65" s="1" customFormat="1" ht="16.5" customHeight="1" x14ac:dyDescent="0.2">
      <c r="B276" s="139"/>
      <c r="C276" s="159" t="s">
        <v>872</v>
      </c>
      <c r="D276" s="159" t="s">
        <v>473</v>
      </c>
      <c r="E276" s="160" t="s">
        <v>2236</v>
      </c>
      <c r="F276" s="161" t="s">
        <v>2237</v>
      </c>
      <c r="G276" s="162" t="s">
        <v>2095</v>
      </c>
      <c r="H276" s="163">
        <v>39</v>
      </c>
      <c r="I276" s="164"/>
      <c r="J276" s="165">
        <f t="shared" si="40"/>
        <v>0</v>
      </c>
      <c r="K276" s="166"/>
      <c r="L276" s="167"/>
      <c r="M276" s="168" t="s">
        <v>1</v>
      </c>
      <c r="N276" s="169" t="s">
        <v>45</v>
      </c>
      <c r="P276" s="150">
        <f t="shared" si="41"/>
        <v>0</v>
      </c>
      <c r="Q276" s="150">
        <v>0</v>
      </c>
      <c r="R276" s="150">
        <f t="shared" si="42"/>
        <v>0</v>
      </c>
      <c r="S276" s="150">
        <v>0</v>
      </c>
      <c r="T276" s="151">
        <f t="shared" si="43"/>
        <v>0</v>
      </c>
      <c r="AR276" s="152" t="s">
        <v>226</v>
      </c>
      <c r="AT276" s="152" t="s">
        <v>473</v>
      </c>
      <c r="AU276" s="152" t="s">
        <v>86</v>
      </c>
      <c r="AY276" s="13" t="s">
        <v>193</v>
      </c>
      <c r="BE276" s="153">
        <f t="shared" si="44"/>
        <v>0</v>
      </c>
      <c r="BF276" s="153">
        <f t="shared" si="45"/>
        <v>0</v>
      </c>
      <c r="BG276" s="153">
        <f t="shared" si="46"/>
        <v>0</v>
      </c>
      <c r="BH276" s="153">
        <f t="shared" si="47"/>
        <v>0</v>
      </c>
      <c r="BI276" s="153">
        <f t="shared" si="48"/>
        <v>0</v>
      </c>
      <c r="BJ276" s="13" t="s">
        <v>91</v>
      </c>
      <c r="BK276" s="153">
        <f t="shared" si="49"/>
        <v>0</v>
      </c>
      <c r="BL276" s="13" t="s">
        <v>199</v>
      </c>
      <c r="BM276" s="152" t="s">
        <v>2238</v>
      </c>
    </row>
    <row r="277" spans="2:65" s="1" customFormat="1" ht="16.5" customHeight="1" x14ac:dyDescent="0.2">
      <c r="B277" s="139"/>
      <c r="C277" s="159" t="s">
        <v>904</v>
      </c>
      <c r="D277" s="159" t="s">
        <v>473</v>
      </c>
      <c r="E277" s="160" t="s">
        <v>2239</v>
      </c>
      <c r="F277" s="161" t="s">
        <v>2240</v>
      </c>
      <c r="G277" s="162" t="s">
        <v>2095</v>
      </c>
      <c r="H277" s="163">
        <v>30</v>
      </c>
      <c r="I277" s="164"/>
      <c r="J277" s="165">
        <f t="shared" si="40"/>
        <v>0</v>
      </c>
      <c r="K277" s="166"/>
      <c r="L277" s="167"/>
      <c r="M277" s="168" t="s">
        <v>1</v>
      </c>
      <c r="N277" s="169" t="s">
        <v>45</v>
      </c>
      <c r="P277" s="150">
        <f t="shared" si="41"/>
        <v>0</v>
      </c>
      <c r="Q277" s="150">
        <v>0</v>
      </c>
      <c r="R277" s="150">
        <f t="shared" si="42"/>
        <v>0</v>
      </c>
      <c r="S277" s="150">
        <v>0</v>
      </c>
      <c r="T277" s="151">
        <f t="shared" si="43"/>
        <v>0</v>
      </c>
      <c r="AR277" s="152" t="s">
        <v>226</v>
      </c>
      <c r="AT277" s="152" t="s">
        <v>473</v>
      </c>
      <c r="AU277" s="152" t="s">
        <v>86</v>
      </c>
      <c r="AY277" s="13" t="s">
        <v>193</v>
      </c>
      <c r="BE277" s="153">
        <f t="shared" si="44"/>
        <v>0</v>
      </c>
      <c r="BF277" s="153">
        <f t="shared" si="45"/>
        <v>0</v>
      </c>
      <c r="BG277" s="153">
        <f t="shared" si="46"/>
        <v>0</v>
      </c>
      <c r="BH277" s="153">
        <f t="shared" si="47"/>
        <v>0</v>
      </c>
      <c r="BI277" s="153">
        <f t="shared" si="48"/>
        <v>0</v>
      </c>
      <c r="BJ277" s="13" t="s">
        <v>91</v>
      </c>
      <c r="BK277" s="153">
        <f t="shared" si="49"/>
        <v>0</v>
      </c>
      <c r="BL277" s="13" t="s">
        <v>199</v>
      </c>
      <c r="BM277" s="152" t="s">
        <v>2241</v>
      </c>
    </row>
    <row r="278" spans="2:65" s="1" customFormat="1" ht="16.5" customHeight="1" x14ac:dyDescent="0.2">
      <c r="B278" s="139"/>
      <c r="C278" s="159" t="s">
        <v>900</v>
      </c>
      <c r="D278" s="159" t="s">
        <v>473</v>
      </c>
      <c r="E278" s="160" t="s">
        <v>2242</v>
      </c>
      <c r="F278" s="161" t="s">
        <v>2243</v>
      </c>
      <c r="G278" s="162" t="s">
        <v>2095</v>
      </c>
      <c r="H278" s="163">
        <v>40</v>
      </c>
      <c r="I278" s="164"/>
      <c r="J278" s="165">
        <f t="shared" si="40"/>
        <v>0</v>
      </c>
      <c r="K278" s="166"/>
      <c r="L278" s="167"/>
      <c r="M278" s="168" t="s">
        <v>1</v>
      </c>
      <c r="N278" s="169" t="s">
        <v>45</v>
      </c>
      <c r="P278" s="150">
        <f t="shared" si="41"/>
        <v>0</v>
      </c>
      <c r="Q278" s="150">
        <v>0</v>
      </c>
      <c r="R278" s="150">
        <f t="shared" si="42"/>
        <v>0</v>
      </c>
      <c r="S278" s="150">
        <v>0</v>
      </c>
      <c r="T278" s="151">
        <f t="shared" si="43"/>
        <v>0</v>
      </c>
      <c r="AR278" s="152" t="s">
        <v>226</v>
      </c>
      <c r="AT278" s="152" t="s">
        <v>473</v>
      </c>
      <c r="AU278" s="152" t="s">
        <v>86</v>
      </c>
      <c r="AY278" s="13" t="s">
        <v>193</v>
      </c>
      <c r="BE278" s="153">
        <f t="shared" si="44"/>
        <v>0</v>
      </c>
      <c r="BF278" s="153">
        <f t="shared" si="45"/>
        <v>0</v>
      </c>
      <c r="BG278" s="153">
        <f t="shared" si="46"/>
        <v>0</v>
      </c>
      <c r="BH278" s="153">
        <f t="shared" si="47"/>
        <v>0</v>
      </c>
      <c r="BI278" s="153">
        <f t="shared" si="48"/>
        <v>0</v>
      </c>
      <c r="BJ278" s="13" t="s">
        <v>91</v>
      </c>
      <c r="BK278" s="153">
        <f t="shared" si="49"/>
        <v>0</v>
      </c>
      <c r="BL278" s="13" t="s">
        <v>199</v>
      </c>
      <c r="BM278" s="152" t="s">
        <v>2244</v>
      </c>
    </row>
    <row r="279" spans="2:65" s="1" customFormat="1" ht="16.5" customHeight="1" x14ac:dyDescent="0.2">
      <c r="B279" s="139"/>
      <c r="C279" s="159" t="s">
        <v>884</v>
      </c>
      <c r="D279" s="159" t="s">
        <v>473</v>
      </c>
      <c r="E279" s="160" t="s">
        <v>2245</v>
      </c>
      <c r="F279" s="161" t="s">
        <v>2246</v>
      </c>
      <c r="G279" s="162" t="s">
        <v>2095</v>
      </c>
      <c r="H279" s="163">
        <v>2</v>
      </c>
      <c r="I279" s="164"/>
      <c r="J279" s="165">
        <f t="shared" si="40"/>
        <v>0</v>
      </c>
      <c r="K279" s="166"/>
      <c r="L279" s="167"/>
      <c r="M279" s="168" t="s">
        <v>1</v>
      </c>
      <c r="N279" s="169" t="s">
        <v>45</v>
      </c>
      <c r="P279" s="150">
        <f t="shared" si="41"/>
        <v>0</v>
      </c>
      <c r="Q279" s="150">
        <v>0</v>
      </c>
      <c r="R279" s="150">
        <f t="shared" si="42"/>
        <v>0</v>
      </c>
      <c r="S279" s="150">
        <v>0</v>
      </c>
      <c r="T279" s="151">
        <f t="shared" si="43"/>
        <v>0</v>
      </c>
      <c r="AR279" s="152" t="s">
        <v>226</v>
      </c>
      <c r="AT279" s="152" t="s">
        <v>473</v>
      </c>
      <c r="AU279" s="152" t="s">
        <v>86</v>
      </c>
      <c r="AY279" s="13" t="s">
        <v>193</v>
      </c>
      <c r="BE279" s="153">
        <f t="shared" si="44"/>
        <v>0</v>
      </c>
      <c r="BF279" s="153">
        <f t="shared" si="45"/>
        <v>0</v>
      </c>
      <c r="BG279" s="153">
        <f t="shared" si="46"/>
        <v>0</v>
      </c>
      <c r="BH279" s="153">
        <f t="shared" si="47"/>
        <v>0</v>
      </c>
      <c r="BI279" s="153">
        <f t="shared" si="48"/>
        <v>0</v>
      </c>
      <c r="BJ279" s="13" t="s">
        <v>91</v>
      </c>
      <c r="BK279" s="153">
        <f t="shared" si="49"/>
        <v>0</v>
      </c>
      <c r="BL279" s="13" t="s">
        <v>199</v>
      </c>
      <c r="BM279" s="152" t="s">
        <v>2247</v>
      </c>
    </row>
    <row r="280" spans="2:65" s="1" customFormat="1" ht="16.5" customHeight="1" x14ac:dyDescent="0.2">
      <c r="B280" s="139"/>
      <c r="C280" s="159" t="s">
        <v>888</v>
      </c>
      <c r="D280" s="159" t="s">
        <v>473</v>
      </c>
      <c r="E280" s="160" t="s">
        <v>2248</v>
      </c>
      <c r="F280" s="161" t="s">
        <v>2249</v>
      </c>
      <c r="G280" s="162" t="s">
        <v>2095</v>
      </c>
      <c r="H280" s="163">
        <v>2</v>
      </c>
      <c r="I280" s="164"/>
      <c r="J280" s="165">
        <f t="shared" si="40"/>
        <v>0</v>
      </c>
      <c r="K280" s="166"/>
      <c r="L280" s="167"/>
      <c r="M280" s="168" t="s">
        <v>1</v>
      </c>
      <c r="N280" s="169" t="s">
        <v>45</v>
      </c>
      <c r="P280" s="150">
        <f t="shared" si="41"/>
        <v>0</v>
      </c>
      <c r="Q280" s="150">
        <v>0</v>
      </c>
      <c r="R280" s="150">
        <f t="shared" si="42"/>
        <v>0</v>
      </c>
      <c r="S280" s="150">
        <v>0</v>
      </c>
      <c r="T280" s="151">
        <f t="shared" si="43"/>
        <v>0</v>
      </c>
      <c r="AR280" s="152" t="s">
        <v>226</v>
      </c>
      <c r="AT280" s="152" t="s">
        <v>473</v>
      </c>
      <c r="AU280" s="152" t="s">
        <v>86</v>
      </c>
      <c r="AY280" s="13" t="s">
        <v>193</v>
      </c>
      <c r="BE280" s="153">
        <f t="shared" si="44"/>
        <v>0</v>
      </c>
      <c r="BF280" s="153">
        <f t="shared" si="45"/>
        <v>0</v>
      </c>
      <c r="BG280" s="153">
        <f t="shared" si="46"/>
        <v>0</v>
      </c>
      <c r="BH280" s="153">
        <f t="shared" si="47"/>
        <v>0</v>
      </c>
      <c r="BI280" s="153">
        <f t="shared" si="48"/>
        <v>0</v>
      </c>
      <c r="BJ280" s="13" t="s">
        <v>91</v>
      </c>
      <c r="BK280" s="153">
        <f t="shared" si="49"/>
        <v>0</v>
      </c>
      <c r="BL280" s="13" t="s">
        <v>199</v>
      </c>
      <c r="BM280" s="152" t="s">
        <v>2250</v>
      </c>
    </row>
    <row r="281" spans="2:65" s="1" customFormat="1" ht="16.5" customHeight="1" x14ac:dyDescent="0.2">
      <c r="B281" s="139"/>
      <c r="C281" s="140" t="s">
        <v>1017</v>
      </c>
      <c r="D281" s="140" t="s">
        <v>195</v>
      </c>
      <c r="E281" s="141" t="s">
        <v>2251</v>
      </c>
      <c r="F281" s="142" t="s">
        <v>2252</v>
      </c>
      <c r="G281" s="143" t="s">
        <v>489</v>
      </c>
      <c r="H281" s="144">
        <v>1</v>
      </c>
      <c r="I281" s="145"/>
      <c r="J281" s="146">
        <f t="shared" si="40"/>
        <v>0</v>
      </c>
      <c r="K281" s="147"/>
      <c r="L281" s="28"/>
      <c r="M281" s="148" t="s">
        <v>1</v>
      </c>
      <c r="N281" s="149" t="s">
        <v>45</v>
      </c>
      <c r="P281" s="150">
        <f t="shared" si="41"/>
        <v>0</v>
      </c>
      <c r="Q281" s="150">
        <v>0</v>
      </c>
      <c r="R281" s="150">
        <f t="shared" si="42"/>
        <v>0</v>
      </c>
      <c r="S281" s="150">
        <v>0</v>
      </c>
      <c r="T281" s="151">
        <f t="shared" si="43"/>
        <v>0</v>
      </c>
      <c r="AR281" s="152" t="s">
        <v>199</v>
      </c>
      <c r="AT281" s="152" t="s">
        <v>195</v>
      </c>
      <c r="AU281" s="152" t="s">
        <v>86</v>
      </c>
      <c r="AY281" s="13" t="s">
        <v>193</v>
      </c>
      <c r="BE281" s="153">
        <f t="shared" si="44"/>
        <v>0</v>
      </c>
      <c r="BF281" s="153">
        <f t="shared" si="45"/>
        <v>0</v>
      </c>
      <c r="BG281" s="153">
        <f t="shared" si="46"/>
        <v>0</v>
      </c>
      <c r="BH281" s="153">
        <f t="shared" si="47"/>
        <v>0</v>
      </c>
      <c r="BI281" s="153">
        <f t="shared" si="48"/>
        <v>0</v>
      </c>
      <c r="BJ281" s="13" t="s">
        <v>91</v>
      </c>
      <c r="BK281" s="153">
        <f t="shared" si="49"/>
        <v>0</v>
      </c>
      <c r="BL281" s="13" t="s">
        <v>199</v>
      </c>
      <c r="BM281" s="152" t="s">
        <v>2253</v>
      </c>
    </row>
    <row r="282" spans="2:65" s="1" customFormat="1" ht="16.5" customHeight="1" x14ac:dyDescent="0.2">
      <c r="B282" s="139"/>
      <c r="C282" s="140" t="s">
        <v>1021</v>
      </c>
      <c r="D282" s="140" t="s">
        <v>195</v>
      </c>
      <c r="E282" s="141" t="s">
        <v>2254</v>
      </c>
      <c r="F282" s="142" t="s">
        <v>2255</v>
      </c>
      <c r="G282" s="143" t="s">
        <v>489</v>
      </c>
      <c r="H282" s="144">
        <v>1</v>
      </c>
      <c r="I282" s="145"/>
      <c r="J282" s="146">
        <f t="shared" si="40"/>
        <v>0</v>
      </c>
      <c r="K282" s="147"/>
      <c r="L282" s="28"/>
      <c r="M282" s="148" t="s">
        <v>1</v>
      </c>
      <c r="N282" s="149" t="s">
        <v>45</v>
      </c>
      <c r="P282" s="150">
        <f t="shared" si="41"/>
        <v>0</v>
      </c>
      <c r="Q282" s="150">
        <v>0</v>
      </c>
      <c r="R282" s="150">
        <f t="shared" si="42"/>
        <v>0</v>
      </c>
      <c r="S282" s="150">
        <v>0</v>
      </c>
      <c r="T282" s="151">
        <f t="shared" si="43"/>
        <v>0</v>
      </c>
      <c r="AR282" s="152" t="s">
        <v>199</v>
      </c>
      <c r="AT282" s="152" t="s">
        <v>195</v>
      </c>
      <c r="AU282" s="152" t="s">
        <v>86</v>
      </c>
      <c r="AY282" s="13" t="s">
        <v>193</v>
      </c>
      <c r="BE282" s="153">
        <f t="shared" si="44"/>
        <v>0</v>
      </c>
      <c r="BF282" s="153">
        <f t="shared" si="45"/>
        <v>0</v>
      </c>
      <c r="BG282" s="153">
        <f t="shared" si="46"/>
        <v>0</v>
      </c>
      <c r="BH282" s="153">
        <f t="shared" si="47"/>
        <v>0</v>
      </c>
      <c r="BI282" s="153">
        <f t="shared" si="48"/>
        <v>0</v>
      </c>
      <c r="BJ282" s="13" t="s">
        <v>91</v>
      </c>
      <c r="BK282" s="153">
        <f t="shared" si="49"/>
        <v>0</v>
      </c>
      <c r="BL282" s="13" t="s">
        <v>199</v>
      </c>
      <c r="BM282" s="152" t="s">
        <v>2256</v>
      </c>
    </row>
    <row r="283" spans="2:65" s="11" customFormat="1" ht="25.9" customHeight="1" x14ac:dyDescent="0.2">
      <c r="B283" s="127"/>
      <c r="D283" s="128" t="s">
        <v>78</v>
      </c>
      <c r="E283" s="129" t="s">
        <v>2257</v>
      </c>
      <c r="F283" s="129" t="s">
        <v>2258</v>
      </c>
      <c r="I283" s="130"/>
      <c r="J283" s="131">
        <f>BK283</f>
        <v>0</v>
      </c>
      <c r="L283" s="127"/>
      <c r="M283" s="132"/>
      <c r="P283" s="133">
        <f>SUM(P284:P314)</f>
        <v>0</v>
      </c>
      <c r="R283" s="133">
        <f>SUM(R284:R314)</f>
        <v>0</v>
      </c>
      <c r="T283" s="134">
        <f>SUM(T284:T314)</f>
        <v>0</v>
      </c>
      <c r="AR283" s="128" t="s">
        <v>86</v>
      </c>
      <c r="AT283" s="135" t="s">
        <v>78</v>
      </c>
      <c r="AU283" s="135" t="s">
        <v>79</v>
      </c>
      <c r="AY283" s="128" t="s">
        <v>193</v>
      </c>
      <c r="BK283" s="136">
        <f>SUM(BK284:BK314)</f>
        <v>0</v>
      </c>
    </row>
    <row r="284" spans="2:65" s="1" customFormat="1" ht="16.5" customHeight="1" x14ac:dyDescent="0.2">
      <c r="B284" s="139"/>
      <c r="C284" s="159" t="s">
        <v>1699</v>
      </c>
      <c r="D284" s="159" t="s">
        <v>473</v>
      </c>
      <c r="E284" s="160" t="s">
        <v>2259</v>
      </c>
      <c r="F284" s="161" t="s">
        <v>2260</v>
      </c>
      <c r="G284" s="162" t="s">
        <v>2095</v>
      </c>
      <c r="H284" s="163">
        <v>10</v>
      </c>
      <c r="I284" s="164"/>
      <c r="J284" s="165">
        <f t="shared" ref="J284:J314" si="50">ROUND(I284*H284,2)</f>
        <v>0</v>
      </c>
      <c r="K284" s="166"/>
      <c r="L284" s="167"/>
      <c r="M284" s="168" t="s">
        <v>1</v>
      </c>
      <c r="N284" s="169" t="s">
        <v>45</v>
      </c>
      <c r="P284" s="150">
        <f t="shared" ref="P284:P314" si="51">O284*H284</f>
        <v>0</v>
      </c>
      <c r="Q284" s="150">
        <v>0</v>
      </c>
      <c r="R284" s="150">
        <f t="shared" ref="R284:R314" si="52">Q284*H284</f>
        <v>0</v>
      </c>
      <c r="S284" s="150">
        <v>0</v>
      </c>
      <c r="T284" s="151">
        <f t="shared" ref="T284:T314" si="53">S284*H284</f>
        <v>0</v>
      </c>
      <c r="AR284" s="152" t="s">
        <v>226</v>
      </c>
      <c r="AT284" s="152" t="s">
        <v>473</v>
      </c>
      <c r="AU284" s="152" t="s">
        <v>86</v>
      </c>
      <c r="AY284" s="13" t="s">
        <v>193</v>
      </c>
      <c r="BE284" s="153">
        <f t="shared" ref="BE284:BE314" si="54">IF(N284="základná",J284,0)</f>
        <v>0</v>
      </c>
      <c r="BF284" s="153">
        <f t="shared" ref="BF284:BF314" si="55">IF(N284="znížená",J284,0)</f>
        <v>0</v>
      </c>
      <c r="BG284" s="153">
        <f t="shared" ref="BG284:BG314" si="56">IF(N284="zákl. prenesená",J284,0)</f>
        <v>0</v>
      </c>
      <c r="BH284" s="153">
        <f t="shared" ref="BH284:BH314" si="57">IF(N284="zníž. prenesená",J284,0)</f>
        <v>0</v>
      </c>
      <c r="BI284" s="153">
        <f t="shared" ref="BI284:BI314" si="58">IF(N284="nulová",J284,0)</f>
        <v>0</v>
      </c>
      <c r="BJ284" s="13" t="s">
        <v>91</v>
      </c>
      <c r="BK284" s="153">
        <f t="shared" ref="BK284:BK314" si="59">ROUND(I284*H284,2)</f>
        <v>0</v>
      </c>
      <c r="BL284" s="13" t="s">
        <v>199</v>
      </c>
      <c r="BM284" s="152" t="s">
        <v>2261</v>
      </c>
    </row>
    <row r="285" spans="2:65" s="1" customFormat="1" ht="16.5" customHeight="1" x14ac:dyDescent="0.2">
      <c r="B285" s="139"/>
      <c r="C285" s="140" t="s">
        <v>1007</v>
      </c>
      <c r="D285" s="140" t="s">
        <v>195</v>
      </c>
      <c r="E285" s="141" t="s">
        <v>2262</v>
      </c>
      <c r="F285" s="142" t="s">
        <v>2263</v>
      </c>
      <c r="G285" s="143" t="s">
        <v>489</v>
      </c>
      <c r="H285" s="144">
        <v>2</v>
      </c>
      <c r="I285" s="145"/>
      <c r="J285" s="146">
        <f t="shared" si="50"/>
        <v>0</v>
      </c>
      <c r="K285" s="147"/>
      <c r="L285" s="28"/>
      <c r="M285" s="148" t="s">
        <v>1</v>
      </c>
      <c r="N285" s="149" t="s">
        <v>45</v>
      </c>
      <c r="P285" s="150">
        <f t="shared" si="51"/>
        <v>0</v>
      </c>
      <c r="Q285" s="150">
        <v>0</v>
      </c>
      <c r="R285" s="150">
        <f t="shared" si="52"/>
        <v>0</v>
      </c>
      <c r="S285" s="150">
        <v>0</v>
      </c>
      <c r="T285" s="151">
        <f t="shared" si="53"/>
        <v>0</v>
      </c>
      <c r="AR285" s="152" t="s">
        <v>199</v>
      </c>
      <c r="AT285" s="152" t="s">
        <v>195</v>
      </c>
      <c r="AU285" s="152" t="s">
        <v>86</v>
      </c>
      <c r="AY285" s="13" t="s">
        <v>193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91</v>
      </c>
      <c r="BK285" s="153">
        <f t="shared" si="59"/>
        <v>0</v>
      </c>
      <c r="BL285" s="13" t="s">
        <v>199</v>
      </c>
      <c r="BM285" s="152" t="s">
        <v>2264</v>
      </c>
    </row>
    <row r="286" spans="2:65" s="1" customFormat="1" ht="16.5" customHeight="1" x14ac:dyDescent="0.2">
      <c r="B286" s="139"/>
      <c r="C286" s="159" t="s">
        <v>1011</v>
      </c>
      <c r="D286" s="159" t="s">
        <v>473</v>
      </c>
      <c r="E286" s="160" t="s">
        <v>2265</v>
      </c>
      <c r="F286" s="161" t="s">
        <v>2266</v>
      </c>
      <c r="G286" s="162" t="s">
        <v>489</v>
      </c>
      <c r="H286" s="163">
        <v>2</v>
      </c>
      <c r="I286" s="164"/>
      <c r="J286" s="165">
        <f t="shared" si="50"/>
        <v>0</v>
      </c>
      <c r="K286" s="166"/>
      <c r="L286" s="167"/>
      <c r="M286" s="168" t="s">
        <v>1</v>
      </c>
      <c r="N286" s="169" t="s">
        <v>45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0</v>
      </c>
      <c r="T286" s="151">
        <f t="shared" si="53"/>
        <v>0</v>
      </c>
      <c r="AR286" s="152" t="s">
        <v>226</v>
      </c>
      <c r="AT286" s="152" t="s">
        <v>473</v>
      </c>
      <c r="AU286" s="152" t="s">
        <v>86</v>
      </c>
      <c r="AY286" s="13" t="s">
        <v>193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91</v>
      </c>
      <c r="BK286" s="153">
        <f t="shared" si="59"/>
        <v>0</v>
      </c>
      <c r="BL286" s="13" t="s">
        <v>199</v>
      </c>
      <c r="BM286" s="152" t="s">
        <v>2267</v>
      </c>
    </row>
    <row r="287" spans="2:65" s="1" customFormat="1" ht="16.5" customHeight="1" x14ac:dyDescent="0.2">
      <c r="B287" s="139"/>
      <c r="C287" s="159" t="s">
        <v>1015</v>
      </c>
      <c r="D287" s="159" t="s">
        <v>473</v>
      </c>
      <c r="E287" s="160" t="s">
        <v>2268</v>
      </c>
      <c r="F287" s="161" t="s">
        <v>2269</v>
      </c>
      <c r="G287" s="162" t="s">
        <v>489</v>
      </c>
      <c r="H287" s="163">
        <v>2</v>
      </c>
      <c r="I287" s="164"/>
      <c r="J287" s="165">
        <f t="shared" si="50"/>
        <v>0</v>
      </c>
      <c r="K287" s="166"/>
      <c r="L287" s="167"/>
      <c r="M287" s="168" t="s">
        <v>1</v>
      </c>
      <c r="N287" s="169" t="s">
        <v>45</v>
      </c>
      <c r="P287" s="150">
        <f t="shared" si="51"/>
        <v>0</v>
      </c>
      <c r="Q287" s="150">
        <v>0</v>
      </c>
      <c r="R287" s="150">
        <f t="shared" si="52"/>
        <v>0</v>
      </c>
      <c r="S287" s="150">
        <v>0</v>
      </c>
      <c r="T287" s="151">
        <f t="shared" si="53"/>
        <v>0</v>
      </c>
      <c r="AR287" s="152" t="s">
        <v>226</v>
      </c>
      <c r="AT287" s="152" t="s">
        <v>473</v>
      </c>
      <c r="AU287" s="152" t="s">
        <v>86</v>
      </c>
      <c r="AY287" s="13" t="s">
        <v>193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91</v>
      </c>
      <c r="BK287" s="153">
        <f t="shared" si="59"/>
        <v>0</v>
      </c>
      <c r="BL287" s="13" t="s">
        <v>199</v>
      </c>
      <c r="BM287" s="152" t="s">
        <v>2270</v>
      </c>
    </row>
    <row r="288" spans="2:65" s="1" customFormat="1" ht="16.5" customHeight="1" x14ac:dyDescent="0.2">
      <c r="B288" s="139"/>
      <c r="C288" s="159" t="s">
        <v>1707</v>
      </c>
      <c r="D288" s="159" t="s">
        <v>473</v>
      </c>
      <c r="E288" s="160" t="s">
        <v>2271</v>
      </c>
      <c r="F288" s="161" t="s">
        <v>2272</v>
      </c>
      <c r="G288" s="162" t="s">
        <v>489</v>
      </c>
      <c r="H288" s="163">
        <v>1</v>
      </c>
      <c r="I288" s="164"/>
      <c r="J288" s="165">
        <f t="shared" si="50"/>
        <v>0</v>
      </c>
      <c r="K288" s="166"/>
      <c r="L288" s="167"/>
      <c r="M288" s="168" t="s">
        <v>1</v>
      </c>
      <c r="N288" s="169" t="s">
        <v>45</v>
      </c>
      <c r="P288" s="150">
        <f t="shared" si="51"/>
        <v>0</v>
      </c>
      <c r="Q288" s="150">
        <v>0</v>
      </c>
      <c r="R288" s="150">
        <f t="shared" si="52"/>
        <v>0</v>
      </c>
      <c r="S288" s="150">
        <v>0</v>
      </c>
      <c r="T288" s="151">
        <f t="shared" si="53"/>
        <v>0</v>
      </c>
      <c r="AR288" s="152" t="s">
        <v>226</v>
      </c>
      <c r="AT288" s="152" t="s">
        <v>473</v>
      </c>
      <c r="AU288" s="152" t="s">
        <v>86</v>
      </c>
      <c r="AY288" s="13" t="s">
        <v>193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91</v>
      </c>
      <c r="BK288" s="153">
        <f t="shared" si="59"/>
        <v>0</v>
      </c>
      <c r="BL288" s="13" t="s">
        <v>199</v>
      </c>
      <c r="BM288" s="152" t="s">
        <v>2273</v>
      </c>
    </row>
    <row r="289" spans="2:65" s="1" customFormat="1" ht="16.5" customHeight="1" x14ac:dyDescent="0.2">
      <c r="B289" s="139"/>
      <c r="C289" s="140" t="s">
        <v>1723</v>
      </c>
      <c r="D289" s="140" t="s">
        <v>195</v>
      </c>
      <c r="E289" s="141" t="s">
        <v>2262</v>
      </c>
      <c r="F289" s="142" t="s">
        <v>2263</v>
      </c>
      <c r="G289" s="143" t="s">
        <v>489</v>
      </c>
      <c r="H289" s="144">
        <v>1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45</v>
      </c>
      <c r="P289" s="150">
        <f t="shared" si="51"/>
        <v>0</v>
      </c>
      <c r="Q289" s="150">
        <v>0</v>
      </c>
      <c r="R289" s="150">
        <f t="shared" si="52"/>
        <v>0</v>
      </c>
      <c r="S289" s="150">
        <v>0</v>
      </c>
      <c r="T289" s="151">
        <f t="shared" si="53"/>
        <v>0</v>
      </c>
      <c r="AR289" s="152" t="s">
        <v>199</v>
      </c>
      <c r="AT289" s="152" t="s">
        <v>195</v>
      </c>
      <c r="AU289" s="152" t="s">
        <v>86</v>
      </c>
      <c r="AY289" s="13" t="s">
        <v>193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91</v>
      </c>
      <c r="BK289" s="153">
        <f t="shared" si="59"/>
        <v>0</v>
      </c>
      <c r="BL289" s="13" t="s">
        <v>199</v>
      </c>
      <c r="BM289" s="152" t="s">
        <v>2274</v>
      </c>
    </row>
    <row r="290" spans="2:65" s="1" customFormat="1" ht="24.2" customHeight="1" x14ac:dyDescent="0.2">
      <c r="B290" s="139"/>
      <c r="C290" s="159" t="s">
        <v>1741</v>
      </c>
      <c r="D290" s="159" t="s">
        <v>473</v>
      </c>
      <c r="E290" s="160" t="s">
        <v>2275</v>
      </c>
      <c r="F290" s="161" t="s">
        <v>2276</v>
      </c>
      <c r="G290" s="162" t="s">
        <v>2095</v>
      </c>
      <c r="H290" s="163">
        <v>13</v>
      </c>
      <c r="I290" s="164"/>
      <c r="J290" s="165">
        <f t="shared" si="50"/>
        <v>0</v>
      </c>
      <c r="K290" s="166"/>
      <c r="L290" s="167"/>
      <c r="M290" s="168" t="s">
        <v>1</v>
      </c>
      <c r="N290" s="169" t="s">
        <v>45</v>
      </c>
      <c r="P290" s="150">
        <f t="shared" si="51"/>
        <v>0</v>
      </c>
      <c r="Q290" s="150">
        <v>0</v>
      </c>
      <c r="R290" s="150">
        <f t="shared" si="52"/>
        <v>0</v>
      </c>
      <c r="S290" s="150">
        <v>0</v>
      </c>
      <c r="T290" s="151">
        <f t="shared" si="53"/>
        <v>0</v>
      </c>
      <c r="AR290" s="152" t="s">
        <v>226</v>
      </c>
      <c r="AT290" s="152" t="s">
        <v>473</v>
      </c>
      <c r="AU290" s="152" t="s">
        <v>86</v>
      </c>
      <c r="AY290" s="13" t="s">
        <v>193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91</v>
      </c>
      <c r="BK290" s="153">
        <f t="shared" si="59"/>
        <v>0</v>
      </c>
      <c r="BL290" s="13" t="s">
        <v>199</v>
      </c>
      <c r="BM290" s="152" t="s">
        <v>2277</v>
      </c>
    </row>
    <row r="291" spans="2:65" s="1" customFormat="1" ht="24.2" customHeight="1" x14ac:dyDescent="0.2">
      <c r="B291" s="139"/>
      <c r="C291" s="159" t="s">
        <v>1727</v>
      </c>
      <c r="D291" s="159" t="s">
        <v>473</v>
      </c>
      <c r="E291" s="160" t="s">
        <v>2278</v>
      </c>
      <c r="F291" s="161" t="s">
        <v>2279</v>
      </c>
      <c r="G291" s="162" t="s">
        <v>2095</v>
      </c>
      <c r="H291" s="163">
        <v>51</v>
      </c>
      <c r="I291" s="164"/>
      <c r="J291" s="165">
        <f t="shared" si="50"/>
        <v>0</v>
      </c>
      <c r="K291" s="166"/>
      <c r="L291" s="167"/>
      <c r="M291" s="168" t="s">
        <v>1</v>
      </c>
      <c r="N291" s="169" t="s">
        <v>45</v>
      </c>
      <c r="P291" s="150">
        <f t="shared" si="51"/>
        <v>0</v>
      </c>
      <c r="Q291" s="150">
        <v>0</v>
      </c>
      <c r="R291" s="150">
        <f t="shared" si="52"/>
        <v>0</v>
      </c>
      <c r="S291" s="150">
        <v>0</v>
      </c>
      <c r="T291" s="151">
        <f t="shared" si="53"/>
        <v>0</v>
      </c>
      <c r="AR291" s="152" t="s">
        <v>226</v>
      </c>
      <c r="AT291" s="152" t="s">
        <v>473</v>
      </c>
      <c r="AU291" s="152" t="s">
        <v>86</v>
      </c>
      <c r="AY291" s="13" t="s">
        <v>193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91</v>
      </c>
      <c r="BK291" s="153">
        <f t="shared" si="59"/>
        <v>0</v>
      </c>
      <c r="BL291" s="13" t="s">
        <v>199</v>
      </c>
      <c r="BM291" s="152" t="s">
        <v>2280</v>
      </c>
    </row>
    <row r="292" spans="2:65" s="1" customFormat="1" ht="24.2" customHeight="1" x14ac:dyDescent="0.2">
      <c r="B292" s="139"/>
      <c r="C292" s="159" t="s">
        <v>1731</v>
      </c>
      <c r="D292" s="159" t="s">
        <v>473</v>
      </c>
      <c r="E292" s="160" t="s">
        <v>2281</v>
      </c>
      <c r="F292" s="161" t="s">
        <v>2282</v>
      </c>
      <c r="G292" s="162" t="s">
        <v>2095</v>
      </c>
      <c r="H292" s="163">
        <v>17</v>
      </c>
      <c r="I292" s="164"/>
      <c r="J292" s="165">
        <f t="shared" si="50"/>
        <v>0</v>
      </c>
      <c r="K292" s="166"/>
      <c r="L292" s="167"/>
      <c r="M292" s="168" t="s">
        <v>1</v>
      </c>
      <c r="N292" s="169" t="s">
        <v>45</v>
      </c>
      <c r="P292" s="150">
        <f t="shared" si="51"/>
        <v>0</v>
      </c>
      <c r="Q292" s="150">
        <v>0</v>
      </c>
      <c r="R292" s="150">
        <f t="shared" si="52"/>
        <v>0</v>
      </c>
      <c r="S292" s="150">
        <v>0</v>
      </c>
      <c r="T292" s="151">
        <f t="shared" si="53"/>
        <v>0</v>
      </c>
      <c r="AR292" s="152" t="s">
        <v>226</v>
      </c>
      <c r="AT292" s="152" t="s">
        <v>473</v>
      </c>
      <c r="AU292" s="152" t="s">
        <v>86</v>
      </c>
      <c r="AY292" s="13" t="s">
        <v>193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91</v>
      </c>
      <c r="BK292" s="153">
        <f t="shared" si="59"/>
        <v>0</v>
      </c>
      <c r="BL292" s="13" t="s">
        <v>199</v>
      </c>
      <c r="BM292" s="152" t="s">
        <v>2283</v>
      </c>
    </row>
    <row r="293" spans="2:65" s="1" customFormat="1" ht="24.2" customHeight="1" x14ac:dyDescent="0.2">
      <c r="B293" s="139"/>
      <c r="C293" s="159" t="s">
        <v>1719</v>
      </c>
      <c r="D293" s="159" t="s">
        <v>473</v>
      </c>
      <c r="E293" s="160" t="s">
        <v>2284</v>
      </c>
      <c r="F293" s="161" t="s">
        <v>2285</v>
      </c>
      <c r="G293" s="162" t="s">
        <v>2095</v>
      </c>
      <c r="H293" s="163">
        <v>110</v>
      </c>
      <c r="I293" s="164"/>
      <c r="J293" s="165">
        <f t="shared" si="50"/>
        <v>0</v>
      </c>
      <c r="K293" s="166"/>
      <c r="L293" s="167"/>
      <c r="M293" s="168" t="s">
        <v>1</v>
      </c>
      <c r="N293" s="169" t="s">
        <v>45</v>
      </c>
      <c r="P293" s="150">
        <f t="shared" si="51"/>
        <v>0</v>
      </c>
      <c r="Q293" s="150">
        <v>0</v>
      </c>
      <c r="R293" s="150">
        <f t="shared" si="52"/>
        <v>0</v>
      </c>
      <c r="S293" s="150">
        <v>0</v>
      </c>
      <c r="T293" s="151">
        <f t="shared" si="53"/>
        <v>0</v>
      </c>
      <c r="AR293" s="152" t="s">
        <v>226</v>
      </c>
      <c r="AT293" s="152" t="s">
        <v>473</v>
      </c>
      <c r="AU293" s="152" t="s">
        <v>86</v>
      </c>
      <c r="AY293" s="13" t="s">
        <v>193</v>
      </c>
      <c r="BE293" s="153">
        <f t="shared" si="54"/>
        <v>0</v>
      </c>
      <c r="BF293" s="153">
        <f t="shared" si="55"/>
        <v>0</v>
      </c>
      <c r="BG293" s="153">
        <f t="shared" si="56"/>
        <v>0</v>
      </c>
      <c r="BH293" s="153">
        <f t="shared" si="57"/>
        <v>0</v>
      </c>
      <c r="BI293" s="153">
        <f t="shared" si="58"/>
        <v>0</v>
      </c>
      <c r="BJ293" s="13" t="s">
        <v>91</v>
      </c>
      <c r="BK293" s="153">
        <f t="shared" si="59"/>
        <v>0</v>
      </c>
      <c r="BL293" s="13" t="s">
        <v>199</v>
      </c>
      <c r="BM293" s="152" t="s">
        <v>2286</v>
      </c>
    </row>
    <row r="294" spans="2:65" s="1" customFormat="1" ht="24.2" customHeight="1" x14ac:dyDescent="0.2">
      <c r="B294" s="139"/>
      <c r="C294" s="140" t="s">
        <v>1711</v>
      </c>
      <c r="D294" s="140" t="s">
        <v>195</v>
      </c>
      <c r="E294" s="141" t="s">
        <v>2287</v>
      </c>
      <c r="F294" s="142" t="s">
        <v>2288</v>
      </c>
      <c r="G294" s="143" t="s">
        <v>2095</v>
      </c>
      <c r="H294" s="144">
        <v>13</v>
      </c>
      <c r="I294" s="145"/>
      <c r="J294" s="146">
        <f t="shared" si="50"/>
        <v>0</v>
      </c>
      <c r="K294" s="147"/>
      <c r="L294" s="28"/>
      <c r="M294" s="148" t="s">
        <v>1</v>
      </c>
      <c r="N294" s="149" t="s">
        <v>45</v>
      </c>
      <c r="P294" s="150">
        <f t="shared" si="51"/>
        <v>0</v>
      </c>
      <c r="Q294" s="150">
        <v>0</v>
      </c>
      <c r="R294" s="150">
        <f t="shared" si="52"/>
        <v>0</v>
      </c>
      <c r="S294" s="150">
        <v>0</v>
      </c>
      <c r="T294" s="151">
        <f t="shared" si="53"/>
        <v>0</v>
      </c>
      <c r="AR294" s="152" t="s">
        <v>199</v>
      </c>
      <c r="AT294" s="152" t="s">
        <v>195</v>
      </c>
      <c r="AU294" s="152" t="s">
        <v>86</v>
      </c>
      <c r="AY294" s="13" t="s">
        <v>193</v>
      </c>
      <c r="BE294" s="153">
        <f t="shared" si="54"/>
        <v>0</v>
      </c>
      <c r="BF294" s="153">
        <f t="shared" si="55"/>
        <v>0</v>
      </c>
      <c r="BG294" s="153">
        <f t="shared" si="56"/>
        <v>0</v>
      </c>
      <c r="BH294" s="153">
        <f t="shared" si="57"/>
        <v>0</v>
      </c>
      <c r="BI294" s="153">
        <f t="shared" si="58"/>
        <v>0</v>
      </c>
      <c r="BJ294" s="13" t="s">
        <v>91</v>
      </c>
      <c r="BK294" s="153">
        <f t="shared" si="59"/>
        <v>0</v>
      </c>
      <c r="BL294" s="13" t="s">
        <v>199</v>
      </c>
      <c r="BM294" s="152" t="s">
        <v>2289</v>
      </c>
    </row>
    <row r="295" spans="2:65" s="1" customFormat="1" ht="24.2" customHeight="1" x14ac:dyDescent="0.2">
      <c r="B295" s="139"/>
      <c r="C295" s="140" t="s">
        <v>1715</v>
      </c>
      <c r="D295" s="140" t="s">
        <v>195</v>
      </c>
      <c r="E295" s="141" t="s">
        <v>2290</v>
      </c>
      <c r="F295" s="142" t="s">
        <v>2291</v>
      </c>
      <c r="G295" s="143" t="s">
        <v>2095</v>
      </c>
      <c r="H295" s="144">
        <v>51</v>
      </c>
      <c r="I295" s="145"/>
      <c r="J295" s="146">
        <f t="shared" si="50"/>
        <v>0</v>
      </c>
      <c r="K295" s="147"/>
      <c r="L295" s="28"/>
      <c r="M295" s="148" t="s">
        <v>1</v>
      </c>
      <c r="N295" s="149" t="s">
        <v>45</v>
      </c>
      <c r="P295" s="150">
        <f t="shared" si="51"/>
        <v>0</v>
      </c>
      <c r="Q295" s="150">
        <v>0</v>
      </c>
      <c r="R295" s="150">
        <f t="shared" si="52"/>
        <v>0</v>
      </c>
      <c r="S295" s="150">
        <v>0</v>
      </c>
      <c r="T295" s="151">
        <f t="shared" si="53"/>
        <v>0</v>
      </c>
      <c r="AR295" s="152" t="s">
        <v>199</v>
      </c>
      <c r="AT295" s="152" t="s">
        <v>195</v>
      </c>
      <c r="AU295" s="152" t="s">
        <v>86</v>
      </c>
      <c r="AY295" s="13" t="s">
        <v>193</v>
      </c>
      <c r="BE295" s="153">
        <f t="shared" si="54"/>
        <v>0</v>
      </c>
      <c r="BF295" s="153">
        <f t="shared" si="55"/>
        <v>0</v>
      </c>
      <c r="BG295" s="153">
        <f t="shared" si="56"/>
        <v>0</v>
      </c>
      <c r="BH295" s="153">
        <f t="shared" si="57"/>
        <v>0</v>
      </c>
      <c r="BI295" s="153">
        <f t="shared" si="58"/>
        <v>0</v>
      </c>
      <c r="BJ295" s="13" t="s">
        <v>91</v>
      </c>
      <c r="BK295" s="153">
        <f t="shared" si="59"/>
        <v>0</v>
      </c>
      <c r="BL295" s="13" t="s">
        <v>199</v>
      </c>
      <c r="BM295" s="152" t="s">
        <v>2292</v>
      </c>
    </row>
    <row r="296" spans="2:65" s="1" customFormat="1" ht="24.2" customHeight="1" x14ac:dyDescent="0.2">
      <c r="B296" s="139"/>
      <c r="C296" s="140" t="s">
        <v>1759</v>
      </c>
      <c r="D296" s="140" t="s">
        <v>195</v>
      </c>
      <c r="E296" s="141" t="s">
        <v>2293</v>
      </c>
      <c r="F296" s="142" t="s">
        <v>2294</v>
      </c>
      <c r="G296" s="143" t="s">
        <v>2095</v>
      </c>
      <c r="H296" s="144">
        <v>17</v>
      </c>
      <c r="I296" s="145"/>
      <c r="J296" s="146">
        <f t="shared" si="50"/>
        <v>0</v>
      </c>
      <c r="K296" s="147"/>
      <c r="L296" s="28"/>
      <c r="M296" s="148" t="s">
        <v>1</v>
      </c>
      <c r="N296" s="149" t="s">
        <v>45</v>
      </c>
      <c r="P296" s="150">
        <f t="shared" si="51"/>
        <v>0</v>
      </c>
      <c r="Q296" s="150">
        <v>0</v>
      </c>
      <c r="R296" s="150">
        <f t="shared" si="52"/>
        <v>0</v>
      </c>
      <c r="S296" s="150">
        <v>0</v>
      </c>
      <c r="T296" s="151">
        <f t="shared" si="53"/>
        <v>0</v>
      </c>
      <c r="AR296" s="152" t="s">
        <v>199</v>
      </c>
      <c r="AT296" s="152" t="s">
        <v>195</v>
      </c>
      <c r="AU296" s="152" t="s">
        <v>86</v>
      </c>
      <c r="AY296" s="13" t="s">
        <v>193</v>
      </c>
      <c r="BE296" s="153">
        <f t="shared" si="54"/>
        <v>0</v>
      </c>
      <c r="BF296" s="153">
        <f t="shared" si="55"/>
        <v>0</v>
      </c>
      <c r="BG296" s="153">
        <f t="shared" si="56"/>
        <v>0</v>
      </c>
      <c r="BH296" s="153">
        <f t="shared" si="57"/>
        <v>0</v>
      </c>
      <c r="BI296" s="153">
        <f t="shared" si="58"/>
        <v>0</v>
      </c>
      <c r="BJ296" s="13" t="s">
        <v>91</v>
      </c>
      <c r="BK296" s="153">
        <f t="shared" si="59"/>
        <v>0</v>
      </c>
      <c r="BL296" s="13" t="s">
        <v>199</v>
      </c>
      <c r="BM296" s="152" t="s">
        <v>2295</v>
      </c>
    </row>
    <row r="297" spans="2:65" s="1" customFormat="1" ht="24.2" customHeight="1" x14ac:dyDescent="0.2">
      <c r="B297" s="139"/>
      <c r="C297" s="140" t="s">
        <v>1763</v>
      </c>
      <c r="D297" s="140" t="s">
        <v>195</v>
      </c>
      <c r="E297" s="141" t="s">
        <v>2296</v>
      </c>
      <c r="F297" s="142" t="s">
        <v>2297</v>
      </c>
      <c r="G297" s="143" t="s">
        <v>2095</v>
      </c>
      <c r="H297" s="144">
        <v>110</v>
      </c>
      <c r="I297" s="145"/>
      <c r="J297" s="146">
        <f t="shared" si="50"/>
        <v>0</v>
      </c>
      <c r="K297" s="147"/>
      <c r="L297" s="28"/>
      <c r="M297" s="148" t="s">
        <v>1</v>
      </c>
      <c r="N297" s="149" t="s">
        <v>45</v>
      </c>
      <c r="P297" s="150">
        <f t="shared" si="51"/>
        <v>0</v>
      </c>
      <c r="Q297" s="150">
        <v>0</v>
      </c>
      <c r="R297" s="150">
        <f t="shared" si="52"/>
        <v>0</v>
      </c>
      <c r="S297" s="150">
        <v>0</v>
      </c>
      <c r="T297" s="151">
        <f t="shared" si="53"/>
        <v>0</v>
      </c>
      <c r="AR297" s="152" t="s">
        <v>199</v>
      </c>
      <c r="AT297" s="152" t="s">
        <v>195</v>
      </c>
      <c r="AU297" s="152" t="s">
        <v>86</v>
      </c>
      <c r="AY297" s="13" t="s">
        <v>193</v>
      </c>
      <c r="BE297" s="153">
        <f t="shared" si="54"/>
        <v>0</v>
      </c>
      <c r="BF297" s="153">
        <f t="shared" si="55"/>
        <v>0</v>
      </c>
      <c r="BG297" s="153">
        <f t="shared" si="56"/>
        <v>0</v>
      </c>
      <c r="BH297" s="153">
        <f t="shared" si="57"/>
        <v>0</v>
      </c>
      <c r="BI297" s="153">
        <f t="shared" si="58"/>
        <v>0</v>
      </c>
      <c r="BJ297" s="13" t="s">
        <v>91</v>
      </c>
      <c r="BK297" s="153">
        <f t="shared" si="59"/>
        <v>0</v>
      </c>
      <c r="BL297" s="13" t="s">
        <v>199</v>
      </c>
      <c r="BM297" s="152" t="s">
        <v>2298</v>
      </c>
    </row>
    <row r="298" spans="2:65" s="1" customFormat="1" ht="16.5" customHeight="1" x14ac:dyDescent="0.2">
      <c r="B298" s="139"/>
      <c r="C298" s="159" t="s">
        <v>1767</v>
      </c>
      <c r="D298" s="159" t="s">
        <v>473</v>
      </c>
      <c r="E298" s="160" t="s">
        <v>2299</v>
      </c>
      <c r="F298" s="161" t="s">
        <v>2300</v>
      </c>
      <c r="G298" s="162" t="s">
        <v>489</v>
      </c>
      <c r="H298" s="163">
        <v>1</v>
      </c>
      <c r="I298" s="164"/>
      <c r="J298" s="165">
        <f t="shared" si="50"/>
        <v>0</v>
      </c>
      <c r="K298" s="166"/>
      <c r="L298" s="167"/>
      <c r="M298" s="168" t="s">
        <v>1</v>
      </c>
      <c r="N298" s="169" t="s">
        <v>45</v>
      </c>
      <c r="P298" s="150">
        <f t="shared" si="51"/>
        <v>0</v>
      </c>
      <c r="Q298" s="150">
        <v>0</v>
      </c>
      <c r="R298" s="150">
        <f t="shared" si="52"/>
        <v>0</v>
      </c>
      <c r="S298" s="150">
        <v>0</v>
      </c>
      <c r="T298" s="151">
        <f t="shared" si="53"/>
        <v>0</v>
      </c>
      <c r="AR298" s="152" t="s">
        <v>226</v>
      </c>
      <c r="AT298" s="152" t="s">
        <v>473</v>
      </c>
      <c r="AU298" s="152" t="s">
        <v>86</v>
      </c>
      <c r="AY298" s="13" t="s">
        <v>193</v>
      </c>
      <c r="BE298" s="153">
        <f t="shared" si="54"/>
        <v>0</v>
      </c>
      <c r="BF298" s="153">
        <f t="shared" si="55"/>
        <v>0</v>
      </c>
      <c r="BG298" s="153">
        <f t="shared" si="56"/>
        <v>0</v>
      </c>
      <c r="BH298" s="153">
        <f t="shared" si="57"/>
        <v>0</v>
      </c>
      <c r="BI298" s="153">
        <f t="shared" si="58"/>
        <v>0</v>
      </c>
      <c r="BJ298" s="13" t="s">
        <v>91</v>
      </c>
      <c r="BK298" s="153">
        <f t="shared" si="59"/>
        <v>0</v>
      </c>
      <c r="BL298" s="13" t="s">
        <v>199</v>
      </c>
      <c r="BM298" s="152" t="s">
        <v>2301</v>
      </c>
    </row>
    <row r="299" spans="2:65" s="1" customFormat="1" ht="16.5" customHeight="1" x14ac:dyDescent="0.2">
      <c r="B299" s="139"/>
      <c r="C299" s="159" t="s">
        <v>1133</v>
      </c>
      <c r="D299" s="159" t="s">
        <v>473</v>
      </c>
      <c r="E299" s="160" t="s">
        <v>2302</v>
      </c>
      <c r="F299" s="161" t="s">
        <v>2303</v>
      </c>
      <c r="G299" s="162" t="s">
        <v>489</v>
      </c>
      <c r="H299" s="163">
        <v>6</v>
      </c>
      <c r="I299" s="164"/>
      <c r="J299" s="165">
        <f t="shared" si="50"/>
        <v>0</v>
      </c>
      <c r="K299" s="166"/>
      <c r="L299" s="167"/>
      <c r="M299" s="168" t="s">
        <v>1</v>
      </c>
      <c r="N299" s="169" t="s">
        <v>45</v>
      </c>
      <c r="P299" s="150">
        <f t="shared" si="51"/>
        <v>0</v>
      </c>
      <c r="Q299" s="150">
        <v>0</v>
      </c>
      <c r="R299" s="150">
        <f t="shared" si="52"/>
        <v>0</v>
      </c>
      <c r="S299" s="150">
        <v>0</v>
      </c>
      <c r="T299" s="151">
        <f t="shared" si="53"/>
        <v>0</v>
      </c>
      <c r="AR299" s="152" t="s">
        <v>226</v>
      </c>
      <c r="AT299" s="152" t="s">
        <v>473</v>
      </c>
      <c r="AU299" s="152" t="s">
        <v>86</v>
      </c>
      <c r="AY299" s="13" t="s">
        <v>193</v>
      </c>
      <c r="BE299" s="153">
        <f t="shared" si="54"/>
        <v>0</v>
      </c>
      <c r="BF299" s="153">
        <f t="shared" si="55"/>
        <v>0</v>
      </c>
      <c r="BG299" s="153">
        <f t="shared" si="56"/>
        <v>0</v>
      </c>
      <c r="BH299" s="153">
        <f t="shared" si="57"/>
        <v>0</v>
      </c>
      <c r="BI299" s="153">
        <f t="shared" si="58"/>
        <v>0</v>
      </c>
      <c r="BJ299" s="13" t="s">
        <v>91</v>
      </c>
      <c r="BK299" s="153">
        <f t="shared" si="59"/>
        <v>0</v>
      </c>
      <c r="BL299" s="13" t="s">
        <v>199</v>
      </c>
      <c r="BM299" s="152" t="s">
        <v>2304</v>
      </c>
    </row>
    <row r="300" spans="2:65" s="1" customFormat="1" ht="16.5" customHeight="1" x14ac:dyDescent="0.2">
      <c r="B300" s="139"/>
      <c r="C300" s="159" t="s">
        <v>1137</v>
      </c>
      <c r="D300" s="159" t="s">
        <v>473</v>
      </c>
      <c r="E300" s="160" t="s">
        <v>2305</v>
      </c>
      <c r="F300" s="161" t="s">
        <v>2306</v>
      </c>
      <c r="G300" s="162" t="s">
        <v>489</v>
      </c>
      <c r="H300" s="163">
        <v>2</v>
      </c>
      <c r="I300" s="164"/>
      <c r="J300" s="165">
        <f t="shared" si="50"/>
        <v>0</v>
      </c>
      <c r="K300" s="166"/>
      <c r="L300" s="167"/>
      <c r="M300" s="168" t="s">
        <v>1</v>
      </c>
      <c r="N300" s="169" t="s">
        <v>45</v>
      </c>
      <c r="P300" s="150">
        <f t="shared" si="51"/>
        <v>0</v>
      </c>
      <c r="Q300" s="150">
        <v>0</v>
      </c>
      <c r="R300" s="150">
        <f t="shared" si="52"/>
        <v>0</v>
      </c>
      <c r="S300" s="150">
        <v>0</v>
      </c>
      <c r="T300" s="151">
        <f t="shared" si="53"/>
        <v>0</v>
      </c>
      <c r="AR300" s="152" t="s">
        <v>226</v>
      </c>
      <c r="AT300" s="152" t="s">
        <v>473</v>
      </c>
      <c r="AU300" s="152" t="s">
        <v>86</v>
      </c>
      <c r="AY300" s="13" t="s">
        <v>193</v>
      </c>
      <c r="BE300" s="153">
        <f t="shared" si="54"/>
        <v>0</v>
      </c>
      <c r="BF300" s="153">
        <f t="shared" si="55"/>
        <v>0</v>
      </c>
      <c r="BG300" s="153">
        <f t="shared" si="56"/>
        <v>0</v>
      </c>
      <c r="BH300" s="153">
        <f t="shared" si="57"/>
        <v>0</v>
      </c>
      <c r="BI300" s="153">
        <f t="shared" si="58"/>
        <v>0</v>
      </c>
      <c r="BJ300" s="13" t="s">
        <v>91</v>
      </c>
      <c r="BK300" s="153">
        <f t="shared" si="59"/>
        <v>0</v>
      </c>
      <c r="BL300" s="13" t="s">
        <v>199</v>
      </c>
      <c r="BM300" s="152" t="s">
        <v>2307</v>
      </c>
    </row>
    <row r="301" spans="2:65" s="1" customFormat="1" ht="24.2" customHeight="1" x14ac:dyDescent="0.2">
      <c r="B301" s="139"/>
      <c r="C301" s="159" t="s">
        <v>2308</v>
      </c>
      <c r="D301" s="159" t="s">
        <v>473</v>
      </c>
      <c r="E301" s="160" t="s">
        <v>2309</v>
      </c>
      <c r="F301" s="161" t="s">
        <v>2310</v>
      </c>
      <c r="G301" s="162" t="s">
        <v>489</v>
      </c>
      <c r="H301" s="163">
        <v>2</v>
      </c>
      <c r="I301" s="164"/>
      <c r="J301" s="165">
        <f t="shared" si="50"/>
        <v>0</v>
      </c>
      <c r="K301" s="166"/>
      <c r="L301" s="167"/>
      <c r="M301" s="168" t="s">
        <v>1</v>
      </c>
      <c r="N301" s="169" t="s">
        <v>45</v>
      </c>
      <c r="P301" s="150">
        <f t="shared" si="51"/>
        <v>0</v>
      </c>
      <c r="Q301" s="150">
        <v>0</v>
      </c>
      <c r="R301" s="150">
        <f t="shared" si="52"/>
        <v>0</v>
      </c>
      <c r="S301" s="150">
        <v>0</v>
      </c>
      <c r="T301" s="151">
        <f t="shared" si="53"/>
        <v>0</v>
      </c>
      <c r="AR301" s="152" t="s">
        <v>226</v>
      </c>
      <c r="AT301" s="152" t="s">
        <v>473</v>
      </c>
      <c r="AU301" s="152" t="s">
        <v>86</v>
      </c>
      <c r="AY301" s="13" t="s">
        <v>193</v>
      </c>
      <c r="BE301" s="153">
        <f t="shared" si="54"/>
        <v>0</v>
      </c>
      <c r="BF301" s="153">
        <f t="shared" si="55"/>
        <v>0</v>
      </c>
      <c r="BG301" s="153">
        <f t="shared" si="56"/>
        <v>0</v>
      </c>
      <c r="BH301" s="153">
        <f t="shared" si="57"/>
        <v>0</v>
      </c>
      <c r="BI301" s="153">
        <f t="shared" si="58"/>
        <v>0</v>
      </c>
      <c r="BJ301" s="13" t="s">
        <v>91</v>
      </c>
      <c r="BK301" s="153">
        <f t="shared" si="59"/>
        <v>0</v>
      </c>
      <c r="BL301" s="13" t="s">
        <v>199</v>
      </c>
      <c r="BM301" s="152" t="s">
        <v>2311</v>
      </c>
    </row>
    <row r="302" spans="2:65" s="1" customFormat="1" ht="24.2" customHeight="1" x14ac:dyDescent="0.2">
      <c r="B302" s="139"/>
      <c r="C302" s="159" t="s">
        <v>1043</v>
      </c>
      <c r="D302" s="159" t="s">
        <v>473</v>
      </c>
      <c r="E302" s="160" t="s">
        <v>2312</v>
      </c>
      <c r="F302" s="161" t="s">
        <v>2313</v>
      </c>
      <c r="G302" s="162" t="s">
        <v>489</v>
      </c>
      <c r="H302" s="163">
        <v>2</v>
      </c>
      <c r="I302" s="164"/>
      <c r="J302" s="165">
        <f t="shared" si="50"/>
        <v>0</v>
      </c>
      <c r="K302" s="166"/>
      <c r="L302" s="167"/>
      <c r="M302" s="168" t="s">
        <v>1</v>
      </c>
      <c r="N302" s="169" t="s">
        <v>45</v>
      </c>
      <c r="P302" s="150">
        <f t="shared" si="51"/>
        <v>0</v>
      </c>
      <c r="Q302" s="150">
        <v>0</v>
      </c>
      <c r="R302" s="150">
        <f t="shared" si="52"/>
        <v>0</v>
      </c>
      <c r="S302" s="150">
        <v>0</v>
      </c>
      <c r="T302" s="151">
        <f t="shared" si="53"/>
        <v>0</v>
      </c>
      <c r="AR302" s="152" t="s">
        <v>226</v>
      </c>
      <c r="AT302" s="152" t="s">
        <v>473</v>
      </c>
      <c r="AU302" s="152" t="s">
        <v>86</v>
      </c>
      <c r="AY302" s="13" t="s">
        <v>193</v>
      </c>
      <c r="BE302" s="153">
        <f t="shared" si="54"/>
        <v>0</v>
      </c>
      <c r="BF302" s="153">
        <f t="shared" si="55"/>
        <v>0</v>
      </c>
      <c r="BG302" s="153">
        <f t="shared" si="56"/>
        <v>0</v>
      </c>
      <c r="BH302" s="153">
        <f t="shared" si="57"/>
        <v>0</v>
      </c>
      <c r="BI302" s="153">
        <f t="shared" si="58"/>
        <v>0</v>
      </c>
      <c r="BJ302" s="13" t="s">
        <v>91</v>
      </c>
      <c r="BK302" s="153">
        <f t="shared" si="59"/>
        <v>0</v>
      </c>
      <c r="BL302" s="13" t="s">
        <v>199</v>
      </c>
      <c r="BM302" s="152" t="s">
        <v>2314</v>
      </c>
    </row>
    <row r="303" spans="2:65" s="1" customFormat="1" ht="21.75" customHeight="1" x14ac:dyDescent="0.2">
      <c r="B303" s="139"/>
      <c r="C303" s="159" t="s">
        <v>1047</v>
      </c>
      <c r="D303" s="159" t="s">
        <v>473</v>
      </c>
      <c r="E303" s="160" t="s">
        <v>2315</v>
      </c>
      <c r="F303" s="161" t="s">
        <v>2316</v>
      </c>
      <c r="G303" s="162" t="s">
        <v>489</v>
      </c>
      <c r="H303" s="163">
        <v>1</v>
      </c>
      <c r="I303" s="164"/>
      <c r="J303" s="165">
        <f t="shared" si="50"/>
        <v>0</v>
      </c>
      <c r="K303" s="166"/>
      <c r="L303" s="167"/>
      <c r="M303" s="168" t="s">
        <v>1</v>
      </c>
      <c r="N303" s="169" t="s">
        <v>45</v>
      </c>
      <c r="P303" s="150">
        <f t="shared" si="51"/>
        <v>0</v>
      </c>
      <c r="Q303" s="150">
        <v>0</v>
      </c>
      <c r="R303" s="150">
        <f t="shared" si="52"/>
        <v>0</v>
      </c>
      <c r="S303" s="150">
        <v>0</v>
      </c>
      <c r="T303" s="151">
        <f t="shared" si="53"/>
        <v>0</v>
      </c>
      <c r="AR303" s="152" t="s">
        <v>226</v>
      </c>
      <c r="AT303" s="152" t="s">
        <v>473</v>
      </c>
      <c r="AU303" s="152" t="s">
        <v>86</v>
      </c>
      <c r="AY303" s="13" t="s">
        <v>193</v>
      </c>
      <c r="BE303" s="153">
        <f t="shared" si="54"/>
        <v>0</v>
      </c>
      <c r="BF303" s="153">
        <f t="shared" si="55"/>
        <v>0</v>
      </c>
      <c r="BG303" s="153">
        <f t="shared" si="56"/>
        <v>0</v>
      </c>
      <c r="BH303" s="153">
        <f t="shared" si="57"/>
        <v>0</v>
      </c>
      <c r="BI303" s="153">
        <f t="shared" si="58"/>
        <v>0</v>
      </c>
      <c r="BJ303" s="13" t="s">
        <v>91</v>
      </c>
      <c r="BK303" s="153">
        <f t="shared" si="59"/>
        <v>0</v>
      </c>
      <c r="BL303" s="13" t="s">
        <v>199</v>
      </c>
      <c r="BM303" s="152" t="s">
        <v>2317</v>
      </c>
    </row>
    <row r="304" spans="2:65" s="1" customFormat="1" ht="21.75" customHeight="1" x14ac:dyDescent="0.2">
      <c r="B304" s="139"/>
      <c r="C304" s="159" t="s">
        <v>1081</v>
      </c>
      <c r="D304" s="159" t="s">
        <v>473</v>
      </c>
      <c r="E304" s="160" t="s">
        <v>2318</v>
      </c>
      <c r="F304" s="161" t="s">
        <v>2319</v>
      </c>
      <c r="G304" s="162" t="s">
        <v>489</v>
      </c>
      <c r="H304" s="163">
        <v>2</v>
      </c>
      <c r="I304" s="164"/>
      <c r="J304" s="165">
        <f t="shared" si="50"/>
        <v>0</v>
      </c>
      <c r="K304" s="166"/>
      <c r="L304" s="167"/>
      <c r="M304" s="168" t="s">
        <v>1</v>
      </c>
      <c r="N304" s="169" t="s">
        <v>45</v>
      </c>
      <c r="P304" s="150">
        <f t="shared" si="51"/>
        <v>0</v>
      </c>
      <c r="Q304" s="150">
        <v>0</v>
      </c>
      <c r="R304" s="150">
        <f t="shared" si="52"/>
        <v>0</v>
      </c>
      <c r="S304" s="150">
        <v>0</v>
      </c>
      <c r="T304" s="151">
        <f t="shared" si="53"/>
        <v>0</v>
      </c>
      <c r="AR304" s="152" t="s">
        <v>226</v>
      </c>
      <c r="AT304" s="152" t="s">
        <v>473</v>
      </c>
      <c r="AU304" s="152" t="s">
        <v>86</v>
      </c>
      <c r="AY304" s="13" t="s">
        <v>193</v>
      </c>
      <c r="BE304" s="153">
        <f t="shared" si="54"/>
        <v>0</v>
      </c>
      <c r="BF304" s="153">
        <f t="shared" si="55"/>
        <v>0</v>
      </c>
      <c r="BG304" s="153">
        <f t="shared" si="56"/>
        <v>0</v>
      </c>
      <c r="BH304" s="153">
        <f t="shared" si="57"/>
        <v>0</v>
      </c>
      <c r="BI304" s="153">
        <f t="shared" si="58"/>
        <v>0</v>
      </c>
      <c r="BJ304" s="13" t="s">
        <v>91</v>
      </c>
      <c r="BK304" s="153">
        <f t="shared" si="59"/>
        <v>0</v>
      </c>
      <c r="BL304" s="13" t="s">
        <v>199</v>
      </c>
      <c r="BM304" s="152" t="s">
        <v>2320</v>
      </c>
    </row>
    <row r="305" spans="2:65" s="1" customFormat="1" ht="21.75" customHeight="1" x14ac:dyDescent="0.2">
      <c r="B305" s="139"/>
      <c r="C305" s="159" t="s">
        <v>1085</v>
      </c>
      <c r="D305" s="159" t="s">
        <v>473</v>
      </c>
      <c r="E305" s="160" t="s">
        <v>2321</v>
      </c>
      <c r="F305" s="161" t="s">
        <v>2322</v>
      </c>
      <c r="G305" s="162" t="s">
        <v>489</v>
      </c>
      <c r="H305" s="163">
        <v>1</v>
      </c>
      <c r="I305" s="164"/>
      <c r="J305" s="165">
        <f t="shared" si="50"/>
        <v>0</v>
      </c>
      <c r="K305" s="166"/>
      <c r="L305" s="167"/>
      <c r="M305" s="168" t="s">
        <v>1</v>
      </c>
      <c r="N305" s="169" t="s">
        <v>45</v>
      </c>
      <c r="P305" s="150">
        <f t="shared" si="51"/>
        <v>0</v>
      </c>
      <c r="Q305" s="150">
        <v>0</v>
      </c>
      <c r="R305" s="150">
        <f t="shared" si="52"/>
        <v>0</v>
      </c>
      <c r="S305" s="150">
        <v>0</v>
      </c>
      <c r="T305" s="151">
        <f t="shared" si="53"/>
        <v>0</v>
      </c>
      <c r="AR305" s="152" t="s">
        <v>226</v>
      </c>
      <c r="AT305" s="152" t="s">
        <v>473</v>
      </c>
      <c r="AU305" s="152" t="s">
        <v>86</v>
      </c>
      <c r="AY305" s="13" t="s">
        <v>193</v>
      </c>
      <c r="BE305" s="153">
        <f t="shared" si="54"/>
        <v>0</v>
      </c>
      <c r="BF305" s="153">
        <f t="shared" si="55"/>
        <v>0</v>
      </c>
      <c r="BG305" s="153">
        <f t="shared" si="56"/>
        <v>0</v>
      </c>
      <c r="BH305" s="153">
        <f t="shared" si="57"/>
        <v>0</v>
      </c>
      <c r="BI305" s="153">
        <f t="shared" si="58"/>
        <v>0</v>
      </c>
      <c r="BJ305" s="13" t="s">
        <v>91</v>
      </c>
      <c r="BK305" s="153">
        <f t="shared" si="59"/>
        <v>0</v>
      </c>
      <c r="BL305" s="13" t="s">
        <v>199</v>
      </c>
      <c r="BM305" s="152" t="s">
        <v>2323</v>
      </c>
    </row>
    <row r="306" spans="2:65" s="1" customFormat="1" ht="16.5" customHeight="1" x14ac:dyDescent="0.2">
      <c r="B306" s="139"/>
      <c r="C306" s="159" t="s">
        <v>1057</v>
      </c>
      <c r="D306" s="159" t="s">
        <v>473</v>
      </c>
      <c r="E306" s="160" t="s">
        <v>2324</v>
      </c>
      <c r="F306" s="161" t="s">
        <v>2325</v>
      </c>
      <c r="G306" s="162" t="s">
        <v>489</v>
      </c>
      <c r="H306" s="163">
        <v>1</v>
      </c>
      <c r="I306" s="164"/>
      <c r="J306" s="165">
        <f t="shared" si="50"/>
        <v>0</v>
      </c>
      <c r="K306" s="166"/>
      <c r="L306" s="167"/>
      <c r="M306" s="168" t="s">
        <v>1</v>
      </c>
      <c r="N306" s="169" t="s">
        <v>45</v>
      </c>
      <c r="P306" s="150">
        <f t="shared" si="51"/>
        <v>0</v>
      </c>
      <c r="Q306" s="150">
        <v>0</v>
      </c>
      <c r="R306" s="150">
        <f t="shared" si="52"/>
        <v>0</v>
      </c>
      <c r="S306" s="150">
        <v>0</v>
      </c>
      <c r="T306" s="151">
        <f t="shared" si="53"/>
        <v>0</v>
      </c>
      <c r="AR306" s="152" t="s">
        <v>226</v>
      </c>
      <c r="AT306" s="152" t="s">
        <v>473</v>
      </c>
      <c r="AU306" s="152" t="s">
        <v>86</v>
      </c>
      <c r="AY306" s="13" t="s">
        <v>193</v>
      </c>
      <c r="BE306" s="153">
        <f t="shared" si="54"/>
        <v>0</v>
      </c>
      <c r="BF306" s="153">
        <f t="shared" si="55"/>
        <v>0</v>
      </c>
      <c r="BG306" s="153">
        <f t="shared" si="56"/>
        <v>0</v>
      </c>
      <c r="BH306" s="153">
        <f t="shared" si="57"/>
        <v>0</v>
      </c>
      <c r="BI306" s="153">
        <f t="shared" si="58"/>
        <v>0</v>
      </c>
      <c r="BJ306" s="13" t="s">
        <v>91</v>
      </c>
      <c r="BK306" s="153">
        <f t="shared" si="59"/>
        <v>0</v>
      </c>
      <c r="BL306" s="13" t="s">
        <v>199</v>
      </c>
      <c r="BM306" s="152" t="s">
        <v>2326</v>
      </c>
    </row>
    <row r="307" spans="2:65" s="1" customFormat="1" ht="21.75" customHeight="1" x14ac:dyDescent="0.2">
      <c r="B307" s="139"/>
      <c r="C307" s="159" t="s">
        <v>1061</v>
      </c>
      <c r="D307" s="159" t="s">
        <v>473</v>
      </c>
      <c r="E307" s="160" t="s">
        <v>2327</v>
      </c>
      <c r="F307" s="161" t="s">
        <v>2328</v>
      </c>
      <c r="G307" s="162" t="s">
        <v>489</v>
      </c>
      <c r="H307" s="163">
        <v>5</v>
      </c>
      <c r="I307" s="164"/>
      <c r="J307" s="165">
        <f t="shared" si="50"/>
        <v>0</v>
      </c>
      <c r="K307" s="166"/>
      <c r="L307" s="167"/>
      <c r="M307" s="168" t="s">
        <v>1</v>
      </c>
      <c r="N307" s="169" t="s">
        <v>45</v>
      </c>
      <c r="P307" s="150">
        <f t="shared" si="51"/>
        <v>0</v>
      </c>
      <c r="Q307" s="150">
        <v>0</v>
      </c>
      <c r="R307" s="150">
        <f t="shared" si="52"/>
        <v>0</v>
      </c>
      <c r="S307" s="150">
        <v>0</v>
      </c>
      <c r="T307" s="151">
        <f t="shared" si="53"/>
        <v>0</v>
      </c>
      <c r="AR307" s="152" t="s">
        <v>226</v>
      </c>
      <c r="AT307" s="152" t="s">
        <v>473</v>
      </c>
      <c r="AU307" s="152" t="s">
        <v>86</v>
      </c>
      <c r="AY307" s="13" t="s">
        <v>193</v>
      </c>
      <c r="BE307" s="153">
        <f t="shared" si="54"/>
        <v>0</v>
      </c>
      <c r="BF307" s="153">
        <f t="shared" si="55"/>
        <v>0</v>
      </c>
      <c r="BG307" s="153">
        <f t="shared" si="56"/>
        <v>0</v>
      </c>
      <c r="BH307" s="153">
        <f t="shared" si="57"/>
        <v>0</v>
      </c>
      <c r="BI307" s="153">
        <f t="shared" si="58"/>
        <v>0</v>
      </c>
      <c r="BJ307" s="13" t="s">
        <v>91</v>
      </c>
      <c r="BK307" s="153">
        <f t="shared" si="59"/>
        <v>0</v>
      </c>
      <c r="BL307" s="13" t="s">
        <v>199</v>
      </c>
      <c r="BM307" s="152" t="s">
        <v>2329</v>
      </c>
    </row>
    <row r="308" spans="2:65" s="1" customFormat="1" ht="21.75" customHeight="1" x14ac:dyDescent="0.2">
      <c r="B308" s="139"/>
      <c r="C308" s="159" t="s">
        <v>1091</v>
      </c>
      <c r="D308" s="159" t="s">
        <v>473</v>
      </c>
      <c r="E308" s="160" t="s">
        <v>2330</v>
      </c>
      <c r="F308" s="161" t="s">
        <v>2331</v>
      </c>
      <c r="G308" s="162" t="s">
        <v>489</v>
      </c>
      <c r="H308" s="163">
        <v>11</v>
      </c>
      <c r="I308" s="164"/>
      <c r="J308" s="165">
        <f t="shared" si="50"/>
        <v>0</v>
      </c>
      <c r="K308" s="166"/>
      <c r="L308" s="167"/>
      <c r="M308" s="168" t="s">
        <v>1</v>
      </c>
      <c r="N308" s="169" t="s">
        <v>45</v>
      </c>
      <c r="P308" s="150">
        <f t="shared" si="51"/>
        <v>0</v>
      </c>
      <c r="Q308" s="150">
        <v>0</v>
      </c>
      <c r="R308" s="150">
        <f t="shared" si="52"/>
        <v>0</v>
      </c>
      <c r="S308" s="150">
        <v>0</v>
      </c>
      <c r="T308" s="151">
        <f t="shared" si="53"/>
        <v>0</v>
      </c>
      <c r="AR308" s="152" t="s">
        <v>226</v>
      </c>
      <c r="AT308" s="152" t="s">
        <v>473</v>
      </c>
      <c r="AU308" s="152" t="s">
        <v>86</v>
      </c>
      <c r="AY308" s="13" t="s">
        <v>193</v>
      </c>
      <c r="BE308" s="153">
        <f t="shared" si="54"/>
        <v>0</v>
      </c>
      <c r="BF308" s="153">
        <f t="shared" si="55"/>
        <v>0</v>
      </c>
      <c r="BG308" s="153">
        <f t="shared" si="56"/>
        <v>0</v>
      </c>
      <c r="BH308" s="153">
        <f t="shared" si="57"/>
        <v>0</v>
      </c>
      <c r="BI308" s="153">
        <f t="shared" si="58"/>
        <v>0</v>
      </c>
      <c r="BJ308" s="13" t="s">
        <v>91</v>
      </c>
      <c r="BK308" s="153">
        <f t="shared" si="59"/>
        <v>0</v>
      </c>
      <c r="BL308" s="13" t="s">
        <v>199</v>
      </c>
      <c r="BM308" s="152" t="s">
        <v>2332</v>
      </c>
    </row>
    <row r="309" spans="2:65" s="1" customFormat="1" ht="16.5" customHeight="1" x14ac:dyDescent="0.2">
      <c r="B309" s="139"/>
      <c r="C309" s="159" t="s">
        <v>892</v>
      </c>
      <c r="D309" s="159" t="s">
        <v>473</v>
      </c>
      <c r="E309" s="160" t="s">
        <v>2333</v>
      </c>
      <c r="F309" s="161" t="s">
        <v>2334</v>
      </c>
      <c r="G309" s="162" t="s">
        <v>489</v>
      </c>
      <c r="H309" s="163">
        <v>1</v>
      </c>
      <c r="I309" s="164"/>
      <c r="J309" s="165">
        <f t="shared" si="50"/>
        <v>0</v>
      </c>
      <c r="K309" s="166"/>
      <c r="L309" s="167"/>
      <c r="M309" s="168" t="s">
        <v>1</v>
      </c>
      <c r="N309" s="169" t="s">
        <v>45</v>
      </c>
      <c r="P309" s="150">
        <f t="shared" si="51"/>
        <v>0</v>
      </c>
      <c r="Q309" s="150">
        <v>0</v>
      </c>
      <c r="R309" s="150">
        <f t="shared" si="52"/>
        <v>0</v>
      </c>
      <c r="S309" s="150">
        <v>0</v>
      </c>
      <c r="T309" s="151">
        <f t="shared" si="53"/>
        <v>0</v>
      </c>
      <c r="AR309" s="152" t="s">
        <v>226</v>
      </c>
      <c r="AT309" s="152" t="s">
        <v>473</v>
      </c>
      <c r="AU309" s="152" t="s">
        <v>86</v>
      </c>
      <c r="AY309" s="13" t="s">
        <v>193</v>
      </c>
      <c r="BE309" s="153">
        <f t="shared" si="54"/>
        <v>0</v>
      </c>
      <c r="BF309" s="153">
        <f t="shared" si="55"/>
        <v>0</v>
      </c>
      <c r="BG309" s="153">
        <f t="shared" si="56"/>
        <v>0</v>
      </c>
      <c r="BH309" s="153">
        <f t="shared" si="57"/>
        <v>0</v>
      </c>
      <c r="BI309" s="153">
        <f t="shared" si="58"/>
        <v>0</v>
      </c>
      <c r="BJ309" s="13" t="s">
        <v>91</v>
      </c>
      <c r="BK309" s="153">
        <f t="shared" si="59"/>
        <v>0</v>
      </c>
      <c r="BL309" s="13" t="s">
        <v>199</v>
      </c>
      <c r="BM309" s="152" t="s">
        <v>2335</v>
      </c>
    </row>
    <row r="310" spans="2:65" s="1" customFormat="1" ht="16.5" customHeight="1" x14ac:dyDescent="0.2">
      <c r="B310" s="139"/>
      <c r="C310" s="159" t="s">
        <v>896</v>
      </c>
      <c r="D310" s="159" t="s">
        <v>473</v>
      </c>
      <c r="E310" s="160" t="s">
        <v>2336</v>
      </c>
      <c r="F310" s="161" t="s">
        <v>2337</v>
      </c>
      <c r="G310" s="162" t="s">
        <v>489</v>
      </c>
      <c r="H310" s="163">
        <v>7</v>
      </c>
      <c r="I310" s="164"/>
      <c r="J310" s="165">
        <f t="shared" si="50"/>
        <v>0</v>
      </c>
      <c r="K310" s="166"/>
      <c r="L310" s="167"/>
      <c r="M310" s="168" t="s">
        <v>1</v>
      </c>
      <c r="N310" s="169" t="s">
        <v>45</v>
      </c>
      <c r="P310" s="150">
        <f t="shared" si="51"/>
        <v>0</v>
      </c>
      <c r="Q310" s="150">
        <v>0</v>
      </c>
      <c r="R310" s="150">
        <f t="shared" si="52"/>
        <v>0</v>
      </c>
      <c r="S310" s="150">
        <v>0</v>
      </c>
      <c r="T310" s="151">
        <f t="shared" si="53"/>
        <v>0</v>
      </c>
      <c r="AR310" s="152" t="s">
        <v>226</v>
      </c>
      <c r="AT310" s="152" t="s">
        <v>473</v>
      </c>
      <c r="AU310" s="152" t="s">
        <v>86</v>
      </c>
      <c r="AY310" s="13" t="s">
        <v>193</v>
      </c>
      <c r="BE310" s="153">
        <f t="shared" si="54"/>
        <v>0</v>
      </c>
      <c r="BF310" s="153">
        <f t="shared" si="55"/>
        <v>0</v>
      </c>
      <c r="BG310" s="153">
        <f t="shared" si="56"/>
        <v>0</v>
      </c>
      <c r="BH310" s="153">
        <f t="shared" si="57"/>
        <v>0</v>
      </c>
      <c r="BI310" s="153">
        <f t="shared" si="58"/>
        <v>0</v>
      </c>
      <c r="BJ310" s="13" t="s">
        <v>91</v>
      </c>
      <c r="BK310" s="153">
        <f t="shared" si="59"/>
        <v>0</v>
      </c>
      <c r="BL310" s="13" t="s">
        <v>199</v>
      </c>
      <c r="BM310" s="152" t="s">
        <v>2338</v>
      </c>
    </row>
    <row r="311" spans="2:65" s="1" customFormat="1" ht="16.5" customHeight="1" x14ac:dyDescent="0.2">
      <c r="B311" s="139"/>
      <c r="C311" s="159" t="s">
        <v>908</v>
      </c>
      <c r="D311" s="159" t="s">
        <v>473</v>
      </c>
      <c r="E311" s="160" t="s">
        <v>2339</v>
      </c>
      <c r="F311" s="161" t="s">
        <v>2340</v>
      </c>
      <c r="G311" s="162" t="s">
        <v>489</v>
      </c>
      <c r="H311" s="163">
        <v>1</v>
      </c>
      <c r="I311" s="164"/>
      <c r="J311" s="165">
        <f t="shared" si="50"/>
        <v>0</v>
      </c>
      <c r="K311" s="166"/>
      <c r="L311" s="167"/>
      <c r="M311" s="168" t="s">
        <v>1</v>
      </c>
      <c r="N311" s="169" t="s">
        <v>45</v>
      </c>
      <c r="P311" s="150">
        <f t="shared" si="51"/>
        <v>0</v>
      </c>
      <c r="Q311" s="150">
        <v>0</v>
      </c>
      <c r="R311" s="150">
        <f t="shared" si="52"/>
        <v>0</v>
      </c>
      <c r="S311" s="150">
        <v>0</v>
      </c>
      <c r="T311" s="151">
        <f t="shared" si="53"/>
        <v>0</v>
      </c>
      <c r="AR311" s="152" t="s">
        <v>226</v>
      </c>
      <c r="AT311" s="152" t="s">
        <v>473</v>
      </c>
      <c r="AU311" s="152" t="s">
        <v>86</v>
      </c>
      <c r="AY311" s="13" t="s">
        <v>193</v>
      </c>
      <c r="BE311" s="153">
        <f t="shared" si="54"/>
        <v>0</v>
      </c>
      <c r="BF311" s="153">
        <f t="shared" si="55"/>
        <v>0</v>
      </c>
      <c r="BG311" s="153">
        <f t="shared" si="56"/>
        <v>0</v>
      </c>
      <c r="BH311" s="153">
        <f t="shared" si="57"/>
        <v>0</v>
      </c>
      <c r="BI311" s="153">
        <f t="shared" si="58"/>
        <v>0</v>
      </c>
      <c r="BJ311" s="13" t="s">
        <v>91</v>
      </c>
      <c r="BK311" s="153">
        <f t="shared" si="59"/>
        <v>0</v>
      </c>
      <c r="BL311" s="13" t="s">
        <v>199</v>
      </c>
      <c r="BM311" s="152" t="s">
        <v>2341</v>
      </c>
    </row>
    <row r="312" spans="2:65" s="1" customFormat="1" ht="16.5" customHeight="1" x14ac:dyDescent="0.2">
      <c r="B312" s="139"/>
      <c r="C312" s="140" t="s">
        <v>1703</v>
      </c>
      <c r="D312" s="140" t="s">
        <v>195</v>
      </c>
      <c r="E312" s="141" t="s">
        <v>2342</v>
      </c>
      <c r="F312" s="142" t="s">
        <v>2343</v>
      </c>
      <c r="G312" s="143" t="s">
        <v>2095</v>
      </c>
      <c r="H312" s="144">
        <v>10</v>
      </c>
      <c r="I312" s="145"/>
      <c r="J312" s="146">
        <f t="shared" si="50"/>
        <v>0</v>
      </c>
      <c r="K312" s="147"/>
      <c r="L312" s="28"/>
      <c r="M312" s="148" t="s">
        <v>1</v>
      </c>
      <c r="N312" s="149" t="s">
        <v>45</v>
      </c>
      <c r="P312" s="150">
        <f t="shared" si="51"/>
        <v>0</v>
      </c>
      <c r="Q312" s="150">
        <v>0</v>
      </c>
      <c r="R312" s="150">
        <f t="shared" si="52"/>
        <v>0</v>
      </c>
      <c r="S312" s="150">
        <v>0</v>
      </c>
      <c r="T312" s="151">
        <f t="shared" si="53"/>
        <v>0</v>
      </c>
      <c r="AR312" s="152" t="s">
        <v>199</v>
      </c>
      <c r="AT312" s="152" t="s">
        <v>195</v>
      </c>
      <c r="AU312" s="152" t="s">
        <v>86</v>
      </c>
      <c r="AY312" s="13" t="s">
        <v>193</v>
      </c>
      <c r="BE312" s="153">
        <f t="shared" si="54"/>
        <v>0</v>
      </c>
      <c r="BF312" s="153">
        <f t="shared" si="55"/>
        <v>0</v>
      </c>
      <c r="BG312" s="153">
        <f t="shared" si="56"/>
        <v>0</v>
      </c>
      <c r="BH312" s="153">
        <f t="shared" si="57"/>
        <v>0</v>
      </c>
      <c r="BI312" s="153">
        <f t="shared" si="58"/>
        <v>0</v>
      </c>
      <c r="BJ312" s="13" t="s">
        <v>91</v>
      </c>
      <c r="BK312" s="153">
        <f t="shared" si="59"/>
        <v>0</v>
      </c>
      <c r="BL312" s="13" t="s">
        <v>199</v>
      </c>
      <c r="BM312" s="152" t="s">
        <v>2344</v>
      </c>
    </row>
    <row r="313" spans="2:65" s="1" customFormat="1" ht="21.75" customHeight="1" x14ac:dyDescent="0.2">
      <c r="B313" s="139"/>
      <c r="C313" s="140" t="s">
        <v>1735</v>
      </c>
      <c r="D313" s="140" t="s">
        <v>195</v>
      </c>
      <c r="E313" s="141" t="s">
        <v>2345</v>
      </c>
      <c r="F313" s="142" t="s">
        <v>2346</v>
      </c>
      <c r="G313" s="143" t="s">
        <v>2095</v>
      </c>
      <c r="H313" s="144">
        <v>2</v>
      </c>
      <c r="I313" s="145"/>
      <c r="J313" s="146">
        <f t="shared" si="50"/>
        <v>0</v>
      </c>
      <c r="K313" s="147"/>
      <c r="L313" s="28"/>
      <c r="M313" s="148" t="s">
        <v>1</v>
      </c>
      <c r="N313" s="149" t="s">
        <v>45</v>
      </c>
      <c r="P313" s="150">
        <f t="shared" si="51"/>
        <v>0</v>
      </c>
      <c r="Q313" s="150">
        <v>0</v>
      </c>
      <c r="R313" s="150">
        <f t="shared" si="52"/>
        <v>0</v>
      </c>
      <c r="S313" s="150">
        <v>0</v>
      </c>
      <c r="T313" s="151">
        <f t="shared" si="53"/>
        <v>0</v>
      </c>
      <c r="AR313" s="152" t="s">
        <v>199</v>
      </c>
      <c r="AT313" s="152" t="s">
        <v>195</v>
      </c>
      <c r="AU313" s="152" t="s">
        <v>86</v>
      </c>
      <c r="AY313" s="13" t="s">
        <v>193</v>
      </c>
      <c r="BE313" s="153">
        <f t="shared" si="54"/>
        <v>0</v>
      </c>
      <c r="BF313" s="153">
        <f t="shared" si="55"/>
        <v>0</v>
      </c>
      <c r="BG313" s="153">
        <f t="shared" si="56"/>
        <v>0</v>
      </c>
      <c r="BH313" s="153">
        <f t="shared" si="57"/>
        <v>0</v>
      </c>
      <c r="BI313" s="153">
        <f t="shared" si="58"/>
        <v>0</v>
      </c>
      <c r="BJ313" s="13" t="s">
        <v>91</v>
      </c>
      <c r="BK313" s="153">
        <f t="shared" si="59"/>
        <v>0</v>
      </c>
      <c r="BL313" s="13" t="s">
        <v>199</v>
      </c>
      <c r="BM313" s="152" t="s">
        <v>2347</v>
      </c>
    </row>
    <row r="314" spans="2:65" s="1" customFormat="1" ht="16.5" customHeight="1" x14ac:dyDescent="0.2">
      <c r="B314" s="139"/>
      <c r="C314" s="159" t="s">
        <v>1003</v>
      </c>
      <c r="D314" s="159" t="s">
        <v>473</v>
      </c>
      <c r="E314" s="160" t="s">
        <v>2348</v>
      </c>
      <c r="F314" s="161" t="s">
        <v>2349</v>
      </c>
      <c r="G314" s="162" t="s">
        <v>489</v>
      </c>
      <c r="H314" s="163">
        <v>2</v>
      </c>
      <c r="I314" s="164"/>
      <c r="J314" s="165">
        <f t="shared" si="50"/>
        <v>0</v>
      </c>
      <c r="K314" s="166"/>
      <c r="L314" s="167"/>
      <c r="M314" s="168" t="s">
        <v>1</v>
      </c>
      <c r="N314" s="169" t="s">
        <v>45</v>
      </c>
      <c r="P314" s="150">
        <f t="shared" si="51"/>
        <v>0</v>
      </c>
      <c r="Q314" s="150">
        <v>0</v>
      </c>
      <c r="R314" s="150">
        <f t="shared" si="52"/>
        <v>0</v>
      </c>
      <c r="S314" s="150">
        <v>0</v>
      </c>
      <c r="T314" s="151">
        <f t="shared" si="53"/>
        <v>0</v>
      </c>
      <c r="AR314" s="152" t="s">
        <v>226</v>
      </c>
      <c r="AT314" s="152" t="s">
        <v>473</v>
      </c>
      <c r="AU314" s="152" t="s">
        <v>86</v>
      </c>
      <c r="AY314" s="13" t="s">
        <v>193</v>
      </c>
      <c r="BE314" s="153">
        <f t="shared" si="54"/>
        <v>0</v>
      </c>
      <c r="BF314" s="153">
        <f t="shared" si="55"/>
        <v>0</v>
      </c>
      <c r="BG314" s="153">
        <f t="shared" si="56"/>
        <v>0</v>
      </c>
      <c r="BH314" s="153">
        <f t="shared" si="57"/>
        <v>0</v>
      </c>
      <c r="BI314" s="153">
        <f t="shared" si="58"/>
        <v>0</v>
      </c>
      <c r="BJ314" s="13" t="s">
        <v>91</v>
      </c>
      <c r="BK314" s="153">
        <f t="shared" si="59"/>
        <v>0</v>
      </c>
      <c r="BL314" s="13" t="s">
        <v>199</v>
      </c>
      <c r="BM314" s="152" t="s">
        <v>2350</v>
      </c>
    </row>
    <row r="315" spans="2:65" s="11" customFormat="1" ht="25.9" customHeight="1" x14ac:dyDescent="0.2">
      <c r="B315" s="127"/>
      <c r="D315" s="128" t="s">
        <v>78</v>
      </c>
      <c r="E315" s="129" t="s">
        <v>2351</v>
      </c>
      <c r="F315" s="129" t="s">
        <v>2352</v>
      </c>
      <c r="I315" s="130"/>
      <c r="J315" s="131">
        <f>BK315</f>
        <v>0</v>
      </c>
      <c r="L315" s="127"/>
      <c r="M315" s="132"/>
      <c r="P315" s="133">
        <f>SUM(P316:P337)</f>
        <v>0</v>
      </c>
      <c r="R315" s="133">
        <f>SUM(R316:R337)</f>
        <v>0</v>
      </c>
      <c r="T315" s="134">
        <f>SUM(T316:T337)</f>
        <v>0</v>
      </c>
      <c r="AR315" s="128" t="s">
        <v>86</v>
      </c>
      <c r="AT315" s="135" t="s">
        <v>78</v>
      </c>
      <c r="AU315" s="135" t="s">
        <v>79</v>
      </c>
      <c r="AY315" s="128" t="s">
        <v>193</v>
      </c>
      <c r="BK315" s="136">
        <f>SUM(BK316:BK337)</f>
        <v>0</v>
      </c>
    </row>
    <row r="316" spans="2:65" s="1" customFormat="1" ht="16.5" customHeight="1" x14ac:dyDescent="0.2">
      <c r="B316" s="139"/>
      <c r="C316" s="159" t="s">
        <v>1801</v>
      </c>
      <c r="D316" s="159" t="s">
        <v>473</v>
      </c>
      <c r="E316" s="160" t="s">
        <v>2353</v>
      </c>
      <c r="F316" s="161" t="s">
        <v>2354</v>
      </c>
      <c r="G316" s="162" t="s">
        <v>489</v>
      </c>
      <c r="H316" s="163">
        <v>2</v>
      </c>
      <c r="I316" s="164"/>
      <c r="J316" s="165">
        <f t="shared" ref="J316:J337" si="60">ROUND(I316*H316,2)</f>
        <v>0</v>
      </c>
      <c r="K316" s="166"/>
      <c r="L316" s="167"/>
      <c r="M316" s="168" t="s">
        <v>1</v>
      </c>
      <c r="N316" s="169" t="s">
        <v>45</v>
      </c>
      <c r="P316" s="150">
        <f t="shared" ref="P316:P337" si="61">O316*H316</f>
        <v>0</v>
      </c>
      <c r="Q316" s="150">
        <v>0</v>
      </c>
      <c r="R316" s="150">
        <f t="shared" ref="R316:R337" si="62">Q316*H316</f>
        <v>0</v>
      </c>
      <c r="S316" s="150">
        <v>0</v>
      </c>
      <c r="T316" s="151">
        <f t="shared" ref="T316:T337" si="63">S316*H316</f>
        <v>0</v>
      </c>
      <c r="AR316" s="152" t="s">
        <v>226</v>
      </c>
      <c r="AT316" s="152" t="s">
        <v>473</v>
      </c>
      <c r="AU316" s="152" t="s">
        <v>86</v>
      </c>
      <c r="AY316" s="13" t="s">
        <v>193</v>
      </c>
      <c r="BE316" s="153">
        <f t="shared" ref="BE316:BE337" si="64">IF(N316="základná",J316,0)</f>
        <v>0</v>
      </c>
      <c r="BF316" s="153">
        <f t="shared" ref="BF316:BF337" si="65">IF(N316="znížená",J316,0)</f>
        <v>0</v>
      </c>
      <c r="BG316" s="153">
        <f t="shared" ref="BG316:BG337" si="66">IF(N316="zákl. prenesená",J316,0)</f>
        <v>0</v>
      </c>
      <c r="BH316" s="153">
        <f t="shared" ref="BH316:BH337" si="67">IF(N316="zníž. prenesená",J316,0)</f>
        <v>0</v>
      </c>
      <c r="BI316" s="153">
        <f t="shared" ref="BI316:BI337" si="68">IF(N316="nulová",J316,0)</f>
        <v>0</v>
      </c>
      <c r="BJ316" s="13" t="s">
        <v>91</v>
      </c>
      <c r="BK316" s="153">
        <f t="shared" ref="BK316:BK337" si="69">ROUND(I316*H316,2)</f>
        <v>0</v>
      </c>
      <c r="BL316" s="13" t="s">
        <v>199</v>
      </c>
      <c r="BM316" s="152" t="s">
        <v>2355</v>
      </c>
    </row>
    <row r="317" spans="2:65" s="1" customFormat="1" ht="16.5" customHeight="1" x14ac:dyDescent="0.2">
      <c r="B317" s="139"/>
      <c r="C317" s="140" t="s">
        <v>752</v>
      </c>
      <c r="D317" s="140" t="s">
        <v>195</v>
      </c>
      <c r="E317" s="141" t="s">
        <v>2356</v>
      </c>
      <c r="F317" s="142" t="s">
        <v>2357</v>
      </c>
      <c r="G317" s="143" t="s">
        <v>489</v>
      </c>
      <c r="H317" s="144">
        <v>1</v>
      </c>
      <c r="I317" s="145"/>
      <c r="J317" s="146">
        <f t="shared" si="60"/>
        <v>0</v>
      </c>
      <c r="K317" s="147"/>
      <c r="L317" s="28"/>
      <c r="M317" s="148" t="s">
        <v>1</v>
      </c>
      <c r="N317" s="149" t="s">
        <v>45</v>
      </c>
      <c r="P317" s="150">
        <f t="shared" si="61"/>
        <v>0</v>
      </c>
      <c r="Q317" s="150">
        <v>0</v>
      </c>
      <c r="R317" s="150">
        <f t="shared" si="62"/>
        <v>0</v>
      </c>
      <c r="S317" s="150">
        <v>0</v>
      </c>
      <c r="T317" s="151">
        <f t="shared" si="63"/>
        <v>0</v>
      </c>
      <c r="AR317" s="152" t="s">
        <v>199</v>
      </c>
      <c r="AT317" s="152" t="s">
        <v>195</v>
      </c>
      <c r="AU317" s="152" t="s">
        <v>86</v>
      </c>
      <c r="AY317" s="13" t="s">
        <v>193</v>
      </c>
      <c r="BE317" s="153">
        <f t="shared" si="64"/>
        <v>0</v>
      </c>
      <c r="BF317" s="153">
        <f t="shared" si="65"/>
        <v>0</v>
      </c>
      <c r="BG317" s="153">
        <f t="shared" si="66"/>
        <v>0</v>
      </c>
      <c r="BH317" s="153">
        <f t="shared" si="67"/>
        <v>0</v>
      </c>
      <c r="BI317" s="153">
        <f t="shared" si="68"/>
        <v>0</v>
      </c>
      <c r="BJ317" s="13" t="s">
        <v>91</v>
      </c>
      <c r="BK317" s="153">
        <f t="shared" si="69"/>
        <v>0</v>
      </c>
      <c r="BL317" s="13" t="s">
        <v>199</v>
      </c>
      <c r="BM317" s="152" t="s">
        <v>2358</v>
      </c>
    </row>
    <row r="318" spans="2:65" s="1" customFormat="1" ht="16.5" customHeight="1" x14ac:dyDescent="0.2">
      <c r="B318" s="139"/>
      <c r="C318" s="140" t="s">
        <v>1819</v>
      </c>
      <c r="D318" s="140" t="s">
        <v>195</v>
      </c>
      <c r="E318" s="141" t="s">
        <v>2359</v>
      </c>
      <c r="F318" s="142" t="s">
        <v>2360</v>
      </c>
      <c r="G318" s="143" t="s">
        <v>489</v>
      </c>
      <c r="H318" s="144">
        <v>1</v>
      </c>
      <c r="I318" s="145"/>
      <c r="J318" s="146">
        <f t="shared" si="60"/>
        <v>0</v>
      </c>
      <c r="K318" s="147"/>
      <c r="L318" s="28"/>
      <c r="M318" s="148" t="s">
        <v>1</v>
      </c>
      <c r="N318" s="149" t="s">
        <v>45</v>
      </c>
      <c r="P318" s="150">
        <f t="shared" si="61"/>
        <v>0</v>
      </c>
      <c r="Q318" s="150">
        <v>0</v>
      </c>
      <c r="R318" s="150">
        <f t="shared" si="62"/>
        <v>0</v>
      </c>
      <c r="S318" s="150">
        <v>0</v>
      </c>
      <c r="T318" s="151">
        <f t="shared" si="63"/>
        <v>0</v>
      </c>
      <c r="AR318" s="152" t="s">
        <v>199</v>
      </c>
      <c r="AT318" s="152" t="s">
        <v>195</v>
      </c>
      <c r="AU318" s="152" t="s">
        <v>86</v>
      </c>
      <c r="AY318" s="13" t="s">
        <v>193</v>
      </c>
      <c r="BE318" s="153">
        <f t="shared" si="64"/>
        <v>0</v>
      </c>
      <c r="BF318" s="153">
        <f t="shared" si="65"/>
        <v>0</v>
      </c>
      <c r="BG318" s="153">
        <f t="shared" si="66"/>
        <v>0</v>
      </c>
      <c r="BH318" s="153">
        <f t="shared" si="67"/>
        <v>0</v>
      </c>
      <c r="BI318" s="153">
        <f t="shared" si="68"/>
        <v>0</v>
      </c>
      <c r="BJ318" s="13" t="s">
        <v>91</v>
      </c>
      <c r="BK318" s="153">
        <f t="shared" si="69"/>
        <v>0</v>
      </c>
      <c r="BL318" s="13" t="s">
        <v>199</v>
      </c>
      <c r="BM318" s="152" t="s">
        <v>2361</v>
      </c>
    </row>
    <row r="319" spans="2:65" s="1" customFormat="1" ht="16.5" customHeight="1" x14ac:dyDescent="0.2">
      <c r="B319" s="139"/>
      <c r="C319" s="159" t="s">
        <v>1807</v>
      </c>
      <c r="D319" s="159" t="s">
        <v>473</v>
      </c>
      <c r="E319" s="160" t="s">
        <v>2362</v>
      </c>
      <c r="F319" s="161" t="s">
        <v>2363</v>
      </c>
      <c r="G319" s="162" t="s">
        <v>489</v>
      </c>
      <c r="H319" s="163">
        <v>3</v>
      </c>
      <c r="I319" s="164"/>
      <c r="J319" s="165">
        <f t="shared" si="60"/>
        <v>0</v>
      </c>
      <c r="K319" s="166"/>
      <c r="L319" s="167"/>
      <c r="M319" s="168" t="s">
        <v>1</v>
      </c>
      <c r="N319" s="169" t="s">
        <v>45</v>
      </c>
      <c r="P319" s="150">
        <f t="shared" si="61"/>
        <v>0</v>
      </c>
      <c r="Q319" s="150">
        <v>0</v>
      </c>
      <c r="R319" s="150">
        <f t="shared" si="62"/>
        <v>0</v>
      </c>
      <c r="S319" s="150">
        <v>0</v>
      </c>
      <c r="T319" s="151">
        <f t="shared" si="63"/>
        <v>0</v>
      </c>
      <c r="AR319" s="152" t="s">
        <v>226</v>
      </c>
      <c r="AT319" s="152" t="s">
        <v>473</v>
      </c>
      <c r="AU319" s="152" t="s">
        <v>86</v>
      </c>
      <c r="AY319" s="13" t="s">
        <v>193</v>
      </c>
      <c r="BE319" s="153">
        <f t="shared" si="64"/>
        <v>0</v>
      </c>
      <c r="BF319" s="153">
        <f t="shared" si="65"/>
        <v>0</v>
      </c>
      <c r="BG319" s="153">
        <f t="shared" si="66"/>
        <v>0</v>
      </c>
      <c r="BH319" s="153">
        <f t="shared" si="67"/>
        <v>0</v>
      </c>
      <c r="BI319" s="153">
        <f t="shared" si="68"/>
        <v>0</v>
      </c>
      <c r="BJ319" s="13" t="s">
        <v>91</v>
      </c>
      <c r="BK319" s="153">
        <f t="shared" si="69"/>
        <v>0</v>
      </c>
      <c r="BL319" s="13" t="s">
        <v>199</v>
      </c>
      <c r="BM319" s="152" t="s">
        <v>2364</v>
      </c>
    </row>
    <row r="320" spans="2:65" s="1" customFormat="1" ht="16.5" customHeight="1" x14ac:dyDescent="0.2">
      <c r="B320" s="139"/>
      <c r="C320" s="159" t="s">
        <v>1811</v>
      </c>
      <c r="D320" s="159" t="s">
        <v>473</v>
      </c>
      <c r="E320" s="160" t="s">
        <v>2365</v>
      </c>
      <c r="F320" s="161" t="s">
        <v>2366</v>
      </c>
      <c r="G320" s="162" t="s">
        <v>489</v>
      </c>
      <c r="H320" s="163">
        <v>9</v>
      </c>
      <c r="I320" s="164"/>
      <c r="J320" s="165">
        <f t="shared" si="60"/>
        <v>0</v>
      </c>
      <c r="K320" s="166"/>
      <c r="L320" s="167"/>
      <c r="M320" s="168" t="s">
        <v>1</v>
      </c>
      <c r="N320" s="169" t="s">
        <v>45</v>
      </c>
      <c r="P320" s="150">
        <f t="shared" si="61"/>
        <v>0</v>
      </c>
      <c r="Q320" s="150">
        <v>0</v>
      </c>
      <c r="R320" s="150">
        <f t="shared" si="62"/>
        <v>0</v>
      </c>
      <c r="S320" s="150">
        <v>0</v>
      </c>
      <c r="T320" s="151">
        <f t="shared" si="63"/>
        <v>0</v>
      </c>
      <c r="AR320" s="152" t="s">
        <v>226</v>
      </c>
      <c r="AT320" s="152" t="s">
        <v>473</v>
      </c>
      <c r="AU320" s="152" t="s">
        <v>86</v>
      </c>
      <c r="AY320" s="13" t="s">
        <v>193</v>
      </c>
      <c r="BE320" s="153">
        <f t="shared" si="64"/>
        <v>0</v>
      </c>
      <c r="BF320" s="153">
        <f t="shared" si="65"/>
        <v>0</v>
      </c>
      <c r="BG320" s="153">
        <f t="shared" si="66"/>
        <v>0</v>
      </c>
      <c r="BH320" s="153">
        <f t="shared" si="67"/>
        <v>0</v>
      </c>
      <c r="BI320" s="153">
        <f t="shared" si="68"/>
        <v>0</v>
      </c>
      <c r="BJ320" s="13" t="s">
        <v>91</v>
      </c>
      <c r="BK320" s="153">
        <f t="shared" si="69"/>
        <v>0</v>
      </c>
      <c r="BL320" s="13" t="s">
        <v>199</v>
      </c>
      <c r="BM320" s="152" t="s">
        <v>2367</v>
      </c>
    </row>
    <row r="321" spans="2:65" s="1" customFormat="1" ht="24.2" customHeight="1" x14ac:dyDescent="0.2">
      <c r="B321" s="139"/>
      <c r="C321" s="159" t="s">
        <v>764</v>
      </c>
      <c r="D321" s="159" t="s">
        <v>473</v>
      </c>
      <c r="E321" s="160" t="s">
        <v>2368</v>
      </c>
      <c r="F321" s="161" t="s">
        <v>2369</v>
      </c>
      <c r="G321" s="162" t="s">
        <v>489</v>
      </c>
      <c r="H321" s="163">
        <v>1</v>
      </c>
      <c r="I321" s="164"/>
      <c r="J321" s="165">
        <f t="shared" si="60"/>
        <v>0</v>
      </c>
      <c r="K321" s="166"/>
      <c r="L321" s="167"/>
      <c r="M321" s="168" t="s">
        <v>1</v>
      </c>
      <c r="N321" s="169" t="s">
        <v>45</v>
      </c>
      <c r="P321" s="150">
        <f t="shared" si="61"/>
        <v>0</v>
      </c>
      <c r="Q321" s="150">
        <v>0</v>
      </c>
      <c r="R321" s="150">
        <f t="shared" si="62"/>
        <v>0</v>
      </c>
      <c r="S321" s="150">
        <v>0</v>
      </c>
      <c r="T321" s="151">
        <f t="shared" si="63"/>
        <v>0</v>
      </c>
      <c r="AR321" s="152" t="s">
        <v>226</v>
      </c>
      <c r="AT321" s="152" t="s">
        <v>473</v>
      </c>
      <c r="AU321" s="152" t="s">
        <v>86</v>
      </c>
      <c r="AY321" s="13" t="s">
        <v>193</v>
      </c>
      <c r="BE321" s="153">
        <f t="shared" si="64"/>
        <v>0</v>
      </c>
      <c r="BF321" s="153">
        <f t="shared" si="65"/>
        <v>0</v>
      </c>
      <c r="BG321" s="153">
        <f t="shared" si="66"/>
        <v>0</v>
      </c>
      <c r="BH321" s="153">
        <f t="shared" si="67"/>
        <v>0</v>
      </c>
      <c r="BI321" s="153">
        <f t="shared" si="68"/>
        <v>0</v>
      </c>
      <c r="BJ321" s="13" t="s">
        <v>91</v>
      </c>
      <c r="BK321" s="153">
        <f t="shared" si="69"/>
        <v>0</v>
      </c>
      <c r="BL321" s="13" t="s">
        <v>199</v>
      </c>
      <c r="BM321" s="152" t="s">
        <v>2370</v>
      </c>
    </row>
    <row r="322" spans="2:65" s="1" customFormat="1" ht="16.5" customHeight="1" x14ac:dyDescent="0.2">
      <c r="B322" s="139"/>
      <c r="C322" s="159" t="s">
        <v>768</v>
      </c>
      <c r="D322" s="159" t="s">
        <v>473</v>
      </c>
      <c r="E322" s="160" t="s">
        <v>2371</v>
      </c>
      <c r="F322" s="161" t="s">
        <v>2372</v>
      </c>
      <c r="G322" s="162" t="s">
        <v>489</v>
      </c>
      <c r="H322" s="163">
        <v>1</v>
      </c>
      <c r="I322" s="164"/>
      <c r="J322" s="165">
        <f t="shared" si="60"/>
        <v>0</v>
      </c>
      <c r="K322" s="166"/>
      <c r="L322" s="167"/>
      <c r="M322" s="168" t="s">
        <v>1</v>
      </c>
      <c r="N322" s="169" t="s">
        <v>45</v>
      </c>
      <c r="P322" s="150">
        <f t="shared" si="61"/>
        <v>0</v>
      </c>
      <c r="Q322" s="150">
        <v>0</v>
      </c>
      <c r="R322" s="150">
        <f t="shared" si="62"/>
        <v>0</v>
      </c>
      <c r="S322" s="150">
        <v>0</v>
      </c>
      <c r="T322" s="151">
        <f t="shared" si="63"/>
        <v>0</v>
      </c>
      <c r="AR322" s="152" t="s">
        <v>226</v>
      </c>
      <c r="AT322" s="152" t="s">
        <v>473</v>
      </c>
      <c r="AU322" s="152" t="s">
        <v>86</v>
      </c>
      <c r="AY322" s="13" t="s">
        <v>193</v>
      </c>
      <c r="BE322" s="153">
        <f t="shared" si="64"/>
        <v>0</v>
      </c>
      <c r="BF322" s="153">
        <f t="shared" si="65"/>
        <v>0</v>
      </c>
      <c r="BG322" s="153">
        <f t="shared" si="66"/>
        <v>0</v>
      </c>
      <c r="BH322" s="153">
        <f t="shared" si="67"/>
        <v>0</v>
      </c>
      <c r="BI322" s="153">
        <f t="shared" si="68"/>
        <v>0</v>
      </c>
      <c r="BJ322" s="13" t="s">
        <v>91</v>
      </c>
      <c r="BK322" s="153">
        <f t="shared" si="69"/>
        <v>0</v>
      </c>
      <c r="BL322" s="13" t="s">
        <v>199</v>
      </c>
      <c r="BM322" s="152" t="s">
        <v>2373</v>
      </c>
    </row>
    <row r="323" spans="2:65" s="1" customFormat="1" ht="16.5" customHeight="1" x14ac:dyDescent="0.2">
      <c r="B323" s="139"/>
      <c r="C323" s="159" t="s">
        <v>772</v>
      </c>
      <c r="D323" s="159" t="s">
        <v>473</v>
      </c>
      <c r="E323" s="160" t="s">
        <v>2374</v>
      </c>
      <c r="F323" s="161" t="s">
        <v>2375</v>
      </c>
      <c r="G323" s="162" t="s">
        <v>489</v>
      </c>
      <c r="H323" s="163">
        <v>1</v>
      </c>
      <c r="I323" s="164"/>
      <c r="J323" s="165">
        <f t="shared" si="60"/>
        <v>0</v>
      </c>
      <c r="K323" s="166"/>
      <c r="L323" s="167"/>
      <c r="M323" s="168" t="s">
        <v>1</v>
      </c>
      <c r="N323" s="169" t="s">
        <v>45</v>
      </c>
      <c r="P323" s="150">
        <f t="shared" si="61"/>
        <v>0</v>
      </c>
      <c r="Q323" s="150">
        <v>0</v>
      </c>
      <c r="R323" s="150">
        <f t="shared" si="62"/>
        <v>0</v>
      </c>
      <c r="S323" s="150">
        <v>0</v>
      </c>
      <c r="T323" s="151">
        <f t="shared" si="63"/>
        <v>0</v>
      </c>
      <c r="AR323" s="152" t="s">
        <v>226</v>
      </c>
      <c r="AT323" s="152" t="s">
        <v>473</v>
      </c>
      <c r="AU323" s="152" t="s">
        <v>86</v>
      </c>
      <c r="AY323" s="13" t="s">
        <v>193</v>
      </c>
      <c r="BE323" s="153">
        <f t="shared" si="64"/>
        <v>0</v>
      </c>
      <c r="BF323" s="153">
        <f t="shared" si="65"/>
        <v>0</v>
      </c>
      <c r="BG323" s="153">
        <f t="shared" si="66"/>
        <v>0</v>
      </c>
      <c r="BH323" s="153">
        <f t="shared" si="67"/>
        <v>0</v>
      </c>
      <c r="BI323" s="153">
        <f t="shared" si="68"/>
        <v>0</v>
      </c>
      <c r="BJ323" s="13" t="s">
        <v>91</v>
      </c>
      <c r="BK323" s="153">
        <f t="shared" si="69"/>
        <v>0</v>
      </c>
      <c r="BL323" s="13" t="s">
        <v>199</v>
      </c>
      <c r="BM323" s="152" t="s">
        <v>2376</v>
      </c>
    </row>
    <row r="324" spans="2:65" s="1" customFormat="1" ht="16.5" customHeight="1" x14ac:dyDescent="0.2">
      <c r="B324" s="139"/>
      <c r="C324" s="159" t="s">
        <v>776</v>
      </c>
      <c r="D324" s="159" t="s">
        <v>473</v>
      </c>
      <c r="E324" s="160" t="s">
        <v>2377</v>
      </c>
      <c r="F324" s="161" t="s">
        <v>2378</v>
      </c>
      <c r="G324" s="162" t="s">
        <v>489</v>
      </c>
      <c r="H324" s="163">
        <v>1</v>
      </c>
      <c r="I324" s="164"/>
      <c r="J324" s="165">
        <f t="shared" si="60"/>
        <v>0</v>
      </c>
      <c r="K324" s="166"/>
      <c r="L324" s="167"/>
      <c r="M324" s="168" t="s">
        <v>1</v>
      </c>
      <c r="N324" s="169" t="s">
        <v>45</v>
      </c>
      <c r="P324" s="150">
        <f t="shared" si="61"/>
        <v>0</v>
      </c>
      <c r="Q324" s="150">
        <v>0</v>
      </c>
      <c r="R324" s="150">
        <f t="shared" si="62"/>
        <v>0</v>
      </c>
      <c r="S324" s="150">
        <v>0</v>
      </c>
      <c r="T324" s="151">
        <f t="shared" si="63"/>
        <v>0</v>
      </c>
      <c r="AR324" s="152" t="s">
        <v>226</v>
      </c>
      <c r="AT324" s="152" t="s">
        <v>473</v>
      </c>
      <c r="AU324" s="152" t="s">
        <v>86</v>
      </c>
      <c r="AY324" s="13" t="s">
        <v>193</v>
      </c>
      <c r="BE324" s="153">
        <f t="shared" si="64"/>
        <v>0</v>
      </c>
      <c r="BF324" s="153">
        <f t="shared" si="65"/>
        <v>0</v>
      </c>
      <c r="BG324" s="153">
        <f t="shared" si="66"/>
        <v>0</v>
      </c>
      <c r="BH324" s="153">
        <f t="shared" si="67"/>
        <v>0</v>
      </c>
      <c r="BI324" s="153">
        <f t="shared" si="68"/>
        <v>0</v>
      </c>
      <c r="BJ324" s="13" t="s">
        <v>91</v>
      </c>
      <c r="BK324" s="153">
        <f t="shared" si="69"/>
        <v>0</v>
      </c>
      <c r="BL324" s="13" t="s">
        <v>199</v>
      </c>
      <c r="BM324" s="152" t="s">
        <v>2379</v>
      </c>
    </row>
    <row r="325" spans="2:65" s="1" customFormat="1" ht="16.5" customHeight="1" x14ac:dyDescent="0.2">
      <c r="B325" s="139"/>
      <c r="C325" s="159" t="s">
        <v>780</v>
      </c>
      <c r="D325" s="159" t="s">
        <v>473</v>
      </c>
      <c r="E325" s="160" t="s">
        <v>2380</v>
      </c>
      <c r="F325" s="161" t="s">
        <v>2381</v>
      </c>
      <c r="G325" s="162" t="s">
        <v>489</v>
      </c>
      <c r="H325" s="163">
        <v>1</v>
      </c>
      <c r="I325" s="164"/>
      <c r="J325" s="165">
        <f t="shared" si="60"/>
        <v>0</v>
      </c>
      <c r="K325" s="166"/>
      <c r="L325" s="167"/>
      <c r="M325" s="168" t="s">
        <v>1</v>
      </c>
      <c r="N325" s="169" t="s">
        <v>45</v>
      </c>
      <c r="P325" s="150">
        <f t="shared" si="61"/>
        <v>0</v>
      </c>
      <c r="Q325" s="150">
        <v>0</v>
      </c>
      <c r="R325" s="150">
        <f t="shared" si="62"/>
        <v>0</v>
      </c>
      <c r="S325" s="150">
        <v>0</v>
      </c>
      <c r="T325" s="151">
        <f t="shared" si="63"/>
        <v>0</v>
      </c>
      <c r="AR325" s="152" t="s">
        <v>226</v>
      </c>
      <c r="AT325" s="152" t="s">
        <v>473</v>
      </c>
      <c r="AU325" s="152" t="s">
        <v>86</v>
      </c>
      <c r="AY325" s="13" t="s">
        <v>193</v>
      </c>
      <c r="BE325" s="153">
        <f t="shared" si="64"/>
        <v>0</v>
      </c>
      <c r="BF325" s="153">
        <f t="shared" si="65"/>
        <v>0</v>
      </c>
      <c r="BG325" s="153">
        <f t="shared" si="66"/>
        <v>0</v>
      </c>
      <c r="BH325" s="153">
        <f t="shared" si="67"/>
        <v>0</v>
      </c>
      <c r="BI325" s="153">
        <f t="shared" si="68"/>
        <v>0</v>
      </c>
      <c r="BJ325" s="13" t="s">
        <v>91</v>
      </c>
      <c r="BK325" s="153">
        <f t="shared" si="69"/>
        <v>0</v>
      </c>
      <c r="BL325" s="13" t="s">
        <v>199</v>
      </c>
      <c r="BM325" s="152" t="s">
        <v>2382</v>
      </c>
    </row>
    <row r="326" spans="2:65" s="1" customFormat="1" ht="16.5" customHeight="1" x14ac:dyDescent="0.2">
      <c r="B326" s="139"/>
      <c r="C326" s="140" t="s">
        <v>1284</v>
      </c>
      <c r="D326" s="140" t="s">
        <v>195</v>
      </c>
      <c r="E326" s="141" t="s">
        <v>2359</v>
      </c>
      <c r="F326" s="142" t="s">
        <v>2360</v>
      </c>
      <c r="G326" s="143" t="s">
        <v>489</v>
      </c>
      <c r="H326" s="144">
        <v>12</v>
      </c>
      <c r="I326" s="145"/>
      <c r="J326" s="146">
        <f t="shared" si="60"/>
        <v>0</v>
      </c>
      <c r="K326" s="147"/>
      <c r="L326" s="28"/>
      <c r="M326" s="148" t="s">
        <v>1</v>
      </c>
      <c r="N326" s="149" t="s">
        <v>45</v>
      </c>
      <c r="P326" s="150">
        <f t="shared" si="61"/>
        <v>0</v>
      </c>
      <c r="Q326" s="150">
        <v>0</v>
      </c>
      <c r="R326" s="150">
        <f t="shared" si="62"/>
        <v>0</v>
      </c>
      <c r="S326" s="150">
        <v>0</v>
      </c>
      <c r="T326" s="151">
        <f t="shared" si="63"/>
        <v>0</v>
      </c>
      <c r="AR326" s="152" t="s">
        <v>199</v>
      </c>
      <c r="AT326" s="152" t="s">
        <v>195</v>
      </c>
      <c r="AU326" s="152" t="s">
        <v>86</v>
      </c>
      <c r="AY326" s="13" t="s">
        <v>193</v>
      </c>
      <c r="BE326" s="153">
        <f t="shared" si="64"/>
        <v>0</v>
      </c>
      <c r="BF326" s="153">
        <f t="shared" si="65"/>
        <v>0</v>
      </c>
      <c r="BG326" s="153">
        <f t="shared" si="66"/>
        <v>0</v>
      </c>
      <c r="BH326" s="153">
        <f t="shared" si="67"/>
        <v>0</v>
      </c>
      <c r="BI326" s="153">
        <f t="shared" si="68"/>
        <v>0</v>
      </c>
      <c r="BJ326" s="13" t="s">
        <v>91</v>
      </c>
      <c r="BK326" s="153">
        <f t="shared" si="69"/>
        <v>0</v>
      </c>
      <c r="BL326" s="13" t="s">
        <v>199</v>
      </c>
      <c r="BM326" s="152" t="s">
        <v>2383</v>
      </c>
    </row>
    <row r="327" spans="2:65" s="1" customFormat="1" ht="16.5" customHeight="1" x14ac:dyDescent="0.2">
      <c r="B327" s="139"/>
      <c r="C327" s="140" t="s">
        <v>784</v>
      </c>
      <c r="D327" s="140" t="s">
        <v>195</v>
      </c>
      <c r="E327" s="141" t="s">
        <v>2384</v>
      </c>
      <c r="F327" s="142" t="s">
        <v>2385</v>
      </c>
      <c r="G327" s="143" t="s">
        <v>489</v>
      </c>
      <c r="H327" s="144">
        <v>5</v>
      </c>
      <c r="I327" s="145"/>
      <c r="J327" s="146">
        <f t="shared" si="60"/>
        <v>0</v>
      </c>
      <c r="K327" s="147"/>
      <c r="L327" s="28"/>
      <c r="M327" s="148" t="s">
        <v>1</v>
      </c>
      <c r="N327" s="149" t="s">
        <v>45</v>
      </c>
      <c r="P327" s="150">
        <f t="shared" si="61"/>
        <v>0</v>
      </c>
      <c r="Q327" s="150">
        <v>0</v>
      </c>
      <c r="R327" s="150">
        <f t="shared" si="62"/>
        <v>0</v>
      </c>
      <c r="S327" s="150">
        <v>0</v>
      </c>
      <c r="T327" s="151">
        <f t="shared" si="63"/>
        <v>0</v>
      </c>
      <c r="AR327" s="152" t="s">
        <v>199</v>
      </c>
      <c r="AT327" s="152" t="s">
        <v>195</v>
      </c>
      <c r="AU327" s="152" t="s">
        <v>86</v>
      </c>
      <c r="AY327" s="13" t="s">
        <v>193</v>
      </c>
      <c r="BE327" s="153">
        <f t="shared" si="64"/>
        <v>0</v>
      </c>
      <c r="BF327" s="153">
        <f t="shared" si="65"/>
        <v>0</v>
      </c>
      <c r="BG327" s="153">
        <f t="shared" si="66"/>
        <v>0</v>
      </c>
      <c r="BH327" s="153">
        <f t="shared" si="67"/>
        <v>0</v>
      </c>
      <c r="BI327" s="153">
        <f t="shared" si="68"/>
        <v>0</v>
      </c>
      <c r="BJ327" s="13" t="s">
        <v>91</v>
      </c>
      <c r="BK327" s="153">
        <f t="shared" si="69"/>
        <v>0</v>
      </c>
      <c r="BL327" s="13" t="s">
        <v>199</v>
      </c>
      <c r="BM327" s="152" t="s">
        <v>2386</v>
      </c>
    </row>
    <row r="328" spans="2:65" s="1" customFormat="1" ht="16.5" customHeight="1" x14ac:dyDescent="0.2">
      <c r="B328" s="139"/>
      <c r="C328" s="159" t="s">
        <v>1276</v>
      </c>
      <c r="D328" s="159" t="s">
        <v>473</v>
      </c>
      <c r="E328" s="160" t="s">
        <v>2387</v>
      </c>
      <c r="F328" s="161" t="s">
        <v>2388</v>
      </c>
      <c r="G328" s="162" t="s">
        <v>489</v>
      </c>
      <c r="H328" s="163">
        <v>1</v>
      </c>
      <c r="I328" s="164"/>
      <c r="J328" s="165">
        <f t="shared" si="60"/>
        <v>0</v>
      </c>
      <c r="K328" s="166"/>
      <c r="L328" s="167"/>
      <c r="M328" s="168" t="s">
        <v>1</v>
      </c>
      <c r="N328" s="169" t="s">
        <v>45</v>
      </c>
      <c r="P328" s="150">
        <f t="shared" si="61"/>
        <v>0</v>
      </c>
      <c r="Q328" s="150">
        <v>0</v>
      </c>
      <c r="R328" s="150">
        <f t="shared" si="62"/>
        <v>0</v>
      </c>
      <c r="S328" s="150">
        <v>0</v>
      </c>
      <c r="T328" s="151">
        <f t="shared" si="63"/>
        <v>0</v>
      </c>
      <c r="AR328" s="152" t="s">
        <v>226</v>
      </c>
      <c r="AT328" s="152" t="s">
        <v>473</v>
      </c>
      <c r="AU328" s="152" t="s">
        <v>86</v>
      </c>
      <c r="AY328" s="13" t="s">
        <v>193</v>
      </c>
      <c r="BE328" s="153">
        <f t="shared" si="64"/>
        <v>0</v>
      </c>
      <c r="BF328" s="153">
        <f t="shared" si="65"/>
        <v>0</v>
      </c>
      <c r="BG328" s="153">
        <f t="shared" si="66"/>
        <v>0</v>
      </c>
      <c r="BH328" s="153">
        <f t="shared" si="67"/>
        <v>0</v>
      </c>
      <c r="BI328" s="153">
        <f t="shared" si="68"/>
        <v>0</v>
      </c>
      <c r="BJ328" s="13" t="s">
        <v>91</v>
      </c>
      <c r="BK328" s="153">
        <f t="shared" si="69"/>
        <v>0</v>
      </c>
      <c r="BL328" s="13" t="s">
        <v>199</v>
      </c>
      <c r="BM328" s="152" t="s">
        <v>2389</v>
      </c>
    </row>
    <row r="329" spans="2:65" s="1" customFormat="1" ht="16.5" customHeight="1" x14ac:dyDescent="0.2">
      <c r="B329" s="139"/>
      <c r="C329" s="159" t="s">
        <v>1280</v>
      </c>
      <c r="D329" s="159" t="s">
        <v>473</v>
      </c>
      <c r="E329" s="160" t="s">
        <v>2390</v>
      </c>
      <c r="F329" s="161" t="s">
        <v>2391</v>
      </c>
      <c r="G329" s="162" t="s">
        <v>489</v>
      </c>
      <c r="H329" s="163">
        <v>1</v>
      </c>
      <c r="I329" s="164"/>
      <c r="J329" s="165">
        <f t="shared" si="60"/>
        <v>0</v>
      </c>
      <c r="K329" s="166"/>
      <c r="L329" s="167"/>
      <c r="M329" s="168" t="s">
        <v>1</v>
      </c>
      <c r="N329" s="169" t="s">
        <v>45</v>
      </c>
      <c r="P329" s="150">
        <f t="shared" si="61"/>
        <v>0</v>
      </c>
      <c r="Q329" s="150">
        <v>0</v>
      </c>
      <c r="R329" s="150">
        <f t="shared" si="62"/>
        <v>0</v>
      </c>
      <c r="S329" s="150">
        <v>0</v>
      </c>
      <c r="T329" s="151">
        <f t="shared" si="63"/>
        <v>0</v>
      </c>
      <c r="AR329" s="152" t="s">
        <v>226</v>
      </c>
      <c r="AT329" s="152" t="s">
        <v>473</v>
      </c>
      <c r="AU329" s="152" t="s">
        <v>86</v>
      </c>
      <c r="AY329" s="13" t="s">
        <v>193</v>
      </c>
      <c r="BE329" s="153">
        <f t="shared" si="64"/>
        <v>0</v>
      </c>
      <c r="BF329" s="153">
        <f t="shared" si="65"/>
        <v>0</v>
      </c>
      <c r="BG329" s="153">
        <f t="shared" si="66"/>
        <v>0</v>
      </c>
      <c r="BH329" s="153">
        <f t="shared" si="67"/>
        <v>0</v>
      </c>
      <c r="BI329" s="153">
        <f t="shared" si="68"/>
        <v>0</v>
      </c>
      <c r="BJ329" s="13" t="s">
        <v>91</v>
      </c>
      <c r="BK329" s="153">
        <f t="shared" si="69"/>
        <v>0</v>
      </c>
      <c r="BL329" s="13" t="s">
        <v>199</v>
      </c>
      <c r="BM329" s="152" t="s">
        <v>2392</v>
      </c>
    </row>
    <row r="330" spans="2:65" s="1" customFormat="1" ht="16.5" customHeight="1" x14ac:dyDescent="0.2">
      <c r="B330" s="139"/>
      <c r="C330" s="140" t="s">
        <v>1815</v>
      </c>
      <c r="D330" s="140" t="s">
        <v>195</v>
      </c>
      <c r="E330" s="141" t="s">
        <v>2393</v>
      </c>
      <c r="F330" s="142" t="s">
        <v>2394</v>
      </c>
      <c r="G330" s="143" t="s">
        <v>489</v>
      </c>
      <c r="H330" s="144">
        <v>2</v>
      </c>
      <c r="I330" s="145"/>
      <c r="J330" s="146">
        <f t="shared" si="60"/>
        <v>0</v>
      </c>
      <c r="K330" s="147"/>
      <c r="L330" s="28"/>
      <c r="M330" s="148" t="s">
        <v>1</v>
      </c>
      <c r="N330" s="149" t="s">
        <v>45</v>
      </c>
      <c r="P330" s="150">
        <f t="shared" si="61"/>
        <v>0</v>
      </c>
      <c r="Q330" s="150">
        <v>0</v>
      </c>
      <c r="R330" s="150">
        <f t="shared" si="62"/>
        <v>0</v>
      </c>
      <c r="S330" s="150">
        <v>0</v>
      </c>
      <c r="T330" s="151">
        <f t="shared" si="63"/>
        <v>0</v>
      </c>
      <c r="AR330" s="152" t="s">
        <v>199</v>
      </c>
      <c r="AT330" s="152" t="s">
        <v>195</v>
      </c>
      <c r="AU330" s="152" t="s">
        <v>86</v>
      </c>
      <c r="AY330" s="13" t="s">
        <v>193</v>
      </c>
      <c r="BE330" s="153">
        <f t="shared" si="64"/>
        <v>0</v>
      </c>
      <c r="BF330" s="153">
        <f t="shared" si="65"/>
        <v>0</v>
      </c>
      <c r="BG330" s="153">
        <f t="shared" si="66"/>
        <v>0</v>
      </c>
      <c r="BH330" s="153">
        <f t="shared" si="67"/>
        <v>0</v>
      </c>
      <c r="BI330" s="153">
        <f t="shared" si="68"/>
        <v>0</v>
      </c>
      <c r="BJ330" s="13" t="s">
        <v>91</v>
      </c>
      <c r="BK330" s="153">
        <f t="shared" si="69"/>
        <v>0</v>
      </c>
      <c r="BL330" s="13" t="s">
        <v>199</v>
      </c>
      <c r="BM330" s="152" t="s">
        <v>2395</v>
      </c>
    </row>
    <row r="331" spans="2:65" s="1" customFormat="1" ht="16.5" customHeight="1" x14ac:dyDescent="0.2">
      <c r="B331" s="139"/>
      <c r="C331" s="159" t="s">
        <v>760</v>
      </c>
      <c r="D331" s="159" t="s">
        <v>473</v>
      </c>
      <c r="E331" s="160" t="s">
        <v>2396</v>
      </c>
      <c r="F331" s="161" t="s">
        <v>2397</v>
      </c>
      <c r="G331" s="162" t="s">
        <v>489</v>
      </c>
      <c r="H331" s="163">
        <v>1</v>
      </c>
      <c r="I331" s="164"/>
      <c r="J331" s="165">
        <f t="shared" si="60"/>
        <v>0</v>
      </c>
      <c r="K331" s="166"/>
      <c r="L331" s="167"/>
      <c r="M331" s="168" t="s">
        <v>1</v>
      </c>
      <c r="N331" s="169" t="s">
        <v>45</v>
      </c>
      <c r="P331" s="150">
        <f t="shared" si="61"/>
        <v>0</v>
      </c>
      <c r="Q331" s="150">
        <v>0</v>
      </c>
      <c r="R331" s="150">
        <f t="shared" si="62"/>
        <v>0</v>
      </c>
      <c r="S331" s="150">
        <v>0</v>
      </c>
      <c r="T331" s="151">
        <f t="shared" si="63"/>
        <v>0</v>
      </c>
      <c r="AR331" s="152" t="s">
        <v>226</v>
      </c>
      <c r="AT331" s="152" t="s">
        <v>473</v>
      </c>
      <c r="AU331" s="152" t="s">
        <v>86</v>
      </c>
      <c r="AY331" s="13" t="s">
        <v>193</v>
      </c>
      <c r="BE331" s="153">
        <f t="shared" si="64"/>
        <v>0</v>
      </c>
      <c r="BF331" s="153">
        <f t="shared" si="65"/>
        <v>0</v>
      </c>
      <c r="BG331" s="153">
        <f t="shared" si="66"/>
        <v>0</v>
      </c>
      <c r="BH331" s="153">
        <f t="shared" si="67"/>
        <v>0</v>
      </c>
      <c r="BI331" s="153">
        <f t="shared" si="68"/>
        <v>0</v>
      </c>
      <c r="BJ331" s="13" t="s">
        <v>91</v>
      </c>
      <c r="BK331" s="153">
        <f t="shared" si="69"/>
        <v>0</v>
      </c>
      <c r="BL331" s="13" t="s">
        <v>199</v>
      </c>
      <c r="BM331" s="152" t="s">
        <v>2398</v>
      </c>
    </row>
    <row r="332" spans="2:65" s="1" customFormat="1" ht="16.5" customHeight="1" x14ac:dyDescent="0.2">
      <c r="B332" s="139"/>
      <c r="C332" s="140" t="s">
        <v>748</v>
      </c>
      <c r="D332" s="140" t="s">
        <v>195</v>
      </c>
      <c r="E332" s="141" t="s">
        <v>2399</v>
      </c>
      <c r="F332" s="142" t="s">
        <v>2400</v>
      </c>
      <c r="G332" s="143" t="s">
        <v>489</v>
      </c>
      <c r="H332" s="144">
        <v>1</v>
      </c>
      <c r="I332" s="145"/>
      <c r="J332" s="146">
        <f t="shared" si="60"/>
        <v>0</v>
      </c>
      <c r="K332" s="147"/>
      <c r="L332" s="28"/>
      <c r="M332" s="148" t="s">
        <v>1</v>
      </c>
      <c r="N332" s="149" t="s">
        <v>45</v>
      </c>
      <c r="P332" s="150">
        <f t="shared" si="61"/>
        <v>0</v>
      </c>
      <c r="Q332" s="150">
        <v>0</v>
      </c>
      <c r="R332" s="150">
        <f t="shared" si="62"/>
        <v>0</v>
      </c>
      <c r="S332" s="150">
        <v>0</v>
      </c>
      <c r="T332" s="151">
        <f t="shared" si="63"/>
        <v>0</v>
      </c>
      <c r="AR332" s="152" t="s">
        <v>199</v>
      </c>
      <c r="AT332" s="152" t="s">
        <v>195</v>
      </c>
      <c r="AU332" s="152" t="s">
        <v>86</v>
      </c>
      <c r="AY332" s="13" t="s">
        <v>193</v>
      </c>
      <c r="BE332" s="153">
        <f t="shared" si="64"/>
        <v>0</v>
      </c>
      <c r="BF332" s="153">
        <f t="shared" si="65"/>
        <v>0</v>
      </c>
      <c r="BG332" s="153">
        <f t="shared" si="66"/>
        <v>0</v>
      </c>
      <c r="BH332" s="153">
        <f t="shared" si="67"/>
        <v>0</v>
      </c>
      <c r="BI332" s="153">
        <f t="shared" si="68"/>
        <v>0</v>
      </c>
      <c r="BJ332" s="13" t="s">
        <v>91</v>
      </c>
      <c r="BK332" s="153">
        <f t="shared" si="69"/>
        <v>0</v>
      </c>
      <c r="BL332" s="13" t="s">
        <v>199</v>
      </c>
      <c r="BM332" s="152" t="s">
        <v>2401</v>
      </c>
    </row>
    <row r="333" spans="2:65" s="1" customFormat="1" ht="16.5" customHeight="1" x14ac:dyDescent="0.2">
      <c r="B333" s="139"/>
      <c r="C333" s="159" t="s">
        <v>555</v>
      </c>
      <c r="D333" s="159" t="s">
        <v>473</v>
      </c>
      <c r="E333" s="160" t="s">
        <v>2402</v>
      </c>
      <c r="F333" s="161" t="s">
        <v>2403</v>
      </c>
      <c r="G333" s="162" t="s">
        <v>489</v>
      </c>
      <c r="H333" s="163">
        <v>1</v>
      </c>
      <c r="I333" s="164"/>
      <c r="J333" s="165">
        <f t="shared" si="60"/>
        <v>0</v>
      </c>
      <c r="K333" s="166"/>
      <c r="L333" s="167"/>
      <c r="M333" s="168" t="s">
        <v>1</v>
      </c>
      <c r="N333" s="169" t="s">
        <v>45</v>
      </c>
      <c r="P333" s="150">
        <f t="shared" si="61"/>
        <v>0</v>
      </c>
      <c r="Q333" s="150">
        <v>0</v>
      </c>
      <c r="R333" s="150">
        <f t="shared" si="62"/>
        <v>0</v>
      </c>
      <c r="S333" s="150">
        <v>0</v>
      </c>
      <c r="T333" s="151">
        <f t="shared" si="63"/>
        <v>0</v>
      </c>
      <c r="AR333" s="152" t="s">
        <v>226</v>
      </c>
      <c r="AT333" s="152" t="s">
        <v>473</v>
      </c>
      <c r="AU333" s="152" t="s">
        <v>86</v>
      </c>
      <c r="AY333" s="13" t="s">
        <v>193</v>
      </c>
      <c r="BE333" s="153">
        <f t="shared" si="64"/>
        <v>0</v>
      </c>
      <c r="BF333" s="153">
        <f t="shared" si="65"/>
        <v>0</v>
      </c>
      <c r="BG333" s="153">
        <f t="shared" si="66"/>
        <v>0</v>
      </c>
      <c r="BH333" s="153">
        <f t="shared" si="67"/>
        <v>0</v>
      </c>
      <c r="BI333" s="153">
        <f t="shared" si="68"/>
        <v>0</v>
      </c>
      <c r="BJ333" s="13" t="s">
        <v>91</v>
      </c>
      <c r="BK333" s="153">
        <f t="shared" si="69"/>
        <v>0</v>
      </c>
      <c r="BL333" s="13" t="s">
        <v>199</v>
      </c>
      <c r="BM333" s="152" t="s">
        <v>2404</v>
      </c>
    </row>
    <row r="334" spans="2:65" s="1" customFormat="1" ht="16.5" customHeight="1" x14ac:dyDescent="0.2">
      <c r="B334" s="139"/>
      <c r="C334" s="159" t="s">
        <v>559</v>
      </c>
      <c r="D334" s="159" t="s">
        <v>473</v>
      </c>
      <c r="E334" s="160" t="s">
        <v>2405</v>
      </c>
      <c r="F334" s="161" t="s">
        <v>2406</v>
      </c>
      <c r="G334" s="162" t="s">
        <v>489</v>
      </c>
      <c r="H334" s="163">
        <v>1</v>
      </c>
      <c r="I334" s="164"/>
      <c r="J334" s="165">
        <f t="shared" si="60"/>
        <v>0</v>
      </c>
      <c r="K334" s="166"/>
      <c r="L334" s="167"/>
      <c r="M334" s="168" t="s">
        <v>1</v>
      </c>
      <c r="N334" s="169" t="s">
        <v>45</v>
      </c>
      <c r="P334" s="150">
        <f t="shared" si="61"/>
        <v>0</v>
      </c>
      <c r="Q334" s="150">
        <v>0</v>
      </c>
      <c r="R334" s="150">
        <f t="shared" si="62"/>
        <v>0</v>
      </c>
      <c r="S334" s="150">
        <v>0</v>
      </c>
      <c r="T334" s="151">
        <f t="shared" si="63"/>
        <v>0</v>
      </c>
      <c r="AR334" s="152" t="s">
        <v>226</v>
      </c>
      <c r="AT334" s="152" t="s">
        <v>473</v>
      </c>
      <c r="AU334" s="152" t="s">
        <v>86</v>
      </c>
      <c r="AY334" s="13" t="s">
        <v>193</v>
      </c>
      <c r="BE334" s="153">
        <f t="shared" si="64"/>
        <v>0</v>
      </c>
      <c r="BF334" s="153">
        <f t="shared" si="65"/>
        <v>0</v>
      </c>
      <c r="BG334" s="153">
        <f t="shared" si="66"/>
        <v>0</v>
      </c>
      <c r="BH334" s="153">
        <f t="shared" si="67"/>
        <v>0</v>
      </c>
      <c r="BI334" s="153">
        <f t="shared" si="68"/>
        <v>0</v>
      </c>
      <c r="BJ334" s="13" t="s">
        <v>91</v>
      </c>
      <c r="BK334" s="153">
        <f t="shared" si="69"/>
        <v>0</v>
      </c>
      <c r="BL334" s="13" t="s">
        <v>199</v>
      </c>
      <c r="BM334" s="152" t="s">
        <v>2407</v>
      </c>
    </row>
    <row r="335" spans="2:65" s="1" customFormat="1" ht="16.5" customHeight="1" x14ac:dyDescent="0.2">
      <c r="B335" s="139"/>
      <c r="C335" s="140" t="s">
        <v>464</v>
      </c>
      <c r="D335" s="140" t="s">
        <v>195</v>
      </c>
      <c r="E335" s="141" t="s">
        <v>2408</v>
      </c>
      <c r="F335" s="142" t="s">
        <v>2409</v>
      </c>
      <c r="G335" s="143" t="s">
        <v>489</v>
      </c>
      <c r="H335" s="144">
        <v>1</v>
      </c>
      <c r="I335" s="145"/>
      <c r="J335" s="146">
        <f t="shared" si="60"/>
        <v>0</v>
      </c>
      <c r="K335" s="147"/>
      <c r="L335" s="28"/>
      <c r="M335" s="148" t="s">
        <v>1</v>
      </c>
      <c r="N335" s="149" t="s">
        <v>45</v>
      </c>
      <c r="P335" s="150">
        <f t="shared" si="61"/>
        <v>0</v>
      </c>
      <c r="Q335" s="150">
        <v>0</v>
      </c>
      <c r="R335" s="150">
        <f t="shared" si="62"/>
        <v>0</v>
      </c>
      <c r="S335" s="150">
        <v>0</v>
      </c>
      <c r="T335" s="151">
        <f t="shared" si="63"/>
        <v>0</v>
      </c>
      <c r="AR335" s="152" t="s">
        <v>199</v>
      </c>
      <c r="AT335" s="152" t="s">
        <v>195</v>
      </c>
      <c r="AU335" s="152" t="s">
        <v>86</v>
      </c>
      <c r="AY335" s="13" t="s">
        <v>193</v>
      </c>
      <c r="BE335" s="153">
        <f t="shared" si="64"/>
        <v>0</v>
      </c>
      <c r="BF335" s="153">
        <f t="shared" si="65"/>
        <v>0</v>
      </c>
      <c r="BG335" s="153">
        <f t="shared" si="66"/>
        <v>0</v>
      </c>
      <c r="BH335" s="153">
        <f t="shared" si="67"/>
        <v>0</v>
      </c>
      <c r="BI335" s="153">
        <f t="shared" si="68"/>
        <v>0</v>
      </c>
      <c r="BJ335" s="13" t="s">
        <v>91</v>
      </c>
      <c r="BK335" s="153">
        <f t="shared" si="69"/>
        <v>0</v>
      </c>
      <c r="BL335" s="13" t="s">
        <v>199</v>
      </c>
      <c r="BM335" s="152" t="s">
        <v>2410</v>
      </c>
    </row>
    <row r="336" spans="2:65" s="1" customFormat="1" ht="16.5" customHeight="1" x14ac:dyDescent="0.2">
      <c r="B336" s="139"/>
      <c r="C336" s="159" t="s">
        <v>743</v>
      </c>
      <c r="D336" s="159" t="s">
        <v>473</v>
      </c>
      <c r="E336" s="160" t="s">
        <v>2411</v>
      </c>
      <c r="F336" s="161" t="s">
        <v>2412</v>
      </c>
      <c r="G336" s="162" t="s">
        <v>489</v>
      </c>
      <c r="H336" s="163">
        <v>1</v>
      </c>
      <c r="I336" s="164"/>
      <c r="J336" s="165">
        <f t="shared" si="60"/>
        <v>0</v>
      </c>
      <c r="K336" s="166"/>
      <c r="L336" s="167"/>
      <c r="M336" s="168" t="s">
        <v>1</v>
      </c>
      <c r="N336" s="169" t="s">
        <v>45</v>
      </c>
      <c r="P336" s="150">
        <f t="shared" si="61"/>
        <v>0</v>
      </c>
      <c r="Q336" s="150">
        <v>0</v>
      </c>
      <c r="R336" s="150">
        <f t="shared" si="62"/>
        <v>0</v>
      </c>
      <c r="S336" s="150">
        <v>0</v>
      </c>
      <c r="T336" s="151">
        <f t="shared" si="63"/>
        <v>0</v>
      </c>
      <c r="AR336" s="152" t="s">
        <v>226</v>
      </c>
      <c r="AT336" s="152" t="s">
        <v>473</v>
      </c>
      <c r="AU336" s="152" t="s">
        <v>86</v>
      </c>
      <c r="AY336" s="13" t="s">
        <v>193</v>
      </c>
      <c r="BE336" s="153">
        <f t="shared" si="64"/>
        <v>0</v>
      </c>
      <c r="BF336" s="153">
        <f t="shared" si="65"/>
        <v>0</v>
      </c>
      <c r="BG336" s="153">
        <f t="shared" si="66"/>
        <v>0</v>
      </c>
      <c r="BH336" s="153">
        <f t="shared" si="67"/>
        <v>0</v>
      </c>
      <c r="BI336" s="153">
        <f t="shared" si="68"/>
        <v>0</v>
      </c>
      <c r="BJ336" s="13" t="s">
        <v>91</v>
      </c>
      <c r="BK336" s="153">
        <f t="shared" si="69"/>
        <v>0</v>
      </c>
      <c r="BL336" s="13" t="s">
        <v>199</v>
      </c>
      <c r="BM336" s="152" t="s">
        <v>2413</v>
      </c>
    </row>
    <row r="337" spans="2:65" s="1" customFormat="1" ht="16.5" customHeight="1" x14ac:dyDescent="0.2">
      <c r="B337" s="139"/>
      <c r="C337" s="140" t="s">
        <v>1288</v>
      </c>
      <c r="D337" s="140" t="s">
        <v>195</v>
      </c>
      <c r="E337" s="141" t="s">
        <v>2414</v>
      </c>
      <c r="F337" s="142" t="s">
        <v>2415</v>
      </c>
      <c r="G337" s="143" t="s">
        <v>489</v>
      </c>
      <c r="H337" s="144">
        <v>1</v>
      </c>
      <c r="I337" s="145"/>
      <c r="J337" s="146">
        <f t="shared" si="60"/>
        <v>0</v>
      </c>
      <c r="K337" s="147"/>
      <c r="L337" s="28"/>
      <c r="M337" s="148" t="s">
        <v>1</v>
      </c>
      <c r="N337" s="149" t="s">
        <v>45</v>
      </c>
      <c r="P337" s="150">
        <f t="shared" si="61"/>
        <v>0</v>
      </c>
      <c r="Q337" s="150">
        <v>0</v>
      </c>
      <c r="R337" s="150">
        <f t="shared" si="62"/>
        <v>0</v>
      </c>
      <c r="S337" s="150">
        <v>0</v>
      </c>
      <c r="T337" s="151">
        <f t="shared" si="63"/>
        <v>0</v>
      </c>
      <c r="AR337" s="152" t="s">
        <v>199</v>
      </c>
      <c r="AT337" s="152" t="s">
        <v>195</v>
      </c>
      <c r="AU337" s="152" t="s">
        <v>86</v>
      </c>
      <c r="AY337" s="13" t="s">
        <v>193</v>
      </c>
      <c r="BE337" s="153">
        <f t="shared" si="64"/>
        <v>0</v>
      </c>
      <c r="BF337" s="153">
        <f t="shared" si="65"/>
        <v>0</v>
      </c>
      <c r="BG337" s="153">
        <f t="shared" si="66"/>
        <v>0</v>
      </c>
      <c r="BH337" s="153">
        <f t="shared" si="67"/>
        <v>0</v>
      </c>
      <c r="BI337" s="153">
        <f t="shared" si="68"/>
        <v>0</v>
      </c>
      <c r="BJ337" s="13" t="s">
        <v>91</v>
      </c>
      <c r="BK337" s="153">
        <f t="shared" si="69"/>
        <v>0</v>
      </c>
      <c r="BL337" s="13" t="s">
        <v>199</v>
      </c>
      <c r="BM337" s="152" t="s">
        <v>2416</v>
      </c>
    </row>
    <row r="338" spans="2:65" s="11" customFormat="1" ht="25.9" customHeight="1" x14ac:dyDescent="0.2">
      <c r="B338" s="127"/>
      <c r="D338" s="128" t="s">
        <v>78</v>
      </c>
      <c r="E338" s="129" t="s">
        <v>2417</v>
      </c>
      <c r="F338" s="129" t="s">
        <v>2418</v>
      </c>
      <c r="I338" s="130"/>
      <c r="J338" s="131">
        <f>BK338</f>
        <v>0</v>
      </c>
      <c r="L338" s="127"/>
      <c r="M338" s="132"/>
      <c r="P338" s="133">
        <f>SUM(P339:P346)</f>
        <v>0</v>
      </c>
      <c r="R338" s="133">
        <f>SUM(R339:R346)</f>
        <v>0</v>
      </c>
      <c r="T338" s="134">
        <f>SUM(T339:T346)</f>
        <v>0</v>
      </c>
      <c r="AR338" s="128" t="s">
        <v>86</v>
      </c>
      <c r="AT338" s="135" t="s">
        <v>78</v>
      </c>
      <c r="AU338" s="135" t="s">
        <v>79</v>
      </c>
      <c r="AY338" s="128" t="s">
        <v>193</v>
      </c>
      <c r="BK338" s="136">
        <f>SUM(BK339:BK346)</f>
        <v>0</v>
      </c>
    </row>
    <row r="339" spans="2:65" s="1" customFormat="1" ht="16.5" customHeight="1" x14ac:dyDescent="0.2">
      <c r="B339" s="139"/>
      <c r="C339" s="159" t="s">
        <v>756</v>
      </c>
      <c r="D339" s="159" t="s">
        <v>473</v>
      </c>
      <c r="E339" s="160" t="s">
        <v>2419</v>
      </c>
      <c r="F339" s="161" t="s">
        <v>2420</v>
      </c>
      <c r="G339" s="162" t="s">
        <v>318</v>
      </c>
      <c r="H339" s="163">
        <v>4</v>
      </c>
      <c r="I339" s="164"/>
      <c r="J339" s="165">
        <f t="shared" ref="J339:J346" si="70">ROUND(I339*H339,2)</f>
        <v>0</v>
      </c>
      <c r="K339" s="166"/>
      <c r="L339" s="167"/>
      <c r="M339" s="168" t="s">
        <v>1</v>
      </c>
      <c r="N339" s="169" t="s">
        <v>45</v>
      </c>
      <c r="P339" s="150">
        <f t="shared" ref="P339:P346" si="71">O339*H339</f>
        <v>0</v>
      </c>
      <c r="Q339" s="150">
        <v>0</v>
      </c>
      <c r="R339" s="150">
        <f t="shared" ref="R339:R346" si="72">Q339*H339</f>
        <v>0</v>
      </c>
      <c r="S339" s="150">
        <v>0</v>
      </c>
      <c r="T339" s="151">
        <f t="shared" ref="T339:T346" si="73">S339*H339</f>
        <v>0</v>
      </c>
      <c r="AR339" s="152" t="s">
        <v>226</v>
      </c>
      <c r="AT339" s="152" t="s">
        <v>473</v>
      </c>
      <c r="AU339" s="152" t="s">
        <v>86</v>
      </c>
      <c r="AY339" s="13" t="s">
        <v>193</v>
      </c>
      <c r="BE339" s="153">
        <f t="shared" ref="BE339:BE346" si="74">IF(N339="základná",J339,0)</f>
        <v>0</v>
      </c>
      <c r="BF339" s="153">
        <f t="shared" ref="BF339:BF346" si="75">IF(N339="znížená",J339,0)</f>
        <v>0</v>
      </c>
      <c r="BG339" s="153">
        <f t="shared" ref="BG339:BG346" si="76">IF(N339="zákl. prenesená",J339,0)</f>
        <v>0</v>
      </c>
      <c r="BH339" s="153">
        <f t="shared" ref="BH339:BH346" si="77">IF(N339="zníž. prenesená",J339,0)</f>
        <v>0</v>
      </c>
      <c r="BI339" s="153">
        <f t="shared" ref="BI339:BI346" si="78">IF(N339="nulová",J339,0)</f>
        <v>0</v>
      </c>
      <c r="BJ339" s="13" t="s">
        <v>91</v>
      </c>
      <c r="BK339" s="153">
        <f t="shared" ref="BK339:BK346" si="79">ROUND(I339*H339,2)</f>
        <v>0</v>
      </c>
      <c r="BL339" s="13" t="s">
        <v>199</v>
      </c>
      <c r="BM339" s="152" t="s">
        <v>2421</v>
      </c>
    </row>
    <row r="340" spans="2:65" s="1" customFormat="1" ht="16.5" customHeight="1" x14ac:dyDescent="0.2">
      <c r="B340" s="139"/>
      <c r="C340" s="159" t="s">
        <v>1428</v>
      </c>
      <c r="D340" s="159" t="s">
        <v>473</v>
      </c>
      <c r="E340" s="160" t="s">
        <v>2422</v>
      </c>
      <c r="F340" s="161" t="s">
        <v>2423</v>
      </c>
      <c r="G340" s="162" t="s">
        <v>318</v>
      </c>
      <c r="H340" s="163">
        <v>61</v>
      </c>
      <c r="I340" s="164"/>
      <c r="J340" s="165">
        <f t="shared" si="70"/>
        <v>0</v>
      </c>
      <c r="K340" s="166"/>
      <c r="L340" s="167"/>
      <c r="M340" s="168" t="s">
        <v>1</v>
      </c>
      <c r="N340" s="169" t="s">
        <v>45</v>
      </c>
      <c r="P340" s="150">
        <f t="shared" si="71"/>
        <v>0</v>
      </c>
      <c r="Q340" s="150">
        <v>0</v>
      </c>
      <c r="R340" s="150">
        <f t="shared" si="72"/>
        <v>0</v>
      </c>
      <c r="S340" s="150">
        <v>0</v>
      </c>
      <c r="T340" s="151">
        <f t="shared" si="73"/>
        <v>0</v>
      </c>
      <c r="AR340" s="152" t="s">
        <v>226</v>
      </c>
      <c r="AT340" s="152" t="s">
        <v>473</v>
      </c>
      <c r="AU340" s="152" t="s">
        <v>86</v>
      </c>
      <c r="AY340" s="13" t="s">
        <v>193</v>
      </c>
      <c r="BE340" s="153">
        <f t="shared" si="74"/>
        <v>0</v>
      </c>
      <c r="BF340" s="153">
        <f t="shared" si="75"/>
        <v>0</v>
      </c>
      <c r="BG340" s="153">
        <f t="shared" si="76"/>
        <v>0</v>
      </c>
      <c r="BH340" s="153">
        <f t="shared" si="77"/>
        <v>0</v>
      </c>
      <c r="BI340" s="153">
        <f t="shared" si="78"/>
        <v>0</v>
      </c>
      <c r="BJ340" s="13" t="s">
        <v>91</v>
      </c>
      <c r="BK340" s="153">
        <f t="shared" si="79"/>
        <v>0</v>
      </c>
      <c r="BL340" s="13" t="s">
        <v>199</v>
      </c>
      <c r="BM340" s="152" t="s">
        <v>2424</v>
      </c>
    </row>
    <row r="341" spans="2:65" s="1" customFormat="1" ht="16.5" customHeight="1" x14ac:dyDescent="0.2">
      <c r="B341" s="139"/>
      <c r="C341" s="159" t="s">
        <v>1432</v>
      </c>
      <c r="D341" s="159" t="s">
        <v>473</v>
      </c>
      <c r="E341" s="160" t="s">
        <v>2425</v>
      </c>
      <c r="F341" s="161" t="s">
        <v>2426</v>
      </c>
      <c r="G341" s="162" t="s">
        <v>318</v>
      </c>
      <c r="H341" s="163">
        <v>84</v>
      </c>
      <c r="I341" s="164"/>
      <c r="J341" s="165">
        <f t="shared" si="70"/>
        <v>0</v>
      </c>
      <c r="K341" s="166"/>
      <c r="L341" s="167"/>
      <c r="M341" s="168" t="s">
        <v>1</v>
      </c>
      <c r="N341" s="169" t="s">
        <v>45</v>
      </c>
      <c r="P341" s="150">
        <f t="shared" si="71"/>
        <v>0</v>
      </c>
      <c r="Q341" s="150">
        <v>0</v>
      </c>
      <c r="R341" s="150">
        <f t="shared" si="72"/>
        <v>0</v>
      </c>
      <c r="S341" s="150">
        <v>0</v>
      </c>
      <c r="T341" s="151">
        <f t="shared" si="73"/>
        <v>0</v>
      </c>
      <c r="AR341" s="152" t="s">
        <v>226</v>
      </c>
      <c r="AT341" s="152" t="s">
        <v>473</v>
      </c>
      <c r="AU341" s="152" t="s">
        <v>86</v>
      </c>
      <c r="AY341" s="13" t="s">
        <v>193</v>
      </c>
      <c r="BE341" s="153">
        <f t="shared" si="74"/>
        <v>0</v>
      </c>
      <c r="BF341" s="153">
        <f t="shared" si="75"/>
        <v>0</v>
      </c>
      <c r="BG341" s="153">
        <f t="shared" si="76"/>
        <v>0</v>
      </c>
      <c r="BH341" s="153">
        <f t="shared" si="77"/>
        <v>0</v>
      </c>
      <c r="BI341" s="153">
        <f t="shared" si="78"/>
        <v>0</v>
      </c>
      <c r="BJ341" s="13" t="s">
        <v>91</v>
      </c>
      <c r="BK341" s="153">
        <f t="shared" si="79"/>
        <v>0</v>
      </c>
      <c r="BL341" s="13" t="s">
        <v>199</v>
      </c>
      <c r="BM341" s="152" t="s">
        <v>2427</v>
      </c>
    </row>
    <row r="342" spans="2:65" s="1" customFormat="1" ht="16.5" customHeight="1" x14ac:dyDescent="0.2">
      <c r="B342" s="139"/>
      <c r="C342" s="159" t="s">
        <v>1109</v>
      </c>
      <c r="D342" s="159" t="s">
        <v>473</v>
      </c>
      <c r="E342" s="160" t="s">
        <v>2428</v>
      </c>
      <c r="F342" s="161" t="s">
        <v>2429</v>
      </c>
      <c r="G342" s="162" t="s">
        <v>489</v>
      </c>
      <c r="H342" s="163">
        <v>2</v>
      </c>
      <c r="I342" s="164"/>
      <c r="J342" s="165">
        <f t="shared" si="70"/>
        <v>0</v>
      </c>
      <c r="K342" s="166"/>
      <c r="L342" s="167"/>
      <c r="M342" s="168" t="s">
        <v>1</v>
      </c>
      <c r="N342" s="169" t="s">
        <v>45</v>
      </c>
      <c r="P342" s="150">
        <f t="shared" si="71"/>
        <v>0</v>
      </c>
      <c r="Q342" s="150">
        <v>0</v>
      </c>
      <c r="R342" s="150">
        <f t="shared" si="72"/>
        <v>0</v>
      </c>
      <c r="S342" s="150">
        <v>0</v>
      </c>
      <c r="T342" s="151">
        <f t="shared" si="73"/>
        <v>0</v>
      </c>
      <c r="AR342" s="152" t="s">
        <v>226</v>
      </c>
      <c r="AT342" s="152" t="s">
        <v>473</v>
      </c>
      <c r="AU342" s="152" t="s">
        <v>86</v>
      </c>
      <c r="AY342" s="13" t="s">
        <v>193</v>
      </c>
      <c r="BE342" s="153">
        <f t="shared" si="74"/>
        <v>0</v>
      </c>
      <c r="BF342" s="153">
        <f t="shared" si="75"/>
        <v>0</v>
      </c>
      <c r="BG342" s="153">
        <f t="shared" si="76"/>
        <v>0</v>
      </c>
      <c r="BH342" s="153">
        <f t="shared" si="77"/>
        <v>0</v>
      </c>
      <c r="BI342" s="153">
        <f t="shared" si="78"/>
        <v>0</v>
      </c>
      <c r="BJ342" s="13" t="s">
        <v>91</v>
      </c>
      <c r="BK342" s="153">
        <f t="shared" si="79"/>
        <v>0</v>
      </c>
      <c r="BL342" s="13" t="s">
        <v>199</v>
      </c>
      <c r="BM342" s="152" t="s">
        <v>2430</v>
      </c>
    </row>
    <row r="343" spans="2:65" s="1" customFormat="1" ht="16.5" customHeight="1" x14ac:dyDescent="0.2">
      <c r="B343" s="139"/>
      <c r="C343" s="159" t="s">
        <v>1113</v>
      </c>
      <c r="D343" s="159" t="s">
        <v>473</v>
      </c>
      <c r="E343" s="160" t="s">
        <v>2431</v>
      </c>
      <c r="F343" s="161" t="s">
        <v>2432</v>
      </c>
      <c r="G343" s="162" t="s">
        <v>489</v>
      </c>
      <c r="H343" s="163">
        <v>3</v>
      </c>
      <c r="I343" s="164"/>
      <c r="J343" s="165">
        <f t="shared" si="70"/>
        <v>0</v>
      </c>
      <c r="K343" s="166"/>
      <c r="L343" s="167"/>
      <c r="M343" s="168" t="s">
        <v>1</v>
      </c>
      <c r="N343" s="169" t="s">
        <v>45</v>
      </c>
      <c r="P343" s="150">
        <f t="shared" si="71"/>
        <v>0</v>
      </c>
      <c r="Q343" s="150">
        <v>0</v>
      </c>
      <c r="R343" s="150">
        <f t="shared" si="72"/>
        <v>0</v>
      </c>
      <c r="S343" s="150">
        <v>0</v>
      </c>
      <c r="T343" s="151">
        <f t="shared" si="73"/>
        <v>0</v>
      </c>
      <c r="AR343" s="152" t="s">
        <v>226</v>
      </c>
      <c r="AT343" s="152" t="s">
        <v>473</v>
      </c>
      <c r="AU343" s="152" t="s">
        <v>86</v>
      </c>
      <c r="AY343" s="13" t="s">
        <v>193</v>
      </c>
      <c r="BE343" s="153">
        <f t="shared" si="74"/>
        <v>0</v>
      </c>
      <c r="BF343" s="153">
        <f t="shared" si="75"/>
        <v>0</v>
      </c>
      <c r="BG343" s="153">
        <f t="shared" si="76"/>
        <v>0</v>
      </c>
      <c r="BH343" s="153">
        <f t="shared" si="77"/>
        <v>0</v>
      </c>
      <c r="BI343" s="153">
        <f t="shared" si="78"/>
        <v>0</v>
      </c>
      <c r="BJ343" s="13" t="s">
        <v>91</v>
      </c>
      <c r="BK343" s="153">
        <f t="shared" si="79"/>
        <v>0</v>
      </c>
      <c r="BL343" s="13" t="s">
        <v>199</v>
      </c>
      <c r="BM343" s="152" t="s">
        <v>2433</v>
      </c>
    </row>
    <row r="344" spans="2:65" s="1" customFormat="1" ht="16.5" customHeight="1" x14ac:dyDescent="0.2">
      <c r="B344" s="139"/>
      <c r="C344" s="159" t="s">
        <v>1199</v>
      </c>
      <c r="D344" s="159" t="s">
        <v>473</v>
      </c>
      <c r="E344" s="160" t="s">
        <v>2434</v>
      </c>
      <c r="F344" s="161" t="s">
        <v>2435</v>
      </c>
      <c r="G344" s="162" t="s">
        <v>489</v>
      </c>
      <c r="H344" s="163">
        <v>2</v>
      </c>
      <c r="I344" s="164"/>
      <c r="J344" s="165">
        <f t="shared" si="70"/>
        <v>0</v>
      </c>
      <c r="K344" s="166"/>
      <c r="L344" s="167"/>
      <c r="M344" s="168" t="s">
        <v>1</v>
      </c>
      <c r="N344" s="169" t="s">
        <v>45</v>
      </c>
      <c r="P344" s="150">
        <f t="shared" si="71"/>
        <v>0</v>
      </c>
      <c r="Q344" s="150">
        <v>0</v>
      </c>
      <c r="R344" s="150">
        <f t="shared" si="72"/>
        <v>0</v>
      </c>
      <c r="S344" s="150">
        <v>0</v>
      </c>
      <c r="T344" s="151">
        <f t="shared" si="73"/>
        <v>0</v>
      </c>
      <c r="AR344" s="152" t="s">
        <v>226</v>
      </c>
      <c r="AT344" s="152" t="s">
        <v>473</v>
      </c>
      <c r="AU344" s="152" t="s">
        <v>86</v>
      </c>
      <c r="AY344" s="13" t="s">
        <v>193</v>
      </c>
      <c r="BE344" s="153">
        <f t="shared" si="74"/>
        <v>0</v>
      </c>
      <c r="BF344" s="153">
        <f t="shared" si="75"/>
        <v>0</v>
      </c>
      <c r="BG344" s="153">
        <f t="shared" si="76"/>
        <v>0</v>
      </c>
      <c r="BH344" s="153">
        <f t="shared" si="77"/>
        <v>0</v>
      </c>
      <c r="BI344" s="153">
        <f t="shared" si="78"/>
        <v>0</v>
      </c>
      <c r="BJ344" s="13" t="s">
        <v>91</v>
      </c>
      <c r="BK344" s="153">
        <f t="shared" si="79"/>
        <v>0</v>
      </c>
      <c r="BL344" s="13" t="s">
        <v>199</v>
      </c>
      <c r="BM344" s="152" t="s">
        <v>2436</v>
      </c>
    </row>
    <row r="345" spans="2:65" s="1" customFormat="1" ht="33" customHeight="1" x14ac:dyDescent="0.2">
      <c r="B345" s="139"/>
      <c r="C345" s="159" t="s">
        <v>1201</v>
      </c>
      <c r="D345" s="159" t="s">
        <v>473</v>
      </c>
      <c r="E345" s="160" t="s">
        <v>2437</v>
      </c>
      <c r="F345" s="161" t="s">
        <v>2438</v>
      </c>
      <c r="G345" s="162" t="s">
        <v>489</v>
      </c>
      <c r="H345" s="163">
        <v>3</v>
      </c>
      <c r="I345" s="164"/>
      <c r="J345" s="165">
        <f t="shared" si="70"/>
        <v>0</v>
      </c>
      <c r="K345" s="166"/>
      <c r="L345" s="167"/>
      <c r="M345" s="168" t="s">
        <v>1</v>
      </c>
      <c r="N345" s="169" t="s">
        <v>45</v>
      </c>
      <c r="P345" s="150">
        <f t="shared" si="71"/>
        <v>0</v>
      </c>
      <c r="Q345" s="150">
        <v>0</v>
      </c>
      <c r="R345" s="150">
        <f t="shared" si="72"/>
        <v>0</v>
      </c>
      <c r="S345" s="150">
        <v>0</v>
      </c>
      <c r="T345" s="151">
        <f t="shared" si="73"/>
        <v>0</v>
      </c>
      <c r="AR345" s="152" t="s">
        <v>226</v>
      </c>
      <c r="AT345" s="152" t="s">
        <v>473</v>
      </c>
      <c r="AU345" s="152" t="s">
        <v>86</v>
      </c>
      <c r="AY345" s="13" t="s">
        <v>193</v>
      </c>
      <c r="BE345" s="153">
        <f t="shared" si="74"/>
        <v>0</v>
      </c>
      <c r="BF345" s="153">
        <f t="shared" si="75"/>
        <v>0</v>
      </c>
      <c r="BG345" s="153">
        <f t="shared" si="76"/>
        <v>0</v>
      </c>
      <c r="BH345" s="153">
        <f t="shared" si="77"/>
        <v>0</v>
      </c>
      <c r="BI345" s="153">
        <f t="shared" si="78"/>
        <v>0</v>
      </c>
      <c r="BJ345" s="13" t="s">
        <v>91</v>
      </c>
      <c r="BK345" s="153">
        <f t="shared" si="79"/>
        <v>0</v>
      </c>
      <c r="BL345" s="13" t="s">
        <v>199</v>
      </c>
      <c r="BM345" s="152" t="s">
        <v>2439</v>
      </c>
    </row>
    <row r="346" spans="2:65" s="1" customFormat="1" ht="33" customHeight="1" x14ac:dyDescent="0.2">
      <c r="B346" s="139"/>
      <c r="C346" s="159" t="s">
        <v>1240</v>
      </c>
      <c r="D346" s="159" t="s">
        <v>473</v>
      </c>
      <c r="E346" s="160" t="s">
        <v>2440</v>
      </c>
      <c r="F346" s="161" t="s">
        <v>2441</v>
      </c>
      <c r="G346" s="162" t="s">
        <v>489</v>
      </c>
      <c r="H346" s="163">
        <v>2</v>
      </c>
      <c r="I346" s="164"/>
      <c r="J346" s="165">
        <f t="shared" si="70"/>
        <v>0</v>
      </c>
      <c r="K346" s="166"/>
      <c r="L346" s="167"/>
      <c r="M346" s="168" t="s">
        <v>1</v>
      </c>
      <c r="N346" s="169" t="s">
        <v>45</v>
      </c>
      <c r="P346" s="150">
        <f t="shared" si="71"/>
        <v>0</v>
      </c>
      <c r="Q346" s="150">
        <v>0</v>
      </c>
      <c r="R346" s="150">
        <f t="shared" si="72"/>
        <v>0</v>
      </c>
      <c r="S346" s="150">
        <v>0</v>
      </c>
      <c r="T346" s="151">
        <f t="shared" si="73"/>
        <v>0</v>
      </c>
      <c r="AR346" s="152" t="s">
        <v>226</v>
      </c>
      <c r="AT346" s="152" t="s">
        <v>473</v>
      </c>
      <c r="AU346" s="152" t="s">
        <v>86</v>
      </c>
      <c r="AY346" s="13" t="s">
        <v>193</v>
      </c>
      <c r="BE346" s="153">
        <f t="shared" si="74"/>
        <v>0</v>
      </c>
      <c r="BF346" s="153">
        <f t="shared" si="75"/>
        <v>0</v>
      </c>
      <c r="BG346" s="153">
        <f t="shared" si="76"/>
        <v>0</v>
      </c>
      <c r="BH346" s="153">
        <f t="shared" si="77"/>
        <v>0</v>
      </c>
      <c r="BI346" s="153">
        <f t="shared" si="78"/>
        <v>0</v>
      </c>
      <c r="BJ346" s="13" t="s">
        <v>91</v>
      </c>
      <c r="BK346" s="153">
        <f t="shared" si="79"/>
        <v>0</v>
      </c>
      <c r="BL346" s="13" t="s">
        <v>199</v>
      </c>
      <c r="BM346" s="152" t="s">
        <v>2442</v>
      </c>
    </row>
    <row r="347" spans="2:65" s="11" customFormat="1" ht="25.9" customHeight="1" x14ac:dyDescent="0.2">
      <c r="B347" s="127"/>
      <c r="D347" s="128" t="s">
        <v>78</v>
      </c>
      <c r="E347" s="129" t="s">
        <v>2443</v>
      </c>
      <c r="F347" s="129" t="s">
        <v>2444</v>
      </c>
      <c r="I347" s="130"/>
      <c r="J347" s="131">
        <f>BK347</f>
        <v>0</v>
      </c>
      <c r="L347" s="127"/>
      <c r="M347" s="132"/>
      <c r="P347" s="133">
        <f>SUM(P348:P359)</f>
        <v>0</v>
      </c>
      <c r="R347" s="133">
        <f>SUM(R348:R359)</f>
        <v>0</v>
      </c>
      <c r="T347" s="134">
        <f>SUM(T348:T359)</f>
        <v>0</v>
      </c>
      <c r="AR347" s="128" t="s">
        <v>86</v>
      </c>
      <c r="AT347" s="135" t="s">
        <v>78</v>
      </c>
      <c r="AU347" s="135" t="s">
        <v>79</v>
      </c>
      <c r="AY347" s="128" t="s">
        <v>193</v>
      </c>
      <c r="BK347" s="136">
        <f>SUM(BK348:BK359)</f>
        <v>0</v>
      </c>
    </row>
    <row r="348" spans="2:65" s="1" customFormat="1" ht="16.5" customHeight="1" x14ac:dyDescent="0.2">
      <c r="B348" s="139"/>
      <c r="C348" s="159" t="s">
        <v>1244</v>
      </c>
      <c r="D348" s="159" t="s">
        <v>473</v>
      </c>
      <c r="E348" s="160" t="s">
        <v>2445</v>
      </c>
      <c r="F348" s="161" t="s">
        <v>2446</v>
      </c>
      <c r="G348" s="162" t="s">
        <v>2095</v>
      </c>
      <c r="H348" s="163">
        <v>110</v>
      </c>
      <c r="I348" s="164"/>
      <c r="J348" s="165">
        <f t="shared" ref="J348:J359" si="80">ROUND(I348*H348,2)</f>
        <v>0</v>
      </c>
      <c r="K348" s="166"/>
      <c r="L348" s="167"/>
      <c r="M348" s="168" t="s">
        <v>1</v>
      </c>
      <c r="N348" s="169" t="s">
        <v>45</v>
      </c>
      <c r="P348" s="150">
        <f t="shared" ref="P348:P359" si="81">O348*H348</f>
        <v>0</v>
      </c>
      <c r="Q348" s="150">
        <v>0</v>
      </c>
      <c r="R348" s="150">
        <f t="shared" ref="R348:R359" si="82">Q348*H348</f>
        <v>0</v>
      </c>
      <c r="S348" s="150">
        <v>0</v>
      </c>
      <c r="T348" s="151">
        <f t="shared" ref="T348:T359" si="83">S348*H348</f>
        <v>0</v>
      </c>
      <c r="AR348" s="152" t="s">
        <v>226</v>
      </c>
      <c r="AT348" s="152" t="s">
        <v>473</v>
      </c>
      <c r="AU348" s="152" t="s">
        <v>86</v>
      </c>
      <c r="AY348" s="13" t="s">
        <v>193</v>
      </c>
      <c r="BE348" s="153">
        <f t="shared" ref="BE348:BE359" si="84">IF(N348="základná",J348,0)</f>
        <v>0</v>
      </c>
      <c r="BF348" s="153">
        <f t="shared" ref="BF348:BF359" si="85">IF(N348="znížená",J348,0)</f>
        <v>0</v>
      </c>
      <c r="BG348" s="153">
        <f t="shared" ref="BG348:BG359" si="86">IF(N348="zákl. prenesená",J348,0)</f>
        <v>0</v>
      </c>
      <c r="BH348" s="153">
        <f t="shared" ref="BH348:BH359" si="87">IF(N348="zníž. prenesená",J348,0)</f>
        <v>0</v>
      </c>
      <c r="BI348" s="153">
        <f t="shared" ref="BI348:BI359" si="88">IF(N348="nulová",J348,0)</f>
        <v>0</v>
      </c>
      <c r="BJ348" s="13" t="s">
        <v>91</v>
      </c>
      <c r="BK348" s="153">
        <f t="shared" ref="BK348:BK359" si="89">ROUND(I348*H348,2)</f>
        <v>0</v>
      </c>
      <c r="BL348" s="13" t="s">
        <v>199</v>
      </c>
      <c r="BM348" s="152" t="s">
        <v>2447</v>
      </c>
    </row>
    <row r="349" spans="2:65" s="1" customFormat="1" ht="16.5" customHeight="1" x14ac:dyDescent="0.2">
      <c r="B349" s="139"/>
      <c r="C349" s="159" t="s">
        <v>1256</v>
      </c>
      <c r="D349" s="159" t="s">
        <v>473</v>
      </c>
      <c r="E349" s="160" t="s">
        <v>2448</v>
      </c>
      <c r="F349" s="161" t="s">
        <v>2446</v>
      </c>
      <c r="G349" s="162" t="s">
        <v>2095</v>
      </c>
      <c r="H349" s="163">
        <v>17</v>
      </c>
      <c r="I349" s="164"/>
      <c r="J349" s="165">
        <f t="shared" si="80"/>
        <v>0</v>
      </c>
      <c r="K349" s="166"/>
      <c r="L349" s="167"/>
      <c r="M349" s="168" t="s">
        <v>1</v>
      </c>
      <c r="N349" s="169" t="s">
        <v>45</v>
      </c>
      <c r="P349" s="150">
        <f t="shared" si="81"/>
        <v>0</v>
      </c>
      <c r="Q349" s="150">
        <v>0</v>
      </c>
      <c r="R349" s="150">
        <f t="shared" si="82"/>
        <v>0</v>
      </c>
      <c r="S349" s="150">
        <v>0</v>
      </c>
      <c r="T349" s="151">
        <f t="shared" si="83"/>
        <v>0</v>
      </c>
      <c r="AR349" s="152" t="s">
        <v>226</v>
      </c>
      <c r="AT349" s="152" t="s">
        <v>473</v>
      </c>
      <c r="AU349" s="152" t="s">
        <v>86</v>
      </c>
      <c r="AY349" s="13" t="s">
        <v>193</v>
      </c>
      <c r="BE349" s="153">
        <f t="shared" si="84"/>
        <v>0</v>
      </c>
      <c r="BF349" s="153">
        <f t="shared" si="85"/>
        <v>0</v>
      </c>
      <c r="BG349" s="153">
        <f t="shared" si="86"/>
        <v>0</v>
      </c>
      <c r="BH349" s="153">
        <f t="shared" si="87"/>
        <v>0</v>
      </c>
      <c r="BI349" s="153">
        <f t="shared" si="88"/>
        <v>0</v>
      </c>
      <c r="BJ349" s="13" t="s">
        <v>91</v>
      </c>
      <c r="BK349" s="153">
        <f t="shared" si="89"/>
        <v>0</v>
      </c>
      <c r="BL349" s="13" t="s">
        <v>199</v>
      </c>
      <c r="BM349" s="152" t="s">
        <v>2449</v>
      </c>
    </row>
    <row r="350" spans="2:65" s="1" customFormat="1" ht="16.5" customHeight="1" x14ac:dyDescent="0.2">
      <c r="B350" s="139"/>
      <c r="C350" s="159" t="s">
        <v>1260</v>
      </c>
      <c r="D350" s="159" t="s">
        <v>473</v>
      </c>
      <c r="E350" s="160" t="s">
        <v>2450</v>
      </c>
      <c r="F350" s="161" t="s">
        <v>2446</v>
      </c>
      <c r="G350" s="162" t="s">
        <v>2095</v>
      </c>
      <c r="H350" s="163">
        <v>38.25</v>
      </c>
      <c r="I350" s="164"/>
      <c r="J350" s="165">
        <f t="shared" si="80"/>
        <v>0</v>
      </c>
      <c r="K350" s="166"/>
      <c r="L350" s="167"/>
      <c r="M350" s="168" t="s">
        <v>1</v>
      </c>
      <c r="N350" s="169" t="s">
        <v>45</v>
      </c>
      <c r="P350" s="150">
        <f t="shared" si="81"/>
        <v>0</v>
      </c>
      <c r="Q350" s="150">
        <v>0</v>
      </c>
      <c r="R350" s="150">
        <f t="shared" si="82"/>
        <v>0</v>
      </c>
      <c r="S350" s="150">
        <v>0</v>
      </c>
      <c r="T350" s="151">
        <f t="shared" si="83"/>
        <v>0</v>
      </c>
      <c r="AR350" s="152" t="s">
        <v>226</v>
      </c>
      <c r="AT350" s="152" t="s">
        <v>473</v>
      </c>
      <c r="AU350" s="152" t="s">
        <v>86</v>
      </c>
      <c r="AY350" s="13" t="s">
        <v>193</v>
      </c>
      <c r="BE350" s="153">
        <f t="shared" si="84"/>
        <v>0</v>
      </c>
      <c r="BF350" s="153">
        <f t="shared" si="85"/>
        <v>0</v>
      </c>
      <c r="BG350" s="153">
        <f t="shared" si="86"/>
        <v>0</v>
      </c>
      <c r="BH350" s="153">
        <f t="shared" si="87"/>
        <v>0</v>
      </c>
      <c r="BI350" s="153">
        <f t="shared" si="88"/>
        <v>0</v>
      </c>
      <c r="BJ350" s="13" t="s">
        <v>91</v>
      </c>
      <c r="BK350" s="153">
        <f t="shared" si="89"/>
        <v>0</v>
      </c>
      <c r="BL350" s="13" t="s">
        <v>199</v>
      </c>
      <c r="BM350" s="152" t="s">
        <v>2451</v>
      </c>
    </row>
    <row r="351" spans="2:65" s="1" customFormat="1" ht="16.5" customHeight="1" x14ac:dyDescent="0.2">
      <c r="B351" s="139"/>
      <c r="C351" s="159" t="s">
        <v>1332</v>
      </c>
      <c r="D351" s="159" t="s">
        <v>473</v>
      </c>
      <c r="E351" s="160" t="s">
        <v>908</v>
      </c>
      <c r="F351" s="161" t="s">
        <v>2446</v>
      </c>
      <c r="G351" s="162" t="s">
        <v>2095</v>
      </c>
      <c r="H351" s="163">
        <v>6.5</v>
      </c>
      <c r="I351" s="164"/>
      <c r="J351" s="165">
        <f t="shared" si="80"/>
        <v>0</v>
      </c>
      <c r="K351" s="166"/>
      <c r="L351" s="167"/>
      <c r="M351" s="168" t="s">
        <v>1</v>
      </c>
      <c r="N351" s="169" t="s">
        <v>45</v>
      </c>
      <c r="P351" s="150">
        <f t="shared" si="81"/>
        <v>0</v>
      </c>
      <c r="Q351" s="150">
        <v>0</v>
      </c>
      <c r="R351" s="150">
        <f t="shared" si="82"/>
        <v>0</v>
      </c>
      <c r="S351" s="150">
        <v>0</v>
      </c>
      <c r="T351" s="151">
        <f t="shared" si="83"/>
        <v>0</v>
      </c>
      <c r="AR351" s="152" t="s">
        <v>226</v>
      </c>
      <c r="AT351" s="152" t="s">
        <v>473</v>
      </c>
      <c r="AU351" s="152" t="s">
        <v>86</v>
      </c>
      <c r="AY351" s="13" t="s">
        <v>193</v>
      </c>
      <c r="BE351" s="153">
        <f t="shared" si="84"/>
        <v>0</v>
      </c>
      <c r="BF351" s="153">
        <f t="shared" si="85"/>
        <v>0</v>
      </c>
      <c r="BG351" s="153">
        <f t="shared" si="86"/>
        <v>0</v>
      </c>
      <c r="BH351" s="153">
        <f t="shared" si="87"/>
        <v>0</v>
      </c>
      <c r="BI351" s="153">
        <f t="shared" si="88"/>
        <v>0</v>
      </c>
      <c r="BJ351" s="13" t="s">
        <v>91</v>
      </c>
      <c r="BK351" s="153">
        <f t="shared" si="89"/>
        <v>0</v>
      </c>
      <c r="BL351" s="13" t="s">
        <v>199</v>
      </c>
      <c r="BM351" s="152" t="s">
        <v>2452</v>
      </c>
    </row>
    <row r="352" spans="2:65" s="1" customFormat="1" ht="16.5" customHeight="1" x14ac:dyDescent="0.2">
      <c r="B352" s="139"/>
      <c r="C352" s="159" t="s">
        <v>1392</v>
      </c>
      <c r="D352" s="159" t="s">
        <v>473</v>
      </c>
      <c r="E352" s="160" t="s">
        <v>2453</v>
      </c>
      <c r="F352" s="161" t="s">
        <v>2446</v>
      </c>
      <c r="G352" s="162" t="s">
        <v>2095</v>
      </c>
      <c r="H352" s="163">
        <v>8</v>
      </c>
      <c r="I352" s="164"/>
      <c r="J352" s="165">
        <f t="shared" si="80"/>
        <v>0</v>
      </c>
      <c r="K352" s="166"/>
      <c r="L352" s="167"/>
      <c r="M352" s="168" t="s">
        <v>1</v>
      </c>
      <c r="N352" s="169" t="s">
        <v>45</v>
      </c>
      <c r="P352" s="150">
        <f t="shared" si="81"/>
        <v>0</v>
      </c>
      <c r="Q352" s="150">
        <v>0</v>
      </c>
      <c r="R352" s="150">
        <f t="shared" si="82"/>
        <v>0</v>
      </c>
      <c r="S352" s="150">
        <v>0</v>
      </c>
      <c r="T352" s="151">
        <f t="shared" si="83"/>
        <v>0</v>
      </c>
      <c r="AR352" s="152" t="s">
        <v>226</v>
      </c>
      <c r="AT352" s="152" t="s">
        <v>473</v>
      </c>
      <c r="AU352" s="152" t="s">
        <v>86</v>
      </c>
      <c r="AY352" s="13" t="s">
        <v>193</v>
      </c>
      <c r="BE352" s="153">
        <f t="shared" si="84"/>
        <v>0</v>
      </c>
      <c r="BF352" s="153">
        <f t="shared" si="85"/>
        <v>0</v>
      </c>
      <c r="BG352" s="153">
        <f t="shared" si="86"/>
        <v>0</v>
      </c>
      <c r="BH352" s="153">
        <f t="shared" si="87"/>
        <v>0</v>
      </c>
      <c r="BI352" s="153">
        <f t="shared" si="88"/>
        <v>0</v>
      </c>
      <c r="BJ352" s="13" t="s">
        <v>91</v>
      </c>
      <c r="BK352" s="153">
        <f t="shared" si="89"/>
        <v>0</v>
      </c>
      <c r="BL352" s="13" t="s">
        <v>199</v>
      </c>
      <c r="BM352" s="152" t="s">
        <v>2454</v>
      </c>
    </row>
    <row r="353" spans="2:65" s="1" customFormat="1" ht="16.5" customHeight="1" x14ac:dyDescent="0.2">
      <c r="B353" s="139"/>
      <c r="C353" s="159" t="s">
        <v>1336</v>
      </c>
      <c r="D353" s="159" t="s">
        <v>473</v>
      </c>
      <c r="E353" s="160" t="s">
        <v>2455</v>
      </c>
      <c r="F353" s="161" t="s">
        <v>2446</v>
      </c>
      <c r="G353" s="162" t="s">
        <v>2095</v>
      </c>
      <c r="H353" s="163">
        <v>84</v>
      </c>
      <c r="I353" s="164"/>
      <c r="J353" s="165">
        <f t="shared" si="80"/>
        <v>0</v>
      </c>
      <c r="K353" s="166"/>
      <c r="L353" s="167"/>
      <c r="M353" s="168" t="s">
        <v>1</v>
      </c>
      <c r="N353" s="169" t="s">
        <v>45</v>
      </c>
      <c r="P353" s="150">
        <f t="shared" si="81"/>
        <v>0</v>
      </c>
      <c r="Q353" s="150">
        <v>0</v>
      </c>
      <c r="R353" s="150">
        <f t="shared" si="82"/>
        <v>0</v>
      </c>
      <c r="S353" s="150">
        <v>0</v>
      </c>
      <c r="T353" s="151">
        <f t="shared" si="83"/>
        <v>0</v>
      </c>
      <c r="AR353" s="152" t="s">
        <v>226</v>
      </c>
      <c r="AT353" s="152" t="s">
        <v>473</v>
      </c>
      <c r="AU353" s="152" t="s">
        <v>86</v>
      </c>
      <c r="AY353" s="13" t="s">
        <v>193</v>
      </c>
      <c r="BE353" s="153">
        <f t="shared" si="84"/>
        <v>0</v>
      </c>
      <c r="BF353" s="153">
        <f t="shared" si="85"/>
        <v>0</v>
      </c>
      <c r="BG353" s="153">
        <f t="shared" si="86"/>
        <v>0</v>
      </c>
      <c r="BH353" s="153">
        <f t="shared" si="87"/>
        <v>0</v>
      </c>
      <c r="BI353" s="153">
        <f t="shared" si="88"/>
        <v>0</v>
      </c>
      <c r="BJ353" s="13" t="s">
        <v>91</v>
      </c>
      <c r="BK353" s="153">
        <f t="shared" si="89"/>
        <v>0</v>
      </c>
      <c r="BL353" s="13" t="s">
        <v>199</v>
      </c>
      <c r="BM353" s="152" t="s">
        <v>2456</v>
      </c>
    </row>
    <row r="354" spans="2:65" s="1" customFormat="1" ht="16.5" customHeight="1" x14ac:dyDescent="0.2">
      <c r="B354" s="139"/>
      <c r="C354" s="159" t="s">
        <v>820</v>
      </c>
      <c r="D354" s="159" t="s">
        <v>473</v>
      </c>
      <c r="E354" s="160" t="s">
        <v>1452</v>
      </c>
      <c r="F354" s="161" t="s">
        <v>2446</v>
      </c>
      <c r="G354" s="162" t="s">
        <v>2095</v>
      </c>
      <c r="H354" s="163">
        <v>61</v>
      </c>
      <c r="I354" s="164"/>
      <c r="J354" s="165">
        <f t="shared" si="80"/>
        <v>0</v>
      </c>
      <c r="K354" s="166"/>
      <c r="L354" s="167"/>
      <c r="M354" s="168" t="s">
        <v>1</v>
      </c>
      <c r="N354" s="169" t="s">
        <v>45</v>
      </c>
      <c r="P354" s="150">
        <f t="shared" si="81"/>
        <v>0</v>
      </c>
      <c r="Q354" s="150">
        <v>0</v>
      </c>
      <c r="R354" s="150">
        <f t="shared" si="82"/>
        <v>0</v>
      </c>
      <c r="S354" s="150">
        <v>0</v>
      </c>
      <c r="T354" s="151">
        <f t="shared" si="83"/>
        <v>0</v>
      </c>
      <c r="AR354" s="152" t="s">
        <v>226</v>
      </c>
      <c r="AT354" s="152" t="s">
        <v>473</v>
      </c>
      <c r="AU354" s="152" t="s">
        <v>86</v>
      </c>
      <c r="AY354" s="13" t="s">
        <v>193</v>
      </c>
      <c r="BE354" s="153">
        <f t="shared" si="84"/>
        <v>0</v>
      </c>
      <c r="BF354" s="153">
        <f t="shared" si="85"/>
        <v>0</v>
      </c>
      <c r="BG354" s="153">
        <f t="shared" si="86"/>
        <v>0</v>
      </c>
      <c r="BH354" s="153">
        <f t="shared" si="87"/>
        <v>0</v>
      </c>
      <c r="BI354" s="153">
        <f t="shared" si="88"/>
        <v>0</v>
      </c>
      <c r="BJ354" s="13" t="s">
        <v>91</v>
      </c>
      <c r="BK354" s="153">
        <f t="shared" si="89"/>
        <v>0</v>
      </c>
      <c r="BL354" s="13" t="s">
        <v>199</v>
      </c>
      <c r="BM354" s="152" t="s">
        <v>2457</v>
      </c>
    </row>
    <row r="355" spans="2:65" s="1" customFormat="1" ht="16.5" customHeight="1" x14ac:dyDescent="0.2">
      <c r="B355" s="139"/>
      <c r="C355" s="159" t="s">
        <v>800</v>
      </c>
      <c r="D355" s="159" t="s">
        <v>473</v>
      </c>
      <c r="E355" s="160" t="s">
        <v>1560</v>
      </c>
      <c r="F355" s="161" t="s">
        <v>2446</v>
      </c>
      <c r="G355" s="162" t="s">
        <v>2095</v>
      </c>
      <c r="H355" s="163">
        <v>4</v>
      </c>
      <c r="I355" s="164"/>
      <c r="J355" s="165">
        <f t="shared" si="80"/>
        <v>0</v>
      </c>
      <c r="K355" s="166"/>
      <c r="L355" s="167"/>
      <c r="M355" s="168" t="s">
        <v>1</v>
      </c>
      <c r="N355" s="169" t="s">
        <v>45</v>
      </c>
      <c r="P355" s="150">
        <f t="shared" si="81"/>
        <v>0</v>
      </c>
      <c r="Q355" s="150">
        <v>0</v>
      </c>
      <c r="R355" s="150">
        <f t="shared" si="82"/>
        <v>0</v>
      </c>
      <c r="S355" s="150">
        <v>0</v>
      </c>
      <c r="T355" s="151">
        <f t="shared" si="83"/>
        <v>0</v>
      </c>
      <c r="AR355" s="152" t="s">
        <v>226</v>
      </c>
      <c r="AT355" s="152" t="s">
        <v>473</v>
      </c>
      <c r="AU355" s="152" t="s">
        <v>86</v>
      </c>
      <c r="AY355" s="13" t="s">
        <v>193</v>
      </c>
      <c r="BE355" s="153">
        <f t="shared" si="84"/>
        <v>0</v>
      </c>
      <c r="BF355" s="153">
        <f t="shared" si="85"/>
        <v>0</v>
      </c>
      <c r="BG355" s="153">
        <f t="shared" si="86"/>
        <v>0</v>
      </c>
      <c r="BH355" s="153">
        <f t="shared" si="87"/>
        <v>0</v>
      </c>
      <c r="BI355" s="153">
        <f t="shared" si="88"/>
        <v>0</v>
      </c>
      <c r="BJ355" s="13" t="s">
        <v>91</v>
      </c>
      <c r="BK355" s="153">
        <f t="shared" si="89"/>
        <v>0</v>
      </c>
      <c r="BL355" s="13" t="s">
        <v>199</v>
      </c>
      <c r="BM355" s="152" t="s">
        <v>2458</v>
      </c>
    </row>
    <row r="356" spans="2:65" s="1" customFormat="1" ht="21.75" customHeight="1" x14ac:dyDescent="0.2">
      <c r="B356" s="139"/>
      <c r="C356" s="140" t="s">
        <v>1179</v>
      </c>
      <c r="D356" s="140" t="s">
        <v>195</v>
      </c>
      <c r="E356" s="141" t="s">
        <v>2459</v>
      </c>
      <c r="F356" s="142" t="s">
        <v>2460</v>
      </c>
      <c r="G356" s="143" t="s">
        <v>2095</v>
      </c>
      <c r="H356" s="144">
        <v>71.5</v>
      </c>
      <c r="I356" s="145"/>
      <c r="J356" s="146">
        <f t="shared" si="80"/>
        <v>0</v>
      </c>
      <c r="K356" s="147"/>
      <c r="L356" s="28"/>
      <c r="M356" s="148" t="s">
        <v>1</v>
      </c>
      <c r="N356" s="149" t="s">
        <v>45</v>
      </c>
      <c r="P356" s="150">
        <f t="shared" si="81"/>
        <v>0</v>
      </c>
      <c r="Q356" s="150">
        <v>0</v>
      </c>
      <c r="R356" s="150">
        <f t="shared" si="82"/>
        <v>0</v>
      </c>
      <c r="S356" s="150">
        <v>0</v>
      </c>
      <c r="T356" s="151">
        <f t="shared" si="83"/>
        <v>0</v>
      </c>
      <c r="AR356" s="152" t="s">
        <v>199</v>
      </c>
      <c r="AT356" s="152" t="s">
        <v>195</v>
      </c>
      <c r="AU356" s="152" t="s">
        <v>86</v>
      </c>
      <c r="AY356" s="13" t="s">
        <v>193</v>
      </c>
      <c r="BE356" s="153">
        <f t="shared" si="84"/>
        <v>0</v>
      </c>
      <c r="BF356" s="153">
        <f t="shared" si="85"/>
        <v>0</v>
      </c>
      <c r="BG356" s="153">
        <f t="shared" si="86"/>
        <v>0</v>
      </c>
      <c r="BH356" s="153">
        <f t="shared" si="87"/>
        <v>0</v>
      </c>
      <c r="BI356" s="153">
        <f t="shared" si="88"/>
        <v>0</v>
      </c>
      <c r="BJ356" s="13" t="s">
        <v>91</v>
      </c>
      <c r="BK356" s="153">
        <f t="shared" si="89"/>
        <v>0</v>
      </c>
      <c r="BL356" s="13" t="s">
        <v>199</v>
      </c>
      <c r="BM356" s="152" t="s">
        <v>2461</v>
      </c>
    </row>
    <row r="357" spans="2:65" s="1" customFormat="1" ht="21.75" customHeight="1" x14ac:dyDescent="0.2">
      <c r="B357" s="139"/>
      <c r="C357" s="140" t="s">
        <v>1187</v>
      </c>
      <c r="D357" s="140" t="s">
        <v>195</v>
      </c>
      <c r="E357" s="141" t="s">
        <v>2462</v>
      </c>
      <c r="F357" s="142" t="s">
        <v>2463</v>
      </c>
      <c r="G357" s="143" t="s">
        <v>2095</v>
      </c>
      <c r="H357" s="144">
        <v>92</v>
      </c>
      <c r="I357" s="145"/>
      <c r="J357" s="146">
        <f t="shared" si="80"/>
        <v>0</v>
      </c>
      <c r="K357" s="147"/>
      <c r="L357" s="28"/>
      <c r="M357" s="148" t="s">
        <v>1</v>
      </c>
      <c r="N357" s="149" t="s">
        <v>45</v>
      </c>
      <c r="P357" s="150">
        <f t="shared" si="81"/>
        <v>0</v>
      </c>
      <c r="Q357" s="150">
        <v>0</v>
      </c>
      <c r="R357" s="150">
        <f t="shared" si="82"/>
        <v>0</v>
      </c>
      <c r="S357" s="150">
        <v>0</v>
      </c>
      <c r="T357" s="151">
        <f t="shared" si="83"/>
        <v>0</v>
      </c>
      <c r="AR357" s="152" t="s">
        <v>199</v>
      </c>
      <c r="AT357" s="152" t="s">
        <v>195</v>
      </c>
      <c r="AU357" s="152" t="s">
        <v>86</v>
      </c>
      <c r="AY357" s="13" t="s">
        <v>193</v>
      </c>
      <c r="BE357" s="153">
        <f t="shared" si="84"/>
        <v>0</v>
      </c>
      <c r="BF357" s="153">
        <f t="shared" si="85"/>
        <v>0</v>
      </c>
      <c r="BG357" s="153">
        <f t="shared" si="86"/>
        <v>0</v>
      </c>
      <c r="BH357" s="153">
        <f t="shared" si="87"/>
        <v>0</v>
      </c>
      <c r="BI357" s="153">
        <f t="shared" si="88"/>
        <v>0</v>
      </c>
      <c r="BJ357" s="13" t="s">
        <v>91</v>
      </c>
      <c r="BK357" s="153">
        <f t="shared" si="89"/>
        <v>0</v>
      </c>
      <c r="BL357" s="13" t="s">
        <v>199</v>
      </c>
      <c r="BM357" s="152" t="s">
        <v>2464</v>
      </c>
    </row>
    <row r="358" spans="2:65" s="1" customFormat="1" ht="21.75" customHeight="1" x14ac:dyDescent="0.2">
      <c r="B358" s="139"/>
      <c r="C358" s="140" t="s">
        <v>1183</v>
      </c>
      <c r="D358" s="140" t="s">
        <v>195</v>
      </c>
      <c r="E358" s="141" t="s">
        <v>2465</v>
      </c>
      <c r="F358" s="142" t="s">
        <v>2466</v>
      </c>
      <c r="G358" s="143" t="s">
        <v>2095</v>
      </c>
      <c r="H358" s="144">
        <v>165.25</v>
      </c>
      <c r="I358" s="145"/>
      <c r="J358" s="146">
        <f t="shared" si="80"/>
        <v>0</v>
      </c>
      <c r="K358" s="147"/>
      <c r="L358" s="28"/>
      <c r="M358" s="148" t="s">
        <v>1</v>
      </c>
      <c r="N358" s="149" t="s">
        <v>45</v>
      </c>
      <c r="P358" s="150">
        <f t="shared" si="81"/>
        <v>0</v>
      </c>
      <c r="Q358" s="150">
        <v>0</v>
      </c>
      <c r="R358" s="150">
        <f t="shared" si="82"/>
        <v>0</v>
      </c>
      <c r="S358" s="150">
        <v>0</v>
      </c>
      <c r="T358" s="151">
        <f t="shared" si="83"/>
        <v>0</v>
      </c>
      <c r="AR358" s="152" t="s">
        <v>199</v>
      </c>
      <c r="AT358" s="152" t="s">
        <v>195</v>
      </c>
      <c r="AU358" s="152" t="s">
        <v>86</v>
      </c>
      <c r="AY358" s="13" t="s">
        <v>193</v>
      </c>
      <c r="BE358" s="153">
        <f t="shared" si="84"/>
        <v>0</v>
      </c>
      <c r="BF358" s="153">
        <f t="shared" si="85"/>
        <v>0</v>
      </c>
      <c r="BG358" s="153">
        <f t="shared" si="86"/>
        <v>0</v>
      </c>
      <c r="BH358" s="153">
        <f t="shared" si="87"/>
        <v>0</v>
      </c>
      <c r="BI358" s="153">
        <f t="shared" si="88"/>
        <v>0</v>
      </c>
      <c r="BJ358" s="13" t="s">
        <v>91</v>
      </c>
      <c r="BK358" s="153">
        <f t="shared" si="89"/>
        <v>0</v>
      </c>
      <c r="BL358" s="13" t="s">
        <v>199</v>
      </c>
      <c r="BM358" s="152" t="s">
        <v>2467</v>
      </c>
    </row>
    <row r="359" spans="2:65" s="1" customFormat="1" ht="24.2" customHeight="1" x14ac:dyDescent="0.2">
      <c r="B359" s="139"/>
      <c r="C359" s="140" t="s">
        <v>1480</v>
      </c>
      <c r="D359" s="140" t="s">
        <v>195</v>
      </c>
      <c r="E359" s="141" t="s">
        <v>2468</v>
      </c>
      <c r="F359" s="142" t="s">
        <v>2469</v>
      </c>
      <c r="G359" s="143" t="s">
        <v>240</v>
      </c>
      <c r="H359" s="144">
        <v>1</v>
      </c>
      <c r="I359" s="145"/>
      <c r="J359" s="146">
        <f t="shared" si="80"/>
        <v>0</v>
      </c>
      <c r="K359" s="147"/>
      <c r="L359" s="28"/>
      <c r="M359" s="148" t="s">
        <v>1</v>
      </c>
      <c r="N359" s="149" t="s">
        <v>45</v>
      </c>
      <c r="P359" s="150">
        <f t="shared" si="81"/>
        <v>0</v>
      </c>
      <c r="Q359" s="150">
        <v>0</v>
      </c>
      <c r="R359" s="150">
        <f t="shared" si="82"/>
        <v>0</v>
      </c>
      <c r="S359" s="150">
        <v>0</v>
      </c>
      <c r="T359" s="151">
        <f t="shared" si="83"/>
        <v>0</v>
      </c>
      <c r="AR359" s="152" t="s">
        <v>199</v>
      </c>
      <c r="AT359" s="152" t="s">
        <v>195</v>
      </c>
      <c r="AU359" s="152" t="s">
        <v>86</v>
      </c>
      <c r="AY359" s="13" t="s">
        <v>193</v>
      </c>
      <c r="BE359" s="153">
        <f t="shared" si="84"/>
        <v>0</v>
      </c>
      <c r="BF359" s="153">
        <f t="shared" si="85"/>
        <v>0</v>
      </c>
      <c r="BG359" s="153">
        <f t="shared" si="86"/>
        <v>0</v>
      </c>
      <c r="BH359" s="153">
        <f t="shared" si="87"/>
        <v>0</v>
      </c>
      <c r="BI359" s="153">
        <f t="shared" si="88"/>
        <v>0</v>
      </c>
      <c r="BJ359" s="13" t="s">
        <v>91</v>
      </c>
      <c r="BK359" s="153">
        <f t="shared" si="89"/>
        <v>0</v>
      </c>
      <c r="BL359" s="13" t="s">
        <v>199</v>
      </c>
      <c r="BM359" s="152" t="s">
        <v>2470</v>
      </c>
    </row>
    <row r="360" spans="2:65" s="11" customFormat="1" ht="25.9" customHeight="1" x14ac:dyDescent="0.2">
      <c r="B360" s="127"/>
      <c r="D360" s="128" t="s">
        <v>78</v>
      </c>
      <c r="E360" s="129" t="s">
        <v>2471</v>
      </c>
      <c r="F360" s="129" t="s">
        <v>2472</v>
      </c>
      <c r="I360" s="130"/>
      <c r="J360" s="131">
        <f>BK360</f>
        <v>0</v>
      </c>
      <c r="L360" s="127"/>
      <c r="M360" s="132"/>
      <c r="P360" s="133">
        <f>SUM(P361:P371)</f>
        <v>0</v>
      </c>
      <c r="R360" s="133">
        <f>SUM(R361:R371)</f>
        <v>0</v>
      </c>
      <c r="T360" s="134">
        <f>SUM(T361:T371)</f>
        <v>0</v>
      </c>
      <c r="AR360" s="128" t="s">
        <v>86</v>
      </c>
      <c r="AT360" s="135" t="s">
        <v>78</v>
      </c>
      <c r="AU360" s="135" t="s">
        <v>79</v>
      </c>
      <c r="AY360" s="128" t="s">
        <v>193</v>
      </c>
      <c r="BK360" s="136">
        <f>SUM(BK361:BK371)</f>
        <v>0</v>
      </c>
    </row>
    <row r="361" spans="2:65" s="1" customFormat="1" ht="16.5" customHeight="1" x14ac:dyDescent="0.2">
      <c r="B361" s="139"/>
      <c r="C361" s="140" t="s">
        <v>1364</v>
      </c>
      <c r="D361" s="140" t="s">
        <v>195</v>
      </c>
      <c r="E361" s="141" t="s">
        <v>719</v>
      </c>
      <c r="F361" s="142" t="s">
        <v>2473</v>
      </c>
      <c r="G361" s="143" t="s">
        <v>489</v>
      </c>
      <c r="H361" s="144">
        <v>20</v>
      </c>
      <c r="I361" s="145"/>
      <c r="J361" s="146">
        <f t="shared" ref="J361:J371" si="90">ROUND(I361*H361,2)</f>
        <v>0</v>
      </c>
      <c r="K361" s="147"/>
      <c r="L361" s="28"/>
      <c r="M361" s="148" t="s">
        <v>1</v>
      </c>
      <c r="N361" s="149" t="s">
        <v>45</v>
      </c>
      <c r="P361" s="150">
        <f t="shared" ref="P361:P371" si="91">O361*H361</f>
        <v>0</v>
      </c>
      <c r="Q361" s="150">
        <v>0</v>
      </c>
      <c r="R361" s="150">
        <f t="shared" ref="R361:R371" si="92">Q361*H361</f>
        <v>0</v>
      </c>
      <c r="S361" s="150">
        <v>0</v>
      </c>
      <c r="T361" s="151">
        <f t="shared" ref="T361:T371" si="93">S361*H361</f>
        <v>0</v>
      </c>
      <c r="AR361" s="152" t="s">
        <v>199</v>
      </c>
      <c r="AT361" s="152" t="s">
        <v>195</v>
      </c>
      <c r="AU361" s="152" t="s">
        <v>86</v>
      </c>
      <c r="AY361" s="13" t="s">
        <v>193</v>
      </c>
      <c r="BE361" s="153">
        <f t="shared" ref="BE361:BE371" si="94">IF(N361="základná",J361,0)</f>
        <v>0</v>
      </c>
      <c r="BF361" s="153">
        <f t="shared" ref="BF361:BF371" si="95">IF(N361="znížená",J361,0)</f>
        <v>0</v>
      </c>
      <c r="BG361" s="153">
        <f t="shared" ref="BG361:BG371" si="96">IF(N361="zákl. prenesená",J361,0)</f>
        <v>0</v>
      </c>
      <c r="BH361" s="153">
        <f t="shared" ref="BH361:BH371" si="97">IF(N361="zníž. prenesená",J361,0)</f>
        <v>0</v>
      </c>
      <c r="BI361" s="153">
        <f t="shared" ref="BI361:BI371" si="98">IF(N361="nulová",J361,0)</f>
        <v>0</v>
      </c>
      <c r="BJ361" s="13" t="s">
        <v>91</v>
      </c>
      <c r="BK361" s="153">
        <f t="shared" ref="BK361:BK371" si="99">ROUND(I361*H361,2)</f>
        <v>0</v>
      </c>
      <c r="BL361" s="13" t="s">
        <v>199</v>
      </c>
      <c r="BM361" s="152" t="s">
        <v>2474</v>
      </c>
    </row>
    <row r="362" spans="2:65" s="1" customFormat="1" ht="16.5" customHeight="1" x14ac:dyDescent="0.2">
      <c r="B362" s="139"/>
      <c r="C362" s="140" t="s">
        <v>1662</v>
      </c>
      <c r="D362" s="140" t="s">
        <v>195</v>
      </c>
      <c r="E362" s="141" t="s">
        <v>258</v>
      </c>
      <c r="F362" s="142" t="s">
        <v>2473</v>
      </c>
      <c r="G362" s="143" t="s">
        <v>489</v>
      </c>
      <c r="H362" s="144">
        <v>9</v>
      </c>
      <c r="I362" s="145"/>
      <c r="J362" s="146">
        <f t="shared" si="90"/>
        <v>0</v>
      </c>
      <c r="K362" s="147"/>
      <c r="L362" s="28"/>
      <c r="M362" s="148" t="s">
        <v>1</v>
      </c>
      <c r="N362" s="149" t="s">
        <v>45</v>
      </c>
      <c r="P362" s="150">
        <f t="shared" si="91"/>
        <v>0</v>
      </c>
      <c r="Q362" s="150">
        <v>0</v>
      </c>
      <c r="R362" s="150">
        <f t="shared" si="92"/>
        <v>0</v>
      </c>
      <c r="S362" s="150">
        <v>0</v>
      </c>
      <c r="T362" s="151">
        <f t="shared" si="93"/>
        <v>0</v>
      </c>
      <c r="AR362" s="152" t="s">
        <v>199</v>
      </c>
      <c r="AT362" s="152" t="s">
        <v>195</v>
      </c>
      <c r="AU362" s="152" t="s">
        <v>86</v>
      </c>
      <c r="AY362" s="13" t="s">
        <v>193</v>
      </c>
      <c r="BE362" s="153">
        <f t="shared" si="94"/>
        <v>0</v>
      </c>
      <c r="BF362" s="153">
        <f t="shared" si="95"/>
        <v>0</v>
      </c>
      <c r="BG362" s="153">
        <f t="shared" si="96"/>
        <v>0</v>
      </c>
      <c r="BH362" s="153">
        <f t="shared" si="97"/>
        <v>0</v>
      </c>
      <c r="BI362" s="153">
        <f t="shared" si="98"/>
        <v>0</v>
      </c>
      <c r="BJ362" s="13" t="s">
        <v>91</v>
      </c>
      <c r="BK362" s="153">
        <f t="shared" si="99"/>
        <v>0</v>
      </c>
      <c r="BL362" s="13" t="s">
        <v>199</v>
      </c>
      <c r="BM362" s="152" t="s">
        <v>2475</v>
      </c>
    </row>
    <row r="363" spans="2:65" s="1" customFormat="1" ht="16.5" customHeight="1" x14ac:dyDescent="0.2">
      <c r="B363" s="139"/>
      <c r="C363" s="140" t="s">
        <v>1292</v>
      </c>
      <c r="D363" s="140" t="s">
        <v>195</v>
      </c>
      <c r="E363" s="141" t="s">
        <v>7</v>
      </c>
      <c r="F363" s="142" t="s">
        <v>2473</v>
      </c>
      <c r="G363" s="143" t="s">
        <v>489</v>
      </c>
      <c r="H363" s="144">
        <v>34</v>
      </c>
      <c r="I363" s="145"/>
      <c r="J363" s="146">
        <f t="shared" si="90"/>
        <v>0</v>
      </c>
      <c r="K363" s="147"/>
      <c r="L363" s="28"/>
      <c r="M363" s="148" t="s">
        <v>1</v>
      </c>
      <c r="N363" s="149" t="s">
        <v>45</v>
      </c>
      <c r="P363" s="150">
        <f t="shared" si="91"/>
        <v>0</v>
      </c>
      <c r="Q363" s="150">
        <v>0</v>
      </c>
      <c r="R363" s="150">
        <f t="shared" si="92"/>
        <v>0</v>
      </c>
      <c r="S363" s="150">
        <v>0</v>
      </c>
      <c r="T363" s="151">
        <f t="shared" si="93"/>
        <v>0</v>
      </c>
      <c r="AR363" s="152" t="s">
        <v>199</v>
      </c>
      <c r="AT363" s="152" t="s">
        <v>195</v>
      </c>
      <c r="AU363" s="152" t="s">
        <v>86</v>
      </c>
      <c r="AY363" s="13" t="s">
        <v>193</v>
      </c>
      <c r="BE363" s="153">
        <f t="shared" si="94"/>
        <v>0</v>
      </c>
      <c r="BF363" s="153">
        <f t="shared" si="95"/>
        <v>0</v>
      </c>
      <c r="BG363" s="153">
        <f t="shared" si="96"/>
        <v>0</v>
      </c>
      <c r="BH363" s="153">
        <f t="shared" si="97"/>
        <v>0</v>
      </c>
      <c r="BI363" s="153">
        <f t="shared" si="98"/>
        <v>0</v>
      </c>
      <c r="BJ363" s="13" t="s">
        <v>91</v>
      </c>
      <c r="BK363" s="153">
        <f t="shared" si="99"/>
        <v>0</v>
      </c>
      <c r="BL363" s="13" t="s">
        <v>199</v>
      </c>
      <c r="BM363" s="152" t="s">
        <v>2476</v>
      </c>
    </row>
    <row r="364" spans="2:65" s="1" customFormat="1" ht="16.5" customHeight="1" x14ac:dyDescent="0.2">
      <c r="B364" s="139"/>
      <c r="C364" s="140" t="s">
        <v>1380</v>
      </c>
      <c r="D364" s="140" t="s">
        <v>195</v>
      </c>
      <c r="E364" s="141" t="s">
        <v>307</v>
      </c>
      <c r="F364" s="142" t="s">
        <v>2473</v>
      </c>
      <c r="G364" s="143" t="s">
        <v>489</v>
      </c>
      <c r="H364" s="144">
        <v>3</v>
      </c>
      <c r="I364" s="145"/>
      <c r="J364" s="146">
        <f t="shared" si="90"/>
        <v>0</v>
      </c>
      <c r="K364" s="147"/>
      <c r="L364" s="28"/>
      <c r="M364" s="148" t="s">
        <v>1</v>
      </c>
      <c r="N364" s="149" t="s">
        <v>45</v>
      </c>
      <c r="P364" s="150">
        <f t="shared" si="91"/>
        <v>0</v>
      </c>
      <c r="Q364" s="150">
        <v>0</v>
      </c>
      <c r="R364" s="150">
        <f t="shared" si="92"/>
        <v>0</v>
      </c>
      <c r="S364" s="150">
        <v>0</v>
      </c>
      <c r="T364" s="151">
        <f t="shared" si="93"/>
        <v>0</v>
      </c>
      <c r="AR364" s="152" t="s">
        <v>199</v>
      </c>
      <c r="AT364" s="152" t="s">
        <v>195</v>
      </c>
      <c r="AU364" s="152" t="s">
        <v>86</v>
      </c>
      <c r="AY364" s="13" t="s">
        <v>193</v>
      </c>
      <c r="BE364" s="153">
        <f t="shared" si="94"/>
        <v>0</v>
      </c>
      <c r="BF364" s="153">
        <f t="shared" si="95"/>
        <v>0</v>
      </c>
      <c r="BG364" s="153">
        <f t="shared" si="96"/>
        <v>0</v>
      </c>
      <c r="BH364" s="153">
        <f t="shared" si="97"/>
        <v>0</v>
      </c>
      <c r="BI364" s="153">
        <f t="shared" si="98"/>
        <v>0</v>
      </c>
      <c r="BJ364" s="13" t="s">
        <v>91</v>
      </c>
      <c r="BK364" s="153">
        <f t="shared" si="99"/>
        <v>0</v>
      </c>
      <c r="BL364" s="13" t="s">
        <v>199</v>
      </c>
      <c r="BM364" s="152" t="s">
        <v>2477</v>
      </c>
    </row>
    <row r="365" spans="2:65" s="1" customFormat="1" ht="16.5" customHeight="1" x14ac:dyDescent="0.2">
      <c r="B365" s="139"/>
      <c r="C365" s="140" t="s">
        <v>1352</v>
      </c>
      <c r="D365" s="140" t="s">
        <v>195</v>
      </c>
      <c r="E365" s="141" t="s">
        <v>311</v>
      </c>
      <c r="F365" s="142" t="s">
        <v>2473</v>
      </c>
      <c r="G365" s="143" t="s">
        <v>489</v>
      </c>
      <c r="H365" s="144">
        <v>11</v>
      </c>
      <c r="I365" s="145"/>
      <c r="J365" s="146">
        <f t="shared" si="90"/>
        <v>0</v>
      </c>
      <c r="K365" s="147"/>
      <c r="L365" s="28"/>
      <c r="M365" s="148" t="s">
        <v>1</v>
      </c>
      <c r="N365" s="149" t="s">
        <v>45</v>
      </c>
      <c r="P365" s="150">
        <f t="shared" si="91"/>
        <v>0</v>
      </c>
      <c r="Q365" s="150">
        <v>0</v>
      </c>
      <c r="R365" s="150">
        <f t="shared" si="92"/>
        <v>0</v>
      </c>
      <c r="S365" s="150">
        <v>0</v>
      </c>
      <c r="T365" s="151">
        <f t="shared" si="93"/>
        <v>0</v>
      </c>
      <c r="AR365" s="152" t="s">
        <v>199</v>
      </c>
      <c r="AT365" s="152" t="s">
        <v>195</v>
      </c>
      <c r="AU365" s="152" t="s">
        <v>86</v>
      </c>
      <c r="AY365" s="13" t="s">
        <v>193</v>
      </c>
      <c r="BE365" s="153">
        <f t="shared" si="94"/>
        <v>0</v>
      </c>
      <c r="BF365" s="153">
        <f t="shared" si="95"/>
        <v>0</v>
      </c>
      <c r="BG365" s="153">
        <f t="shared" si="96"/>
        <v>0</v>
      </c>
      <c r="BH365" s="153">
        <f t="shared" si="97"/>
        <v>0</v>
      </c>
      <c r="BI365" s="153">
        <f t="shared" si="98"/>
        <v>0</v>
      </c>
      <c r="BJ365" s="13" t="s">
        <v>91</v>
      </c>
      <c r="BK365" s="153">
        <f t="shared" si="99"/>
        <v>0</v>
      </c>
      <c r="BL365" s="13" t="s">
        <v>199</v>
      </c>
      <c r="BM365" s="152" t="s">
        <v>2478</v>
      </c>
    </row>
    <row r="366" spans="2:65" s="1" customFormat="1" ht="16.5" customHeight="1" x14ac:dyDescent="0.2">
      <c r="B366" s="139"/>
      <c r="C366" s="140" t="s">
        <v>1340</v>
      </c>
      <c r="D366" s="140" t="s">
        <v>195</v>
      </c>
      <c r="E366" s="141" t="s">
        <v>582</v>
      </c>
      <c r="F366" s="142" t="s">
        <v>2473</v>
      </c>
      <c r="G366" s="143" t="s">
        <v>489</v>
      </c>
      <c r="H366" s="144">
        <v>73</v>
      </c>
      <c r="I366" s="145"/>
      <c r="J366" s="146">
        <f t="shared" si="90"/>
        <v>0</v>
      </c>
      <c r="K366" s="147"/>
      <c r="L366" s="28"/>
      <c r="M366" s="148" t="s">
        <v>1</v>
      </c>
      <c r="N366" s="149" t="s">
        <v>45</v>
      </c>
      <c r="P366" s="150">
        <f t="shared" si="91"/>
        <v>0</v>
      </c>
      <c r="Q366" s="150">
        <v>0</v>
      </c>
      <c r="R366" s="150">
        <f t="shared" si="92"/>
        <v>0</v>
      </c>
      <c r="S366" s="150">
        <v>0</v>
      </c>
      <c r="T366" s="151">
        <f t="shared" si="93"/>
        <v>0</v>
      </c>
      <c r="AR366" s="152" t="s">
        <v>199</v>
      </c>
      <c r="AT366" s="152" t="s">
        <v>195</v>
      </c>
      <c r="AU366" s="152" t="s">
        <v>86</v>
      </c>
      <c r="AY366" s="13" t="s">
        <v>193</v>
      </c>
      <c r="BE366" s="153">
        <f t="shared" si="94"/>
        <v>0</v>
      </c>
      <c r="BF366" s="153">
        <f t="shared" si="95"/>
        <v>0</v>
      </c>
      <c r="BG366" s="153">
        <f t="shared" si="96"/>
        <v>0</v>
      </c>
      <c r="BH366" s="153">
        <f t="shared" si="97"/>
        <v>0</v>
      </c>
      <c r="BI366" s="153">
        <f t="shared" si="98"/>
        <v>0</v>
      </c>
      <c r="BJ366" s="13" t="s">
        <v>91</v>
      </c>
      <c r="BK366" s="153">
        <f t="shared" si="99"/>
        <v>0</v>
      </c>
      <c r="BL366" s="13" t="s">
        <v>199</v>
      </c>
      <c r="BM366" s="152" t="s">
        <v>2479</v>
      </c>
    </row>
    <row r="367" spans="2:65" s="1" customFormat="1" ht="16.5" customHeight="1" x14ac:dyDescent="0.2">
      <c r="B367" s="139"/>
      <c r="C367" s="140" t="s">
        <v>1348</v>
      </c>
      <c r="D367" s="140" t="s">
        <v>195</v>
      </c>
      <c r="E367" s="141" t="s">
        <v>582</v>
      </c>
      <c r="F367" s="142" t="s">
        <v>2473</v>
      </c>
      <c r="G367" s="143" t="s">
        <v>489</v>
      </c>
      <c r="H367" s="144">
        <v>41</v>
      </c>
      <c r="I367" s="145"/>
      <c r="J367" s="146">
        <f t="shared" si="90"/>
        <v>0</v>
      </c>
      <c r="K367" s="147"/>
      <c r="L367" s="28"/>
      <c r="M367" s="148" t="s">
        <v>1</v>
      </c>
      <c r="N367" s="149" t="s">
        <v>45</v>
      </c>
      <c r="P367" s="150">
        <f t="shared" si="91"/>
        <v>0</v>
      </c>
      <c r="Q367" s="150">
        <v>0</v>
      </c>
      <c r="R367" s="150">
        <f t="shared" si="92"/>
        <v>0</v>
      </c>
      <c r="S367" s="150">
        <v>0</v>
      </c>
      <c r="T367" s="151">
        <f t="shared" si="93"/>
        <v>0</v>
      </c>
      <c r="AR367" s="152" t="s">
        <v>199</v>
      </c>
      <c r="AT367" s="152" t="s">
        <v>195</v>
      </c>
      <c r="AU367" s="152" t="s">
        <v>86</v>
      </c>
      <c r="AY367" s="13" t="s">
        <v>193</v>
      </c>
      <c r="BE367" s="153">
        <f t="shared" si="94"/>
        <v>0</v>
      </c>
      <c r="BF367" s="153">
        <f t="shared" si="95"/>
        <v>0</v>
      </c>
      <c r="BG367" s="153">
        <f t="shared" si="96"/>
        <v>0</v>
      </c>
      <c r="BH367" s="153">
        <f t="shared" si="97"/>
        <v>0</v>
      </c>
      <c r="BI367" s="153">
        <f t="shared" si="98"/>
        <v>0</v>
      </c>
      <c r="BJ367" s="13" t="s">
        <v>91</v>
      </c>
      <c r="BK367" s="153">
        <f t="shared" si="99"/>
        <v>0</v>
      </c>
      <c r="BL367" s="13" t="s">
        <v>199</v>
      </c>
      <c r="BM367" s="152" t="s">
        <v>2480</v>
      </c>
    </row>
    <row r="368" spans="2:65" s="1" customFormat="1" ht="16.5" customHeight="1" x14ac:dyDescent="0.2">
      <c r="B368" s="139"/>
      <c r="C368" s="140" t="s">
        <v>1344</v>
      </c>
      <c r="D368" s="140" t="s">
        <v>195</v>
      </c>
      <c r="E368" s="141" t="s">
        <v>458</v>
      </c>
      <c r="F368" s="142" t="s">
        <v>2473</v>
      </c>
      <c r="G368" s="143" t="s">
        <v>489</v>
      </c>
      <c r="H368" s="144">
        <v>56</v>
      </c>
      <c r="I368" s="145"/>
      <c r="J368" s="146">
        <f t="shared" si="90"/>
        <v>0</v>
      </c>
      <c r="K368" s="147"/>
      <c r="L368" s="28"/>
      <c r="M368" s="148" t="s">
        <v>1</v>
      </c>
      <c r="N368" s="149" t="s">
        <v>45</v>
      </c>
      <c r="P368" s="150">
        <f t="shared" si="91"/>
        <v>0</v>
      </c>
      <c r="Q368" s="150">
        <v>0</v>
      </c>
      <c r="R368" s="150">
        <f t="shared" si="92"/>
        <v>0</v>
      </c>
      <c r="S368" s="150">
        <v>0</v>
      </c>
      <c r="T368" s="151">
        <f t="shared" si="93"/>
        <v>0</v>
      </c>
      <c r="AR368" s="152" t="s">
        <v>199</v>
      </c>
      <c r="AT368" s="152" t="s">
        <v>195</v>
      </c>
      <c r="AU368" s="152" t="s">
        <v>86</v>
      </c>
      <c r="AY368" s="13" t="s">
        <v>193</v>
      </c>
      <c r="BE368" s="153">
        <f t="shared" si="94"/>
        <v>0</v>
      </c>
      <c r="BF368" s="153">
        <f t="shared" si="95"/>
        <v>0</v>
      </c>
      <c r="BG368" s="153">
        <f t="shared" si="96"/>
        <v>0</v>
      </c>
      <c r="BH368" s="153">
        <f t="shared" si="97"/>
        <v>0</v>
      </c>
      <c r="BI368" s="153">
        <f t="shared" si="98"/>
        <v>0</v>
      </c>
      <c r="BJ368" s="13" t="s">
        <v>91</v>
      </c>
      <c r="BK368" s="153">
        <f t="shared" si="99"/>
        <v>0</v>
      </c>
      <c r="BL368" s="13" t="s">
        <v>199</v>
      </c>
      <c r="BM368" s="152" t="s">
        <v>2481</v>
      </c>
    </row>
    <row r="369" spans="2:65" s="1" customFormat="1" ht="16.5" customHeight="1" x14ac:dyDescent="0.2">
      <c r="B369" s="139"/>
      <c r="C369" s="140" t="s">
        <v>2482</v>
      </c>
      <c r="D369" s="140" t="s">
        <v>195</v>
      </c>
      <c r="E369" s="141" t="s">
        <v>458</v>
      </c>
      <c r="F369" s="142" t="s">
        <v>2473</v>
      </c>
      <c r="G369" s="143" t="s">
        <v>489</v>
      </c>
      <c r="H369" s="144">
        <v>10</v>
      </c>
      <c r="I369" s="145"/>
      <c r="J369" s="146">
        <f t="shared" si="90"/>
        <v>0</v>
      </c>
      <c r="K369" s="147"/>
      <c r="L369" s="28"/>
      <c r="M369" s="148" t="s">
        <v>1</v>
      </c>
      <c r="N369" s="149" t="s">
        <v>45</v>
      </c>
      <c r="P369" s="150">
        <f t="shared" si="91"/>
        <v>0</v>
      </c>
      <c r="Q369" s="150">
        <v>0</v>
      </c>
      <c r="R369" s="150">
        <f t="shared" si="92"/>
        <v>0</v>
      </c>
      <c r="S369" s="150">
        <v>0</v>
      </c>
      <c r="T369" s="151">
        <f t="shared" si="93"/>
        <v>0</v>
      </c>
      <c r="AR369" s="152" t="s">
        <v>199</v>
      </c>
      <c r="AT369" s="152" t="s">
        <v>195</v>
      </c>
      <c r="AU369" s="152" t="s">
        <v>86</v>
      </c>
      <c r="AY369" s="13" t="s">
        <v>193</v>
      </c>
      <c r="BE369" s="153">
        <f t="shared" si="94"/>
        <v>0</v>
      </c>
      <c r="BF369" s="153">
        <f t="shared" si="95"/>
        <v>0</v>
      </c>
      <c r="BG369" s="153">
        <f t="shared" si="96"/>
        <v>0</v>
      </c>
      <c r="BH369" s="153">
        <f t="shared" si="97"/>
        <v>0</v>
      </c>
      <c r="BI369" s="153">
        <f t="shared" si="98"/>
        <v>0</v>
      </c>
      <c r="BJ369" s="13" t="s">
        <v>91</v>
      </c>
      <c r="BK369" s="153">
        <f t="shared" si="99"/>
        <v>0</v>
      </c>
      <c r="BL369" s="13" t="s">
        <v>199</v>
      </c>
      <c r="BM369" s="152" t="s">
        <v>2483</v>
      </c>
    </row>
    <row r="370" spans="2:65" s="1" customFormat="1" ht="16.5" customHeight="1" x14ac:dyDescent="0.2">
      <c r="B370" s="139"/>
      <c r="C370" s="140" t="s">
        <v>1372</v>
      </c>
      <c r="D370" s="140" t="s">
        <v>195</v>
      </c>
      <c r="E370" s="141" t="s">
        <v>1039</v>
      </c>
      <c r="F370" s="142" t="s">
        <v>2473</v>
      </c>
      <c r="G370" s="143" t="s">
        <v>489</v>
      </c>
      <c r="H370" s="144">
        <v>7</v>
      </c>
      <c r="I370" s="145"/>
      <c r="J370" s="146">
        <f t="shared" si="90"/>
        <v>0</v>
      </c>
      <c r="K370" s="147"/>
      <c r="L370" s="28"/>
      <c r="M370" s="148" t="s">
        <v>1</v>
      </c>
      <c r="N370" s="149" t="s">
        <v>45</v>
      </c>
      <c r="P370" s="150">
        <f t="shared" si="91"/>
        <v>0</v>
      </c>
      <c r="Q370" s="150">
        <v>0</v>
      </c>
      <c r="R370" s="150">
        <f t="shared" si="92"/>
        <v>0</v>
      </c>
      <c r="S370" s="150">
        <v>0</v>
      </c>
      <c r="T370" s="151">
        <f t="shared" si="93"/>
        <v>0</v>
      </c>
      <c r="AR370" s="152" t="s">
        <v>199</v>
      </c>
      <c r="AT370" s="152" t="s">
        <v>195</v>
      </c>
      <c r="AU370" s="152" t="s">
        <v>86</v>
      </c>
      <c r="AY370" s="13" t="s">
        <v>193</v>
      </c>
      <c r="BE370" s="153">
        <f t="shared" si="94"/>
        <v>0</v>
      </c>
      <c r="BF370" s="153">
        <f t="shared" si="95"/>
        <v>0</v>
      </c>
      <c r="BG370" s="153">
        <f t="shared" si="96"/>
        <v>0</v>
      </c>
      <c r="BH370" s="153">
        <f t="shared" si="97"/>
        <v>0</v>
      </c>
      <c r="BI370" s="153">
        <f t="shared" si="98"/>
        <v>0</v>
      </c>
      <c r="BJ370" s="13" t="s">
        <v>91</v>
      </c>
      <c r="BK370" s="153">
        <f t="shared" si="99"/>
        <v>0</v>
      </c>
      <c r="BL370" s="13" t="s">
        <v>199</v>
      </c>
      <c r="BM370" s="152" t="s">
        <v>2484</v>
      </c>
    </row>
    <row r="371" spans="2:65" s="1" customFormat="1" ht="16.5" customHeight="1" x14ac:dyDescent="0.2">
      <c r="B371" s="139"/>
      <c r="C371" s="140" t="s">
        <v>2485</v>
      </c>
      <c r="D371" s="140" t="s">
        <v>195</v>
      </c>
      <c r="E371" s="141" t="s">
        <v>679</v>
      </c>
      <c r="F371" s="142" t="s">
        <v>2473</v>
      </c>
      <c r="G371" s="143" t="s">
        <v>489</v>
      </c>
      <c r="H371" s="144">
        <v>10</v>
      </c>
      <c r="I371" s="145"/>
      <c r="J371" s="146">
        <f t="shared" si="90"/>
        <v>0</v>
      </c>
      <c r="K371" s="147"/>
      <c r="L371" s="28"/>
      <c r="M371" s="148" t="s">
        <v>1</v>
      </c>
      <c r="N371" s="149" t="s">
        <v>45</v>
      </c>
      <c r="P371" s="150">
        <f t="shared" si="91"/>
        <v>0</v>
      </c>
      <c r="Q371" s="150">
        <v>0</v>
      </c>
      <c r="R371" s="150">
        <f t="shared" si="92"/>
        <v>0</v>
      </c>
      <c r="S371" s="150">
        <v>0</v>
      </c>
      <c r="T371" s="151">
        <f t="shared" si="93"/>
        <v>0</v>
      </c>
      <c r="AR371" s="152" t="s">
        <v>199</v>
      </c>
      <c r="AT371" s="152" t="s">
        <v>195</v>
      </c>
      <c r="AU371" s="152" t="s">
        <v>86</v>
      </c>
      <c r="AY371" s="13" t="s">
        <v>193</v>
      </c>
      <c r="BE371" s="153">
        <f t="shared" si="94"/>
        <v>0</v>
      </c>
      <c r="BF371" s="153">
        <f t="shared" si="95"/>
        <v>0</v>
      </c>
      <c r="BG371" s="153">
        <f t="shared" si="96"/>
        <v>0</v>
      </c>
      <c r="BH371" s="153">
        <f t="shared" si="97"/>
        <v>0</v>
      </c>
      <c r="BI371" s="153">
        <f t="shared" si="98"/>
        <v>0</v>
      </c>
      <c r="BJ371" s="13" t="s">
        <v>91</v>
      </c>
      <c r="BK371" s="153">
        <f t="shared" si="99"/>
        <v>0</v>
      </c>
      <c r="BL371" s="13" t="s">
        <v>199</v>
      </c>
      <c r="BM371" s="152" t="s">
        <v>2486</v>
      </c>
    </row>
    <row r="372" spans="2:65" s="11" customFormat="1" ht="25.9" customHeight="1" x14ac:dyDescent="0.2">
      <c r="B372" s="127"/>
      <c r="D372" s="128" t="s">
        <v>78</v>
      </c>
      <c r="E372" s="129" t="s">
        <v>2487</v>
      </c>
      <c r="F372" s="129" t="s">
        <v>126</v>
      </c>
      <c r="I372" s="130"/>
      <c r="J372" s="131">
        <f>BK372</f>
        <v>0</v>
      </c>
      <c r="L372" s="127"/>
      <c r="M372" s="132"/>
      <c r="P372" s="133">
        <f>SUM(P373:P379)</f>
        <v>0</v>
      </c>
      <c r="R372" s="133">
        <f>SUM(R373:R379)</f>
        <v>0</v>
      </c>
      <c r="T372" s="134">
        <f>SUM(T373:T379)</f>
        <v>0</v>
      </c>
      <c r="AR372" s="128" t="s">
        <v>86</v>
      </c>
      <c r="AT372" s="135" t="s">
        <v>78</v>
      </c>
      <c r="AU372" s="135" t="s">
        <v>79</v>
      </c>
      <c r="AY372" s="128" t="s">
        <v>193</v>
      </c>
      <c r="BK372" s="136">
        <f>SUM(BK373:BK379)</f>
        <v>0</v>
      </c>
    </row>
    <row r="373" spans="2:65" s="1" customFormat="1" ht="24.2" customHeight="1" x14ac:dyDescent="0.2">
      <c r="B373" s="139"/>
      <c r="C373" s="140" t="s">
        <v>1388</v>
      </c>
      <c r="D373" s="140" t="s">
        <v>195</v>
      </c>
      <c r="E373" s="141" t="s">
        <v>2488</v>
      </c>
      <c r="F373" s="142" t="s">
        <v>2489</v>
      </c>
      <c r="G373" s="143" t="s">
        <v>318</v>
      </c>
      <c r="H373" s="144">
        <v>54</v>
      </c>
      <c r="I373" s="145"/>
      <c r="J373" s="146">
        <f t="shared" ref="J373:J379" si="100">ROUND(I373*H373,2)</f>
        <v>0</v>
      </c>
      <c r="K373" s="147"/>
      <c r="L373" s="28"/>
      <c r="M373" s="148" t="s">
        <v>1</v>
      </c>
      <c r="N373" s="149" t="s">
        <v>45</v>
      </c>
      <c r="P373" s="150">
        <f t="shared" ref="P373:P379" si="101">O373*H373</f>
        <v>0</v>
      </c>
      <c r="Q373" s="150">
        <v>0</v>
      </c>
      <c r="R373" s="150">
        <f t="shared" ref="R373:R379" si="102">Q373*H373</f>
        <v>0</v>
      </c>
      <c r="S373" s="150">
        <v>0</v>
      </c>
      <c r="T373" s="151">
        <f t="shared" ref="T373:T379" si="103">S373*H373</f>
        <v>0</v>
      </c>
      <c r="AR373" s="152" t="s">
        <v>199</v>
      </c>
      <c r="AT373" s="152" t="s">
        <v>195</v>
      </c>
      <c r="AU373" s="152" t="s">
        <v>86</v>
      </c>
      <c r="AY373" s="13" t="s">
        <v>193</v>
      </c>
      <c r="BE373" s="153">
        <f t="shared" ref="BE373:BE379" si="104">IF(N373="základná",J373,0)</f>
        <v>0</v>
      </c>
      <c r="BF373" s="153">
        <f t="shared" ref="BF373:BF379" si="105">IF(N373="znížená",J373,0)</f>
        <v>0</v>
      </c>
      <c r="BG373" s="153">
        <f t="shared" ref="BG373:BG379" si="106">IF(N373="zákl. prenesená",J373,0)</f>
        <v>0</v>
      </c>
      <c r="BH373" s="153">
        <f t="shared" ref="BH373:BH379" si="107">IF(N373="zníž. prenesená",J373,0)</f>
        <v>0</v>
      </c>
      <c r="BI373" s="153">
        <f t="shared" ref="BI373:BI379" si="108">IF(N373="nulová",J373,0)</f>
        <v>0</v>
      </c>
      <c r="BJ373" s="13" t="s">
        <v>91</v>
      </c>
      <c r="BK373" s="153">
        <f t="shared" ref="BK373:BK379" si="109">ROUND(I373*H373,2)</f>
        <v>0</v>
      </c>
      <c r="BL373" s="13" t="s">
        <v>199</v>
      </c>
      <c r="BM373" s="152" t="s">
        <v>2490</v>
      </c>
    </row>
    <row r="374" spans="2:65" s="1" customFormat="1" ht="24.2" customHeight="1" x14ac:dyDescent="0.2">
      <c r="B374" s="139"/>
      <c r="C374" s="140" t="s">
        <v>1360</v>
      </c>
      <c r="D374" s="140" t="s">
        <v>195</v>
      </c>
      <c r="E374" s="141" t="s">
        <v>2491</v>
      </c>
      <c r="F374" s="142" t="s">
        <v>2492</v>
      </c>
      <c r="G374" s="143" t="s">
        <v>240</v>
      </c>
      <c r="H374" s="144">
        <v>2</v>
      </c>
      <c r="I374" s="145"/>
      <c r="J374" s="146">
        <f t="shared" si="100"/>
        <v>0</v>
      </c>
      <c r="K374" s="147"/>
      <c r="L374" s="28"/>
      <c r="M374" s="148" t="s">
        <v>1</v>
      </c>
      <c r="N374" s="149" t="s">
        <v>45</v>
      </c>
      <c r="P374" s="150">
        <f t="shared" si="101"/>
        <v>0</v>
      </c>
      <c r="Q374" s="150">
        <v>0</v>
      </c>
      <c r="R374" s="150">
        <f t="shared" si="102"/>
        <v>0</v>
      </c>
      <c r="S374" s="150">
        <v>0</v>
      </c>
      <c r="T374" s="151">
        <f t="shared" si="103"/>
        <v>0</v>
      </c>
      <c r="AR374" s="152" t="s">
        <v>199</v>
      </c>
      <c r="AT374" s="152" t="s">
        <v>195</v>
      </c>
      <c r="AU374" s="152" t="s">
        <v>86</v>
      </c>
      <c r="AY374" s="13" t="s">
        <v>193</v>
      </c>
      <c r="BE374" s="153">
        <f t="shared" si="104"/>
        <v>0</v>
      </c>
      <c r="BF374" s="153">
        <f t="shared" si="105"/>
        <v>0</v>
      </c>
      <c r="BG374" s="153">
        <f t="shared" si="106"/>
        <v>0</v>
      </c>
      <c r="BH374" s="153">
        <f t="shared" si="107"/>
        <v>0</v>
      </c>
      <c r="BI374" s="153">
        <f t="shared" si="108"/>
        <v>0</v>
      </c>
      <c r="BJ374" s="13" t="s">
        <v>91</v>
      </c>
      <c r="BK374" s="153">
        <f t="shared" si="109"/>
        <v>0</v>
      </c>
      <c r="BL374" s="13" t="s">
        <v>199</v>
      </c>
      <c r="BM374" s="152" t="s">
        <v>2493</v>
      </c>
    </row>
    <row r="375" spans="2:65" s="1" customFormat="1" ht="24.2" customHeight="1" x14ac:dyDescent="0.2">
      <c r="B375" s="139"/>
      <c r="C375" s="140" t="s">
        <v>1484</v>
      </c>
      <c r="D375" s="140" t="s">
        <v>195</v>
      </c>
      <c r="E375" s="141" t="s">
        <v>2494</v>
      </c>
      <c r="F375" s="142" t="s">
        <v>2495</v>
      </c>
      <c r="G375" s="143" t="s">
        <v>240</v>
      </c>
      <c r="H375" s="144">
        <v>3</v>
      </c>
      <c r="I375" s="145"/>
      <c r="J375" s="146">
        <f t="shared" si="100"/>
        <v>0</v>
      </c>
      <c r="K375" s="147"/>
      <c r="L375" s="28"/>
      <c r="M375" s="148" t="s">
        <v>1</v>
      </c>
      <c r="N375" s="149" t="s">
        <v>45</v>
      </c>
      <c r="P375" s="150">
        <f t="shared" si="101"/>
        <v>0</v>
      </c>
      <c r="Q375" s="150">
        <v>0</v>
      </c>
      <c r="R375" s="150">
        <f t="shared" si="102"/>
        <v>0</v>
      </c>
      <c r="S375" s="150">
        <v>0</v>
      </c>
      <c r="T375" s="151">
        <f t="shared" si="103"/>
        <v>0</v>
      </c>
      <c r="AR375" s="152" t="s">
        <v>199</v>
      </c>
      <c r="AT375" s="152" t="s">
        <v>195</v>
      </c>
      <c r="AU375" s="152" t="s">
        <v>86</v>
      </c>
      <c r="AY375" s="13" t="s">
        <v>193</v>
      </c>
      <c r="BE375" s="153">
        <f t="shared" si="104"/>
        <v>0</v>
      </c>
      <c r="BF375" s="153">
        <f t="shared" si="105"/>
        <v>0</v>
      </c>
      <c r="BG375" s="153">
        <f t="shared" si="106"/>
        <v>0</v>
      </c>
      <c r="BH375" s="153">
        <f t="shared" si="107"/>
        <v>0</v>
      </c>
      <c r="BI375" s="153">
        <f t="shared" si="108"/>
        <v>0</v>
      </c>
      <c r="BJ375" s="13" t="s">
        <v>91</v>
      </c>
      <c r="BK375" s="153">
        <f t="shared" si="109"/>
        <v>0</v>
      </c>
      <c r="BL375" s="13" t="s">
        <v>199</v>
      </c>
      <c r="BM375" s="152" t="s">
        <v>2496</v>
      </c>
    </row>
    <row r="376" spans="2:65" s="1" customFormat="1" ht="24.2" customHeight="1" x14ac:dyDescent="0.2">
      <c r="B376" s="139"/>
      <c r="C376" s="140" t="s">
        <v>661</v>
      </c>
      <c r="D376" s="140" t="s">
        <v>195</v>
      </c>
      <c r="E376" s="141" t="s">
        <v>2497</v>
      </c>
      <c r="F376" s="142" t="s">
        <v>2498</v>
      </c>
      <c r="G376" s="143" t="s">
        <v>240</v>
      </c>
      <c r="H376" s="144">
        <v>1</v>
      </c>
      <c r="I376" s="145"/>
      <c r="J376" s="146">
        <f t="shared" si="100"/>
        <v>0</v>
      </c>
      <c r="K376" s="147"/>
      <c r="L376" s="28"/>
      <c r="M376" s="148" t="s">
        <v>1</v>
      </c>
      <c r="N376" s="149" t="s">
        <v>45</v>
      </c>
      <c r="P376" s="150">
        <f t="shared" si="101"/>
        <v>0</v>
      </c>
      <c r="Q376" s="150">
        <v>0</v>
      </c>
      <c r="R376" s="150">
        <f t="shared" si="102"/>
        <v>0</v>
      </c>
      <c r="S376" s="150">
        <v>0</v>
      </c>
      <c r="T376" s="151">
        <f t="shared" si="103"/>
        <v>0</v>
      </c>
      <c r="AR376" s="152" t="s">
        <v>199</v>
      </c>
      <c r="AT376" s="152" t="s">
        <v>195</v>
      </c>
      <c r="AU376" s="152" t="s">
        <v>86</v>
      </c>
      <c r="AY376" s="13" t="s">
        <v>193</v>
      </c>
      <c r="BE376" s="153">
        <f t="shared" si="104"/>
        <v>0</v>
      </c>
      <c r="BF376" s="153">
        <f t="shared" si="105"/>
        <v>0</v>
      </c>
      <c r="BG376" s="153">
        <f t="shared" si="106"/>
        <v>0</v>
      </c>
      <c r="BH376" s="153">
        <f t="shared" si="107"/>
        <v>0</v>
      </c>
      <c r="BI376" s="153">
        <f t="shared" si="108"/>
        <v>0</v>
      </c>
      <c r="BJ376" s="13" t="s">
        <v>91</v>
      </c>
      <c r="BK376" s="153">
        <f t="shared" si="109"/>
        <v>0</v>
      </c>
      <c r="BL376" s="13" t="s">
        <v>199</v>
      </c>
      <c r="BM376" s="152" t="s">
        <v>2499</v>
      </c>
    </row>
    <row r="377" spans="2:65" s="1" customFormat="1" ht="24.2" customHeight="1" x14ac:dyDescent="0.2">
      <c r="B377" s="139"/>
      <c r="C377" s="140" t="s">
        <v>665</v>
      </c>
      <c r="D377" s="140" t="s">
        <v>195</v>
      </c>
      <c r="E377" s="141" t="s">
        <v>2500</v>
      </c>
      <c r="F377" s="142" t="s">
        <v>2501</v>
      </c>
      <c r="G377" s="143" t="s">
        <v>240</v>
      </c>
      <c r="H377" s="144">
        <v>5</v>
      </c>
      <c r="I377" s="145"/>
      <c r="J377" s="146">
        <f t="shared" si="100"/>
        <v>0</v>
      </c>
      <c r="K377" s="147"/>
      <c r="L377" s="28"/>
      <c r="M377" s="148" t="s">
        <v>1</v>
      </c>
      <c r="N377" s="149" t="s">
        <v>45</v>
      </c>
      <c r="P377" s="150">
        <f t="shared" si="101"/>
        <v>0</v>
      </c>
      <c r="Q377" s="150">
        <v>0</v>
      </c>
      <c r="R377" s="150">
        <f t="shared" si="102"/>
        <v>0</v>
      </c>
      <c r="S377" s="150">
        <v>0</v>
      </c>
      <c r="T377" s="151">
        <f t="shared" si="103"/>
        <v>0</v>
      </c>
      <c r="AR377" s="152" t="s">
        <v>199</v>
      </c>
      <c r="AT377" s="152" t="s">
        <v>195</v>
      </c>
      <c r="AU377" s="152" t="s">
        <v>86</v>
      </c>
      <c r="AY377" s="13" t="s">
        <v>193</v>
      </c>
      <c r="BE377" s="153">
        <f t="shared" si="104"/>
        <v>0</v>
      </c>
      <c r="BF377" s="153">
        <f t="shared" si="105"/>
        <v>0</v>
      </c>
      <c r="BG377" s="153">
        <f t="shared" si="106"/>
        <v>0</v>
      </c>
      <c r="BH377" s="153">
        <f t="shared" si="107"/>
        <v>0</v>
      </c>
      <c r="BI377" s="153">
        <f t="shared" si="108"/>
        <v>0</v>
      </c>
      <c r="BJ377" s="13" t="s">
        <v>91</v>
      </c>
      <c r="BK377" s="153">
        <f t="shared" si="109"/>
        <v>0</v>
      </c>
      <c r="BL377" s="13" t="s">
        <v>199</v>
      </c>
      <c r="BM377" s="152" t="s">
        <v>2502</v>
      </c>
    </row>
    <row r="378" spans="2:65" s="1" customFormat="1" ht="16.5" customHeight="1" x14ac:dyDescent="0.2">
      <c r="B378" s="139"/>
      <c r="C378" s="140" t="s">
        <v>1368</v>
      </c>
      <c r="D378" s="140" t="s">
        <v>195</v>
      </c>
      <c r="E378" s="141" t="s">
        <v>2503</v>
      </c>
      <c r="F378" s="142" t="s">
        <v>2504</v>
      </c>
      <c r="G378" s="143" t="s">
        <v>318</v>
      </c>
      <c r="H378" s="144">
        <v>20</v>
      </c>
      <c r="I378" s="145"/>
      <c r="J378" s="146">
        <f t="shared" si="100"/>
        <v>0</v>
      </c>
      <c r="K378" s="147"/>
      <c r="L378" s="28"/>
      <c r="M378" s="148" t="s">
        <v>1</v>
      </c>
      <c r="N378" s="149" t="s">
        <v>45</v>
      </c>
      <c r="P378" s="150">
        <f t="shared" si="101"/>
        <v>0</v>
      </c>
      <c r="Q378" s="150">
        <v>0</v>
      </c>
      <c r="R378" s="150">
        <f t="shared" si="102"/>
        <v>0</v>
      </c>
      <c r="S378" s="150">
        <v>0</v>
      </c>
      <c r="T378" s="151">
        <f t="shared" si="103"/>
        <v>0</v>
      </c>
      <c r="AR378" s="152" t="s">
        <v>199</v>
      </c>
      <c r="AT378" s="152" t="s">
        <v>195</v>
      </c>
      <c r="AU378" s="152" t="s">
        <v>86</v>
      </c>
      <c r="AY378" s="13" t="s">
        <v>193</v>
      </c>
      <c r="BE378" s="153">
        <f t="shared" si="104"/>
        <v>0</v>
      </c>
      <c r="BF378" s="153">
        <f t="shared" si="105"/>
        <v>0</v>
      </c>
      <c r="BG378" s="153">
        <f t="shared" si="106"/>
        <v>0</v>
      </c>
      <c r="BH378" s="153">
        <f t="shared" si="107"/>
        <v>0</v>
      </c>
      <c r="BI378" s="153">
        <f t="shared" si="108"/>
        <v>0</v>
      </c>
      <c r="BJ378" s="13" t="s">
        <v>91</v>
      </c>
      <c r="BK378" s="153">
        <f t="shared" si="109"/>
        <v>0</v>
      </c>
      <c r="BL378" s="13" t="s">
        <v>199</v>
      </c>
      <c r="BM378" s="152" t="s">
        <v>2505</v>
      </c>
    </row>
    <row r="379" spans="2:65" s="1" customFormat="1" ht="16.5" customHeight="1" x14ac:dyDescent="0.2">
      <c r="B379" s="139"/>
      <c r="C379" s="140" t="s">
        <v>1384</v>
      </c>
      <c r="D379" s="140" t="s">
        <v>195</v>
      </c>
      <c r="E379" s="141" t="s">
        <v>2506</v>
      </c>
      <c r="F379" s="142" t="s">
        <v>2507</v>
      </c>
      <c r="G379" s="143" t="s">
        <v>318</v>
      </c>
      <c r="H379" s="144">
        <v>20</v>
      </c>
      <c r="I379" s="145"/>
      <c r="J379" s="146">
        <f t="shared" si="100"/>
        <v>0</v>
      </c>
      <c r="K379" s="147"/>
      <c r="L379" s="28"/>
      <c r="M379" s="154" t="s">
        <v>1</v>
      </c>
      <c r="N379" s="155" t="s">
        <v>45</v>
      </c>
      <c r="O379" s="156"/>
      <c r="P379" s="157">
        <f t="shared" si="101"/>
        <v>0</v>
      </c>
      <c r="Q379" s="157">
        <v>0</v>
      </c>
      <c r="R379" s="157">
        <f t="shared" si="102"/>
        <v>0</v>
      </c>
      <c r="S379" s="157">
        <v>0</v>
      </c>
      <c r="T379" s="158">
        <f t="shared" si="103"/>
        <v>0</v>
      </c>
      <c r="AR379" s="152" t="s">
        <v>199</v>
      </c>
      <c r="AT379" s="152" t="s">
        <v>195</v>
      </c>
      <c r="AU379" s="152" t="s">
        <v>86</v>
      </c>
      <c r="AY379" s="13" t="s">
        <v>193</v>
      </c>
      <c r="BE379" s="153">
        <f t="shared" si="104"/>
        <v>0</v>
      </c>
      <c r="BF379" s="153">
        <f t="shared" si="105"/>
        <v>0</v>
      </c>
      <c r="BG379" s="153">
        <f t="shared" si="106"/>
        <v>0</v>
      </c>
      <c r="BH379" s="153">
        <f t="shared" si="107"/>
        <v>0</v>
      </c>
      <c r="BI379" s="153">
        <f t="shared" si="108"/>
        <v>0</v>
      </c>
      <c r="BJ379" s="13" t="s">
        <v>91</v>
      </c>
      <c r="BK379" s="153">
        <f t="shared" si="109"/>
        <v>0</v>
      </c>
      <c r="BL379" s="13" t="s">
        <v>199</v>
      </c>
      <c r="BM379" s="152" t="s">
        <v>2508</v>
      </c>
    </row>
    <row r="380" spans="2:65" s="1" customFormat="1" ht="6.95" customHeight="1" x14ac:dyDescent="0.2">
      <c r="B380" s="43"/>
      <c r="C380" s="44"/>
      <c r="D380" s="44"/>
      <c r="E380" s="44"/>
      <c r="F380" s="44"/>
      <c r="G380" s="44"/>
      <c r="H380" s="44"/>
      <c r="I380" s="44"/>
      <c r="J380" s="44"/>
      <c r="K380" s="44"/>
      <c r="L380" s="28"/>
    </row>
  </sheetData>
  <autoFilter ref="C130:K379" xr:uid="{00000000-0009-0000-0000-000005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6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115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" customHeight="1" x14ac:dyDescent="0.2">
      <c r="B8" s="16"/>
      <c r="D8" s="23" t="s">
        <v>156</v>
      </c>
      <c r="L8" s="16"/>
    </row>
    <row r="9" spans="2:46" s="1" customFormat="1" ht="16.5" customHeight="1" x14ac:dyDescent="0.2">
      <c r="B9" s="28"/>
      <c r="E9" s="219" t="s">
        <v>416</v>
      </c>
      <c r="F9" s="221"/>
      <c r="G9" s="221"/>
      <c r="H9" s="221"/>
      <c r="L9" s="28"/>
    </row>
    <row r="10" spans="2:46" s="1" customFormat="1" ht="12" customHeight="1" x14ac:dyDescent="0.2">
      <c r="B10" s="28"/>
      <c r="D10" s="23" t="s">
        <v>158</v>
      </c>
      <c r="L10" s="28"/>
    </row>
    <row r="11" spans="2:46" s="1" customFormat="1" ht="16.5" customHeight="1" x14ac:dyDescent="0.2">
      <c r="B11" s="28"/>
      <c r="E11" s="177" t="s">
        <v>2509</v>
      </c>
      <c r="F11" s="221"/>
      <c r="G11" s="221"/>
      <c r="H11" s="221"/>
      <c r="L11" s="28"/>
    </row>
    <row r="12" spans="2:46" s="1" customFormat="1" ht="11.25" x14ac:dyDescent="0.2">
      <c r="B12" s="28"/>
      <c r="L12" s="28"/>
    </row>
    <row r="13" spans="2:46" s="1" customFormat="1" ht="12" customHeight="1" x14ac:dyDescent="0.2">
      <c r="B13" s="28"/>
      <c r="D13" s="23" t="s">
        <v>17</v>
      </c>
      <c r="F13" s="21" t="s">
        <v>1</v>
      </c>
      <c r="I13" s="23" t="s">
        <v>18</v>
      </c>
      <c r="J13" s="21" t="s">
        <v>1</v>
      </c>
      <c r="L13" s="28"/>
    </row>
    <row r="14" spans="2:46" s="1" customFormat="1" ht="12" customHeight="1" x14ac:dyDescent="0.2">
      <c r="B14" s="28"/>
      <c r="D14" s="23" t="s">
        <v>19</v>
      </c>
      <c r="F14" s="21" t="s">
        <v>20</v>
      </c>
      <c r="I14" s="23" t="s">
        <v>21</v>
      </c>
      <c r="J14" s="51" t="str">
        <f>'Rekapitulácia stavby'!AN8</f>
        <v>3. 5. 2023</v>
      </c>
      <c r="L14" s="28"/>
    </row>
    <row r="15" spans="2:46" s="1" customFormat="1" ht="10.9" customHeight="1" x14ac:dyDescent="0.2">
      <c r="B15" s="28"/>
      <c r="L15" s="28"/>
    </row>
    <row r="16" spans="2:46" s="1" customFormat="1" ht="12" customHeight="1" x14ac:dyDescent="0.2">
      <c r="B16" s="28"/>
      <c r="D16" s="23" t="s">
        <v>23</v>
      </c>
      <c r="I16" s="23" t="s">
        <v>24</v>
      </c>
      <c r="J16" s="21" t="s">
        <v>25</v>
      </c>
      <c r="L16" s="28"/>
    </row>
    <row r="17" spans="2:12" s="1" customFormat="1" ht="18" customHeight="1" x14ac:dyDescent="0.2">
      <c r="B17" s="28"/>
      <c r="E17" s="21" t="s">
        <v>26</v>
      </c>
      <c r="I17" s="23" t="s">
        <v>27</v>
      </c>
      <c r="J17" s="21" t="s">
        <v>28</v>
      </c>
      <c r="L17" s="28"/>
    </row>
    <row r="18" spans="2:12" s="1" customFormat="1" ht="6.95" customHeight="1" x14ac:dyDescent="0.2">
      <c r="B18" s="28"/>
      <c r="L18" s="28"/>
    </row>
    <row r="19" spans="2:12" s="1" customFormat="1" ht="12" customHeight="1" x14ac:dyDescent="0.2">
      <c r="B19" s="28"/>
      <c r="D19" s="23" t="s">
        <v>29</v>
      </c>
      <c r="I19" s="23" t="s">
        <v>24</v>
      </c>
      <c r="J19" s="24" t="str">
        <f>'Rekapitulácia stavby'!AN13</f>
        <v>Vyplň údaj</v>
      </c>
      <c r="L19" s="28"/>
    </row>
    <row r="20" spans="2:12" s="1" customFormat="1" ht="18" customHeight="1" x14ac:dyDescent="0.2">
      <c r="B20" s="28"/>
      <c r="E20" s="222" t="str">
        <f>'Rekapitulácia stavby'!E14</f>
        <v>Vyplň údaj</v>
      </c>
      <c r="F20" s="182"/>
      <c r="G20" s="182"/>
      <c r="H20" s="182"/>
      <c r="I20" s="23" t="s">
        <v>27</v>
      </c>
      <c r="J20" s="24" t="str">
        <f>'Rekapitulácia stavby'!AN14</f>
        <v>Vyplň údaj</v>
      </c>
      <c r="L20" s="28"/>
    </row>
    <row r="21" spans="2:12" s="1" customFormat="1" ht="6.95" customHeight="1" x14ac:dyDescent="0.2">
      <c r="B21" s="28"/>
      <c r="L21" s="28"/>
    </row>
    <row r="22" spans="2:12" s="1" customFormat="1" ht="12" customHeight="1" x14ac:dyDescent="0.2">
      <c r="B22" s="28"/>
      <c r="D22" s="23" t="s">
        <v>31</v>
      </c>
      <c r="I22" s="23" t="s">
        <v>24</v>
      </c>
      <c r="J22" s="21" t="s">
        <v>1</v>
      </c>
      <c r="L22" s="28"/>
    </row>
    <row r="23" spans="2:12" s="1" customFormat="1" ht="18" customHeight="1" x14ac:dyDescent="0.2">
      <c r="B23" s="28"/>
      <c r="E23" s="21" t="s">
        <v>32</v>
      </c>
      <c r="I23" s="23" t="s">
        <v>27</v>
      </c>
      <c r="J23" s="21" t="s">
        <v>1</v>
      </c>
      <c r="L23" s="28"/>
    </row>
    <row r="24" spans="2:12" s="1" customFormat="1" ht="6.95" customHeight="1" x14ac:dyDescent="0.2">
      <c r="B24" s="28"/>
      <c r="L24" s="28"/>
    </row>
    <row r="25" spans="2:12" s="1" customFormat="1" ht="12" customHeight="1" x14ac:dyDescent="0.2">
      <c r="B25" s="28"/>
      <c r="D25" s="23" t="s">
        <v>34</v>
      </c>
      <c r="I25" s="23" t="s">
        <v>24</v>
      </c>
      <c r="J25" s="21" t="s">
        <v>35</v>
      </c>
      <c r="L25" s="28"/>
    </row>
    <row r="26" spans="2:12" s="1" customFormat="1" ht="18" customHeight="1" x14ac:dyDescent="0.2">
      <c r="B26" s="28"/>
      <c r="E26" s="21" t="s">
        <v>36</v>
      </c>
      <c r="I26" s="23" t="s">
        <v>27</v>
      </c>
      <c r="J26" s="21" t="s">
        <v>37</v>
      </c>
      <c r="L26" s="28"/>
    </row>
    <row r="27" spans="2:12" s="1" customFormat="1" ht="6.95" customHeight="1" x14ac:dyDescent="0.2">
      <c r="B27" s="28"/>
      <c r="L27" s="28"/>
    </row>
    <row r="28" spans="2:12" s="1" customFormat="1" ht="12" customHeight="1" x14ac:dyDescent="0.2">
      <c r="B28" s="28"/>
      <c r="D28" s="23" t="s">
        <v>38</v>
      </c>
      <c r="L28" s="28"/>
    </row>
    <row r="29" spans="2:12" s="7" customFormat="1" ht="16.5" customHeight="1" x14ac:dyDescent="0.2">
      <c r="B29" s="93"/>
      <c r="E29" s="187" t="s">
        <v>1</v>
      </c>
      <c r="F29" s="187"/>
      <c r="G29" s="187"/>
      <c r="H29" s="187"/>
      <c r="L29" s="93"/>
    </row>
    <row r="30" spans="2:12" s="1" customFormat="1" ht="6.95" customHeight="1" x14ac:dyDescent="0.2">
      <c r="B30" s="28"/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35" customHeight="1" x14ac:dyDescent="0.2">
      <c r="B32" s="28"/>
      <c r="D32" s="94" t="s">
        <v>39</v>
      </c>
      <c r="J32" s="65">
        <f>ROUND(J131, 2)</f>
        <v>0</v>
      </c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45" customHeight="1" x14ac:dyDescent="0.2">
      <c r="B34" s="28"/>
      <c r="F34" s="31" t="s">
        <v>41</v>
      </c>
      <c r="I34" s="31" t="s">
        <v>40</v>
      </c>
      <c r="J34" s="31" t="s">
        <v>42</v>
      </c>
      <c r="L34" s="28"/>
    </row>
    <row r="35" spans="2:12" s="1" customFormat="1" ht="14.45" customHeight="1" x14ac:dyDescent="0.2">
      <c r="B35" s="28"/>
      <c r="D35" s="54" t="s">
        <v>43</v>
      </c>
      <c r="E35" s="33" t="s">
        <v>44</v>
      </c>
      <c r="F35" s="95">
        <f>ROUND((SUM(BE131:BE263)),  2)</f>
        <v>0</v>
      </c>
      <c r="G35" s="96"/>
      <c r="H35" s="96"/>
      <c r="I35" s="97">
        <v>0.2</v>
      </c>
      <c r="J35" s="95">
        <f>ROUND(((SUM(BE131:BE263))*I35),  2)</f>
        <v>0</v>
      </c>
      <c r="L35" s="28"/>
    </row>
    <row r="36" spans="2:12" s="1" customFormat="1" ht="14.45" customHeight="1" x14ac:dyDescent="0.2">
      <c r="B36" s="28"/>
      <c r="E36" s="33" t="s">
        <v>45</v>
      </c>
      <c r="F36" s="95">
        <f>ROUND((SUM(BF131:BF263)),  2)</f>
        <v>0</v>
      </c>
      <c r="G36" s="96"/>
      <c r="H36" s="96"/>
      <c r="I36" s="97">
        <v>0.2</v>
      </c>
      <c r="J36" s="95">
        <f>ROUND(((SUM(BF131:BF263))*I36),  2)</f>
        <v>0</v>
      </c>
      <c r="L36" s="28"/>
    </row>
    <row r="37" spans="2:12" s="1" customFormat="1" ht="14.45" hidden="1" customHeight="1" x14ac:dyDescent="0.2">
      <c r="B37" s="28"/>
      <c r="E37" s="23" t="s">
        <v>46</v>
      </c>
      <c r="F37" s="84">
        <f>ROUND((SUM(BG131:BG263)),  2)</f>
        <v>0</v>
      </c>
      <c r="I37" s="98">
        <v>0.2</v>
      </c>
      <c r="J37" s="84">
        <f>0</f>
        <v>0</v>
      </c>
      <c r="L37" s="28"/>
    </row>
    <row r="38" spans="2:12" s="1" customFormat="1" ht="14.45" hidden="1" customHeight="1" x14ac:dyDescent="0.2">
      <c r="B38" s="28"/>
      <c r="E38" s="23" t="s">
        <v>47</v>
      </c>
      <c r="F38" s="84">
        <f>ROUND((SUM(BH131:BH263)),  2)</f>
        <v>0</v>
      </c>
      <c r="I38" s="98">
        <v>0.2</v>
      </c>
      <c r="J38" s="84">
        <f>0</f>
        <v>0</v>
      </c>
      <c r="L38" s="28"/>
    </row>
    <row r="39" spans="2:12" s="1" customFormat="1" ht="14.45" hidden="1" customHeight="1" x14ac:dyDescent="0.2">
      <c r="B39" s="28"/>
      <c r="E39" s="33" t="s">
        <v>48</v>
      </c>
      <c r="F39" s="95">
        <f>ROUND((SUM(BI131:BI263)),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6.95" customHeight="1" x14ac:dyDescent="0.2">
      <c r="B40" s="28"/>
      <c r="L40" s="28"/>
    </row>
    <row r="41" spans="2:12" s="1" customFormat="1" ht="25.35" customHeight="1" x14ac:dyDescent="0.2">
      <c r="B41" s="28"/>
      <c r="C41" s="99"/>
      <c r="D41" s="100" t="s">
        <v>49</v>
      </c>
      <c r="E41" s="56"/>
      <c r="F41" s="56"/>
      <c r="G41" s="101" t="s">
        <v>50</v>
      </c>
      <c r="H41" s="102" t="s">
        <v>51</v>
      </c>
      <c r="I41" s="56"/>
      <c r="J41" s="103">
        <f>SUM(J32:J39)</f>
        <v>0</v>
      </c>
      <c r="K41" s="104"/>
      <c r="L41" s="28"/>
    </row>
    <row r="42" spans="2:12" s="1" customFormat="1" ht="14.45" customHeight="1" x14ac:dyDescent="0.2">
      <c r="B42" s="28"/>
      <c r="L42" s="28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s="1" customFormat="1" ht="16.5" customHeight="1" x14ac:dyDescent="0.2">
      <c r="B87" s="28"/>
      <c r="E87" s="219" t="s">
        <v>416</v>
      </c>
      <c r="F87" s="221"/>
      <c r="G87" s="221"/>
      <c r="H87" s="221"/>
      <c r="L87" s="28"/>
    </row>
    <row r="88" spans="2:12" s="1" customFormat="1" ht="12" customHeight="1" x14ac:dyDescent="0.2">
      <c r="B88" s="28"/>
      <c r="C88" s="23" t="s">
        <v>158</v>
      </c>
      <c r="L88" s="28"/>
    </row>
    <row r="89" spans="2:12" s="1" customFormat="1" ht="16.5" customHeight="1" x14ac:dyDescent="0.2">
      <c r="B89" s="28"/>
      <c r="E89" s="177" t="str">
        <f>E11</f>
        <v>SO 101.4 - Ústredné vykurovanie</v>
      </c>
      <c r="F89" s="221"/>
      <c r="G89" s="221"/>
      <c r="H89" s="221"/>
      <c r="L89" s="28"/>
    </row>
    <row r="90" spans="2:12" s="1" customFormat="1" ht="6.95" customHeight="1" x14ac:dyDescent="0.2">
      <c r="B90" s="28"/>
      <c r="L90" s="28"/>
    </row>
    <row r="91" spans="2:12" s="1" customFormat="1" ht="12" customHeight="1" x14ac:dyDescent="0.2">
      <c r="B91" s="28"/>
      <c r="C91" s="23" t="s">
        <v>19</v>
      </c>
      <c r="F91" s="21" t="str">
        <f>F14</f>
        <v>Stará Ľubovňa</v>
      </c>
      <c r="I91" s="23" t="s">
        <v>21</v>
      </c>
      <c r="J91" s="51" t="str">
        <f>IF(J14="","",J14)</f>
        <v>3. 5. 2023</v>
      </c>
      <c r="L91" s="28"/>
    </row>
    <row r="92" spans="2:12" s="1" customFormat="1" ht="6.95" customHeight="1" x14ac:dyDescent="0.2">
      <c r="B92" s="28"/>
      <c r="L92" s="28"/>
    </row>
    <row r="93" spans="2:12" s="1" customFormat="1" ht="15.2" customHeight="1" x14ac:dyDescent="0.2">
      <c r="B93" s="28"/>
      <c r="C93" s="23" t="s">
        <v>23</v>
      </c>
      <c r="F93" s="21" t="str">
        <f>E17</f>
        <v>GAS Familia, s.r.o.</v>
      </c>
      <c r="I93" s="23" t="s">
        <v>31</v>
      </c>
      <c r="J93" s="26" t="str">
        <f>E23</f>
        <v>Ing. Tibor Mitura</v>
      </c>
      <c r="L93" s="28"/>
    </row>
    <row r="94" spans="2:12" s="1" customFormat="1" ht="15.2" customHeight="1" x14ac:dyDescent="0.2">
      <c r="B94" s="28"/>
      <c r="C94" s="23" t="s">
        <v>29</v>
      </c>
      <c r="F94" s="21" t="str">
        <f>IF(E20="","",E20)</f>
        <v>Vyplň údaj</v>
      </c>
      <c r="I94" s="23" t="s">
        <v>34</v>
      </c>
      <c r="J94" s="26" t="str">
        <f>E26</f>
        <v>Structures, s.r.o.</v>
      </c>
      <c r="L94" s="28"/>
    </row>
    <row r="95" spans="2:12" s="1" customFormat="1" ht="10.35" customHeight="1" x14ac:dyDescent="0.2">
      <c r="B95" s="28"/>
      <c r="L95" s="28"/>
    </row>
    <row r="96" spans="2:12" s="1" customFormat="1" ht="29.25" customHeight="1" x14ac:dyDescent="0.2">
      <c r="B96" s="28"/>
      <c r="C96" s="107" t="s">
        <v>163</v>
      </c>
      <c r="D96" s="99"/>
      <c r="E96" s="99"/>
      <c r="F96" s="99"/>
      <c r="G96" s="99"/>
      <c r="H96" s="99"/>
      <c r="I96" s="99"/>
      <c r="J96" s="108" t="s">
        <v>164</v>
      </c>
      <c r="K96" s="99"/>
      <c r="L96" s="28"/>
    </row>
    <row r="97" spans="2:47" s="1" customFormat="1" ht="10.35" customHeight="1" x14ac:dyDescent="0.2">
      <c r="B97" s="28"/>
      <c r="L97" s="28"/>
    </row>
    <row r="98" spans="2:47" s="1" customFormat="1" ht="22.9" customHeight="1" x14ac:dyDescent="0.2">
      <c r="B98" s="28"/>
      <c r="C98" s="109" t="s">
        <v>165</v>
      </c>
      <c r="J98" s="65">
        <f>J131</f>
        <v>0</v>
      </c>
      <c r="L98" s="28"/>
      <c r="AU98" s="13" t="s">
        <v>166</v>
      </c>
    </row>
    <row r="99" spans="2:47" s="8" customFormat="1" ht="24.95" customHeight="1" x14ac:dyDescent="0.2">
      <c r="B99" s="110"/>
      <c r="D99" s="111" t="s">
        <v>2510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8" customFormat="1" ht="24.95" customHeight="1" x14ac:dyDescent="0.2">
      <c r="B100" s="110"/>
      <c r="D100" s="111" t="s">
        <v>2511</v>
      </c>
      <c r="E100" s="112"/>
      <c r="F100" s="112"/>
      <c r="G100" s="112"/>
      <c r="H100" s="112"/>
      <c r="I100" s="112"/>
      <c r="J100" s="113">
        <f>J164</f>
        <v>0</v>
      </c>
      <c r="L100" s="110"/>
    </row>
    <row r="101" spans="2:47" s="8" customFormat="1" ht="24.95" customHeight="1" x14ac:dyDescent="0.2">
      <c r="B101" s="110"/>
      <c r="D101" s="111" t="s">
        <v>1826</v>
      </c>
      <c r="E101" s="112"/>
      <c r="F101" s="112"/>
      <c r="G101" s="112"/>
      <c r="H101" s="112"/>
      <c r="I101" s="112"/>
      <c r="J101" s="113">
        <f>J170</f>
        <v>0</v>
      </c>
      <c r="L101" s="110"/>
    </row>
    <row r="102" spans="2:47" s="8" customFormat="1" ht="24.95" customHeight="1" x14ac:dyDescent="0.2">
      <c r="B102" s="110"/>
      <c r="D102" s="111" t="s">
        <v>2512</v>
      </c>
      <c r="E102" s="112"/>
      <c r="F102" s="112"/>
      <c r="G102" s="112"/>
      <c r="H102" s="112"/>
      <c r="I102" s="112"/>
      <c r="J102" s="113">
        <f>J179</f>
        <v>0</v>
      </c>
      <c r="L102" s="110"/>
    </row>
    <row r="103" spans="2:47" s="8" customFormat="1" ht="24.95" customHeight="1" x14ac:dyDescent="0.2">
      <c r="B103" s="110"/>
      <c r="D103" s="111" t="s">
        <v>2513</v>
      </c>
      <c r="E103" s="112"/>
      <c r="F103" s="112"/>
      <c r="G103" s="112"/>
      <c r="H103" s="112"/>
      <c r="I103" s="112"/>
      <c r="J103" s="113">
        <f>J187</f>
        <v>0</v>
      </c>
      <c r="L103" s="110"/>
    </row>
    <row r="104" spans="2:47" s="8" customFormat="1" ht="24.95" customHeight="1" x14ac:dyDescent="0.2">
      <c r="B104" s="110"/>
      <c r="D104" s="111" t="s">
        <v>2514</v>
      </c>
      <c r="E104" s="112"/>
      <c r="F104" s="112"/>
      <c r="G104" s="112"/>
      <c r="H104" s="112"/>
      <c r="I104" s="112"/>
      <c r="J104" s="113">
        <f>J209</f>
        <v>0</v>
      </c>
      <c r="L104" s="110"/>
    </row>
    <row r="105" spans="2:47" s="8" customFormat="1" ht="24.95" customHeight="1" x14ac:dyDescent="0.2">
      <c r="B105" s="110"/>
      <c r="D105" s="111" t="s">
        <v>2515</v>
      </c>
      <c r="E105" s="112"/>
      <c r="F105" s="112"/>
      <c r="G105" s="112"/>
      <c r="H105" s="112"/>
      <c r="I105" s="112"/>
      <c r="J105" s="113">
        <f>J220</f>
        <v>0</v>
      </c>
      <c r="L105" s="110"/>
    </row>
    <row r="106" spans="2:47" s="8" customFormat="1" ht="24.95" customHeight="1" x14ac:dyDescent="0.2">
      <c r="B106" s="110"/>
      <c r="D106" s="111" t="s">
        <v>2516</v>
      </c>
      <c r="E106" s="112"/>
      <c r="F106" s="112"/>
      <c r="G106" s="112"/>
      <c r="H106" s="112"/>
      <c r="I106" s="112"/>
      <c r="J106" s="113">
        <f>J242</f>
        <v>0</v>
      </c>
      <c r="L106" s="110"/>
    </row>
    <row r="107" spans="2:47" s="8" customFormat="1" ht="24.95" customHeight="1" x14ac:dyDescent="0.2">
      <c r="B107" s="110"/>
      <c r="D107" s="111" t="s">
        <v>2517</v>
      </c>
      <c r="E107" s="112"/>
      <c r="F107" s="112"/>
      <c r="G107" s="112"/>
      <c r="H107" s="112"/>
      <c r="I107" s="112"/>
      <c r="J107" s="113">
        <f>J246</f>
        <v>0</v>
      </c>
      <c r="L107" s="110"/>
    </row>
    <row r="108" spans="2:47" s="8" customFormat="1" ht="24.95" customHeight="1" x14ac:dyDescent="0.2">
      <c r="B108" s="110"/>
      <c r="D108" s="111" t="s">
        <v>2518</v>
      </c>
      <c r="E108" s="112"/>
      <c r="F108" s="112"/>
      <c r="G108" s="112"/>
      <c r="H108" s="112"/>
      <c r="I108" s="112"/>
      <c r="J108" s="113">
        <f>J252</f>
        <v>0</v>
      </c>
      <c r="L108" s="110"/>
    </row>
    <row r="109" spans="2:47" s="8" customFormat="1" ht="24.95" customHeight="1" x14ac:dyDescent="0.2">
      <c r="B109" s="110"/>
      <c r="D109" s="111" t="s">
        <v>2519</v>
      </c>
      <c r="E109" s="112"/>
      <c r="F109" s="112"/>
      <c r="G109" s="112"/>
      <c r="H109" s="112"/>
      <c r="I109" s="112"/>
      <c r="J109" s="113">
        <f>J257</f>
        <v>0</v>
      </c>
      <c r="L109" s="110"/>
    </row>
    <row r="110" spans="2:47" s="1" customFormat="1" ht="21.75" customHeight="1" x14ac:dyDescent="0.2">
      <c r="B110" s="28"/>
      <c r="L110" s="28"/>
    </row>
    <row r="111" spans="2:47" s="1" customFormat="1" ht="6.95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6.95" customHeight="1" x14ac:dyDescent="0.2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4.95" customHeight="1" x14ac:dyDescent="0.2">
      <c r="B116" s="28"/>
      <c r="C116" s="17" t="s">
        <v>179</v>
      </c>
      <c r="L116" s="28"/>
    </row>
    <row r="117" spans="2:12" s="1" customFormat="1" ht="6.95" customHeight="1" x14ac:dyDescent="0.2">
      <c r="B117" s="28"/>
      <c r="L117" s="28"/>
    </row>
    <row r="118" spans="2:12" s="1" customFormat="1" ht="12" customHeight="1" x14ac:dyDescent="0.2">
      <c r="B118" s="28"/>
      <c r="C118" s="23" t="s">
        <v>15</v>
      </c>
      <c r="L118" s="28"/>
    </row>
    <row r="119" spans="2:12" s="1" customFormat="1" ht="26.25" customHeight="1" x14ac:dyDescent="0.2">
      <c r="B119" s="28"/>
      <c r="E119" s="219" t="str">
        <f>E7</f>
        <v>Zníženie energetickej náročnosti a zvýšenie efektívnosti vo výrobe ovocných produktov</v>
      </c>
      <c r="F119" s="220"/>
      <c r="G119" s="220"/>
      <c r="H119" s="220"/>
      <c r="L119" s="28"/>
    </row>
    <row r="120" spans="2:12" ht="12" customHeight="1" x14ac:dyDescent="0.2">
      <c r="B120" s="16"/>
      <c r="C120" s="23" t="s">
        <v>156</v>
      </c>
      <c r="L120" s="16"/>
    </row>
    <row r="121" spans="2:12" s="1" customFormat="1" ht="16.5" customHeight="1" x14ac:dyDescent="0.2">
      <c r="B121" s="28"/>
      <c r="E121" s="219" t="s">
        <v>416</v>
      </c>
      <c r="F121" s="221"/>
      <c r="G121" s="221"/>
      <c r="H121" s="221"/>
      <c r="L121" s="28"/>
    </row>
    <row r="122" spans="2:12" s="1" customFormat="1" ht="12" customHeight="1" x14ac:dyDescent="0.2">
      <c r="B122" s="28"/>
      <c r="C122" s="23" t="s">
        <v>158</v>
      </c>
      <c r="L122" s="28"/>
    </row>
    <row r="123" spans="2:12" s="1" customFormat="1" ht="16.5" customHeight="1" x14ac:dyDescent="0.2">
      <c r="B123" s="28"/>
      <c r="E123" s="177" t="str">
        <f>E11</f>
        <v>SO 101.4 - Ústredné vykurovanie</v>
      </c>
      <c r="F123" s="221"/>
      <c r="G123" s="221"/>
      <c r="H123" s="221"/>
      <c r="L123" s="28"/>
    </row>
    <row r="124" spans="2:12" s="1" customFormat="1" ht="6.95" customHeight="1" x14ac:dyDescent="0.2">
      <c r="B124" s="28"/>
      <c r="L124" s="28"/>
    </row>
    <row r="125" spans="2:12" s="1" customFormat="1" ht="12" customHeight="1" x14ac:dyDescent="0.2">
      <c r="B125" s="28"/>
      <c r="C125" s="23" t="s">
        <v>19</v>
      </c>
      <c r="F125" s="21" t="str">
        <f>F14</f>
        <v>Stará Ľubovňa</v>
      </c>
      <c r="I125" s="23" t="s">
        <v>21</v>
      </c>
      <c r="J125" s="51" t="str">
        <f>IF(J14="","",J14)</f>
        <v>3. 5. 2023</v>
      </c>
      <c r="L125" s="28"/>
    </row>
    <row r="126" spans="2:12" s="1" customFormat="1" ht="6.95" customHeight="1" x14ac:dyDescent="0.2">
      <c r="B126" s="28"/>
      <c r="L126" s="28"/>
    </row>
    <row r="127" spans="2:12" s="1" customFormat="1" ht="15.2" customHeight="1" x14ac:dyDescent="0.2">
      <c r="B127" s="28"/>
      <c r="C127" s="23" t="s">
        <v>23</v>
      </c>
      <c r="F127" s="21" t="str">
        <f>E17</f>
        <v>GAS Familia, s.r.o.</v>
      </c>
      <c r="I127" s="23" t="s">
        <v>31</v>
      </c>
      <c r="J127" s="26" t="str">
        <f>E23</f>
        <v>Ing. Tibor Mitura</v>
      </c>
      <c r="L127" s="28"/>
    </row>
    <row r="128" spans="2:12" s="1" customFormat="1" ht="15.2" customHeight="1" x14ac:dyDescent="0.2">
      <c r="B128" s="28"/>
      <c r="C128" s="23" t="s">
        <v>29</v>
      </c>
      <c r="F128" s="21" t="str">
        <f>IF(E20="","",E20)</f>
        <v>Vyplň údaj</v>
      </c>
      <c r="I128" s="23" t="s">
        <v>34</v>
      </c>
      <c r="J128" s="26" t="str">
        <f>E26</f>
        <v>Structures, s.r.o.</v>
      </c>
      <c r="L128" s="28"/>
    </row>
    <row r="129" spans="2:65" s="1" customFormat="1" ht="10.35" customHeight="1" x14ac:dyDescent="0.2">
      <c r="B129" s="28"/>
      <c r="L129" s="28"/>
    </row>
    <row r="130" spans="2:65" s="10" customFormat="1" ht="29.25" customHeight="1" x14ac:dyDescent="0.2">
      <c r="B130" s="118"/>
      <c r="C130" s="119" t="s">
        <v>180</v>
      </c>
      <c r="D130" s="120" t="s">
        <v>64</v>
      </c>
      <c r="E130" s="120" t="s">
        <v>60</v>
      </c>
      <c r="F130" s="120" t="s">
        <v>61</v>
      </c>
      <c r="G130" s="120" t="s">
        <v>181</v>
      </c>
      <c r="H130" s="120" t="s">
        <v>182</v>
      </c>
      <c r="I130" s="120" t="s">
        <v>183</v>
      </c>
      <c r="J130" s="121" t="s">
        <v>164</v>
      </c>
      <c r="K130" s="122" t="s">
        <v>184</v>
      </c>
      <c r="L130" s="118"/>
      <c r="M130" s="58" t="s">
        <v>1</v>
      </c>
      <c r="N130" s="59" t="s">
        <v>43</v>
      </c>
      <c r="O130" s="59" t="s">
        <v>185</v>
      </c>
      <c r="P130" s="59" t="s">
        <v>186</v>
      </c>
      <c r="Q130" s="59" t="s">
        <v>187</v>
      </c>
      <c r="R130" s="59" t="s">
        <v>188</v>
      </c>
      <c r="S130" s="59" t="s">
        <v>189</v>
      </c>
      <c r="T130" s="60" t="s">
        <v>190</v>
      </c>
    </row>
    <row r="131" spans="2:65" s="1" customFormat="1" ht="22.9" customHeight="1" x14ac:dyDescent="0.25">
      <c r="B131" s="28"/>
      <c r="C131" s="63" t="s">
        <v>165</v>
      </c>
      <c r="J131" s="123">
        <f>BK131</f>
        <v>0</v>
      </c>
      <c r="L131" s="28"/>
      <c r="M131" s="61"/>
      <c r="N131" s="52"/>
      <c r="O131" s="52"/>
      <c r="P131" s="124">
        <f>P132+P164+P170+P179+P187+P209+P220+P242+P246+P252+P257</f>
        <v>0</v>
      </c>
      <c r="Q131" s="52"/>
      <c r="R131" s="124">
        <f>R132+R164+R170+R179+R187+R209+R220+R242+R246+R252+R257</f>
        <v>0</v>
      </c>
      <c r="S131" s="52"/>
      <c r="T131" s="125">
        <f>T132+T164+T170+T179+T187+T209+T220+T242+T246+T252+T257</f>
        <v>0</v>
      </c>
      <c r="AT131" s="13" t="s">
        <v>78</v>
      </c>
      <c r="AU131" s="13" t="s">
        <v>166</v>
      </c>
      <c r="BK131" s="126">
        <f>BK132+BK164+BK170+BK179+BK187+BK209+BK220+BK242+BK246+BK252+BK257</f>
        <v>0</v>
      </c>
    </row>
    <row r="132" spans="2:65" s="11" customFormat="1" ht="25.9" customHeight="1" x14ac:dyDescent="0.2">
      <c r="B132" s="127"/>
      <c r="D132" s="128" t="s">
        <v>78</v>
      </c>
      <c r="E132" s="129" t="s">
        <v>1835</v>
      </c>
      <c r="F132" s="129" t="s">
        <v>2520</v>
      </c>
      <c r="I132" s="130"/>
      <c r="J132" s="131">
        <f>BK132</f>
        <v>0</v>
      </c>
      <c r="L132" s="127"/>
      <c r="M132" s="132"/>
      <c r="P132" s="133">
        <f>SUM(P133:P163)</f>
        <v>0</v>
      </c>
      <c r="R132" s="133">
        <f>SUM(R133:R163)</f>
        <v>0</v>
      </c>
      <c r="T132" s="134">
        <f>SUM(T133:T163)</f>
        <v>0</v>
      </c>
      <c r="AR132" s="128" t="s">
        <v>86</v>
      </c>
      <c r="AT132" s="135" t="s">
        <v>78</v>
      </c>
      <c r="AU132" s="135" t="s">
        <v>79</v>
      </c>
      <c r="AY132" s="128" t="s">
        <v>193</v>
      </c>
      <c r="BK132" s="136">
        <f>SUM(BK133:BK163)</f>
        <v>0</v>
      </c>
    </row>
    <row r="133" spans="2:65" s="1" customFormat="1" ht="16.5" customHeight="1" x14ac:dyDescent="0.2">
      <c r="B133" s="139"/>
      <c r="C133" s="159" t="s">
        <v>86</v>
      </c>
      <c r="D133" s="159" t="s">
        <v>473</v>
      </c>
      <c r="E133" s="160" t="s">
        <v>1840</v>
      </c>
      <c r="F133" s="161" t="s">
        <v>2521</v>
      </c>
      <c r="G133" s="162" t="s">
        <v>489</v>
      </c>
      <c r="H133" s="163">
        <v>1</v>
      </c>
      <c r="I133" s="164"/>
      <c r="J133" s="165">
        <f t="shared" ref="J133:J163" si="0">ROUND(I133*H133,2)</f>
        <v>0</v>
      </c>
      <c r="K133" s="166"/>
      <c r="L133" s="167"/>
      <c r="M133" s="168" t="s">
        <v>1</v>
      </c>
      <c r="N133" s="169" t="s">
        <v>45</v>
      </c>
      <c r="P133" s="150">
        <f t="shared" ref="P133:P163" si="1">O133*H133</f>
        <v>0</v>
      </c>
      <c r="Q133" s="150">
        <v>0</v>
      </c>
      <c r="R133" s="150">
        <f t="shared" ref="R133:R163" si="2">Q133*H133</f>
        <v>0</v>
      </c>
      <c r="S133" s="150">
        <v>0</v>
      </c>
      <c r="T133" s="151">
        <f t="shared" ref="T133:T163" si="3">S133*H133</f>
        <v>0</v>
      </c>
      <c r="AR133" s="152" t="s">
        <v>226</v>
      </c>
      <c r="AT133" s="152" t="s">
        <v>473</v>
      </c>
      <c r="AU133" s="152" t="s">
        <v>86</v>
      </c>
      <c r="AY133" s="13" t="s">
        <v>193</v>
      </c>
      <c r="BE133" s="153">
        <f t="shared" ref="BE133:BE163" si="4">IF(N133="základná",J133,0)</f>
        <v>0</v>
      </c>
      <c r="BF133" s="153">
        <f t="shared" ref="BF133:BF163" si="5">IF(N133="znížená",J133,0)</f>
        <v>0</v>
      </c>
      <c r="BG133" s="153">
        <f t="shared" ref="BG133:BG163" si="6">IF(N133="zákl. prenesená",J133,0)</f>
        <v>0</v>
      </c>
      <c r="BH133" s="153">
        <f t="shared" ref="BH133:BH163" si="7">IF(N133="zníž. prenesená",J133,0)</f>
        <v>0</v>
      </c>
      <c r="BI133" s="153">
        <f t="shared" ref="BI133:BI163" si="8">IF(N133="nulová",J133,0)</f>
        <v>0</v>
      </c>
      <c r="BJ133" s="13" t="s">
        <v>91</v>
      </c>
      <c r="BK133" s="153">
        <f t="shared" ref="BK133:BK163" si="9">ROUND(I133*H133,2)</f>
        <v>0</v>
      </c>
      <c r="BL133" s="13" t="s">
        <v>199</v>
      </c>
      <c r="BM133" s="152" t="s">
        <v>2522</v>
      </c>
    </row>
    <row r="134" spans="2:65" s="1" customFormat="1" ht="16.5" customHeight="1" x14ac:dyDescent="0.2">
      <c r="B134" s="139"/>
      <c r="C134" s="140" t="s">
        <v>91</v>
      </c>
      <c r="D134" s="140" t="s">
        <v>195</v>
      </c>
      <c r="E134" s="141" t="s">
        <v>2523</v>
      </c>
      <c r="F134" s="142" t="s">
        <v>2524</v>
      </c>
      <c r="G134" s="143" t="s">
        <v>489</v>
      </c>
      <c r="H134" s="144">
        <v>1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86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2525</v>
      </c>
    </row>
    <row r="135" spans="2:65" s="1" customFormat="1" ht="16.5" customHeight="1" x14ac:dyDescent="0.2">
      <c r="B135" s="139"/>
      <c r="C135" s="159" t="s">
        <v>96</v>
      </c>
      <c r="D135" s="159" t="s">
        <v>473</v>
      </c>
      <c r="E135" s="160" t="s">
        <v>2526</v>
      </c>
      <c r="F135" s="161" t="s">
        <v>2527</v>
      </c>
      <c r="G135" s="162" t="s">
        <v>489</v>
      </c>
      <c r="H135" s="163">
        <v>1</v>
      </c>
      <c r="I135" s="164"/>
      <c r="J135" s="165">
        <f t="shared" si="0"/>
        <v>0</v>
      </c>
      <c r="K135" s="166"/>
      <c r="L135" s="167"/>
      <c r="M135" s="168" t="s">
        <v>1</v>
      </c>
      <c r="N135" s="16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226</v>
      </c>
      <c r="AT135" s="152" t="s">
        <v>473</v>
      </c>
      <c r="AU135" s="152" t="s">
        <v>86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2528</v>
      </c>
    </row>
    <row r="136" spans="2:65" s="1" customFormat="1" ht="16.5" customHeight="1" x14ac:dyDescent="0.2">
      <c r="B136" s="139"/>
      <c r="C136" s="140" t="s">
        <v>199</v>
      </c>
      <c r="D136" s="140" t="s">
        <v>195</v>
      </c>
      <c r="E136" s="141" t="s">
        <v>2529</v>
      </c>
      <c r="F136" s="142" t="s">
        <v>2530</v>
      </c>
      <c r="G136" s="143" t="s">
        <v>489</v>
      </c>
      <c r="H136" s="144">
        <v>1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86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2531</v>
      </c>
    </row>
    <row r="137" spans="2:65" s="1" customFormat="1" ht="16.5" customHeight="1" x14ac:dyDescent="0.2">
      <c r="B137" s="139"/>
      <c r="C137" s="159" t="s">
        <v>215</v>
      </c>
      <c r="D137" s="159" t="s">
        <v>473</v>
      </c>
      <c r="E137" s="160" t="s">
        <v>2532</v>
      </c>
      <c r="F137" s="161" t="s">
        <v>2533</v>
      </c>
      <c r="G137" s="162" t="s">
        <v>489</v>
      </c>
      <c r="H137" s="163">
        <v>1</v>
      </c>
      <c r="I137" s="164"/>
      <c r="J137" s="165">
        <f t="shared" si="0"/>
        <v>0</v>
      </c>
      <c r="K137" s="166"/>
      <c r="L137" s="167"/>
      <c r="M137" s="168" t="s">
        <v>1</v>
      </c>
      <c r="N137" s="16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226</v>
      </c>
      <c r="AT137" s="152" t="s">
        <v>473</v>
      </c>
      <c r="AU137" s="152" t="s">
        <v>86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2534</v>
      </c>
    </row>
    <row r="138" spans="2:65" s="1" customFormat="1" ht="16.5" customHeight="1" x14ac:dyDescent="0.2">
      <c r="B138" s="139"/>
      <c r="C138" s="140" t="s">
        <v>201</v>
      </c>
      <c r="D138" s="140" t="s">
        <v>195</v>
      </c>
      <c r="E138" s="141" t="s">
        <v>2535</v>
      </c>
      <c r="F138" s="142" t="s">
        <v>2536</v>
      </c>
      <c r="G138" s="143" t="s">
        <v>489</v>
      </c>
      <c r="H138" s="144">
        <v>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86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2537</v>
      </c>
    </row>
    <row r="139" spans="2:65" s="1" customFormat="1" ht="16.5" customHeight="1" x14ac:dyDescent="0.2">
      <c r="B139" s="139"/>
      <c r="C139" s="159" t="s">
        <v>222</v>
      </c>
      <c r="D139" s="159" t="s">
        <v>473</v>
      </c>
      <c r="E139" s="160" t="s">
        <v>2538</v>
      </c>
      <c r="F139" s="161" t="s">
        <v>2539</v>
      </c>
      <c r="G139" s="162" t="s">
        <v>489</v>
      </c>
      <c r="H139" s="163">
        <v>1</v>
      </c>
      <c r="I139" s="164"/>
      <c r="J139" s="165">
        <f t="shared" si="0"/>
        <v>0</v>
      </c>
      <c r="K139" s="166"/>
      <c r="L139" s="167"/>
      <c r="M139" s="168" t="s">
        <v>1</v>
      </c>
      <c r="N139" s="16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226</v>
      </c>
      <c r="AT139" s="152" t="s">
        <v>473</v>
      </c>
      <c r="AU139" s="152" t="s">
        <v>86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2540</v>
      </c>
    </row>
    <row r="140" spans="2:65" s="1" customFormat="1" ht="16.5" customHeight="1" x14ac:dyDescent="0.2">
      <c r="B140" s="139"/>
      <c r="C140" s="159" t="s">
        <v>226</v>
      </c>
      <c r="D140" s="159" t="s">
        <v>473</v>
      </c>
      <c r="E140" s="160" t="s">
        <v>1849</v>
      </c>
      <c r="F140" s="161" t="s">
        <v>2541</v>
      </c>
      <c r="G140" s="162" t="s">
        <v>489</v>
      </c>
      <c r="H140" s="163">
        <v>1</v>
      </c>
      <c r="I140" s="164"/>
      <c r="J140" s="165">
        <f t="shared" si="0"/>
        <v>0</v>
      </c>
      <c r="K140" s="166"/>
      <c r="L140" s="167"/>
      <c r="M140" s="168" t="s">
        <v>1</v>
      </c>
      <c r="N140" s="16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226</v>
      </c>
      <c r="AT140" s="152" t="s">
        <v>473</v>
      </c>
      <c r="AU140" s="152" t="s">
        <v>86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2542</v>
      </c>
    </row>
    <row r="141" spans="2:65" s="1" customFormat="1" ht="16.5" customHeight="1" x14ac:dyDescent="0.2">
      <c r="B141" s="139"/>
      <c r="C141" s="140" t="s">
        <v>206</v>
      </c>
      <c r="D141" s="140" t="s">
        <v>195</v>
      </c>
      <c r="E141" s="141" t="s">
        <v>2543</v>
      </c>
      <c r="F141" s="142" t="s">
        <v>2544</v>
      </c>
      <c r="G141" s="143" t="s">
        <v>489</v>
      </c>
      <c r="H141" s="144">
        <v>1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2545</v>
      </c>
    </row>
    <row r="142" spans="2:65" s="1" customFormat="1" ht="24.2" customHeight="1" x14ac:dyDescent="0.2">
      <c r="B142" s="139"/>
      <c r="C142" s="159" t="s">
        <v>233</v>
      </c>
      <c r="D142" s="159" t="s">
        <v>473</v>
      </c>
      <c r="E142" s="160" t="s">
        <v>1852</v>
      </c>
      <c r="F142" s="161" t="s">
        <v>2546</v>
      </c>
      <c r="G142" s="162" t="s">
        <v>489</v>
      </c>
      <c r="H142" s="163">
        <v>1</v>
      </c>
      <c r="I142" s="164"/>
      <c r="J142" s="165">
        <f t="shared" si="0"/>
        <v>0</v>
      </c>
      <c r="K142" s="166"/>
      <c r="L142" s="167"/>
      <c r="M142" s="168" t="s">
        <v>1</v>
      </c>
      <c r="N142" s="16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226</v>
      </c>
      <c r="AT142" s="152" t="s">
        <v>473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2547</v>
      </c>
    </row>
    <row r="143" spans="2:65" s="1" customFormat="1" ht="16.5" customHeight="1" x14ac:dyDescent="0.2">
      <c r="B143" s="139"/>
      <c r="C143" s="140" t="s">
        <v>237</v>
      </c>
      <c r="D143" s="140" t="s">
        <v>195</v>
      </c>
      <c r="E143" s="141" t="s">
        <v>2548</v>
      </c>
      <c r="F143" s="142" t="s">
        <v>2549</v>
      </c>
      <c r="G143" s="143" t="s">
        <v>489</v>
      </c>
      <c r="H143" s="144">
        <v>1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2550</v>
      </c>
    </row>
    <row r="144" spans="2:65" s="1" customFormat="1" ht="16.5" customHeight="1" x14ac:dyDescent="0.2">
      <c r="B144" s="139"/>
      <c r="C144" s="159" t="s">
        <v>242</v>
      </c>
      <c r="D144" s="159" t="s">
        <v>473</v>
      </c>
      <c r="E144" s="160" t="s">
        <v>2551</v>
      </c>
      <c r="F144" s="161" t="s">
        <v>2552</v>
      </c>
      <c r="G144" s="162" t="s">
        <v>489</v>
      </c>
      <c r="H144" s="163">
        <v>1</v>
      </c>
      <c r="I144" s="164"/>
      <c r="J144" s="165">
        <f t="shared" si="0"/>
        <v>0</v>
      </c>
      <c r="K144" s="166"/>
      <c r="L144" s="167"/>
      <c r="M144" s="168" t="s">
        <v>1</v>
      </c>
      <c r="N144" s="16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226</v>
      </c>
      <c r="AT144" s="152" t="s">
        <v>473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2553</v>
      </c>
    </row>
    <row r="145" spans="2:65" s="1" customFormat="1" ht="16.5" customHeight="1" x14ac:dyDescent="0.2">
      <c r="B145" s="139"/>
      <c r="C145" s="159" t="s">
        <v>246</v>
      </c>
      <c r="D145" s="159" t="s">
        <v>473</v>
      </c>
      <c r="E145" s="160" t="s">
        <v>2048</v>
      </c>
      <c r="F145" s="161" t="s">
        <v>2554</v>
      </c>
      <c r="G145" s="162" t="s">
        <v>489</v>
      </c>
      <c r="H145" s="163">
        <v>1</v>
      </c>
      <c r="I145" s="164"/>
      <c r="J145" s="165">
        <f t="shared" si="0"/>
        <v>0</v>
      </c>
      <c r="K145" s="166"/>
      <c r="L145" s="167"/>
      <c r="M145" s="168" t="s">
        <v>1</v>
      </c>
      <c r="N145" s="16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226</v>
      </c>
      <c r="AT145" s="152" t="s">
        <v>473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2555</v>
      </c>
    </row>
    <row r="146" spans="2:65" s="1" customFormat="1" ht="16.5" customHeight="1" x14ac:dyDescent="0.2">
      <c r="B146" s="139"/>
      <c r="C146" s="140" t="s">
        <v>250</v>
      </c>
      <c r="D146" s="140" t="s">
        <v>195</v>
      </c>
      <c r="E146" s="141" t="s">
        <v>2556</v>
      </c>
      <c r="F146" s="142" t="s">
        <v>2357</v>
      </c>
      <c r="G146" s="143" t="s">
        <v>489</v>
      </c>
      <c r="H146" s="144">
        <v>1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195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2557</v>
      </c>
    </row>
    <row r="147" spans="2:65" s="1" customFormat="1" ht="16.5" customHeight="1" x14ac:dyDescent="0.2">
      <c r="B147" s="139"/>
      <c r="C147" s="159" t="s">
        <v>254</v>
      </c>
      <c r="D147" s="159" t="s">
        <v>473</v>
      </c>
      <c r="E147" s="160" t="s">
        <v>2558</v>
      </c>
      <c r="F147" s="161" t="s">
        <v>2559</v>
      </c>
      <c r="G147" s="162" t="s">
        <v>489</v>
      </c>
      <c r="H147" s="163">
        <v>2</v>
      </c>
      <c r="I147" s="164"/>
      <c r="J147" s="165">
        <f t="shared" si="0"/>
        <v>0</v>
      </c>
      <c r="K147" s="166"/>
      <c r="L147" s="167"/>
      <c r="M147" s="168" t="s">
        <v>1</v>
      </c>
      <c r="N147" s="16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226</v>
      </c>
      <c r="AT147" s="152" t="s">
        <v>473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2560</v>
      </c>
    </row>
    <row r="148" spans="2:65" s="1" customFormat="1" ht="16.5" customHeight="1" x14ac:dyDescent="0.2">
      <c r="B148" s="139"/>
      <c r="C148" s="159" t="s">
        <v>258</v>
      </c>
      <c r="D148" s="159" t="s">
        <v>473</v>
      </c>
      <c r="E148" s="160" t="s">
        <v>2561</v>
      </c>
      <c r="F148" s="161" t="s">
        <v>2562</v>
      </c>
      <c r="G148" s="162" t="s">
        <v>489</v>
      </c>
      <c r="H148" s="163">
        <v>2</v>
      </c>
      <c r="I148" s="164"/>
      <c r="J148" s="165">
        <f t="shared" si="0"/>
        <v>0</v>
      </c>
      <c r="K148" s="166"/>
      <c r="L148" s="167"/>
      <c r="M148" s="168" t="s">
        <v>1</v>
      </c>
      <c r="N148" s="16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226</v>
      </c>
      <c r="AT148" s="152" t="s">
        <v>473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2563</v>
      </c>
    </row>
    <row r="149" spans="2:65" s="1" customFormat="1" ht="16.5" customHeight="1" x14ac:dyDescent="0.2">
      <c r="B149" s="139"/>
      <c r="C149" s="159" t="s">
        <v>262</v>
      </c>
      <c r="D149" s="159" t="s">
        <v>473</v>
      </c>
      <c r="E149" s="160" t="s">
        <v>2564</v>
      </c>
      <c r="F149" s="161" t="s">
        <v>2565</v>
      </c>
      <c r="G149" s="162" t="s">
        <v>489</v>
      </c>
      <c r="H149" s="163">
        <v>1</v>
      </c>
      <c r="I149" s="164"/>
      <c r="J149" s="165">
        <f t="shared" si="0"/>
        <v>0</v>
      </c>
      <c r="K149" s="166"/>
      <c r="L149" s="167"/>
      <c r="M149" s="168" t="s">
        <v>1</v>
      </c>
      <c r="N149" s="16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226</v>
      </c>
      <c r="AT149" s="152" t="s">
        <v>473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2566</v>
      </c>
    </row>
    <row r="150" spans="2:65" s="1" customFormat="1" ht="21.75" customHeight="1" x14ac:dyDescent="0.2">
      <c r="B150" s="139"/>
      <c r="C150" s="140" t="s">
        <v>326</v>
      </c>
      <c r="D150" s="140" t="s">
        <v>195</v>
      </c>
      <c r="E150" s="141" t="s">
        <v>2567</v>
      </c>
      <c r="F150" s="142" t="s">
        <v>2568</v>
      </c>
      <c r="G150" s="143" t="s">
        <v>489</v>
      </c>
      <c r="H150" s="144">
        <v>2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2569</v>
      </c>
    </row>
    <row r="151" spans="2:65" s="1" customFormat="1" ht="16.5" customHeight="1" x14ac:dyDescent="0.2">
      <c r="B151" s="139"/>
      <c r="C151" s="159" t="s">
        <v>578</v>
      </c>
      <c r="D151" s="159" t="s">
        <v>473</v>
      </c>
      <c r="E151" s="160" t="s">
        <v>1873</v>
      </c>
      <c r="F151" s="161" t="s">
        <v>2570</v>
      </c>
      <c r="G151" s="162" t="s">
        <v>489</v>
      </c>
      <c r="H151" s="163">
        <v>2</v>
      </c>
      <c r="I151" s="164"/>
      <c r="J151" s="165">
        <f t="shared" si="0"/>
        <v>0</v>
      </c>
      <c r="K151" s="166"/>
      <c r="L151" s="167"/>
      <c r="M151" s="168" t="s">
        <v>1</v>
      </c>
      <c r="N151" s="16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226</v>
      </c>
      <c r="AT151" s="152" t="s">
        <v>473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2571</v>
      </c>
    </row>
    <row r="152" spans="2:65" s="1" customFormat="1" ht="21.75" customHeight="1" x14ac:dyDescent="0.2">
      <c r="B152" s="139"/>
      <c r="C152" s="140" t="s">
        <v>270</v>
      </c>
      <c r="D152" s="140" t="s">
        <v>195</v>
      </c>
      <c r="E152" s="141" t="s">
        <v>2572</v>
      </c>
      <c r="F152" s="142" t="s">
        <v>2573</v>
      </c>
      <c r="G152" s="143" t="s">
        <v>489</v>
      </c>
      <c r="H152" s="144">
        <v>2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86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2574</v>
      </c>
    </row>
    <row r="153" spans="2:65" s="1" customFormat="1" ht="16.5" customHeight="1" x14ac:dyDescent="0.2">
      <c r="B153" s="139"/>
      <c r="C153" s="140" t="s">
        <v>276</v>
      </c>
      <c r="D153" s="140" t="s">
        <v>195</v>
      </c>
      <c r="E153" s="141" t="s">
        <v>2575</v>
      </c>
      <c r="F153" s="142" t="s">
        <v>2576</v>
      </c>
      <c r="G153" s="143" t="s">
        <v>489</v>
      </c>
      <c r="H153" s="144">
        <v>3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86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2577</v>
      </c>
    </row>
    <row r="154" spans="2:65" s="1" customFormat="1" ht="16.5" customHeight="1" x14ac:dyDescent="0.2">
      <c r="B154" s="139"/>
      <c r="C154" s="159" t="s">
        <v>7</v>
      </c>
      <c r="D154" s="159" t="s">
        <v>473</v>
      </c>
      <c r="E154" s="160" t="s">
        <v>2578</v>
      </c>
      <c r="F154" s="161" t="s">
        <v>2579</v>
      </c>
      <c r="G154" s="162" t="s">
        <v>489</v>
      </c>
      <c r="H154" s="163">
        <v>1</v>
      </c>
      <c r="I154" s="164"/>
      <c r="J154" s="165">
        <f t="shared" si="0"/>
        <v>0</v>
      </c>
      <c r="K154" s="166"/>
      <c r="L154" s="167"/>
      <c r="M154" s="168" t="s">
        <v>1</v>
      </c>
      <c r="N154" s="16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226</v>
      </c>
      <c r="AT154" s="152" t="s">
        <v>473</v>
      </c>
      <c r="AU154" s="152" t="s">
        <v>86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2580</v>
      </c>
    </row>
    <row r="155" spans="2:65" s="1" customFormat="1" ht="16.5" customHeight="1" x14ac:dyDescent="0.2">
      <c r="B155" s="139"/>
      <c r="C155" s="140" t="s">
        <v>1978</v>
      </c>
      <c r="D155" s="140" t="s">
        <v>195</v>
      </c>
      <c r="E155" s="141" t="s">
        <v>2581</v>
      </c>
      <c r="F155" s="142" t="s">
        <v>2582</v>
      </c>
      <c r="G155" s="143" t="s">
        <v>489</v>
      </c>
      <c r="H155" s="144">
        <v>2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195</v>
      </c>
      <c r="AU155" s="152" t="s">
        <v>86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2583</v>
      </c>
    </row>
    <row r="156" spans="2:65" s="1" customFormat="1" ht="16.5" customHeight="1" x14ac:dyDescent="0.2">
      <c r="B156" s="139"/>
      <c r="C156" s="140" t="s">
        <v>295</v>
      </c>
      <c r="D156" s="140" t="s">
        <v>195</v>
      </c>
      <c r="E156" s="141" t="s">
        <v>2584</v>
      </c>
      <c r="F156" s="142" t="s">
        <v>2585</v>
      </c>
      <c r="G156" s="143" t="s">
        <v>489</v>
      </c>
      <c r="H156" s="144">
        <v>1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195</v>
      </c>
      <c r="AU156" s="152" t="s">
        <v>86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2586</v>
      </c>
    </row>
    <row r="157" spans="2:65" s="1" customFormat="1" ht="16.5" customHeight="1" x14ac:dyDescent="0.2">
      <c r="B157" s="139"/>
      <c r="C157" s="159" t="s">
        <v>301</v>
      </c>
      <c r="D157" s="159" t="s">
        <v>473</v>
      </c>
      <c r="E157" s="160" t="s">
        <v>1867</v>
      </c>
      <c r="F157" s="161" t="s">
        <v>2587</v>
      </c>
      <c r="G157" s="162" t="s">
        <v>489</v>
      </c>
      <c r="H157" s="163">
        <v>1</v>
      </c>
      <c r="I157" s="164"/>
      <c r="J157" s="165">
        <f t="shared" si="0"/>
        <v>0</v>
      </c>
      <c r="K157" s="166"/>
      <c r="L157" s="167"/>
      <c r="M157" s="168" t="s">
        <v>1</v>
      </c>
      <c r="N157" s="16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226</v>
      </c>
      <c r="AT157" s="152" t="s">
        <v>473</v>
      </c>
      <c r="AU157" s="152" t="s">
        <v>86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2588</v>
      </c>
    </row>
    <row r="158" spans="2:65" s="1" customFormat="1" ht="16.5" customHeight="1" x14ac:dyDescent="0.2">
      <c r="B158" s="139"/>
      <c r="C158" s="140" t="s">
        <v>285</v>
      </c>
      <c r="D158" s="140" t="s">
        <v>195</v>
      </c>
      <c r="E158" s="141" t="s">
        <v>2589</v>
      </c>
      <c r="F158" s="142" t="s">
        <v>2590</v>
      </c>
      <c r="G158" s="143" t="s">
        <v>489</v>
      </c>
      <c r="H158" s="144">
        <v>1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45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199</v>
      </c>
      <c r="AT158" s="152" t="s">
        <v>195</v>
      </c>
      <c r="AU158" s="152" t="s">
        <v>86</v>
      </c>
      <c r="AY158" s="13" t="s">
        <v>193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91</v>
      </c>
      <c r="BK158" s="153">
        <f t="shared" si="9"/>
        <v>0</v>
      </c>
      <c r="BL158" s="13" t="s">
        <v>199</v>
      </c>
      <c r="BM158" s="152" t="s">
        <v>2591</v>
      </c>
    </row>
    <row r="159" spans="2:65" s="1" customFormat="1" ht="24.2" customHeight="1" x14ac:dyDescent="0.2">
      <c r="B159" s="139"/>
      <c r="C159" s="159" t="s">
        <v>291</v>
      </c>
      <c r="D159" s="159" t="s">
        <v>473</v>
      </c>
      <c r="E159" s="160" t="s">
        <v>2592</v>
      </c>
      <c r="F159" s="161" t="s">
        <v>2593</v>
      </c>
      <c r="G159" s="162" t="s">
        <v>489</v>
      </c>
      <c r="H159" s="163">
        <v>1</v>
      </c>
      <c r="I159" s="164"/>
      <c r="J159" s="165">
        <f t="shared" si="0"/>
        <v>0</v>
      </c>
      <c r="K159" s="166"/>
      <c r="L159" s="167"/>
      <c r="M159" s="168" t="s">
        <v>1</v>
      </c>
      <c r="N159" s="169" t="s">
        <v>45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226</v>
      </c>
      <c r="AT159" s="152" t="s">
        <v>473</v>
      </c>
      <c r="AU159" s="152" t="s">
        <v>86</v>
      </c>
      <c r="AY159" s="13" t="s">
        <v>193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91</v>
      </c>
      <c r="BK159" s="153">
        <f t="shared" si="9"/>
        <v>0</v>
      </c>
      <c r="BL159" s="13" t="s">
        <v>199</v>
      </c>
      <c r="BM159" s="152" t="s">
        <v>2594</v>
      </c>
    </row>
    <row r="160" spans="2:65" s="1" customFormat="1" ht="16.5" customHeight="1" x14ac:dyDescent="0.2">
      <c r="B160" s="139"/>
      <c r="C160" s="140" t="s">
        <v>315</v>
      </c>
      <c r="D160" s="140" t="s">
        <v>195</v>
      </c>
      <c r="E160" s="141" t="s">
        <v>2595</v>
      </c>
      <c r="F160" s="142" t="s">
        <v>2596</v>
      </c>
      <c r="G160" s="143" t="s">
        <v>489</v>
      </c>
      <c r="H160" s="144">
        <v>2</v>
      </c>
      <c r="I160" s="145"/>
      <c r="J160" s="146">
        <f t="shared" si="0"/>
        <v>0</v>
      </c>
      <c r="K160" s="147"/>
      <c r="L160" s="28"/>
      <c r="M160" s="148" t="s">
        <v>1</v>
      </c>
      <c r="N160" s="149" t="s">
        <v>45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199</v>
      </c>
      <c r="AT160" s="152" t="s">
        <v>195</v>
      </c>
      <c r="AU160" s="152" t="s">
        <v>86</v>
      </c>
      <c r="AY160" s="13" t="s">
        <v>193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3" t="s">
        <v>91</v>
      </c>
      <c r="BK160" s="153">
        <f t="shared" si="9"/>
        <v>0</v>
      </c>
      <c r="BL160" s="13" t="s">
        <v>199</v>
      </c>
      <c r="BM160" s="152" t="s">
        <v>2597</v>
      </c>
    </row>
    <row r="161" spans="2:65" s="1" customFormat="1" ht="24.2" customHeight="1" x14ac:dyDescent="0.2">
      <c r="B161" s="139"/>
      <c r="C161" s="159" t="s">
        <v>320</v>
      </c>
      <c r="D161" s="159" t="s">
        <v>473</v>
      </c>
      <c r="E161" s="160" t="s">
        <v>2598</v>
      </c>
      <c r="F161" s="161" t="s">
        <v>2599</v>
      </c>
      <c r="G161" s="162" t="s">
        <v>489</v>
      </c>
      <c r="H161" s="163">
        <v>2</v>
      </c>
      <c r="I161" s="164"/>
      <c r="J161" s="165">
        <f t="shared" si="0"/>
        <v>0</v>
      </c>
      <c r="K161" s="166"/>
      <c r="L161" s="167"/>
      <c r="M161" s="168" t="s">
        <v>1</v>
      </c>
      <c r="N161" s="169" t="s">
        <v>45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226</v>
      </c>
      <c r="AT161" s="152" t="s">
        <v>473</v>
      </c>
      <c r="AU161" s="152" t="s">
        <v>86</v>
      </c>
      <c r="AY161" s="13" t="s">
        <v>193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3" t="s">
        <v>91</v>
      </c>
      <c r="BK161" s="153">
        <f t="shared" si="9"/>
        <v>0</v>
      </c>
      <c r="BL161" s="13" t="s">
        <v>199</v>
      </c>
      <c r="BM161" s="152" t="s">
        <v>2600</v>
      </c>
    </row>
    <row r="162" spans="2:65" s="1" customFormat="1" ht="16.5" customHeight="1" x14ac:dyDescent="0.2">
      <c r="B162" s="139"/>
      <c r="C162" s="140" t="s">
        <v>307</v>
      </c>
      <c r="D162" s="140" t="s">
        <v>195</v>
      </c>
      <c r="E162" s="141" t="s">
        <v>2601</v>
      </c>
      <c r="F162" s="142" t="s">
        <v>2602</v>
      </c>
      <c r="G162" s="143" t="s">
        <v>489</v>
      </c>
      <c r="H162" s="144">
        <v>1</v>
      </c>
      <c r="I162" s="145"/>
      <c r="J162" s="146">
        <f t="shared" si="0"/>
        <v>0</v>
      </c>
      <c r="K162" s="147"/>
      <c r="L162" s="28"/>
      <c r="M162" s="148" t="s">
        <v>1</v>
      </c>
      <c r="N162" s="149" t="s">
        <v>45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199</v>
      </c>
      <c r="AT162" s="152" t="s">
        <v>195</v>
      </c>
      <c r="AU162" s="152" t="s">
        <v>86</v>
      </c>
      <c r="AY162" s="13" t="s">
        <v>193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3" t="s">
        <v>91</v>
      </c>
      <c r="BK162" s="153">
        <f t="shared" si="9"/>
        <v>0</v>
      </c>
      <c r="BL162" s="13" t="s">
        <v>199</v>
      </c>
      <c r="BM162" s="152" t="s">
        <v>2603</v>
      </c>
    </row>
    <row r="163" spans="2:65" s="1" customFormat="1" ht="16.5" customHeight="1" x14ac:dyDescent="0.2">
      <c r="B163" s="139"/>
      <c r="C163" s="159" t="s">
        <v>311</v>
      </c>
      <c r="D163" s="159" t="s">
        <v>473</v>
      </c>
      <c r="E163" s="160" t="s">
        <v>1870</v>
      </c>
      <c r="F163" s="161" t="s">
        <v>2604</v>
      </c>
      <c r="G163" s="162" t="s">
        <v>489</v>
      </c>
      <c r="H163" s="163">
        <v>2</v>
      </c>
      <c r="I163" s="164"/>
      <c r="J163" s="165">
        <f t="shared" si="0"/>
        <v>0</v>
      </c>
      <c r="K163" s="166"/>
      <c r="L163" s="167"/>
      <c r="M163" s="168" t="s">
        <v>1</v>
      </c>
      <c r="N163" s="169" t="s">
        <v>45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226</v>
      </c>
      <c r="AT163" s="152" t="s">
        <v>473</v>
      </c>
      <c r="AU163" s="152" t="s">
        <v>86</v>
      </c>
      <c r="AY163" s="13" t="s">
        <v>193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3" t="s">
        <v>91</v>
      </c>
      <c r="BK163" s="153">
        <f t="shared" si="9"/>
        <v>0</v>
      </c>
      <c r="BL163" s="13" t="s">
        <v>199</v>
      </c>
      <c r="BM163" s="152" t="s">
        <v>2605</v>
      </c>
    </row>
    <row r="164" spans="2:65" s="11" customFormat="1" ht="25.9" customHeight="1" x14ac:dyDescent="0.2">
      <c r="B164" s="127"/>
      <c r="D164" s="128" t="s">
        <v>78</v>
      </c>
      <c r="E164" s="129" t="s">
        <v>2063</v>
      </c>
      <c r="F164" s="129" t="s">
        <v>126</v>
      </c>
      <c r="I164" s="130"/>
      <c r="J164" s="131">
        <f>BK164</f>
        <v>0</v>
      </c>
      <c r="L164" s="127"/>
      <c r="M164" s="132"/>
      <c r="P164" s="133">
        <f>SUM(P165:P169)</f>
        <v>0</v>
      </c>
      <c r="R164" s="133">
        <f>SUM(R165:R169)</f>
        <v>0</v>
      </c>
      <c r="T164" s="134">
        <f>SUM(T165:T169)</f>
        <v>0</v>
      </c>
      <c r="AR164" s="128" t="s">
        <v>86</v>
      </c>
      <c r="AT164" s="135" t="s">
        <v>78</v>
      </c>
      <c r="AU164" s="135" t="s">
        <v>79</v>
      </c>
      <c r="AY164" s="128" t="s">
        <v>193</v>
      </c>
      <c r="BK164" s="136">
        <f>SUM(BK165:BK169)</f>
        <v>0</v>
      </c>
    </row>
    <row r="165" spans="2:65" s="1" customFormat="1" ht="16.5" customHeight="1" x14ac:dyDescent="0.2">
      <c r="B165" s="139"/>
      <c r="C165" s="140" t="s">
        <v>731</v>
      </c>
      <c r="D165" s="140" t="s">
        <v>195</v>
      </c>
      <c r="E165" s="141" t="s">
        <v>2606</v>
      </c>
      <c r="F165" s="142" t="s">
        <v>2607</v>
      </c>
      <c r="G165" s="143" t="s">
        <v>318</v>
      </c>
      <c r="H165" s="144">
        <v>210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45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199</v>
      </c>
      <c r="AT165" s="152" t="s">
        <v>195</v>
      </c>
      <c r="AU165" s="152" t="s">
        <v>86</v>
      </c>
      <c r="AY165" s="13" t="s">
        <v>193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91</v>
      </c>
      <c r="BK165" s="153">
        <f>ROUND(I165*H165,2)</f>
        <v>0</v>
      </c>
      <c r="BL165" s="13" t="s">
        <v>199</v>
      </c>
      <c r="BM165" s="152" t="s">
        <v>2608</v>
      </c>
    </row>
    <row r="166" spans="2:65" s="1" customFormat="1" ht="24.2" customHeight="1" x14ac:dyDescent="0.2">
      <c r="B166" s="139"/>
      <c r="C166" s="140" t="s">
        <v>1272</v>
      </c>
      <c r="D166" s="140" t="s">
        <v>195</v>
      </c>
      <c r="E166" s="141" t="s">
        <v>2609</v>
      </c>
      <c r="F166" s="142" t="s">
        <v>2610</v>
      </c>
      <c r="G166" s="143" t="s">
        <v>240</v>
      </c>
      <c r="H166" s="144">
        <v>2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45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199</v>
      </c>
      <c r="AT166" s="152" t="s">
        <v>195</v>
      </c>
      <c r="AU166" s="152" t="s">
        <v>86</v>
      </c>
      <c r="AY166" s="13" t="s">
        <v>193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91</v>
      </c>
      <c r="BK166" s="153">
        <f>ROUND(I166*H166,2)</f>
        <v>0</v>
      </c>
      <c r="BL166" s="13" t="s">
        <v>199</v>
      </c>
      <c r="BM166" s="152" t="s">
        <v>2611</v>
      </c>
    </row>
    <row r="167" spans="2:65" s="1" customFormat="1" ht="21.75" customHeight="1" x14ac:dyDescent="0.2">
      <c r="B167" s="139"/>
      <c r="C167" s="140" t="s">
        <v>719</v>
      </c>
      <c r="D167" s="140" t="s">
        <v>195</v>
      </c>
      <c r="E167" s="141" t="s">
        <v>2612</v>
      </c>
      <c r="F167" s="142" t="s">
        <v>2613</v>
      </c>
      <c r="G167" s="143" t="s">
        <v>240</v>
      </c>
      <c r="H167" s="144">
        <v>2</v>
      </c>
      <c r="I167" s="145"/>
      <c r="J167" s="146">
        <f>ROUND(I167*H167,2)</f>
        <v>0</v>
      </c>
      <c r="K167" s="147"/>
      <c r="L167" s="28"/>
      <c r="M167" s="148" t="s">
        <v>1</v>
      </c>
      <c r="N167" s="149" t="s">
        <v>45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199</v>
      </c>
      <c r="AT167" s="152" t="s">
        <v>195</v>
      </c>
      <c r="AU167" s="152" t="s">
        <v>86</v>
      </c>
      <c r="AY167" s="13" t="s">
        <v>193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91</v>
      </c>
      <c r="BK167" s="153">
        <f>ROUND(I167*H167,2)</f>
        <v>0</v>
      </c>
      <c r="BL167" s="13" t="s">
        <v>199</v>
      </c>
      <c r="BM167" s="152" t="s">
        <v>2614</v>
      </c>
    </row>
    <row r="168" spans="2:65" s="1" customFormat="1" ht="24.2" customHeight="1" x14ac:dyDescent="0.2">
      <c r="B168" s="139"/>
      <c r="C168" s="140" t="s">
        <v>723</v>
      </c>
      <c r="D168" s="140" t="s">
        <v>195</v>
      </c>
      <c r="E168" s="141" t="s">
        <v>2615</v>
      </c>
      <c r="F168" s="142" t="s">
        <v>2616</v>
      </c>
      <c r="G168" s="143" t="s">
        <v>240</v>
      </c>
      <c r="H168" s="144">
        <v>2</v>
      </c>
      <c r="I168" s="145"/>
      <c r="J168" s="146">
        <f>ROUND(I168*H168,2)</f>
        <v>0</v>
      </c>
      <c r="K168" s="147"/>
      <c r="L168" s="28"/>
      <c r="M168" s="148" t="s">
        <v>1</v>
      </c>
      <c r="N168" s="149" t="s">
        <v>45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199</v>
      </c>
      <c r="AT168" s="152" t="s">
        <v>195</v>
      </c>
      <c r="AU168" s="152" t="s">
        <v>86</v>
      </c>
      <c r="AY168" s="13" t="s">
        <v>193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3" t="s">
        <v>91</v>
      </c>
      <c r="BK168" s="153">
        <f>ROUND(I168*H168,2)</f>
        <v>0</v>
      </c>
      <c r="BL168" s="13" t="s">
        <v>199</v>
      </c>
      <c r="BM168" s="152" t="s">
        <v>2617</v>
      </c>
    </row>
    <row r="169" spans="2:65" s="1" customFormat="1" ht="21.75" customHeight="1" x14ac:dyDescent="0.2">
      <c r="B169" s="139"/>
      <c r="C169" s="140" t="s">
        <v>727</v>
      </c>
      <c r="D169" s="140" t="s">
        <v>195</v>
      </c>
      <c r="E169" s="141" t="s">
        <v>2618</v>
      </c>
      <c r="F169" s="142" t="s">
        <v>2619</v>
      </c>
      <c r="G169" s="143" t="s">
        <v>240</v>
      </c>
      <c r="H169" s="144">
        <v>2</v>
      </c>
      <c r="I169" s="145"/>
      <c r="J169" s="146">
        <f>ROUND(I169*H169,2)</f>
        <v>0</v>
      </c>
      <c r="K169" s="147"/>
      <c r="L169" s="28"/>
      <c r="M169" s="148" t="s">
        <v>1</v>
      </c>
      <c r="N169" s="149" t="s">
        <v>45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199</v>
      </c>
      <c r="AT169" s="152" t="s">
        <v>195</v>
      </c>
      <c r="AU169" s="152" t="s">
        <v>86</v>
      </c>
      <c r="AY169" s="13" t="s">
        <v>193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3" t="s">
        <v>91</v>
      </c>
      <c r="BK169" s="153">
        <f>ROUND(I169*H169,2)</f>
        <v>0</v>
      </c>
      <c r="BL169" s="13" t="s">
        <v>199</v>
      </c>
      <c r="BM169" s="152" t="s">
        <v>2620</v>
      </c>
    </row>
    <row r="170" spans="2:65" s="11" customFormat="1" ht="25.9" customHeight="1" x14ac:dyDescent="0.2">
      <c r="B170" s="127"/>
      <c r="D170" s="128" t="s">
        <v>78</v>
      </c>
      <c r="E170" s="129" t="s">
        <v>2073</v>
      </c>
      <c r="F170" s="129" t="s">
        <v>2074</v>
      </c>
      <c r="I170" s="130"/>
      <c r="J170" s="131">
        <f>BK170</f>
        <v>0</v>
      </c>
      <c r="L170" s="127"/>
      <c r="M170" s="132"/>
      <c r="P170" s="133">
        <f>SUM(P171:P178)</f>
        <v>0</v>
      </c>
      <c r="R170" s="133">
        <f>SUM(R171:R178)</f>
        <v>0</v>
      </c>
      <c r="T170" s="134">
        <f>SUM(T171:T178)</f>
        <v>0</v>
      </c>
      <c r="AR170" s="128" t="s">
        <v>86</v>
      </c>
      <c r="AT170" s="135" t="s">
        <v>78</v>
      </c>
      <c r="AU170" s="135" t="s">
        <v>79</v>
      </c>
      <c r="AY170" s="128" t="s">
        <v>193</v>
      </c>
      <c r="BK170" s="136">
        <f>SUM(BK171:BK178)</f>
        <v>0</v>
      </c>
    </row>
    <row r="171" spans="2:65" s="1" customFormat="1" ht="16.5" customHeight="1" x14ac:dyDescent="0.2">
      <c r="B171" s="139"/>
      <c r="C171" s="140" t="s">
        <v>735</v>
      </c>
      <c r="D171" s="140" t="s">
        <v>195</v>
      </c>
      <c r="E171" s="141" t="s">
        <v>1945</v>
      </c>
      <c r="F171" s="142" t="s">
        <v>2076</v>
      </c>
      <c r="G171" s="143" t="s">
        <v>2077</v>
      </c>
      <c r="H171" s="144">
        <v>12</v>
      </c>
      <c r="I171" s="145"/>
      <c r="J171" s="146">
        <f t="shared" ref="J171:J178" si="10">ROUND(I171*H171,2)</f>
        <v>0</v>
      </c>
      <c r="K171" s="147"/>
      <c r="L171" s="28"/>
      <c r="M171" s="148" t="s">
        <v>1</v>
      </c>
      <c r="N171" s="149" t="s">
        <v>45</v>
      </c>
      <c r="P171" s="150">
        <f t="shared" ref="P171:P178" si="11">O171*H171</f>
        <v>0</v>
      </c>
      <c r="Q171" s="150">
        <v>0</v>
      </c>
      <c r="R171" s="150">
        <f t="shared" ref="R171:R178" si="12">Q171*H171</f>
        <v>0</v>
      </c>
      <c r="S171" s="150">
        <v>0</v>
      </c>
      <c r="T171" s="151">
        <f t="shared" ref="T171:T178" si="13">S171*H171</f>
        <v>0</v>
      </c>
      <c r="AR171" s="152" t="s">
        <v>199</v>
      </c>
      <c r="AT171" s="152" t="s">
        <v>195</v>
      </c>
      <c r="AU171" s="152" t="s">
        <v>86</v>
      </c>
      <c r="AY171" s="13" t="s">
        <v>193</v>
      </c>
      <c r="BE171" s="153">
        <f t="shared" ref="BE171:BE178" si="14">IF(N171="základná",J171,0)</f>
        <v>0</v>
      </c>
      <c r="BF171" s="153">
        <f t="shared" ref="BF171:BF178" si="15">IF(N171="znížená",J171,0)</f>
        <v>0</v>
      </c>
      <c r="BG171" s="153">
        <f t="shared" ref="BG171:BG178" si="16">IF(N171="zákl. prenesená",J171,0)</f>
        <v>0</v>
      </c>
      <c r="BH171" s="153">
        <f t="shared" ref="BH171:BH178" si="17">IF(N171="zníž. prenesená",J171,0)</f>
        <v>0</v>
      </c>
      <c r="BI171" s="153">
        <f t="shared" ref="BI171:BI178" si="18">IF(N171="nulová",J171,0)</f>
        <v>0</v>
      </c>
      <c r="BJ171" s="13" t="s">
        <v>91</v>
      </c>
      <c r="BK171" s="153">
        <f t="shared" ref="BK171:BK178" si="19">ROUND(I171*H171,2)</f>
        <v>0</v>
      </c>
      <c r="BL171" s="13" t="s">
        <v>199</v>
      </c>
      <c r="BM171" s="152" t="s">
        <v>2621</v>
      </c>
    </row>
    <row r="172" spans="2:65" s="1" customFormat="1" ht="16.5" customHeight="1" x14ac:dyDescent="0.2">
      <c r="B172" s="139"/>
      <c r="C172" s="140" t="s">
        <v>739</v>
      </c>
      <c r="D172" s="140" t="s">
        <v>195</v>
      </c>
      <c r="E172" s="141" t="s">
        <v>1903</v>
      </c>
      <c r="F172" s="142" t="s">
        <v>2080</v>
      </c>
      <c r="G172" s="143" t="s">
        <v>2077</v>
      </c>
      <c r="H172" s="144">
        <v>24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199</v>
      </c>
      <c r="AT172" s="152" t="s">
        <v>195</v>
      </c>
      <c r="AU172" s="152" t="s">
        <v>86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2622</v>
      </c>
    </row>
    <row r="173" spans="2:65" s="1" customFormat="1" ht="16.5" customHeight="1" x14ac:dyDescent="0.2">
      <c r="B173" s="139"/>
      <c r="C173" s="140" t="s">
        <v>824</v>
      </c>
      <c r="D173" s="140" t="s">
        <v>195</v>
      </c>
      <c r="E173" s="141" t="s">
        <v>2042</v>
      </c>
      <c r="F173" s="142" t="s">
        <v>2083</v>
      </c>
      <c r="G173" s="143" t="s">
        <v>2077</v>
      </c>
      <c r="H173" s="144">
        <v>4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199</v>
      </c>
      <c r="AT173" s="152" t="s">
        <v>195</v>
      </c>
      <c r="AU173" s="152" t="s">
        <v>86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2623</v>
      </c>
    </row>
    <row r="174" spans="2:65" s="1" customFormat="1" ht="16.5" customHeight="1" x14ac:dyDescent="0.2">
      <c r="B174" s="139"/>
      <c r="C174" s="140" t="s">
        <v>860</v>
      </c>
      <c r="D174" s="140" t="s">
        <v>195</v>
      </c>
      <c r="E174" s="141" t="s">
        <v>2045</v>
      </c>
      <c r="F174" s="142" t="s">
        <v>2624</v>
      </c>
      <c r="G174" s="143" t="s">
        <v>2077</v>
      </c>
      <c r="H174" s="144">
        <v>8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86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2625</v>
      </c>
    </row>
    <row r="175" spans="2:65" s="1" customFormat="1" ht="16.5" customHeight="1" x14ac:dyDescent="0.2">
      <c r="B175" s="139"/>
      <c r="C175" s="140" t="s">
        <v>864</v>
      </c>
      <c r="D175" s="140" t="s">
        <v>195</v>
      </c>
      <c r="E175" s="141" t="s">
        <v>2140</v>
      </c>
      <c r="F175" s="142" t="s">
        <v>2626</v>
      </c>
      <c r="G175" s="143" t="s">
        <v>2077</v>
      </c>
      <c r="H175" s="144">
        <v>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86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2627</v>
      </c>
    </row>
    <row r="176" spans="2:65" s="1" customFormat="1" ht="16.5" customHeight="1" x14ac:dyDescent="0.2">
      <c r="B176" s="139"/>
      <c r="C176" s="140" t="s">
        <v>828</v>
      </c>
      <c r="D176" s="140" t="s">
        <v>195</v>
      </c>
      <c r="E176" s="141" t="s">
        <v>2143</v>
      </c>
      <c r="F176" s="142" t="s">
        <v>2628</v>
      </c>
      <c r="G176" s="143" t="s">
        <v>489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45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199</v>
      </c>
      <c r="AT176" s="152" t="s">
        <v>195</v>
      </c>
      <c r="AU176" s="152" t="s">
        <v>86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2629</v>
      </c>
    </row>
    <row r="177" spans="2:65" s="1" customFormat="1" ht="16.5" customHeight="1" x14ac:dyDescent="0.2">
      <c r="B177" s="139"/>
      <c r="C177" s="140" t="s">
        <v>832</v>
      </c>
      <c r="D177" s="140" t="s">
        <v>195</v>
      </c>
      <c r="E177" s="141" t="s">
        <v>2146</v>
      </c>
      <c r="F177" s="142" t="s">
        <v>2086</v>
      </c>
      <c r="G177" s="143" t="s">
        <v>2077</v>
      </c>
      <c r="H177" s="144">
        <v>16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45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199</v>
      </c>
      <c r="AT177" s="152" t="s">
        <v>195</v>
      </c>
      <c r="AU177" s="152" t="s">
        <v>86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2630</v>
      </c>
    </row>
    <row r="178" spans="2:65" s="1" customFormat="1" ht="24.2" customHeight="1" x14ac:dyDescent="0.2">
      <c r="B178" s="139"/>
      <c r="C178" s="140" t="s">
        <v>852</v>
      </c>
      <c r="D178" s="140" t="s">
        <v>195</v>
      </c>
      <c r="E178" s="141" t="s">
        <v>2149</v>
      </c>
      <c r="F178" s="142" t="s">
        <v>2631</v>
      </c>
      <c r="G178" s="143" t="s">
        <v>489</v>
      </c>
      <c r="H178" s="144">
        <v>4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45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199</v>
      </c>
      <c r="AT178" s="152" t="s">
        <v>195</v>
      </c>
      <c r="AU178" s="152" t="s">
        <v>86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2632</v>
      </c>
    </row>
    <row r="179" spans="2:65" s="11" customFormat="1" ht="25.9" customHeight="1" x14ac:dyDescent="0.2">
      <c r="B179" s="127"/>
      <c r="D179" s="128" t="s">
        <v>78</v>
      </c>
      <c r="E179" s="129" t="s">
        <v>2091</v>
      </c>
      <c r="F179" s="129" t="s">
        <v>2633</v>
      </c>
      <c r="I179" s="130"/>
      <c r="J179" s="131">
        <f>BK179</f>
        <v>0</v>
      </c>
      <c r="L179" s="127"/>
      <c r="M179" s="132"/>
      <c r="P179" s="133">
        <f>SUM(P180:P186)</f>
        <v>0</v>
      </c>
      <c r="R179" s="133">
        <f>SUM(R180:R186)</f>
        <v>0</v>
      </c>
      <c r="T179" s="134">
        <f>SUM(T180:T186)</f>
        <v>0</v>
      </c>
      <c r="AR179" s="128" t="s">
        <v>86</v>
      </c>
      <c r="AT179" s="135" t="s">
        <v>78</v>
      </c>
      <c r="AU179" s="135" t="s">
        <v>79</v>
      </c>
      <c r="AY179" s="128" t="s">
        <v>193</v>
      </c>
      <c r="BK179" s="136">
        <f>SUM(BK180:BK186)</f>
        <v>0</v>
      </c>
    </row>
    <row r="180" spans="2:65" s="1" customFormat="1" ht="24.2" customHeight="1" x14ac:dyDescent="0.2">
      <c r="B180" s="139"/>
      <c r="C180" s="159" t="s">
        <v>582</v>
      </c>
      <c r="D180" s="159" t="s">
        <v>473</v>
      </c>
      <c r="E180" s="160" t="s">
        <v>2634</v>
      </c>
      <c r="F180" s="161" t="s">
        <v>2635</v>
      </c>
      <c r="G180" s="162" t="s">
        <v>489</v>
      </c>
      <c r="H180" s="163">
        <v>1</v>
      </c>
      <c r="I180" s="164"/>
      <c r="J180" s="165">
        <f t="shared" ref="J180:J186" si="20">ROUND(I180*H180,2)</f>
        <v>0</v>
      </c>
      <c r="K180" s="166"/>
      <c r="L180" s="167"/>
      <c r="M180" s="168" t="s">
        <v>1</v>
      </c>
      <c r="N180" s="169" t="s">
        <v>45</v>
      </c>
      <c r="P180" s="150">
        <f t="shared" ref="P180:P186" si="21">O180*H180</f>
        <v>0</v>
      </c>
      <c r="Q180" s="150">
        <v>0</v>
      </c>
      <c r="R180" s="150">
        <f t="shared" ref="R180:R186" si="22">Q180*H180</f>
        <v>0</v>
      </c>
      <c r="S180" s="150">
        <v>0</v>
      </c>
      <c r="T180" s="151">
        <f t="shared" ref="T180:T186" si="23">S180*H180</f>
        <v>0</v>
      </c>
      <c r="AR180" s="152" t="s">
        <v>226</v>
      </c>
      <c r="AT180" s="152" t="s">
        <v>473</v>
      </c>
      <c r="AU180" s="152" t="s">
        <v>86</v>
      </c>
      <c r="AY180" s="13" t="s">
        <v>193</v>
      </c>
      <c r="BE180" s="153">
        <f t="shared" ref="BE180:BE186" si="24">IF(N180="základná",J180,0)</f>
        <v>0</v>
      </c>
      <c r="BF180" s="153">
        <f t="shared" ref="BF180:BF186" si="25">IF(N180="znížená",J180,0)</f>
        <v>0</v>
      </c>
      <c r="BG180" s="153">
        <f t="shared" ref="BG180:BG186" si="26">IF(N180="zákl. prenesená",J180,0)</f>
        <v>0</v>
      </c>
      <c r="BH180" s="153">
        <f t="shared" ref="BH180:BH186" si="27">IF(N180="zníž. prenesená",J180,0)</f>
        <v>0</v>
      </c>
      <c r="BI180" s="153">
        <f t="shared" ref="BI180:BI186" si="28">IF(N180="nulová",J180,0)</f>
        <v>0</v>
      </c>
      <c r="BJ180" s="13" t="s">
        <v>91</v>
      </c>
      <c r="BK180" s="153">
        <f t="shared" ref="BK180:BK186" si="29">ROUND(I180*H180,2)</f>
        <v>0</v>
      </c>
      <c r="BL180" s="13" t="s">
        <v>199</v>
      </c>
      <c r="BM180" s="152" t="s">
        <v>2636</v>
      </c>
    </row>
    <row r="181" spans="2:65" s="1" customFormat="1" ht="16.5" customHeight="1" x14ac:dyDescent="0.2">
      <c r="B181" s="139"/>
      <c r="C181" s="140" t="s">
        <v>570</v>
      </c>
      <c r="D181" s="140" t="s">
        <v>195</v>
      </c>
      <c r="E181" s="141" t="s">
        <v>2637</v>
      </c>
      <c r="F181" s="142" t="s">
        <v>2638</v>
      </c>
      <c r="G181" s="143" t="s">
        <v>2095</v>
      </c>
      <c r="H181" s="144">
        <v>20</v>
      </c>
      <c r="I181" s="145"/>
      <c r="J181" s="146">
        <f t="shared" si="20"/>
        <v>0</v>
      </c>
      <c r="K181" s="147"/>
      <c r="L181" s="28"/>
      <c r="M181" s="148" t="s">
        <v>1</v>
      </c>
      <c r="N181" s="149" t="s">
        <v>45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199</v>
      </c>
      <c r="AT181" s="152" t="s">
        <v>195</v>
      </c>
      <c r="AU181" s="152" t="s">
        <v>86</v>
      </c>
      <c r="AY181" s="13" t="s">
        <v>193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91</v>
      </c>
      <c r="BK181" s="153">
        <f t="shared" si="29"/>
        <v>0</v>
      </c>
      <c r="BL181" s="13" t="s">
        <v>199</v>
      </c>
      <c r="BM181" s="152" t="s">
        <v>2639</v>
      </c>
    </row>
    <row r="182" spans="2:65" s="1" customFormat="1" ht="16.5" customHeight="1" x14ac:dyDescent="0.2">
      <c r="B182" s="139"/>
      <c r="C182" s="159" t="s">
        <v>594</v>
      </c>
      <c r="D182" s="159" t="s">
        <v>473</v>
      </c>
      <c r="E182" s="160" t="s">
        <v>1918</v>
      </c>
      <c r="F182" s="161" t="s">
        <v>2640</v>
      </c>
      <c r="G182" s="162" t="s">
        <v>1</v>
      </c>
      <c r="H182" s="163">
        <v>0</v>
      </c>
      <c r="I182" s="164"/>
      <c r="J182" s="165">
        <f t="shared" si="20"/>
        <v>0</v>
      </c>
      <c r="K182" s="166"/>
      <c r="L182" s="167"/>
      <c r="M182" s="168" t="s">
        <v>1</v>
      </c>
      <c r="N182" s="169" t="s">
        <v>45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226</v>
      </c>
      <c r="AT182" s="152" t="s">
        <v>473</v>
      </c>
      <c r="AU182" s="152" t="s">
        <v>86</v>
      </c>
      <c r="AY182" s="13" t="s">
        <v>193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91</v>
      </c>
      <c r="BK182" s="153">
        <f t="shared" si="29"/>
        <v>0</v>
      </c>
      <c r="BL182" s="13" t="s">
        <v>199</v>
      </c>
      <c r="BM182" s="152" t="s">
        <v>2641</v>
      </c>
    </row>
    <row r="183" spans="2:65" s="1" customFormat="1" ht="16.5" customHeight="1" x14ac:dyDescent="0.2">
      <c r="B183" s="139"/>
      <c r="C183" s="140" t="s">
        <v>1917</v>
      </c>
      <c r="D183" s="140" t="s">
        <v>195</v>
      </c>
      <c r="E183" s="141" t="s">
        <v>2036</v>
      </c>
      <c r="F183" s="142" t="s">
        <v>2642</v>
      </c>
      <c r="G183" s="143" t="s">
        <v>489</v>
      </c>
      <c r="H183" s="144">
        <v>1</v>
      </c>
      <c r="I183" s="145"/>
      <c r="J183" s="146">
        <f t="shared" si="20"/>
        <v>0</v>
      </c>
      <c r="K183" s="147"/>
      <c r="L183" s="28"/>
      <c r="M183" s="148" t="s">
        <v>1</v>
      </c>
      <c r="N183" s="149" t="s">
        <v>45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199</v>
      </c>
      <c r="AT183" s="152" t="s">
        <v>195</v>
      </c>
      <c r="AU183" s="152" t="s">
        <v>86</v>
      </c>
      <c r="AY183" s="13" t="s">
        <v>193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91</v>
      </c>
      <c r="BK183" s="153">
        <f t="shared" si="29"/>
        <v>0</v>
      </c>
      <c r="BL183" s="13" t="s">
        <v>199</v>
      </c>
      <c r="BM183" s="152" t="s">
        <v>2643</v>
      </c>
    </row>
    <row r="184" spans="2:65" s="1" customFormat="1" ht="16.5" customHeight="1" x14ac:dyDescent="0.2">
      <c r="B184" s="139"/>
      <c r="C184" s="159" t="s">
        <v>657</v>
      </c>
      <c r="D184" s="159" t="s">
        <v>473</v>
      </c>
      <c r="E184" s="160" t="s">
        <v>2039</v>
      </c>
      <c r="F184" s="161" t="s">
        <v>2644</v>
      </c>
      <c r="G184" s="162" t="s">
        <v>2095</v>
      </c>
      <c r="H184" s="163">
        <v>20</v>
      </c>
      <c r="I184" s="164"/>
      <c r="J184" s="165">
        <f t="shared" si="20"/>
        <v>0</v>
      </c>
      <c r="K184" s="166"/>
      <c r="L184" s="167"/>
      <c r="M184" s="168" t="s">
        <v>1</v>
      </c>
      <c r="N184" s="169" t="s">
        <v>45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226</v>
      </c>
      <c r="AT184" s="152" t="s">
        <v>473</v>
      </c>
      <c r="AU184" s="152" t="s">
        <v>86</v>
      </c>
      <c r="AY184" s="13" t="s">
        <v>193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91</v>
      </c>
      <c r="BK184" s="153">
        <f t="shared" si="29"/>
        <v>0</v>
      </c>
      <c r="BL184" s="13" t="s">
        <v>199</v>
      </c>
      <c r="BM184" s="152" t="s">
        <v>2645</v>
      </c>
    </row>
    <row r="185" spans="2:65" s="1" customFormat="1" ht="16.5" customHeight="1" x14ac:dyDescent="0.2">
      <c r="B185" s="139"/>
      <c r="C185" s="140" t="s">
        <v>586</v>
      </c>
      <c r="D185" s="140" t="s">
        <v>195</v>
      </c>
      <c r="E185" s="141" t="s">
        <v>1876</v>
      </c>
      <c r="F185" s="142" t="s">
        <v>2646</v>
      </c>
      <c r="G185" s="143" t="s">
        <v>489</v>
      </c>
      <c r="H185" s="144">
        <v>1</v>
      </c>
      <c r="I185" s="145"/>
      <c r="J185" s="146">
        <f t="shared" si="20"/>
        <v>0</v>
      </c>
      <c r="K185" s="147"/>
      <c r="L185" s="28"/>
      <c r="M185" s="148" t="s">
        <v>1</v>
      </c>
      <c r="N185" s="149" t="s">
        <v>45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199</v>
      </c>
      <c r="AT185" s="152" t="s">
        <v>195</v>
      </c>
      <c r="AU185" s="152" t="s">
        <v>86</v>
      </c>
      <c r="AY185" s="13" t="s">
        <v>193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91</v>
      </c>
      <c r="BK185" s="153">
        <f t="shared" si="29"/>
        <v>0</v>
      </c>
      <c r="BL185" s="13" t="s">
        <v>199</v>
      </c>
      <c r="BM185" s="152" t="s">
        <v>2647</v>
      </c>
    </row>
    <row r="186" spans="2:65" s="1" customFormat="1" ht="16.5" customHeight="1" x14ac:dyDescent="0.2">
      <c r="B186" s="139"/>
      <c r="C186" s="159" t="s">
        <v>574</v>
      </c>
      <c r="D186" s="159" t="s">
        <v>473</v>
      </c>
      <c r="E186" s="160" t="s">
        <v>1879</v>
      </c>
      <c r="F186" s="161" t="s">
        <v>2648</v>
      </c>
      <c r="G186" s="162" t="s">
        <v>489</v>
      </c>
      <c r="H186" s="163">
        <v>1</v>
      </c>
      <c r="I186" s="164"/>
      <c r="J186" s="165">
        <f t="shared" si="20"/>
        <v>0</v>
      </c>
      <c r="K186" s="166"/>
      <c r="L186" s="167"/>
      <c r="M186" s="168" t="s">
        <v>1</v>
      </c>
      <c r="N186" s="169" t="s">
        <v>45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226</v>
      </c>
      <c r="AT186" s="152" t="s">
        <v>473</v>
      </c>
      <c r="AU186" s="152" t="s">
        <v>86</v>
      </c>
      <c r="AY186" s="13" t="s">
        <v>193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91</v>
      </c>
      <c r="BK186" s="153">
        <f t="shared" si="29"/>
        <v>0</v>
      </c>
      <c r="BL186" s="13" t="s">
        <v>199</v>
      </c>
      <c r="BM186" s="152" t="s">
        <v>2649</v>
      </c>
    </row>
    <row r="187" spans="2:65" s="11" customFormat="1" ht="25.9" customHeight="1" x14ac:dyDescent="0.2">
      <c r="B187" s="127"/>
      <c r="D187" s="128" t="s">
        <v>78</v>
      </c>
      <c r="E187" s="129" t="s">
        <v>2209</v>
      </c>
      <c r="F187" s="129" t="s">
        <v>2650</v>
      </c>
      <c r="I187" s="130"/>
      <c r="J187" s="131">
        <f>BK187</f>
        <v>0</v>
      </c>
      <c r="L187" s="127"/>
      <c r="M187" s="132"/>
      <c r="P187" s="133">
        <f>SUM(P188:P208)</f>
        <v>0</v>
      </c>
      <c r="R187" s="133">
        <f>SUM(R188:R208)</f>
        <v>0</v>
      </c>
      <c r="T187" s="134">
        <f>SUM(T188:T208)</f>
        <v>0</v>
      </c>
      <c r="AR187" s="128" t="s">
        <v>86</v>
      </c>
      <c r="AT187" s="135" t="s">
        <v>78</v>
      </c>
      <c r="AU187" s="135" t="s">
        <v>79</v>
      </c>
      <c r="AY187" s="128" t="s">
        <v>193</v>
      </c>
      <c r="BK187" s="136">
        <f>SUM(BK188:BK208)</f>
        <v>0</v>
      </c>
    </row>
    <row r="188" spans="2:65" s="1" customFormat="1" ht="21.75" customHeight="1" x14ac:dyDescent="0.2">
      <c r="B188" s="139"/>
      <c r="C188" s="159" t="s">
        <v>590</v>
      </c>
      <c r="D188" s="159" t="s">
        <v>473</v>
      </c>
      <c r="E188" s="160" t="s">
        <v>2651</v>
      </c>
      <c r="F188" s="161" t="s">
        <v>2652</v>
      </c>
      <c r="G188" s="162" t="s">
        <v>489</v>
      </c>
      <c r="H188" s="163">
        <v>1</v>
      </c>
      <c r="I188" s="164"/>
      <c r="J188" s="165">
        <f t="shared" ref="J188:J208" si="30">ROUND(I188*H188,2)</f>
        <v>0</v>
      </c>
      <c r="K188" s="166"/>
      <c r="L188" s="167"/>
      <c r="M188" s="168" t="s">
        <v>1</v>
      </c>
      <c r="N188" s="169" t="s">
        <v>45</v>
      </c>
      <c r="P188" s="150">
        <f t="shared" ref="P188:P208" si="31">O188*H188</f>
        <v>0</v>
      </c>
      <c r="Q188" s="150">
        <v>0</v>
      </c>
      <c r="R188" s="150">
        <f t="shared" ref="R188:R208" si="32">Q188*H188</f>
        <v>0</v>
      </c>
      <c r="S188" s="150">
        <v>0</v>
      </c>
      <c r="T188" s="151">
        <f t="shared" ref="T188:T208" si="33">S188*H188</f>
        <v>0</v>
      </c>
      <c r="AR188" s="152" t="s">
        <v>226</v>
      </c>
      <c r="AT188" s="152" t="s">
        <v>473</v>
      </c>
      <c r="AU188" s="152" t="s">
        <v>86</v>
      </c>
      <c r="AY188" s="13" t="s">
        <v>193</v>
      </c>
      <c r="BE188" s="153">
        <f t="shared" ref="BE188:BE208" si="34">IF(N188="základná",J188,0)</f>
        <v>0</v>
      </c>
      <c r="BF188" s="153">
        <f t="shared" ref="BF188:BF208" si="35">IF(N188="znížená",J188,0)</f>
        <v>0</v>
      </c>
      <c r="BG188" s="153">
        <f t="shared" ref="BG188:BG208" si="36">IF(N188="zákl. prenesená",J188,0)</f>
        <v>0</v>
      </c>
      <c r="BH188" s="153">
        <f t="shared" ref="BH188:BH208" si="37">IF(N188="zníž. prenesená",J188,0)</f>
        <v>0</v>
      </c>
      <c r="BI188" s="153">
        <f t="shared" ref="BI188:BI208" si="38">IF(N188="nulová",J188,0)</f>
        <v>0</v>
      </c>
      <c r="BJ188" s="13" t="s">
        <v>91</v>
      </c>
      <c r="BK188" s="153">
        <f t="shared" ref="BK188:BK208" si="39">ROUND(I188*H188,2)</f>
        <v>0</v>
      </c>
      <c r="BL188" s="13" t="s">
        <v>199</v>
      </c>
      <c r="BM188" s="152" t="s">
        <v>2653</v>
      </c>
    </row>
    <row r="189" spans="2:65" s="1" customFormat="1" ht="21.75" customHeight="1" x14ac:dyDescent="0.2">
      <c r="B189" s="139"/>
      <c r="C189" s="159" t="s">
        <v>653</v>
      </c>
      <c r="D189" s="159" t="s">
        <v>473</v>
      </c>
      <c r="E189" s="160" t="s">
        <v>2654</v>
      </c>
      <c r="F189" s="161" t="s">
        <v>2655</v>
      </c>
      <c r="G189" s="162" t="s">
        <v>489</v>
      </c>
      <c r="H189" s="163">
        <v>1</v>
      </c>
      <c r="I189" s="164"/>
      <c r="J189" s="165">
        <f t="shared" si="30"/>
        <v>0</v>
      </c>
      <c r="K189" s="166"/>
      <c r="L189" s="167"/>
      <c r="M189" s="168" t="s">
        <v>1</v>
      </c>
      <c r="N189" s="169" t="s">
        <v>45</v>
      </c>
      <c r="P189" s="150">
        <f t="shared" si="31"/>
        <v>0</v>
      </c>
      <c r="Q189" s="150">
        <v>0</v>
      </c>
      <c r="R189" s="150">
        <f t="shared" si="32"/>
        <v>0</v>
      </c>
      <c r="S189" s="150">
        <v>0</v>
      </c>
      <c r="T189" s="151">
        <f t="shared" si="33"/>
        <v>0</v>
      </c>
      <c r="AR189" s="152" t="s">
        <v>226</v>
      </c>
      <c r="AT189" s="152" t="s">
        <v>473</v>
      </c>
      <c r="AU189" s="152" t="s">
        <v>86</v>
      </c>
      <c r="AY189" s="13" t="s">
        <v>193</v>
      </c>
      <c r="BE189" s="153">
        <f t="shared" si="34"/>
        <v>0</v>
      </c>
      <c r="BF189" s="153">
        <f t="shared" si="35"/>
        <v>0</v>
      </c>
      <c r="BG189" s="153">
        <f t="shared" si="36"/>
        <v>0</v>
      </c>
      <c r="BH189" s="153">
        <f t="shared" si="37"/>
        <v>0</v>
      </c>
      <c r="BI189" s="153">
        <f t="shared" si="38"/>
        <v>0</v>
      </c>
      <c r="BJ189" s="13" t="s">
        <v>91</v>
      </c>
      <c r="BK189" s="153">
        <f t="shared" si="39"/>
        <v>0</v>
      </c>
      <c r="BL189" s="13" t="s">
        <v>199</v>
      </c>
      <c r="BM189" s="152" t="s">
        <v>2656</v>
      </c>
    </row>
    <row r="190" spans="2:65" s="1" customFormat="1" ht="24.2" customHeight="1" x14ac:dyDescent="0.2">
      <c r="B190" s="139"/>
      <c r="C190" s="159" t="s">
        <v>1985</v>
      </c>
      <c r="D190" s="159" t="s">
        <v>473</v>
      </c>
      <c r="E190" s="160" t="s">
        <v>2657</v>
      </c>
      <c r="F190" s="161" t="s">
        <v>2658</v>
      </c>
      <c r="G190" s="162" t="s">
        <v>489</v>
      </c>
      <c r="H190" s="163">
        <v>1</v>
      </c>
      <c r="I190" s="164"/>
      <c r="J190" s="165">
        <f t="shared" si="30"/>
        <v>0</v>
      </c>
      <c r="K190" s="166"/>
      <c r="L190" s="167"/>
      <c r="M190" s="168" t="s">
        <v>1</v>
      </c>
      <c r="N190" s="169" t="s">
        <v>45</v>
      </c>
      <c r="P190" s="150">
        <f t="shared" si="31"/>
        <v>0</v>
      </c>
      <c r="Q190" s="150">
        <v>0</v>
      </c>
      <c r="R190" s="150">
        <f t="shared" si="32"/>
        <v>0</v>
      </c>
      <c r="S190" s="150">
        <v>0</v>
      </c>
      <c r="T190" s="151">
        <f t="shared" si="33"/>
        <v>0</v>
      </c>
      <c r="AR190" s="152" t="s">
        <v>226</v>
      </c>
      <c r="AT190" s="152" t="s">
        <v>473</v>
      </c>
      <c r="AU190" s="152" t="s">
        <v>86</v>
      </c>
      <c r="AY190" s="13" t="s">
        <v>193</v>
      </c>
      <c r="BE190" s="153">
        <f t="shared" si="34"/>
        <v>0</v>
      </c>
      <c r="BF190" s="153">
        <f t="shared" si="35"/>
        <v>0</v>
      </c>
      <c r="BG190" s="153">
        <f t="shared" si="36"/>
        <v>0</v>
      </c>
      <c r="BH190" s="153">
        <f t="shared" si="37"/>
        <v>0</v>
      </c>
      <c r="BI190" s="153">
        <f t="shared" si="38"/>
        <v>0</v>
      </c>
      <c r="BJ190" s="13" t="s">
        <v>91</v>
      </c>
      <c r="BK190" s="153">
        <f t="shared" si="39"/>
        <v>0</v>
      </c>
      <c r="BL190" s="13" t="s">
        <v>199</v>
      </c>
      <c r="BM190" s="152" t="s">
        <v>2659</v>
      </c>
    </row>
    <row r="191" spans="2:65" s="1" customFormat="1" ht="21.75" customHeight="1" x14ac:dyDescent="0.2">
      <c r="B191" s="139"/>
      <c r="C191" s="159" t="s">
        <v>2029</v>
      </c>
      <c r="D191" s="159" t="s">
        <v>473</v>
      </c>
      <c r="E191" s="160" t="s">
        <v>2660</v>
      </c>
      <c r="F191" s="161" t="s">
        <v>2661</v>
      </c>
      <c r="G191" s="162" t="s">
        <v>489</v>
      </c>
      <c r="H191" s="163">
        <v>12</v>
      </c>
      <c r="I191" s="164"/>
      <c r="J191" s="165">
        <f t="shared" si="30"/>
        <v>0</v>
      </c>
      <c r="K191" s="166"/>
      <c r="L191" s="167"/>
      <c r="M191" s="168" t="s">
        <v>1</v>
      </c>
      <c r="N191" s="169" t="s">
        <v>45</v>
      </c>
      <c r="P191" s="150">
        <f t="shared" si="31"/>
        <v>0</v>
      </c>
      <c r="Q191" s="150">
        <v>0</v>
      </c>
      <c r="R191" s="150">
        <f t="shared" si="32"/>
        <v>0</v>
      </c>
      <c r="S191" s="150">
        <v>0</v>
      </c>
      <c r="T191" s="151">
        <f t="shared" si="33"/>
        <v>0</v>
      </c>
      <c r="AR191" s="152" t="s">
        <v>226</v>
      </c>
      <c r="AT191" s="152" t="s">
        <v>473</v>
      </c>
      <c r="AU191" s="152" t="s">
        <v>86</v>
      </c>
      <c r="AY191" s="13" t="s">
        <v>193</v>
      </c>
      <c r="BE191" s="153">
        <f t="shared" si="34"/>
        <v>0</v>
      </c>
      <c r="BF191" s="153">
        <f t="shared" si="35"/>
        <v>0</v>
      </c>
      <c r="BG191" s="153">
        <f t="shared" si="36"/>
        <v>0</v>
      </c>
      <c r="BH191" s="153">
        <f t="shared" si="37"/>
        <v>0</v>
      </c>
      <c r="BI191" s="153">
        <f t="shared" si="38"/>
        <v>0</v>
      </c>
      <c r="BJ191" s="13" t="s">
        <v>91</v>
      </c>
      <c r="BK191" s="153">
        <f t="shared" si="39"/>
        <v>0</v>
      </c>
      <c r="BL191" s="13" t="s">
        <v>199</v>
      </c>
      <c r="BM191" s="152" t="s">
        <v>2662</v>
      </c>
    </row>
    <row r="192" spans="2:65" s="1" customFormat="1" ht="21.75" customHeight="1" x14ac:dyDescent="0.2">
      <c r="B192" s="139"/>
      <c r="C192" s="159" t="s">
        <v>2007</v>
      </c>
      <c r="D192" s="159" t="s">
        <v>473</v>
      </c>
      <c r="E192" s="160" t="s">
        <v>2663</v>
      </c>
      <c r="F192" s="161" t="s">
        <v>2664</v>
      </c>
      <c r="G192" s="162" t="s">
        <v>489</v>
      </c>
      <c r="H192" s="163">
        <v>2</v>
      </c>
      <c r="I192" s="164"/>
      <c r="J192" s="165">
        <f t="shared" si="30"/>
        <v>0</v>
      </c>
      <c r="K192" s="166"/>
      <c r="L192" s="167"/>
      <c r="M192" s="168" t="s">
        <v>1</v>
      </c>
      <c r="N192" s="169" t="s">
        <v>45</v>
      </c>
      <c r="P192" s="150">
        <f t="shared" si="31"/>
        <v>0</v>
      </c>
      <c r="Q192" s="150">
        <v>0</v>
      </c>
      <c r="R192" s="150">
        <f t="shared" si="32"/>
        <v>0</v>
      </c>
      <c r="S192" s="150">
        <v>0</v>
      </c>
      <c r="T192" s="151">
        <f t="shared" si="33"/>
        <v>0</v>
      </c>
      <c r="AR192" s="152" t="s">
        <v>226</v>
      </c>
      <c r="AT192" s="152" t="s">
        <v>473</v>
      </c>
      <c r="AU192" s="152" t="s">
        <v>86</v>
      </c>
      <c r="AY192" s="13" t="s">
        <v>193</v>
      </c>
      <c r="BE192" s="153">
        <f t="shared" si="34"/>
        <v>0</v>
      </c>
      <c r="BF192" s="153">
        <f t="shared" si="35"/>
        <v>0</v>
      </c>
      <c r="BG192" s="153">
        <f t="shared" si="36"/>
        <v>0</v>
      </c>
      <c r="BH192" s="153">
        <f t="shared" si="37"/>
        <v>0</v>
      </c>
      <c r="BI192" s="153">
        <f t="shared" si="38"/>
        <v>0</v>
      </c>
      <c r="BJ192" s="13" t="s">
        <v>91</v>
      </c>
      <c r="BK192" s="153">
        <f t="shared" si="39"/>
        <v>0</v>
      </c>
      <c r="BL192" s="13" t="s">
        <v>199</v>
      </c>
      <c r="BM192" s="152" t="s">
        <v>2665</v>
      </c>
    </row>
    <row r="193" spans="2:65" s="1" customFormat="1" ht="16.5" customHeight="1" x14ac:dyDescent="0.2">
      <c r="B193" s="139"/>
      <c r="C193" s="159" t="s">
        <v>1958</v>
      </c>
      <c r="D193" s="159" t="s">
        <v>473</v>
      </c>
      <c r="E193" s="160" t="s">
        <v>2666</v>
      </c>
      <c r="F193" s="161" t="s">
        <v>2667</v>
      </c>
      <c r="G193" s="162" t="s">
        <v>489</v>
      </c>
      <c r="H193" s="163">
        <v>1</v>
      </c>
      <c r="I193" s="164"/>
      <c r="J193" s="165">
        <f t="shared" si="30"/>
        <v>0</v>
      </c>
      <c r="K193" s="166"/>
      <c r="L193" s="167"/>
      <c r="M193" s="168" t="s">
        <v>1</v>
      </c>
      <c r="N193" s="169" t="s">
        <v>45</v>
      </c>
      <c r="P193" s="150">
        <f t="shared" si="31"/>
        <v>0</v>
      </c>
      <c r="Q193" s="150">
        <v>0</v>
      </c>
      <c r="R193" s="150">
        <f t="shared" si="32"/>
        <v>0</v>
      </c>
      <c r="S193" s="150">
        <v>0</v>
      </c>
      <c r="T193" s="151">
        <f t="shared" si="33"/>
        <v>0</v>
      </c>
      <c r="AR193" s="152" t="s">
        <v>226</v>
      </c>
      <c r="AT193" s="152" t="s">
        <v>473</v>
      </c>
      <c r="AU193" s="152" t="s">
        <v>86</v>
      </c>
      <c r="AY193" s="13" t="s">
        <v>193</v>
      </c>
      <c r="BE193" s="153">
        <f t="shared" si="34"/>
        <v>0</v>
      </c>
      <c r="BF193" s="153">
        <f t="shared" si="35"/>
        <v>0</v>
      </c>
      <c r="BG193" s="153">
        <f t="shared" si="36"/>
        <v>0</v>
      </c>
      <c r="BH193" s="153">
        <f t="shared" si="37"/>
        <v>0</v>
      </c>
      <c r="BI193" s="153">
        <f t="shared" si="38"/>
        <v>0</v>
      </c>
      <c r="BJ193" s="13" t="s">
        <v>91</v>
      </c>
      <c r="BK193" s="153">
        <f t="shared" si="39"/>
        <v>0</v>
      </c>
      <c r="BL193" s="13" t="s">
        <v>199</v>
      </c>
      <c r="BM193" s="152" t="s">
        <v>2668</v>
      </c>
    </row>
    <row r="194" spans="2:65" s="1" customFormat="1" ht="21.75" customHeight="1" x14ac:dyDescent="0.2">
      <c r="B194" s="139"/>
      <c r="C194" s="159" t="s">
        <v>468</v>
      </c>
      <c r="D194" s="159" t="s">
        <v>473</v>
      </c>
      <c r="E194" s="160" t="s">
        <v>2669</v>
      </c>
      <c r="F194" s="161" t="s">
        <v>2670</v>
      </c>
      <c r="G194" s="162" t="s">
        <v>489</v>
      </c>
      <c r="H194" s="163">
        <v>1</v>
      </c>
      <c r="I194" s="164"/>
      <c r="J194" s="165">
        <f t="shared" si="30"/>
        <v>0</v>
      </c>
      <c r="K194" s="166"/>
      <c r="L194" s="167"/>
      <c r="M194" s="168" t="s">
        <v>1</v>
      </c>
      <c r="N194" s="169" t="s">
        <v>45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0</v>
      </c>
      <c r="T194" s="151">
        <f t="shared" si="33"/>
        <v>0</v>
      </c>
      <c r="AR194" s="152" t="s">
        <v>226</v>
      </c>
      <c r="AT194" s="152" t="s">
        <v>473</v>
      </c>
      <c r="AU194" s="152" t="s">
        <v>86</v>
      </c>
      <c r="AY194" s="13" t="s">
        <v>193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91</v>
      </c>
      <c r="BK194" s="153">
        <f t="shared" si="39"/>
        <v>0</v>
      </c>
      <c r="BL194" s="13" t="s">
        <v>199</v>
      </c>
      <c r="BM194" s="152" t="s">
        <v>2671</v>
      </c>
    </row>
    <row r="195" spans="2:65" s="1" customFormat="1" ht="24.2" customHeight="1" x14ac:dyDescent="0.2">
      <c r="B195" s="139"/>
      <c r="C195" s="159" t="s">
        <v>452</v>
      </c>
      <c r="D195" s="159" t="s">
        <v>473</v>
      </c>
      <c r="E195" s="160" t="s">
        <v>2672</v>
      </c>
      <c r="F195" s="161" t="s">
        <v>2673</v>
      </c>
      <c r="G195" s="162" t="s">
        <v>489</v>
      </c>
      <c r="H195" s="163">
        <v>1</v>
      </c>
      <c r="I195" s="164"/>
      <c r="J195" s="165">
        <f t="shared" si="30"/>
        <v>0</v>
      </c>
      <c r="K195" s="166"/>
      <c r="L195" s="167"/>
      <c r="M195" s="168" t="s">
        <v>1</v>
      </c>
      <c r="N195" s="169" t="s">
        <v>45</v>
      </c>
      <c r="P195" s="150">
        <f t="shared" si="31"/>
        <v>0</v>
      </c>
      <c r="Q195" s="150">
        <v>0</v>
      </c>
      <c r="R195" s="150">
        <f t="shared" si="32"/>
        <v>0</v>
      </c>
      <c r="S195" s="150">
        <v>0</v>
      </c>
      <c r="T195" s="151">
        <f t="shared" si="33"/>
        <v>0</v>
      </c>
      <c r="AR195" s="152" t="s">
        <v>226</v>
      </c>
      <c r="AT195" s="152" t="s">
        <v>473</v>
      </c>
      <c r="AU195" s="152" t="s">
        <v>86</v>
      </c>
      <c r="AY195" s="13" t="s">
        <v>193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91</v>
      </c>
      <c r="BK195" s="153">
        <f t="shared" si="39"/>
        <v>0</v>
      </c>
      <c r="BL195" s="13" t="s">
        <v>199</v>
      </c>
      <c r="BM195" s="152" t="s">
        <v>2674</v>
      </c>
    </row>
    <row r="196" spans="2:65" s="1" customFormat="1" ht="16.5" customHeight="1" x14ac:dyDescent="0.2">
      <c r="B196" s="139"/>
      <c r="C196" s="159" t="s">
        <v>460</v>
      </c>
      <c r="D196" s="159" t="s">
        <v>473</v>
      </c>
      <c r="E196" s="160" t="s">
        <v>2675</v>
      </c>
      <c r="F196" s="161" t="s">
        <v>2676</v>
      </c>
      <c r="G196" s="162" t="s">
        <v>2095</v>
      </c>
      <c r="H196" s="163">
        <v>5</v>
      </c>
      <c r="I196" s="164"/>
      <c r="J196" s="165">
        <f t="shared" si="30"/>
        <v>0</v>
      </c>
      <c r="K196" s="166"/>
      <c r="L196" s="167"/>
      <c r="M196" s="168" t="s">
        <v>1</v>
      </c>
      <c r="N196" s="169" t="s">
        <v>45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226</v>
      </c>
      <c r="AT196" s="152" t="s">
        <v>473</v>
      </c>
      <c r="AU196" s="152" t="s">
        <v>86</v>
      </c>
      <c r="AY196" s="13" t="s">
        <v>193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91</v>
      </c>
      <c r="BK196" s="153">
        <f t="shared" si="39"/>
        <v>0</v>
      </c>
      <c r="BL196" s="13" t="s">
        <v>199</v>
      </c>
      <c r="BM196" s="152" t="s">
        <v>2677</v>
      </c>
    </row>
    <row r="197" spans="2:65" s="1" customFormat="1" ht="16.5" customHeight="1" x14ac:dyDescent="0.2">
      <c r="B197" s="139"/>
      <c r="C197" s="159" t="s">
        <v>472</v>
      </c>
      <c r="D197" s="159" t="s">
        <v>473</v>
      </c>
      <c r="E197" s="160" t="s">
        <v>2678</v>
      </c>
      <c r="F197" s="161" t="s">
        <v>2679</v>
      </c>
      <c r="G197" s="162" t="s">
        <v>2095</v>
      </c>
      <c r="H197" s="163">
        <v>9</v>
      </c>
      <c r="I197" s="164"/>
      <c r="J197" s="165">
        <f t="shared" si="30"/>
        <v>0</v>
      </c>
      <c r="K197" s="166"/>
      <c r="L197" s="167"/>
      <c r="M197" s="168" t="s">
        <v>1</v>
      </c>
      <c r="N197" s="169" t="s">
        <v>45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226</v>
      </c>
      <c r="AT197" s="152" t="s">
        <v>473</v>
      </c>
      <c r="AU197" s="152" t="s">
        <v>86</v>
      </c>
      <c r="AY197" s="13" t="s">
        <v>193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91</v>
      </c>
      <c r="BK197" s="153">
        <f t="shared" si="39"/>
        <v>0</v>
      </c>
      <c r="BL197" s="13" t="s">
        <v>199</v>
      </c>
      <c r="BM197" s="152" t="s">
        <v>2680</v>
      </c>
    </row>
    <row r="198" spans="2:65" s="1" customFormat="1" ht="16.5" customHeight="1" x14ac:dyDescent="0.2">
      <c r="B198" s="139"/>
      <c r="C198" s="159" t="s">
        <v>456</v>
      </c>
      <c r="D198" s="159" t="s">
        <v>473</v>
      </c>
      <c r="E198" s="160" t="s">
        <v>2681</v>
      </c>
      <c r="F198" s="161" t="s">
        <v>2682</v>
      </c>
      <c r="G198" s="162" t="s">
        <v>2095</v>
      </c>
      <c r="H198" s="163">
        <v>4</v>
      </c>
      <c r="I198" s="164"/>
      <c r="J198" s="165">
        <f t="shared" si="30"/>
        <v>0</v>
      </c>
      <c r="K198" s="166"/>
      <c r="L198" s="167"/>
      <c r="M198" s="168" t="s">
        <v>1</v>
      </c>
      <c r="N198" s="169" t="s">
        <v>45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226</v>
      </c>
      <c r="AT198" s="152" t="s">
        <v>473</v>
      </c>
      <c r="AU198" s="152" t="s">
        <v>86</v>
      </c>
      <c r="AY198" s="13" t="s">
        <v>193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91</v>
      </c>
      <c r="BK198" s="153">
        <f t="shared" si="39"/>
        <v>0</v>
      </c>
      <c r="BL198" s="13" t="s">
        <v>199</v>
      </c>
      <c r="BM198" s="152" t="s">
        <v>2683</v>
      </c>
    </row>
    <row r="199" spans="2:65" s="1" customFormat="1" ht="16.5" customHeight="1" x14ac:dyDescent="0.2">
      <c r="B199" s="139"/>
      <c r="C199" s="159" t="s">
        <v>458</v>
      </c>
      <c r="D199" s="159" t="s">
        <v>473</v>
      </c>
      <c r="E199" s="160" t="s">
        <v>2684</v>
      </c>
      <c r="F199" s="161" t="s">
        <v>2685</v>
      </c>
      <c r="G199" s="162" t="s">
        <v>489</v>
      </c>
      <c r="H199" s="163">
        <v>1</v>
      </c>
      <c r="I199" s="164"/>
      <c r="J199" s="165">
        <f t="shared" si="30"/>
        <v>0</v>
      </c>
      <c r="K199" s="166"/>
      <c r="L199" s="167"/>
      <c r="M199" s="168" t="s">
        <v>1</v>
      </c>
      <c r="N199" s="169" t="s">
        <v>45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226</v>
      </c>
      <c r="AT199" s="152" t="s">
        <v>473</v>
      </c>
      <c r="AU199" s="152" t="s">
        <v>86</v>
      </c>
      <c r="AY199" s="13" t="s">
        <v>193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91</v>
      </c>
      <c r="BK199" s="153">
        <f t="shared" si="39"/>
        <v>0</v>
      </c>
      <c r="BL199" s="13" t="s">
        <v>199</v>
      </c>
      <c r="BM199" s="152" t="s">
        <v>2686</v>
      </c>
    </row>
    <row r="200" spans="2:65" s="1" customFormat="1" ht="16.5" customHeight="1" x14ac:dyDescent="0.2">
      <c r="B200" s="139"/>
      <c r="C200" s="159" t="s">
        <v>526</v>
      </c>
      <c r="D200" s="159" t="s">
        <v>473</v>
      </c>
      <c r="E200" s="160" t="s">
        <v>2687</v>
      </c>
      <c r="F200" s="161" t="s">
        <v>2688</v>
      </c>
      <c r="G200" s="162" t="s">
        <v>489</v>
      </c>
      <c r="H200" s="163">
        <v>1</v>
      </c>
      <c r="I200" s="164"/>
      <c r="J200" s="165">
        <f t="shared" si="30"/>
        <v>0</v>
      </c>
      <c r="K200" s="166"/>
      <c r="L200" s="167"/>
      <c r="M200" s="168" t="s">
        <v>1</v>
      </c>
      <c r="N200" s="169" t="s">
        <v>45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226</v>
      </c>
      <c r="AT200" s="152" t="s">
        <v>473</v>
      </c>
      <c r="AU200" s="152" t="s">
        <v>86</v>
      </c>
      <c r="AY200" s="13" t="s">
        <v>193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91</v>
      </c>
      <c r="BK200" s="153">
        <f t="shared" si="39"/>
        <v>0</v>
      </c>
      <c r="BL200" s="13" t="s">
        <v>199</v>
      </c>
      <c r="BM200" s="152" t="s">
        <v>2689</v>
      </c>
    </row>
    <row r="201" spans="2:65" s="1" customFormat="1" ht="16.5" customHeight="1" x14ac:dyDescent="0.2">
      <c r="B201" s="139"/>
      <c r="C201" s="159" t="s">
        <v>542</v>
      </c>
      <c r="D201" s="159" t="s">
        <v>473</v>
      </c>
      <c r="E201" s="160" t="s">
        <v>2690</v>
      </c>
      <c r="F201" s="161" t="s">
        <v>2691</v>
      </c>
      <c r="G201" s="162" t="s">
        <v>489</v>
      </c>
      <c r="H201" s="163">
        <v>1</v>
      </c>
      <c r="I201" s="164"/>
      <c r="J201" s="165">
        <f t="shared" si="30"/>
        <v>0</v>
      </c>
      <c r="K201" s="166"/>
      <c r="L201" s="167"/>
      <c r="M201" s="168" t="s">
        <v>1</v>
      </c>
      <c r="N201" s="169" t="s">
        <v>45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226</v>
      </c>
      <c r="AT201" s="152" t="s">
        <v>473</v>
      </c>
      <c r="AU201" s="152" t="s">
        <v>86</v>
      </c>
      <c r="AY201" s="13" t="s">
        <v>193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91</v>
      </c>
      <c r="BK201" s="153">
        <f t="shared" si="39"/>
        <v>0</v>
      </c>
      <c r="BL201" s="13" t="s">
        <v>199</v>
      </c>
      <c r="BM201" s="152" t="s">
        <v>2692</v>
      </c>
    </row>
    <row r="202" spans="2:65" s="1" customFormat="1" ht="16.5" customHeight="1" x14ac:dyDescent="0.2">
      <c r="B202" s="139"/>
      <c r="C202" s="159" t="s">
        <v>482</v>
      </c>
      <c r="D202" s="159" t="s">
        <v>473</v>
      </c>
      <c r="E202" s="160" t="s">
        <v>2693</v>
      </c>
      <c r="F202" s="161" t="s">
        <v>2694</v>
      </c>
      <c r="G202" s="162" t="s">
        <v>489</v>
      </c>
      <c r="H202" s="163">
        <v>1</v>
      </c>
      <c r="I202" s="164"/>
      <c r="J202" s="165">
        <f t="shared" si="30"/>
        <v>0</v>
      </c>
      <c r="K202" s="166"/>
      <c r="L202" s="167"/>
      <c r="M202" s="168" t="s">
        <v>1</v>
      </c>
      <c r="N202" s="169" t="s">
        <v>45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226</v>
      </c>
      <c r="AT202" s="152" t="s">
        <v>473</v>
      </c>
      <c r="AU202" s="152" t="s">
        <v>86</v>
      </c>
      <c r="AY202" s="13" t="s">
        <v>193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91</v>
      </c>
      <c r="BK202" s="153">
        <f t="shared" si="39"/>
        <v>0</v>
      </c>
      <c r="BL202" s="13" t="s">
        <v>199</v>
      </c>
      <c r="BM202" s="152" t="s">
        <v>2695</v>
      </c>
    </row>
    <row r="203" spans="2:65" s="1" customFormat="1" ht="21.75" customHeight="1" x14ac:dyDescent="0.2">
      <c r="B203" s="139"/>
      <c r="C203" s="159" t="s">
        <v>486</v>
      </c>
      <c r="D203" s="159" t="s">
        <v>473</v>
      </c>
      <c r="E203" s="160" t="s">
        <v>2696</v>
      </c>
      <c r="F203" s="161" t="s">
        <v>2697</v>
      </c>
      <c r="G203" s="162" t="s">
        <v>489</v>
      </c>
      <c r="H203" s="163">
        <v>1</v>
      </c>
      <c r="I203" s="164"/>
      <c r="J203" s="165">
        <f t="shared" si="30"/>
        <v>0</v>
      </c>
      <c r="K203" s="166"/>
      <c r="L203" s="167"/>
      <c r="M203" s="168" t="s">
        <v>1</v>
      </c>
      <c r="N203" s="169" t="s">
        <v>45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226</v>
      </c>
      <c r="AT203" s="152" t="s">
        <v>473</v>
      </c>
      <c r="AU203" s="152" t="s">
        <v>86</v>
      </c>
      <c r="AY203" s="13" t="s">
        <v>193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91</v>
      </c>
      <c r="BK203" s="153">
        <f t="shared" si="39"/>
        <v>0</v>
      </c>
      <c r="BL203" s="13" t="s">
        <v>199</v>
      </c>
      <c r="BM203" s="152" t="s">
        <v>2698</v>
      </c>
    </row>
    <row r="204" spans="2:65" s="1" customFormat="1" ht="16.5" customHeight="1" x14ac:dyDescent="0.2">
      <c r="B204" s="139"/>
      <c r="C204" s="159" t="s">
        <v>491</v>
      </c>
      <c r="D204" s="159" t="s">
        <v>473</v>
      </c>
      <c r="E204" s="160" t="s">
        <v>2699</v>
      </c>
      <c r="F204" s="161" t="s">
        <v>2700</v>
      </c>
      <c r="G204" s="162" t="s">
        <v>489</v>
      </c>
      <c r="H204" s="163">
        <v>4</v>
      </c>
      <c r="I204" s="164"/>
      <c r="J204" s="165">
        <f t="shared" si="30"/>
        <v>0</v>
      </c>
      <c r="K204" s="166"/>
      <c r="L204" s="167"/>
      <c r="M204" s="168" t="s">
        <v>1</v>
      </c>
      <c r="N204" s="169" t="s">
        <v>45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226</v>
      </c>
      <c r="AT204" s="152" t="s">
        <v>473</v>
      </c>
      <c r="AU204" s="152" t="s">
        <v>86</v>
      </c>
      <c r="AY204" s="13" t="s">
        <v>193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91</v>
      </c>
      <c r="BK204" s="153">
        <f t="shared" si="39"/>
        <v>0</v>
      </c>
      <c r="BL204" s="13" t="s">
        <v>199</v>
      </c>
      <c r="BM204" s="152" t="s">
        <v>2701</v>
      </c>
    </row>
    <row r="205" spans="2:65" s="1" customFormat="1" ht="16.5" customHeight="1" x14ac:dyDescent="0.2">
      <c r="B205" s="139"/>
      <c r="C205" s="159" t="s">
        <v>478</v>
      </c>
      <c r="D205" s="159" t="s">
        <v>473</v>
      </c>
      <c r="E205" s="160" t="s">
        <v>2702</v>
      </c>
      <c r="F205" s="161" t="s">
        <v>2703</v>
      </c>
      <c r="G205" s="162" t="s">
        <v>489</v>
      </c>
      <c r="H205" s="163">
        <v>8</v>
      </c>
      <c r="I205" s="164"/>
      <c r="J205" s="165">
        <f t="shared" si="30"/>
        <v>0</v>
      </c>
      <c r="K205" s="166"/>
      <c r="L205" s="167"/>
      <c r="M205" s="168" t="s">
        <v>1</v>
      </c>
      <c r="N205" s="169" t="s">
        <v>45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226</v>
      </c>
      <c r="AT205" s="152" t="s">
        <v>473</v>
      </c>
      <c r="AU205" s="152" t="s">
        <v>86</v>
      </c>
      <c r="AY205" s="13" t="s">
        <v>193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91</v>
      </c>
      <c r="BK205" s="153">
        <f t="shared" si="39"/>
        <v>0</v>
      </c>
      <c r="BL205" s="13" t="s">
        <v>199</v>
      </c>
      <c r="BM205" s="152" t="s">
        <v>2704</v>
      </c>
    </row>
    <row r="206" spans="2:65" s="1" customFormat="1" ht="16.5" customHeight="1" x14ac:dyDescent="0.2">
      <c r="B206" s="139"/>
      <c r="C206" s="159" t="s">
        <v>498</v>
      </c>
      <c r="D206" s="159" t="s">
        <v>473</v>
      </c>
      <c r="E206" s="160" t="s">
        <v>2705</v>
      </c>
      <c r="F206" s="161" t="s">
        <v>2706</v>
      </c>
      <c r="G206" s="162" t="s">
        <v>489</v>
      </c>
      <c r="H206" s="163">
        <v>9</v>
      </c>
      <c r="I206" s="164"/>
      <c r="J206" s="165">
        <f t="shared" si="30"/>
        <v>0</v>
      </c>
      <c r="K206" s="166"/>
      <c r="L206" s="167"/>
      <c r="M206" s="168" t="s">
        <v>1</v>
      </c>
      <c r="N206" s="169" t="s">
        <v>45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226</v>
      </c>
      <c r="AT206" s="152" t="s">
        <v>473</v>
      </c>
      <c r="AU206" s="152" t="s">
        <v>86</v>
      </c>
      <c r="AY206" s="13" t="s">
        <v>193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91</v>
      </c>
      <c r="BK206" s="153">
        <f t="shared" si="39"/>
        <v>0</v>
      </c>
      <c r="BL206" s="13" t="s">
        <v>199</v>
      </c>
      <c r="BM206" s="152" t="s">
        <v>2707</v>
      </c>
    </row>
    <row r="207" spans="2:65" s="1" customFormat="1" ht="16.5" customHeight="1" x14ac:dyDescent="0.2">
      <c r="B207" s="139"/>
      <c r="C207" s="140" t="s">
        <v>511</v>
      </c>
      <c r="D207" s="140" t="s">
        <v>195</v>
      </c>
      <c r="E207" s="141" t="s">
        <v>2708</v>
      </c>
      <c r="F207" s="142" t="s">
        <v>2709</v>
      </c>
      <c r="G207" s="143" t="s">
        <v>489</v>
      </c>
      <c r="H207" s="144">
        <v>1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45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199</v>
      </c>
      <c r="AT207" s="152" t="s">
        <v>195</v>
      </c>
      <c r="AU207" s="152" t="s">
        <v>86</v>
      </c>
      <c r="AY207" s="13" t="s">
        <v>193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91</v>
      </c>
      <c r="BK207" s="153">
        <f t="shared" si="39"/>
        <v>0</v>
      </c>
      <c r="BL207" s="13" t="s">
        <v>199</v>
      </c>
      <c r="BM207" s="152" t="s">
        <v>2710</v>
      </c>
    </row>
    <row r="208" spans="2:65" s="1" customFormat="1" ht="16.5" customHeight="1" x14ac:dyDescent="0.2">
      <c r="B208" s="139"/>
      <c r="C208" s="140" t="s">
        <v>2002</v>
      </c>
      <c r="D208" s="140" t="s">
        <v>195</v>
      </c>
      <c r="E208" s="141" t="s">
        <v>2711</v>
      </c>
      <c r="F208" s="142" t="s">
        <v>2712</v>
      </c>
      <c r="G208" s="143" t="s">
        <v>489</v>
      </c>
      <c r="H208" s="144">
        <v>1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45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199</v>
      </c>
      <c r="AT208" s="152" t="s">
        <v>195</v>
      </c>
      <c r="AU208" s="152" t="s">
        <v>86</v>
      </c>
      <c r="AY208" s="13" t="s">
        <v>193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91</v>
      </c>
      <c r="BK208" s="153">
        <f t="shared" si="39"/>
        <v>0</v>
      </c>
      <c r="BL208" s="13" t="s">
        <v>199</v>
      </c>
      <c r="BM208" s="152" t="s">
        <v>2713</v>
      </c>
    </row>
    <row r="209" spans="2:65" s="11" customFormat="1" ht="25.9" customHeight="1" x14ac:dyDescent="0.2">
      <c r="B209" s="127"/>
      <c r="D209" s="128" t="s">
        <v>78</v>
      </c>
      <c r="E209" s="129" t="s">
        <v>2257</v>
      </c>
      <c r="F209" s="129" t="s">
        <v>2714</v>
      </c>
      <c r="I209" s="130"/>
      <c r="J209" s="131">
        <f>BK209</f>
        <v>0</v>
      </c>
      <c r="L209" s="127"/>
      <c r="M209" s="132"/>
      <c r="P209" s="133">
        <f>SUM(P210:P219)</f>
        <v>0</v>
      </c>
      <c r="R209" s="133">
        <f>SUM(R210:R219)</f>
        <v>0</v>
      </c>
      <c r="T209" s="134">
        <f>SUM(T210:T219)</f>
        <v>0</v>
      </c>
      <c r="AR209" s="128" t="s">
        <v>86</v>
      </c>
      <c r="AT209" s="135" t="s">
        <v>78</v>
      </c>
      <c r="AU209" s="135" t="s">
        <v>79</v>
      </c>
      <c r="AY209" s="128" t="s">
        <v>193</v>
      </c>
      <c r="BK209" s="136">
        <f>SUM(BK210:BK219)</f>
        <v>0</v>
      </c>
    </row>
    <row r="210" spans="2:65" s="1" customFormat="1" ht="16.5" customHeight="1" x14ac:dyDescent="0.2">
      <c r="B210" s="139"/>
      <c r="C210" s="159" t="s">
        <v>1888</v>
      </c>
      <c r="D210" s="159" t="s">
        <v>473</v>
      </c>
      <c r="E210" s="160" t="s">
        <v>2715</v>
      </c>
      <c r="F210" s="161" t="s">
        <v>2716</v>
      </c>
      <c r="G210" s="162" t="s">
        <v>318</v>
      </c>
      <c r="H210" s="163">
        <v>80</v>
      </c>
      <c r="I210" s="164"/>
      <c r="J210" s="165">
        <f t="shared" ref="J210:J219" si="40">ROUND(I210*H210,2)</f>
        <v>0</v>
      </c>
      <c r="K210" s="166"/>
      <c r="L210" s="167"/>
      <c r="M210" s="168" t="s">
        <v>1</v>
      </c>
      <c r="N210" s="169" t="s">
        <v>45</v>
      </c>
      <c r="P210" s="150">
        <f t="shared" ref="P210:P219" si="41">O210*H210</f>
        <v>0</v>
      </c>
      <c r="Q210" s="150">
        <v>0</v>
      </c>
      <c r="R210" s="150">
        <f t="shared" ref="R210:R219" si="42">Q210*H210</f>
        <v>0</v>
      </c>
      <c r="S210" s="150">
        <v>0</v>
      </c>
      <c r="T210" s="151">
        <f t="shared" ref="T210:T219" si="43">S210*H210</f>
        <v>0</v>
      </c>
      <c r="AR210" s="152" t="s">
        <v>226</v>
      </c>
      <c r="AT210" s="152" t="s">
        <v>473</v>
      </c>
      <c r="AU210" s="152" t="s">
        <v>86</v>
      </c>
      <c r="AY210" s="13" t="s">
        <v>193</v>
      </c>
      <c r="BE210" s="153">
        <f t="shared" ref="BE210:BE219" si="44">IF(N210="základná",J210,0)</f>
        <v>0</v>
      </c>
      <c r="BF210" s="153">
        <f t="shared" ref="BF210:BF219" si="45">IF(N210="znížená",J210,0)</f>
        <v>0</v>
      </c>
      <c r="BG210" s="153">
        <f t="shared" ref="BG210:BG219" si="46">IF(N210="zákl. prenesená",J210,0)</f>
        <v>0</v>
      </c>
      <c r="BH210" s="153">
        <f t="shared" ref="BH210:BH219" si="47">IF(N210="zníž. prenesená",J210,0)</f>
        <v>0</v>
      </c>
      <c r="BI210" s="153">
        <f t="shared" ref="BI210:BI219" si="48">IF(N210="nulová",J210,0)</f>
        <v>0</v>
      </c>
      <c r="BJ210" s="13" t="s">
        <v>91</v>
      </c>
      <c r="BK210" s="153">
        <f t="shared" ref="BK210:BK219" si="49">ROUND(I210*H210,2)</f>
        <v>0</v>
      </c>
      <c r="BL210" s="13" t="s">
        <v>199</v>
      </c>
      <c r="BM210" s="152" t="s">
        <v>2717</v>
      </c>
    </row>
    <row r="211" spans="2:65" s="1" customFormat="1" ht="16.5" customHeight="1" x14ac:dyDescent="0.2">
      <c r="B211" s="139"/>
      <c r="C211" s="159" t="s">
        <v>1033</v>
      </c>
      <c r="D211" s="159" t="s">
        <v>473</v>
      </c>
      <c r="E211" s="160" t="s">
        <v>2718</v>
      </c>
      <c r="F211" s="161" t="s">
        <v>2719</v>
      </c>
      <c r="G211" s="162" t="s">
        <v>318</v>
      </c>
      <c r="H211" s="163">
        <v>80</v>
      </c>
      <c r="I211" s="164"/>
      <c r="J211" s="165">
        <f t="shared" si="40"/>
        <v>0</v>
      </c>
      <c r="K211" s="166"/>
      <c r="L211" s="167"/>
      <c r="M211" s="168" t="s">
        <v>1</v>
      </c>
      <c r="N211" s="169" t="s">
        <v>45</v>
      </c>
      <c r="P211" s="150">
        <f t="shared" si="41"/>
        <v>0</v>
      </c>
      <c r="Q211" s="150">
        <v>0</v>
      </c>
      <c r="R211" s="150">
        <f t="shared" si="42"/>
        <v>0</v>
      </c>
      <c r="S211" s="150">
        <v>0</v>
      </c>
      <c r="T211" s="151">
        <f t="shared" si="43"/>
        <v>0</v>
      </c>
      <c r="AR211" s="152" t="s">
        <v>226</v>
      </c>
      <c r="AT211" s="152" t="s">
        <v>473</v>
      </c>
      <c r="AU211" s="152" t="s">
        <v>86</v>
      </c>
      <c r="AY211" s="13" t="s">
        <v>193</v>
      </c>
      <c r="BE211" s="153">
        <f t="shared" si="44"/>
        <v>0</v>
      </c>
      <c r="BF211" s="153">
        <f t="shared" si="45"/>
        <v>0</v>
      </c>
      <c r="BG211" s="153">
        <f t="shared" si="46"/>
        <v>0</v>
      </c>
      <c r="BH211" s="153">
        <f t="shared" si="47"/>
        <v>0</v>
      </c>
      <c r="BI211" s="153">
        <f t="shared" si="48"/>
        <v>0</v>
      </c>
      <c r="BJ211" s="13" t="s">
        <v>91</v>
      </c>
      <c r="BK211" s="153">
        <f t="shared" si="49"/>
        <v>0</v>
      </c>
      <c r="BL211" s="13" t="s">
        <v>199</v>
      </c>
      <c r="BM211" s="152" t="s">
        <v>2720</v>
      </c>
    </row>
    <row r="212" spans="2:65" s="1" customFormat="1" ht="16.5" customHeight="1" x14ac:dyDescent="0.2">
      <c r="B212" s="139"/>
      <c r="C212" s="159" t="s">
        <v>1037</v>
      </c>
      <c r="D212" s="159" t="s">
        <v>473</v>
      </c>
      <c r="E212" s="160" t="s">
        <v>2721</v>
      </c>
      <c r="F212" s="161" t="s">
        <v>2722</v>
      </c>
      <c r="G212" s="162" t="s">
        <v>318</v>
      </c>
      <c r="H212" s="163">
        <v>20</v>
      </c>
      <c r="I212" s="164"/>
      <c r="J212" s="165">
        <f t="shared" si="40"/>
        <v>0</v>
      </c>
      <c r="K212" s="166"/>
      <c r="L212" s="167"/>
      <c r="M212" s="168" t="s">
        <v>1</v>
      </c>
      <c r="N212" s="169" t="s">
        <v>45</v>
      </c>
      <c r="P212" s="150">
        <f t="shared" si="41"/>
        <v>0</v>
      </c>
      <c r="Q212" s="150">
        <v>0</v>
      </c>
      <c r="R212" s="150">
        <f t="shared" si="42"/>
        <v>0</v>
      </c>
      <c r="S212" s="150">
        <v>0</v>
      </c>
      <c r="T212" s="151">
        <f t="shared" si="43"/>
        <v>0</v>
      </c>
      <c r="AR212" s="152" t="s">
        <v>226</v>
      </c>
      <c r="AT212" s="152" t="s">
        <v>473</v>
      </c>
      <c r="AU212" s="152" t="s">
        <v>86</v>
      </c>
      <c r="AY212" s="13" t="s">
        <v>193</v>
      </c>
      <c r="BE212" s="153">
        <f t="shared" si="44"/>
        <v>0</v>
      </c>
      <c r="BF212" s="153">
        <f t="shared" si="45"/>
        <v>0</v>
      </c>
      <c r="BG212" s="153">
        <f t="shared" si="46"/>
        <v>0</v>
      </c>
      <c r="BH212" s="153">
        <f t="shared" si="47"/>
        <v>0</v>
      </c>
      <c r="BI212" s="153">
        <f t="shared" si="48"/>
        <v>0</v>
      </c>
      <c r="BJ212" s="13" t="s">
        <v>91</v>
      </c>
      <c r="BK212" s="153">
        <f t="shared" si="49"/>
        <v>0</v>
      </c>
      <c r="BL212" s="13" t="s">
        <v>199</v>
      </c>
      <c r="BM212" s="152" t="s">
        <v>2723</v>
      </c>
    </row>
    <row r="213" spans="2:65" s="1" customFormat="1" ht="16.5" customHeight="1" x14ac:dyDescent="0.2">
      <c r="B213" s="139"/>
      <c r="C213" s="159" t="s">
        <v>1039</v>
      </c>
      <c r="D213" s="159" t="s">
        <v>473</v>
      </c>
      <c r="E213" s="160" t="s">
        <v>2724</v>
      </c>
      <c r="F213" s="161" t="s">
        <v>2725</v>
      </c>
      <c r="G213" s="162" t="s">
        <v>318</v>
      </c>
      <c r="H213" s="163">
        <v>20</v>
      </c>
      <c r="I213" s="164"/>
      <c r="J213" s="165">
        <f t="shared" si="40"/>
        <v>0</v>
      </c>
      <c r="K213" s="166"/>
      <c r="L213" s="167"/>
      <c r="M213" s="168" t="s">
        <v>1</v>
      </c>
      <c r="N213" s="169" t="s">
        <v>45</v>
      </c>
      <c r="P213" s="150">
        <f t="shared" si="41"/>
        <v>0</v>
      </c>
      <c r="Q213" s="150">
        <v>0</v>
      </c>
      <c r="R213" s="150">
        <f t="shared" si="42"/>
        <v>0</v>
      </c>
      <c r="S213" s="150">
        <v>0</v>
      </c>
      <c r="T213" s="151">
        <f t="shared" si="43"/>
        <v>0</v>
      </c>
      <c r="AR213" s="152" t="s">
        <v>226</v>
      </c>
      <c r="AT213" s="152" t="s">
        <v>473</v>
      </c>
      <c r="AU213" s="152" t="s">
        <v>86</v>
      </c>
      <c r="AY213" s="13" t="s">
        <v>193</v>
      </c>
      <c r="BE213" s="153">
        <f t="shared" si="44"/>
        <v>0</v>
      </c>
      <c r="BF213" s="153">
        <f t="shared" si="45"/>
        <v>0</v>
      </c>
      <c r="BG213" s="153">
        <f t="shared" si="46"/>
        <v>0</v>
      </c>
      <c r="BH213" s="153">
        <f t="shared" si="47"/>
        <v>0</v>
      </c>
      <c r="BI213" s="153">
        <f t="shared" si="48"/>
        <v>0</v>
      </c>
      <c r="BJ213" s="13" t="s">
        <v>91</v>
      </c>
      <c r="BK213" s="153">
        <f t="shared" si="49"/>
        <v>0</v>
      </c>
      <c r="BL213" s="13" t="s">
        <v>199</v>
      </c>
      <c r="BM213" s="152" t="s">
        <v>2726</v>
      </c>
    </row>
    <row r="214" spans="2:65" s="1" customFormat="1" ht="16.5" customHeight="1" x14ac:dyDescent="0.2">
      <c r="B214" s="139"/>
      <c r="C214" s="159" t="s">
        <v>1025</v>
      </c>
      <c r="D214" s="159" t="s">
        <v>473</v>
      </c>
      <c r="E214" s="160" t="s">
        <v>2727</v>
      </c>
      <c r="F214" s="161" t="s">
        <v>2728</v>
      </c>
      <c r="G214" s="162" t="s">
        <v>318</v>
      </c>
      <c r="H214" s="163">
        <v>10</v>
      </c>
      <c r="I214" s="164"/>
      <c r="J214" s="165">
        <f t="shared" si="40"/>
        <v>0</v>
      </c>
      <c r="K214" s="166"/>
      <c r="L214" s="167"/>
      <c r="M214" s="168" t="s">
        <v>1</v>
      </c>
      <c r="N214" s="169" t="s">
        <v>45</v>
      </c>
      <c r="P214" s="150">
        <f t="shared" si="41"/>
        <v>0</v>
      </c>
      <c r="Q214" s="150">
        <v>0</v>
      </c>
      <c r="R214" s="150">
        <f t="shared" si="42"/>
        <v>0</v>
      </c>
      <c r="S214" s="150">
        <v>0</v>
      </c>
      <c r="T214" s="151">
        <f t="shared" si="43"/>
        <v>0</v>
      </c>
      <c r="AR214" s="152" t="s">
        <v>226</v>
      </c>
      <c r="AT214" s="152" t="s">
        <v>473</v>
      </c>
      <c r="AU214" s="152" t="s">
        <v>86</v>
      </c>
      <c r="AY214" s="13" t="s">
        <v>193</v>
      </c>
      <c r="BE214" s="153">
        <f t="shared" si="44"/>
        <v>0</v>
      </c>
      <c r="BF214" s="153">
        <f t="shared" si="45"/>
        <v>0</v>
      </c>
      <c r="BG214" s="153">
        <f t="shared" si="46"/>
        <v>0</v>
      </c>
      <c r="BH214" s="153">
        <f t="shared" si="47"/>
        <v>0</v>
      </c>
      <c r="BI214" s="153">
        <f t="shared" si="48"/>
        <v>0</v>
      </c>
      <c r="BJ214" s="13" t="s">
        <v>91</v>
      </c>
      <c r="BK214" s="153">
        <f t="shared" si="49"/>
        <v>0</v>
      </c>
      <c r="BL214" s="13" t="s">
        <v>199</v>
      </c>
      <c r="BM214" s="152" t="s">
        <v>2729</v>
      </c>
    </row>
    <row r="215" spans="2:65" s="1" customFormat="1" ht="21.75" customHeight="1" x14ac:dyDescent="0.2">
      <c r="B215" s="139"/>
      <c r="C215" s="140" t="s">
        <v>1029</v>
      </c>
      <c r="D215" s="140" t="s">
        <v>195</v>
      </c>
      <c r="E215" s="141" t="s">
        <v>2730</v>
      </c>
      <c r="F215" s="142" t="s">
        <v>2731</v>
      </c>
      <c r="G215" s="143" t="s">
        <v>318</v>
      </c>
      <c r="H215" s="144">
        <v>80</v>
      </c>
      <c r="I215" s="145"/>
      <c r="J215" s="146">
        <f t="shared" si="40"/>
        <v>0</v>
      </c>
      <c r="K215" s="147"/>
      <c r="L215" s="28"/>
      <c r="M215" s="148" t="s">
        <v>1</v>
      </c>
      <c r="N215" s="149" t="s">
        <v>45</v>
      </c>
      <c r="P215" s="150">
        <f t="shared" si="41"/>
        <v>0</v>
      </c>
      <c r="Q215" s="150">
        <v>0</v>
      </c>
      <c r="R215" s="150">
        <f t="shared" si="42"/>
        <v>0</v>
      </c>
      <c r="S215" s="150">
        <v>0</v>
      </c>
      <c r="T215" s="151">
        <f t="shared" si="43"/>
        <v>0</v>
      </c>
      <c r="AR215" s="152" t="s">
        <v>199</v>
      </c>
      <c r="AT215" s="152" t="s">
        <v>195</v>
      </c>
      <c r="AU215" s="152" t="s">
        <v>86</v>
      </c>
      <c r="AY215" s="13" t="s">
        <v>193</v>
      </c>
      <c r="BE215" s="153">
        <f t="shared" si="44"/>
        <v>0</v>
      </c>
      <c r="BF215" s="153">
        <f t="shared" si="45"/>
        <v>0</v>
      </c>
      <c r="BG215" s="153">
        <f t="shared" si="46"/>
        <v>0</v>
      </c>
      <c r="BH215" s="153">
        <f t="shared" si="47"/>
        <v>0</v>
      </c>
      <c r="BI215" s="153">
        <f t="shared" si="48"/>
        <v>0</v>
      </c>
      <c r="BJ215" s="13" t="s">
        <v>91</v>
      </c>
      <c r="BK215" s="153">
        <f t="shared" si="49"/>
        <v>0</v>
      </c>
      <c r="BL215" s="13" t="s">
        <v>199</v>
      </c>
      <c r="BM215" s="152" t="s">
        <v>2732</v>
      </c>
    </row>
    <row r="216" spans="2:65" s="1" customFormat="1" ht="21.75" customHeight="1" x14ac:dyDescent="0.2">
      <c r="B216" s="139"/>
      <c r="C216" s="140" t="s">
        <v>876</v>
      </c>
      <c r="D216" s="140" t="s">
        <v>195</v>
      </c>
      <c r="E216" s="141" t="s">
        <v>2733</v>
      </c>
      <c r="F216" s="142" t="s">
        <v>2734</v>
      </c>
      <c r="G216" s="143" t="s">
        <v>318</v>
      </c>
      <c r="H216" s="144">
        <v>80</v>
      </c>
      <c r="I216" s="145"/>
      <c r="J216" s="146">
        <f t="shared" si="40"/>
        <v>0</v>
      </c>
      <c r="K216" s="147"/>
      <c r="L216" s="28"/>
      <c r="M216" s="148" t="s">
        <v>1</v>
      </c>
      <c r="N216" s="149" t="s">
        <v>45</v>
      </c>
      <c r="P216" s="150">
        <f t="shared" si="41"/>
        <v>0</v>
      </c>
      <c r="Q216" s="150">
        <v>0</v>
      </c>
      <c r="R216" s="150">
        <f t="shared" si="42"/>
        <v>0</v>
      </c>
      <c r="S216" s="150">
        <v>0</v>
      </c>
      <c r="T216" s="151">
        <f t="shared" si="43"/>
        <v>0</v>
      </c>
      <c r="AR216" s="152" t="s">
        <v>199</v>
      </c>
      <c r="AT216" s="152" t="s">
        <v>195</v>
      </c>
      <c r="AU216" s="152" t="s">
        <v>86</v>
      </c>
      <c r="AY216" s="13" t="s">
        <v>193</v>
      </c>
      <c r="BE216" s="153">
        <f t="shared" si="44"/>
        <v>0</v>
      </c>
      <c r="BF216" s="153">
        <f t="shared" si="45"/>
        <v>0</v>
      </c>
      <c r="BG216" s="153">
        <f t="shared" si="46"/>
        <v>0</v>
      </c>
      <c r="BH216" s="153">
        <f t="shared" si="47"/>
        <v>0</v>
      </c>
      <c r="BI216" s="153">
        <f t="shared" si="48"/>
        <v>0</v>
      </c>
      <c r="BJ216" s="13" t="s">
        <v>91</v>
      </c>
      <c r="BK216" s="153">
        <f t="shared" si="49"/>
        <v>0</v>
      </c>
      <c r="BL216" s="13" t="s">
        <v>199</v>
      </c>
      <c r="BM216" s="152" t="s">
        <v>2735</v>
      </c>
    </row>
    <row r="217" spans="2:65" s="1" customFormat="1" ht="21.75" customHeight="1" x14ac:dyDescent="0.2">
      <c r="B217" s="139"/>
      <c r="C217" s="140" t="s">
        <v>880</v>
      </c>
      <c r="D217" s="140" t="s">
        <v>195</v>
      </c>
      <c r="E217" s="141" t="s">
        <v>2736</v>
      </c>
      <c r="F217" s="142" t="s">
        <v>2737</v>
      </c>
      <c r="G217" s="143" t="s">
        <v>318</v>
      </c>
      <c r="H217" s="144">
        <v>20</v>
      </c>
      <c r="I217" s="145"/>
      <c r="J217" s="146">
        <f t="shared" si="40"/>
        <v>0</v>
      </c>
      <c r="K217" s="147"/>
      <c r="L217" s="28"/>
      <c r="M217" s="148" t="s">
        <v>1</v>
      </c>
      <c r="N217" s="149" t="s">
        <v>45</v>
      </c>
      <c r="P217" s="150">
        <f t="shared" si="41"/>
        <v>0</v>
      </c>
      <c r="Q217" s="150">
        <v>0</v>
      </c>
      <c r="R217" s="150">
        <f t="shared" si="42"/>
        <v>0</v>
      </c>
      <c r="S217" s="150">
        <v>0</v>
      </c>
      <c r="T217" s="151">
        <f t="shared" si="43"/>
        <v>0</v>
      </c>
      <c r="AR217" s="152" t="s">
        <v>199</v>
      </c>
      <c r="AT217" s="152" t="s">
        <v>195</v>
      </c>
      <c r="AU217" s="152" t="s">
        <v>86</v>
      </c>
      <c r="AY217" s="13" t="s">
        <v>193</v>
      </c>
      <c r="BE217" s="153">
        <f t="shared" si="44"/>
        <v>0</v>
      </c>
      <c r="BF217" s="153">
        <f t="shared" si="45"/>
        <v>0</v>
      </c>
      <c r="BG217" s="153">
        <f t="shared" si="46"/>
        <v>0</v>
      </c>
      <c r="BH217" s="153">
        <f t="shared" si="47"/>
        <v>0</v>
      </c>
      <c r="BI217" s="153">
        <f t="shared" si="48"/>
        <v>0</v>
      </c>
      <c r="BJ217" s="13" t="s">
        <v>91</v>
      </c>
      <c r="BK217" s="153">
        <f t="shared" si="49"/>
        <v>0</v>
      </c>
      <c r="BL217" s="13" t="s">
        <v>199</v>
      </c>
      <c r="BM217" s="152" t="s">
        <v>2738</v>
      </c>
    </row>
    <row r="218" spans="2:65" s="1" customFormat="1" ht="21.75" customHeight="1" x14ac:dyDescent="0.2">
      <c r="B218" s="139"/>
      <c r="C218" s="140" t="s">
        <v>848</v>
      </c>
      <c r="D218" s="140" t="s">
        <v>195</v>
      </c>
      <c r="E218" s="141" t="s">
        <v>2739</v>
      </c>
      <c r="F218" s="142" t="s">
        <v>2740</v>
      </c>
      <c r="G218" s="143" t="s">
        <v>318</v>
      </c>
      <c r="H218" s="144">
        <v>20</v>
      </c>
      <c r="I218" s="145"/>
      <c r="J218" s="146">
        <f t="shared" si="40"/>
        <v>0</v>
      </c>
      <c r="K218" s="147"/>
      <c r="L218" s="28"/>
      <c r="M218" s="148" t="s">
        <v>1</v>
      </c>
      <c r="N218" s="149" t="s">
        <v>45</v>
      </c>
      <c r="P218" s="150">
        <f t="shared" si="41"/>
        <v>0</v>
      </c>
      <c r="Q218" s="150">
        <v>0</v>
      </c>
      <c r="R218" s="150">
        <f t="shared" si="42"/>
        <v>0</v>
      </c>
      <c r="S218" s="150">
        <v>0</v>
      </c>
      <c r="T218" s="151">
        <f t="shared" si="43"/>
        <v>0</v>
      </c>
      <c r="AR218" s="152" t="s">
        <v>199</v>
      </c>
      <c r="AT218" s="152" t="s">
        <v>195</v>
      </c>
      <c r="AU218" s="152" t="s">
        <v>86</v>
      </c>
      <c r="AY218" s="13" t="s">
        <v>193</v>
      </c>
      <c r="BE218" s="153">
        <f t="shared" si="44"/>
        <v>0</v>
      </c>
      <c r="BF218" s="153">
        <f t="shared" si="45"/>
        <v>0</v>
      </c>
      <c r="BG218" s="153">
        <f t="shared" si="46"/>
        <v>0</v>
      </c>
      <c r="BH218" s="153">
        <f t="shared" si="47"/>
        <v>0</v>
      </c>
      <c r="BI218" s="153">
        <f t="shared" si="48"/>
        <v>0</v>
      </c>
      <c r="BJ218" s="13" t="s">
        <v>91</v>
      </c>
      <c r="BK218" s="153">
        <f t="shared" si="49"/>
        <v>0</v>
      </c>
      <c r="BL218" s="13" t="s">
        <v>199</v>
      </c>
      <c r="BM218" s="152" t="s">
        <v>2741</v>
      </c>
    </row>
    <row r="219" spans="2:65" s="1" customFormat="1" ht="21.75" customHeight="1" x14ac:dyDescent="0.2">
      <c r="B219" s="139"/>
      <c r="C219" s="140" t="s">
        <v>840</v>
      </c>
      <c r="D219" s="140" t="s">
        <v>195</v>
      </c>
      <c r="E219" s="141" t="s">
        <v>2742</v>
      </c>
      <c r="F219" s="142" t="s">
        <v>2743</v>
      </c>
      <c r="G219" s="143" t="s">
        <v>318</v>
      </c>
      <c r="H219" s="144">
        <v>10</v>
      </c>
      <c r="I219" s="145"/>
      <c r="J219" s="146">
        <f t="shared" si="40"/>
        <v>0</v>
      </c>
      <c r="K219" s="147"/>
      <c r="L219" s="28"/>
      <c r="M219" s="148" t="s">
        <v>1</v>
      </c>
      <c r="N219" s="149" t="s">
        <v>45</v>
      </c>
      <c r="P219" s="150">
        <f t="shared" si="41"/>
        <v>0</v>
      </c>
      <c r="Q219" s="150">
        <v>0</v>
      </c>
      <c r="R219" s="150">
        <f t="shared" si="42"/>
        <v>0</v>
      </c>
      <c r="S219" s="150">
        <v>0</v>
      </c>
      <c r="T219" s="151">
        <f t="shared" si="43"/>
        <v>0</v>
      </c>
      <c r="AR219" s="152" t="s">
        <v>199</v>
      </c>
      <c r="AT219" s="152" t="s">
        <v>195</v>
      </c>
      <c r="AU219" s="152" t="s">
        <v>86</v>
      </c>
      <c r="AY219" s="13" t="s">
        <v>193</v>
      </c>
      <c r="BE219" s="153">
        <f t="shared" si="44"/>
        <v>0</v>
      </c>
      <c r="BF219" s="153">
        <f t="shared" si="45"/>
        <v>0</v>
      </c>
      <c r="BG219" s="153">
        <f t="shared" si="46"/>
        <v>0</v>
      </c>
      <c r="BH219" s="153">
        <f t="shared" si="47"/>
        <v>0</v>
      </c>
      <c r="BI219" s="153">
        <f t="shared" si="48"/>
        <v>0</v>
      </c>
      <c r="BJ219" s="13" t="s">
        <v>91</v>
      </c>
      <c r="BK219" s="153">
        <f t="shared" si="49"/>
        <v>0</v>
      </c>
      <c r="BL219" s="13" t="s">
        <v>199</v>
      </c>
      <c r="BM219" s="152" t="s">
        <v>2744</v>
      </c>
    </row>
    <row r="220" spans="2:65" s="11" customFormat="1" ht="25.9" customHeight="1" x14ac:dyDescent="0.2">
      <c r="B220" s="127"/>
      <c r="D220" s="128" t="s">
        <v>78</v>
      </c>
      <c r="E220" s="129" t="s">
        <v>2351</v>
      </c>
      <c r="F220" s="129" t="s">
        <v>2745</v>
      </c>
      <c r="I220" s="130"/>
      <c r="J220" s="131">
        <f>BK220</f>
        <v>0</v>
      </c>
      <c r="L220" s="127"/>
      <c r="M220" s="132"/>
      <c r="P220" s="133">
        <f>SUM(P221:P241)</f>
        <v>0</v>
      </c>
      <c r="R220" s="133">
        <f>SUM(R221:R241)</f>
        <v>0</v>
      </c>
      <c r="T220" s="134">
        <f>SUM(T221:T241)</f>
        <v>0</v>
      </c>
      <c r="AR220" s="128" t="s">
        <v>86</v>
      </c>
      <c r="AT220" s="135" t="s">
        <v>78</v>
      </c>
      <c r="AU220" s="135" t="s">
        <v>79</v>
      </c>
      <c r="AY220" s="128" t="s">
        <v>193</v>
      </c>
      <c r="BK220" s="136">
        <f>SUM(BK221:BK241)</f>
        <v>0</v>
      </c>
    </row>
    <row r="221" spans="2:65" s="1" customFormat="1" ht="21.75" customHeight="1" x14ac:dyDescent="0.2">
      <c r="B221" s="139"/>
      <c r="C221" s="159" t="s">
        <v>844</v>
      </c>
      <c r="D221" s="159" t="s">
        <v>473</v>
      </c>
      <c r="E221" s="160" t="s">
        <v>2746</v>
      </c>
      <c r="F221" s="161" t="s">
        <v>2747</v>
      </c>
      <c r="G221" s="162" t="s">
        <v>489</v>
      </c>
      <c r="H221" s="163">
        <v>1</v>
      </c>
      <c r="I221" s="164"/>
      <c r="J221" s="165">
        <f t="shared" ref="J221:J241" si="50">ROUND(I221*H221,2)</f>
        <v>0</v>
      </c>
      <c r="K221" s="166"/>
      <c r="L221" s="167"/>
      <c r="M221" s="168" t="s">
        <v>1</v>
      </c>
      <c r="N221" s="169" t="s">
        <v>45</v>
      </c>
      <c r="P221" s="150">
        <f t="shared" ref="P221:P241" si="51">O221*H221</f>
        <v>0</v>
      </c>
      <c r="Q221" s="150">
        <v>0</v>
      </c>
      <c r="R221" s="150">
        <f t="shared" ref="R221:R241" si="52">Q221*H221</f>
        <v>0</v>
      </c>
      <c r="S221" s="150">
        <v>0</v>
      </c>
      <c r="T221" s="151">
        <f t="shared" ref="T221:T241" si="53">S221*H221</f>
        <v>0</v>
      </c>
      <c r="AR221" s="152" t="s">
        <v>226</v>
      </c>
      <c r="AT221" s="152" t="s">
        <v>473</v>
      </c>
      <c r="AU221" s="152" t="s">
        <v>86</v>
      </c>
      <c r="AY221" s="13" t="s">
        <v>193</v>
      </c>
      <c r="BE221" s="153">
        <f t="shared" ref="BE221:BE241" si="54">IF(N221="základná",J221,0)</f>
        <v>0</v>
      </c>
      <c r="BF221" s="153">
        <f t="shared" ref="BF221:BF241" si="55">IF(N221="znížená",J221,0)</f>
        <v>0</v>
      </c>
      <c r="BG221" s="153">
        <f t="shared" ref="BG221:BG241" si="56">IF(N221="zákl. prenesená",J221,0)</f>
        <v>0</v>
      </c>
      <c r="BH221" s="153">
        <f t="shared" ref="BH221:BH241" si="57">IF(N221="zníž. prenesená",J221,0)</f>
        <v>0</v>
      </c>
      <c r="BI221" s="153">
        <f t="shared" ref="BI221:BI241" si="58">IF(N221="nulová",J221,0)</f>
        <v>0</v>
      </c>
      <c r="BJ221" s="13" t="s">
        <v>91</v>
      </c>
      <c r="BK221" s="153">
        <f t="shared" ref="BK221:BK241" si="59">ROUND(I221*H221,2)</f>
        <v>0</v>
      </c>
      <c r="BL221" s="13" t="s">
        <v>199</v>
      </c>
      <c r="BM221" s="152" t="s">
        <v>2748</v>
      </c>
    </row>
    <row r="222" spans="2:65" s="1" customFormat="1" ht="21.75" customHeight="1" x14ac:dyDescent="0.2">
      <c r="B222" s="139"/>
      <c r="C222" s="159" t="s">
        <v>836</v>
      </c>
      <c r="D222" s="159" t="s">
        <v>473</v>
      </c>
      <c r="E222" s="160" t="s">
        <v>2749</v>
      </c>
      <c r="F222" s="161" t="s">
        <v>2747</v>
      </c>
      <c r="G222" s="162" t="s">
        <v>489</v>
      </c>
      <c r="H222" s="163">
        <v>2</v>
      </c>
      <c r="I222" s="164"/>
      <c r="J222" s="165">
        <f t="shared" si="50"/>
        <v>0</v>
      </c>
      <c r="K222" s="166"/>
      <c r="L222" s="167"/>
      <c r="M222" s="168" t="s">
        <v>1</v>
      </c>
      <c r="N222" s="169" t="s">
        <v>45</v>
      </c>
      <c r="P222" s="150">
        <f t="shared" si="51"/>
        <v>0</v>
      </c>
      <c r="Q222" s="150">
        <v>0</v>
      </c>
      <c r="R222" s="150">
        <f t="shared" si="52"/>
        <v>0</v>
      </c>
      <c r="S222" s="150">
        <v>0</v>
      </c>
      <c r="T222" s="151">
        <f t="shared" si="53"/>
        <v>0</v>
      </c>
      <c r="AR222" s="152" t="s">
        <v>226</v>
      </c>
      <c r="AT222" s="152" t="s">
        <v>473</v>
      </c>
      <c r="AU222" s="152" t="s">
        <v>86</v>
      </c>
      <c r="AY222" s="13" t="s">
        <v>193</v>
      </c>
      <c r="BE222" s="153">
        <f t="shared" si="54"/>
        <v>0</v>
      </c>
      <c r="BF222" s="153">
        <f t="shared" si="55"/>
        <v>0</v>
      </c>
      <c r="BG222" s="153">
        <f t="shared" si="56"/>
        <v>0</v>
      </c>
      <c r="BH222" s="153">
        <f t="shared" si="57"/>
        <v>0</v>
      </c>
      <c r="BI222" s="153">
        <f t="shared" si="58"/>
        <v>0</v>
      </c>
      <c r="BJ222" s="13" t="s">
        <v>91</v>
      </c>
      <c r="BK222" s="153">
        <f t="shared" si="59"/>
        <v>0</v>
      </c>
      <c r="BL222" s="13" t="s">
        <v>199</v>
      </c>
      <c r="BM222" s="152" t="s">
        <v>2750</v>
      </c>
    </row>
    <row r="223" spans="2:65" s="1" customFormat="1" ht="21.75" customHeight="1" x14ac:dyDescent="0.2">
      <c r="B223" s="139"/>
      <c r="C223" s="159" t="s">
        <v>1745</v>
      </c>
      <c r="D223" s="159" t="s">
        <v>473</v>
      </c>
      <c r="E223" s="160" t="s">
        <v>2751</v>
      </c>
      <c r="F223" s="161" t="s">
        <v>2747</v>
      </c>
      <c r="G223" s="162" t="s">
        <v>489</v>
      </c>
      <c r="H223" s="163">
        <v>1</v>
      </c>
      <c r="I223" s="164"/>
      <c r="J223" s="165">
        <f t="shared" si="50"/>
        <v>0</v>
      </c>
      <c r="K223" s="166"/>
      <c r="L223" s="167"/>
      <c r="M223" s="168" t="s">
        <v>1</v>
      </c>
      <c r="N223" s="169" t="s">
        <v>45</v>
      </c>
      <c r="P223" s="150">
        <f t="shared" si="51"/>
        <v>0</v>
      </c>
      <c r="Q223" s="150">
        <v>0</v>
      </c>
      <c r="R223" s="150">
        <f t="shared" si="52"/>
        <v>0</v>
      </c>
      <c r="S223" s="150">
        <v>0</v>
      </c>
      <c r="T223" s="151">
        <f t="shared" si="53"/>
        <v>0</v>
      </c>
      <c r="AR223" s="152" t="s">
        <v>226</v>
      </c>
      <c r="AT223" s="152" t="s">
        <v>473</v>
      </c>
      <c r="AU223" s="152" t="s">
        <v>86</v>
      </c>
      <c r="AY223" s="13" t="s">
        <v>193</v>
      </c>
      <c r="BE223" s="153">
        <f t="shared" si="54"/>
        <v>0</v>
      </c>
      <c r="BF223" s="153">
        <f t="shared" si="55"/>
        <v>0</v>
      </c>
      <c r="BG223" s="153">
        <f t="shared" si="56"/>
        <v>0</v>
      </c>
      <c r="BH223" s="153">
        <f t="shared" si="57"/>
        <v>0</v>
      </c>
      <c r="BI223" s="153">
        <f t="shared" si="58"/>
        <v>0</v>
      </c>
      <c r="BJ223" s="13" t="s">
        <v>91</v>
      </c>
      <c r="BK223" s="153">
        <f t="shared" si="59"/>
        <v>0</v>
      </c>
      <c r="BL223" s="13" t="s">
        <v>199</v>
      </c>
      <c r="BM223" s="152" t="s">
        <v>2752</v>
      </c>
    </row>
    <row r="224" spans="2:65" s="1" customFormat="1" ht="21.75" customHeight="1" x14ac:dyDescent="0.2">
      <c r="B224" s="139"/>
      <c r="C224" s="159" t="s">
        <v>1753</v>
      </c>
      <c r="D224" s="159" t="s">
        <v>473</v>
      </c>
      <c r="E224" s="160" t="s">
        <v>2753</v>
      </c>
      <c r="F224" s="161" t="s">
        <v>2747</v>
      </c>
      <c r="G224" s="162" t="s">
        <v>489</v>
      </c>
      <c r="H224" s="163">
        <v>1</v>
      </c>
      <c r="I224" s="164"/>
      <c r="J224" s="165">
        <f t="shared" si="50"/>
        <v>0</v>
      </c>
      <c r="K224" s="166"/>
      <c r="L224" s="167"/>
      <c r="M224" s="168" t="s">
        <v>1</v>
      </c>
      <c r="N224" s="169" t="s">
        <v>45</v>
      </c>
      <c r="P224" s="150">
        <f t="shared" si="51"/>
        <v>0</v>
      </c>
      <c r="Q224" s="150">
        <v>0</v>
      </c>
      <c r="R224" s="150">
        <f t="shared" si="52"/>
        <v>0</v>
      </c>
      <c r="S224" s="150">
        <v>0</v>
      </c>
      <c r="T224" s="151">
        <f t="shared" si="53"/>
        <v>0</v>
      </c>
      <c r="AR224" s="152" t="s">
        <v>226</v>
      </c>
      <c r="AT224" s="152" t="s">
        <v>473</v>
      </c>
      <c r="AU224" s="152" t="s">
        <v>86</v>
      </c>
      <c r="AY224" s="13" t="s">
        <v>193</v>
      </c>
      <c r="BE224" s="153">
        <f t="shared" si="54"/>
        <v>0</v>
      </c>
      <c r="BF224" s="153">
        <f t="shared" si="55"/>
        <v>0</v>
      </c>
      <c r="BG224" s="153">
        <f t="shared" si="56"/>
        <v>0</v>
      </c>
      <c r="BH224" s="153">
        <f t="shared" si="57"/>
        <v>0</v>
      </c>
      <c r="BI224" s="153">
        <f t="shared" si="58"/>
        <v>0</v>
      </c>
      <c r="BJ224" s="13" t="s">
        <v>91</v>
      </c>
      <c r="BK224" s="153">
        <f t="shared" si="59"/>
        <v>0</v>
      </c>
      <c r="BL224" s="13" t="s">
        <v>199</v>
      </c>
      <c r="BM224" s="152" t="s">
        <v>2754</v>
      </c>
    </row>
    <row r="225" spans="2:65" s="1" customFormat="1" ht="21.75" customHeight="1" x14ac:dyDescent="0.2">
      <c r="B225" s="139"/>
      <c r="C225" s="159" t="s">
        <v>1749</v>
      </c>
      <c r="D225" s="159" t="s">
        <v>473</v>
      </c>
      <c r="E225" s="160" t="s">
        <v>2755</v>
      </c>
      <c r="F225" s="161" t="s">
        <v>2747</v>
      </c>
      <c r="G225" s="162" t="s">
        <v>489</v>
      </c>
      <c r="H225" s="163">
        <v>1</v>
      </c>
      <c r="I225" s="164"/>
      <c r="J225" s="165">
        <f t="shared" si="50"/>
        <v>0</v>
      </c>
      <c r="K225" s="166"/>
      <c r="L225" s="167"/>
      <c r="M225" s="168" t="s">
        <v>1</v>
      </c>
      <c r="N225" s="169" t="s">
        <v>45</v>
      </c>
      <c r="P225" s="150">
        <f t="shared" si="51"/>
        <v>0</v>
      </c>
      <c r="Q225" s="150">
        <v>0</v>
      </c>
      <c r="R225" s="150">
        <f t="shared" si="52"/>
        <v>0</v>
      </c>
      <c r="S225" s="150">
        <v>0</v>
      </c>
      <c r="T225" s="151">
        <f t="shared" si="53"/>
        <v>0</v>
      </c>
      <c r="AR225" s="152" t="s">
        <v>226</v>
      </c>
      <c r="AT225" s="152" t="s">
        <v>473</v>
      </c>
      <c r="AU225" s="152" t="s">
        <v>86</v>
      </c>
      <c r="AY225" s="13" t="s">
        <v>193</v>
      </c>
      <c r="BE225" s="153">
        <f t="shared" si="54"/>
        <v>0</v>
      </c>
      <c r="BF225" s="153">
        <f t="shared" si="55"/>
        <v>0</v>
      </c>
      <c r="BG225" s="153">
        <f t="shared" si="56"/>
        <v>0</v>
      </c>
      <c r="BH225" s="153">
        <f t="shared" si="57"/>
        <v>0</v>
      </c>
      <c r="BI225" s="153">
        <f t="shared" si="58"/>
        <v>0</v>
      </c>
      <c r="BJ225" s="13" t="s">
        <v>91</v>
      </c>
      <c r="BK225" s="153">
        <f t="shared" si="59"/>
        <v>0</v>
      </c>
      <c r="BL225" s="13" t="s">
        <v>199</v>
      </c>
      <c r="BM225" s="152" t="s">
        <v>2756</v>
      </c>
    </row>
    <row r="226" spans="2:65" s="1" customFormat="1" ht="21.75" customHeight="1" x14ac:dyDescent="0.2">
      <c r="B226" s="139"/>
      <c r="C226" s="159" t="s">
        <v>679</v>
      </c>
      <c r="D226" s="159" t="s">
        <v>473</v>
      </c>
      <c r="E226" s="160" t="s">
        <v>2757</v>
      </c>
      <c r="F226" s="161" t="s">
        <v>2747</v>
      </c>
      <c r="G226" s="162" t="s">
        <v>489</v>
      </c>
      <c r="H226" s="163">
        <v>1</v>
      </c>
      <c r="I226" s="164"/>
      <c r="J226" s="165">
        <f t="shared" si="50"/>
        <v>0</v>
      </c>
      <c r="K226" s="166"/>
      <c r="L226" s="167"/>
      <c r="M226" s="168" t="s">
        <v>1</v>
      </c>
      <c r="N226" s="169" t="s">
        <v>45</v>
      </c>
      <c r="P226" s="150">
        <f t="shared" si="51"/>
        <v>0</v>
      </c>
      <c r="Q226" s="150">
        <v>0</v>
      </c>
      <c r="R226" s="150">
        <f t="shared" si="52"/>
        <v>0</v>
      </c>
      <c r="S226" s="150">
        <v>0</v>
      </c>
      <c r="T226" s="151">
        <f t="shared" si="53"/>
        <v>0</v>
      </c>
      <c r="AR226" s="152" t="s">
        <v>226</v>
      </c>
      <c r="AT226" s="152" t="s">
        <v>473</v>
      </c>
      <c r="AU226" s="152" t="s">
        <v>86</v>
      </c>
      <c r="AY226" s="13" t="s">
        <v>193</v>
      </c>
      <c r="BE226" s="153">
        <f t="shared" si="54"/>
        <v>0</v>
      </c>
      <c r="BF226" s="153">
        <f t="shared" si="55"/>
        <v>0</v>
      </c>
      <c r="BG226" s="153">
        <f t="shared" si="56"/>
        <v>0</v>
      </c>
      <c r="BH226" s="153">
        <f t="shared" si="57"/>
        <v>0</v>
      </c>
      <c r="BI226" s="153">
        <f t="shared" si="58"/>
        <v>0</v>
      </c>
      <c r="BJ226" s="13" t="s">
        <v>91</v>
      </c>
      <c r="BK226" s="153">
        <f t="shared" si="59"/>
        <v>0</v>
      </c>
      <c r="BL226" s="13" t="s">
        <v>199</v>
      </c>
      <c r="BM226" s="152" t="s">
        <v>2758</v>
      </c>
    </row>
    <row r="227" spans="2:65" s="1" customFormat="1" ht="21.75" customHeight="1" x14ac:dyDescent="0.2">
      <c r="B227" s="139"/>
      <c r="C227" s="159" t="s">
        <v>683</v>
      </c>
      <c r="D227" s="159" t="s">
        <v>473</v>
      </c>
      <c r="E227" s="160" t="s">
        <v>2759</v>
      </c>
      <c r="F227" s="161" t="s">
        <v>2747</v>
      </c>
      <c r="G227" s="162" t="s">
        <v>489</v>
      </c>
      <c r="H227" s="163">
        <v>2</v>
      </c>
      <c r="I227" s="164"/>
      <c r="J227" s="165">
        <f t="shared" si="50"/>
        <v>0</v>
      </c>
      <c r="K227" s="166"/>
      <c r="L227" s="167"/>
      <c r="M227" s="168" t="s">
        <v>1</v>
      </c>
      <c r="N227" s="169" t="s">
        <v>45</v>
      </c>
      <c r="P227" s="150">
        <f t="shared" si="51"/>
        <v>0</v>
      </c>
      <c r="Q227" s="150">
        <v>0</v>
      </c>
      <c r="R227" s="150">
        <f t="shared" si="52"/>
        <v>0</v>
      </c>
      <c r="S227" s="150">
        <v>0</v>
      </c>
      <c r="T227" s="151">
        <f t="shared" si="53"/>
        <v>0</v>
      </c>
      <c r="AR227" s="152" t="s">
        <v>226</v>
      </c>
      <c r="AT227" s="152" t="s">
        <v>473</v>
      </c>
      <c r="AU227" s="152" t="s">
        <v>86</v>
      </c>
      <c r="AY227" s="13" t="s">
        <v>193</v>
      </c>
      <c r="BE227" s="153">
        <f t="shared" si="54"/>
        <v>0</v>
      </c>
      <c r="BF227" s="153">
        <f t="shared" si="55"/>
        <v>0</v>
      </c>
      <c r="BG227" s="153">
        <f t="shared" si="56"/>
        <v>0</v>
      </c>
      <c r="BH227" s="153">
        <f t="shared" si="57"/>
        <v>0</v>
      </c>
      <c r="BI227" s="153">
        <f t="shared" si="58"/>
        <v>0</v>
      </c>
      <c r="BJ227" s="13" t="s">
        <v>91</v>
      </c>
      <c r="BK227" s="153">
        <f t="shared" si="59"/>
        <v>0</v>
      </c>
      <c r="BL227" s="13" t="s">
        <v>199</v>
      </c>
      <c r="BM227" s="152" t="s">
        <v>2760</v>
      </c>
    </row>
    <row r="228" spans="2:65" s="1" customFormat="1" ht="21.75" customHeight="1" x14ac:dyDescent="0.2">
      <c r="B228" s="139"/>
      <c r="C228" s="159" t="s">
        <v>687</v>
      </c>
      <c r="D228" s="159" t="s">
        <v>473</v>
      </c>
      <c r="E228" s="160" t="s">
        <v>2761</v>
      </c>
      <c r="F228" s="161" t="s">
        <v>2747</v>
      </c>
      <c r="G228" s="162" t="s">
        <v>489</v>
      </c>
      <c r="H228" s="163">
        <v>6</v>
      </c>
      <c r="I228" s="164"/>
      <c r="J228" s="165">
        <f t="shared" si="50"/>
        <v>0</v>
      </c>
      <c r="K228" s="166"/>
      <c r="L228" s="167"/>
      <c r="M228" s="168" t="s">
        <v>1</v>
      </c>
      <c r="N228" s="169" t="s">
        <v>45</v>
      </c>
      <c r="P228" s="150">
        <f t="shared" si="51"/>
        <v>0</v>
      </c>
      <c r="Q228" s="150">
        <v>0</v>
      </c>
      <c r="R228" s="150">
        <f t="shared" si="52"/>
        <v>0</v>
      </c>
      <c r="S228" s="150">
        <v>0</v>
      </c>
      <c r="T228" s="151">
        <f t="shared" si="53"/>
        <v>0</v>
      </c>
      <c r="AR228" s="152" t="s">
        <v>226</v>
      </c>
      <c r="AT228" s="152" t="s">
        <v>473</v>
      </c>
      <c r="AU228" s="152" t="s">
        <v>86</v>
      </c>
      <c r="AY228" s="13" t="s">
        <v>193</v>
      </c>
      <c r="BE228" s="153">
        <f t="shared" si="54"/>
        <v>0</v>
      </c>
      <c r="BF228" s="153">
        <f t="shared" si="55"/>
        <v>0</v>
      </c>
      <c r="BG228" s="153">
        <f t="shared" si="56"/>
        <v>0</v>
      </c>
      <c r="BH228" s="153">
        <f t="shared" si="57"/>
        <v>0</v>
      </c>
      <c r="BI228" s="153">
        <f t="shared" si="58"/>
        <v>0</v>
      </c>
      <c r="BJ228" s="13" t="s">
        <v>91</v>
      </c>
      <c r="BK228" s="153">
        <f t="shared" si="59"/>
        <v>0</v>
      </c>
      <c r="BL228" s="13" t="s">
        <v>199</v>
      </c>
      <c r="BM228" s="152" t="s">
        <v>2762</v>
      </c>
    </row>
    <row r="229" spans="2:65" s="1" customFormat="1" ht="21.75" customHeight="1" x14ac:dyDescent="0.2">
      <c r="B229" s="139"/>
      <c r="C229" s="159" t="s">
        <v>691</v>
      </c>
      <c r="D229" s="159" t="s">
        <v>473</v>
      </c>
      <c r="E229" s="160" t="s">
        <v>2763</v>
      </c>
      <c r="F229" s="161" t="s">
        <v>2747</v>
      </c>
      <c r="G229" s="162" t="s">
        <v>489</v>
      </c>
      <c r="H229" s="163">
        <v>2</v>
      </c>
      <c r="I229" s="164"/>
      <c r="J229" s="165">
        <f t="shared" si="50"/>
        <v>0</v>
      </c>
      <c r="K229" s="166"/>
      <c r="L229" s="167"/>
      <c r="M229" s="168" t="s">
        <v>1</v>
      </c>
      <c r="N229" s="169" t="s">
        <v>45</v>
      </c>
      <c r="P229" s="150">
        <f t="shared" si="51"/>
        <v>0</v>
      </c>
      <c r="Q229" s="150">
        <v>0</v>
      </c>
      <c r="R229" s="150">
        <f t="shared" si="52"/>
        <v>0</v>
      </c>
      <c r="S229" s="150">
        <v>0</v>
      </c>
      <c r="T229" s="151">
        <f t="shared" si="53"/>
        <v>0</v>
      </c>
      <c r="AR229" s="152" t="s">
        <v>226</v>
      </c>
      <c r="AT229" s="152" t="s">
        <v>473</v>
      </c>
      <c r="AU229" s="152" t="s">
        <v>86</v>
      </c>
      <c r="AY229" s="13" t="s">
        <v>193</v>
      </c>
      <c r="BE229" s="153">
        <f t="shared" si="54"/>
        <v>0</v>
      </c>
      <c r="BF229" s="153">
        <f t="shared" si="55"/>
        <v>0</v>
      </c>
      <c r="BG229" s="153">
        <f t="shared" si="56"/>
        <v>0</v>
      </c>
      <c r="BH229" s="153">
        <f t="shared" si="57"/>
        <v>0</v>
      </c>
      <c r="BI229" s="153">
        <f t="shared" si="58"/>
        <v>0</v>
      </c>
      <c r="BJ229" s="13" t="s">
        <v>91</v>
      </c>
      <c r="BK229" s="153">
        <f t="shared" si="59"/>
        <v>0</v>
      </c>
      <c r="BL229" s="13" t="s">
        <v>199</v>
      </c>
      <c r="BM229" s="152" t="s">
        <v>2764</v>
      </c>
    </row>
    <row r="230" spans="2:65" s="1" customFormat="1" ht="21.75" customHeight="1" x14ac:dyDescent="0.2">
      <c r="B230" s="139"/>
      <c r="C230" s="159" t="s">
        <v>695</v>
      </c>
      <c r="D230" s="159" t="s">
        <v>473</v>
      </c>
      <c r="E230" s="160" t="s">
        <v>2765</v>
      </c>
      <c r="F230" s="161" t="s">
        <v>2747</v>
      </c>
      <c r="G230" s="162" t="s">
        <v>489</v>
      </c>
      <c r="H230" s="163">
        <v>1</v>
      </c>
      <c r="I230" s="164"/>
      <c r="J230" s="165">
        <f t="shared" si="50"/>
        <v>0</v>
      </c>
      <c r="K230" s="166"/>
      <c r="L230" s="167"/>
      <c r="M230" s="168" t="s">
        <v>1</v>
      </c>
      <c r="N230" s="169" t="s">
        <v>45</v>
      </c>
      <c r="P230" s="150">
        <f t="shared" si="51"/>
        <v>0</v>
      </c>
      <c r="Q230" s="150">
        <v>0</v>
      </c>
      <c r="R230" s="150">
        <f t="shared" si="52"/>
        <v>0</v>
      </c>
      <c r="S230" s="150">
        <v>0</v>
      </c>
      <c r="T230" s="151">
        <f t="shared" si="53"/>
        <v>0</v>
      </c>
      <c r="AR230" s="152" t="s">
        <v>226</v>
      </c>
      <c r="AT230" s="152" t="s">
        <v>473</v>
      </c>
      <c r="AU230" s="152" t="s">
        <v>86</v>
      </c>
      <c r="AY230" s="13" t="s">
        <v>193</v>
      </c>
      <c r="BE230" s="153">
        <f t="shared" si="54"/>
        <v>0</v>
      </c>
      <c r="BF230" s="153">
        <f t="shared" si="55"/>
        <v>0</v>
      </c>
      <c r="BG230" s="153">
        <f t="shared" si="56"/>
        <v>0</v>
      </c>
      <c r="BH230" s="153">
        <f t="shared" si="57"/>
        <v>0</v>
      </c>
      <c r="BI230" s="153">
        <f t="shared" si="58"/>
        <v>0</v>
      </c>
      <c r="BJ230" s="13" t="s">
        <v>91</v>
      </c>
      <c r="BK230" s="153">
        <f t="shared" si="59"/>
        <v>0</v>
      </c>
      <c r="BL230" s="13" t="s">
        <v>199</v>
      </c>
      <c r="BM230" s="152" t="s">
        <v>2766</v>
      </c>
    </row>
    <row r="231" spans="2:65" s="1" customFormat="1" ht="21.75" customHeight="1" x14ac:dyDescent="0.2">
      <c r="B231" s="139"/>
      <c r="C231" s="140" t="s">
        <v>715</v>
      </c>
      <c r="D231" s="140" t="s">
        <v>195</v>
      </c>
      <c r="E231" s="141" t="s">
        <v>2767</v>
      </c>
      <c r="F231" s="142" t="s">
        <v>2768</v>
      </c>
      <c r="G231" s="143" t="s">
        <v>489</v>
      </c>
      <c r="H231" s="144">
        <v>36</v>
      </c>
      <c r="I231" s="145"/>
      <c r="J231" s="146">
        <f t="shared" si="50"/>
        <v>0</v>
      </c>
      <c r="K231" s="147"/>
      <c r="L231" s="28"/>
      <c r="M231" s="148" t="s">
        <v>1</v>
      </c>
      <c r="N231" s="149" t="s">
        <v>45</v>
      </c>
      <c r="P231" s="150">
        <f t="shared" si="51"/>
        <v>0</v>
      </c>
      <c r="Q231" s="150">
        <v>0</v>
      </c>
      <c r="R231" s="150">
        <f t="shared" si="52"/>
        <v>0</v>
      </c>
      <c r="S231" s="150">
        <v>0</v>
      </c>
      <c r="T231" s="151">
        <f t="shared" si="53"/>
        <v>0</v>
      </c>
      <c r="AR231" s="152" t="s">
        <v>199</v>
      </c>
      <c r="AT231" s="152" t="s">
        <v>195</v>
      </c>
      <c r="AU231" s="152" t="s">
        <v>86</v>
      </c>
      <c r="AY231" s="13" t="s">
        <v>193</v>
      </c>
      <c r="BE231" s="153">
        <f t="shared" si="54"/>
        <v>0</v>
      </c>
      <c r="BF231" s="153">
        <f t="shared" si="55"/>
        <v>0</v>
      </c>
      <c r="BG231" s="153">
        <f t="shared" si="56"/>
        <v>0</v>
      </c>
      <c r="BH231" s="153">
        <f t="shared" si="57"/>
        <v>0</v>
      </c>
      <c r="BI231" s="153">
        <f t="shared" si="58"/>
        <v>0</v>
      </c>
      <c r="BJ231" s="13" t="s">
        <v>91</v>
      </c>
      <c r="BK231" s="153">
        <f t="shared" si="59"/>
        <v>0</v>
      </c>
      <c r="BL231" s="13" t="s">
        <v>199</v>
      </c>
      <c r="BM231" s="152" t="s">
        <v>2769</v>
      </c>
    </row>
    <row r="232" spans="2:65" s="1" customFormat="1" ht="16.5" customHeight="1" x14ac:dyDescent="0.2">
      <c r="B232" s="139"/>
      <c r="C232" s="140" t="s">
        <v>638</v>
      </c>
      <c r="D232" s="140" t="s">
        <v>195</v>
      </c>
      <c r="E232" s="141" t="s">
        <v>2770</v>
      </c>
      <c r="F232" s="142" t="s">
        <v>2771</v>
      </c>
      <c r="G232" s="143" t="s">
        <v>489</v>
      </c>
      <c r="H232" s="144">
        <v>18</v>
      </c>
      <c r="I232" s="145"/>
      <c r="J232" s="146">
        <f t="shared" si="50"/>
        <v>0</v>
      </c>
      <c r="K232" s="147"/>
      <c r="L232" s="28"/>
      <c r="M232" s="148" t="s">
        <v>1</v>
      </c>
      <c r="N232" s="149" t="s">
        <v>45</v>
      </c>
      <c r="P232" s="150">
        <f t="shared" si="51"/>
        <v>0</v>
      </c>
      <c r="Q232" s="150">
        <v>0</v>
      </c>
      <c r="R232" s="150">
        <f t="shared" si="52"/>
        <v>0</v>
      </c>
      <c r="S232" s="150">
        <v>0</v>
      </c>
      <c r="T232" s="151">
        <f t="shared" si="53"/>
        <v>0</v>
      </c>
      <c r="AR232" s="152" t="s">
        <v>199</v>
      </c>
      <c r="AT232" s="152" t="s">
        <v>195</v>
      </c>
      <c r="AU232" s="152" t="s">
        <v>86</v>
      </c>
      <c r="AY232" s="13" t="s">
        <v>193</v>
      </c>
      <c r="BE232" s="153">
        <f t="shared" si="54"/>
        <v>0</v>
      </c>
      <c r="BF232" s="153">
        <f t="shared" si="55"/>
        <v>0</v>
      </c>
      <c r="BG232" s="153">
        <f t="shared" si="56"/>
        <v>0</v>
      </c>
      <c r="BH232" s="153">
        <f t="shared" si="57"/>
        <v>0</v>
      </c>
      <c r="BI232" s="153">
        <f t="shared" si="58"/>
        <v>0</v>
      </c>
      <c r="BJ232" s="13" t="s">
        <v>91</v>
      </c>
      <c r="BK232" s="153">
        <f t="shared" si="59"/>
        <v>0</v>
      </c>
      <c r="BL232" s="13" t="s">
        <v>199</v>
      </c>
      <c r="BM232" s="152" t="s">
        <v>2772</v>
      </c>
    </row>
    <row r="233" spans="2:65" s="1" customFormat="1" ht="44.25" customHeight="1" x14ac:dyDescent="0.2">
      <c r="B233" s="139"/>
      <c r="C233" s="159" t="s">
        <v>707</v>
      </c>
      <c r="D233" s="159" t="s">
        <v>473</v>
      </c>
      <c r="E233" s="160" t="s">
        <v>2773</v>
      </c>
      <c r="F233" s="161" t="s">
        <v>2774</v>
      </c>
      <c r="G233" s="162" t="s">
        <v>489</v>
      </c>
      <c r="H233" s="163">
        <v>18</v>
      </c>
      <c r="I233" s="164"/>
      <c r="J233" s="165">
        <f t="shared" si="50"/>
        <v>0</v>
      </c>
      <c r="K233" s="166"/>
      <c r="L233" s="167"/>
      <c r="M233" s="168" t="s">
        <v>1</v>
      </c>
      <c r="N233" s="169" t="s">
        <v>45</v>
      </c>
      <c r="P233" s="150">
        <f t="shared" si="51"/>
        <v>0</v>
      </c>
      <c r="Q233" s="150">
        <v>0</v>
      </c>
      <c r="R233" s="150">
        <f t="shared" si="52"/>
        <v>0</v>
      </c>
      <c r="S233" s="150">
        <v>0</v>
      </c>
      <c r="T233" s="151">
        <f t="shared" si="53"/>
        <v>0</v>
      </c>
      <c r="AR233" s="152" t="s">
        <v>226</v>
      </c>
      <c r="AT233" s="152" t="s">
        <v>473</v>
      </c>
      <c r="AU233" s="152" t="s">
        <v>86</v>
      </c>
      <c r="AY233" s="13" t="s">
        <v>193</v>
      </c>
      <c r="BE233" s="153">
        <f t="shared" si="54"/>
        <v>0</v>
      </c>
      <c r="BF233" s="153">
        <f t="shared" si="55"/>
        <v>0</v>
      </c>
      <c r="BG233" s="153">
        <f t="shared" si="56"/>
        <v>0</v>
      </c>
      <c r="BH233" s="153">
        <f t="shared" si="57"/>
        <v>0</v>
      </c>
      <c r="BI233" s="153">
        <f t="shared" si="58"/>
        <v>0</v>
      </c>
      <c r="BJ233" s="13" t="s">
        <v>91</v>
      </c>
      <c r="BK233" s="153">
        <f t="shared" si="59"/>
        <v>0</v>
      </c>
      <c r="BL233" s="13" t="s">
        <v>199</v>
      </c>
      <c r="BM233" s="152" t="s">
        <v>2775</v>
      </c>
    </row>
    <row r="234" spans="2:65" s="1" customFormat="1" ht="55.5" customHeight="1" x14ac:dyDescent="0.2">
      <c r="B234" s="139"/>
      <c r="C234" s="159" t="s">
        <v>711</v>
      </c>
      <c r="D234" s="159" t="s">
        <v>473</v>
      </c>
      <c r="E234" s="160" t="s">
        <v>2776</v>
      </c>
      <c r="F234" s="161" t="s">
        <v>2777</v>
      </c>
      <c r="G234" s="162" t="s">
        <v>489</v>
      </c>
      <c r="H234" s="163">
        <v>18</v>
      </c>
      <c r="I234" s="164"/>
      <c r="J234" s="165">
        <f t="shared" si="50"/>
        <v>0</v>
      </c>
      <c r="K234" s="166"/>
      <c r="L234" s="167"/>
      <c r="M234" s="168" t="s">
        <v>1</v>
      </c>
      <c r="N234" s="169" t="s">
        <v>45</v>
      </c>
      <c r="P234" s="150">
        <f t="shared" si="51"/>
        <v>0</v>
      </c>
      <c r="Q234" s="150">
        <v>0</v>
      </c>
      <c r="R234" s="150">
        <f t="shared" si="52"/>
        <v>0</v>
      </c>
      <c r="S234" s="150">
        <v>0</v>
      </c>
      <c r="T234" s="151">
        <f t="shared" si="53"/>
        <v>0</v>
      </c>
      <c r="AR234" s="152" t="s">
        <v>226</v>
      </c>
      <c r="AT234" s="152" t="s">
        <v>473</v>
      </c>
      <c r="AU234" s="152" t="s">
        <v>86</v>
      </c>
      <c r="AY234" s="13" t="s">
        <v>193</v>
      </c>
      <c r="BE234" s="153">
        <f t="shared" si="54"/>
        <v>0</v>
      </c>
      <c r="BF234" s="153">
        <f t="shared" si="55"/>
        <v>0</v>
      </c>
      <c r="BG234" s="153">
        <f t="shared" si="56"/>
        <v>0</v>
      </c>
      <c r="BH234" s="153">
        <f t="shared" si="57"/>
        <v>0</v>
      </c>
      <c r="BI234" s="153">
        <f t="shared" si="58"/>
        <v>0</v>
      </c>
      <c r="BJ234" s="13" t="s">
        <v>91</v>
      </c>
      <c r="BK234" s="153">
        <f t="shared" si="59"/>
        <v>0</v>
      </c>
      <c r="BL234" s="13" t="s">
        <v>199</v>
      </c>
      <c r="BM234" s="152" t="s">
        <v>2778</v>
      </c>
    </row>
    <row r="235" spans="2:65" s="1" customFormat="1" ht="24.2" customHeight="1" x14ac:dyDescent="0.2">
      <c r="B235" s="139"/>
      <c r="C235" s="140" t="s">
        <v>699</v>
      </c>
      <c r="D235" s="140" t="s">
        <v>195</v>
      </c>
      <c r="E235" s="141" t="s">
        <v>2779</v>
      </c>
      <c r="F235" s="142" t="s">
        <v>2780</v>
      </c>
      <c r="G235" s="143" t="s">
        <v>489</v>
      </c>
      <c r="H235" s="144">
        <v>5</v>
      </c>
      <c r="I235" s="145"/>
      <c r="J235" s="146">
        <f t="shared" si="50"/>
        <v>0</v>
      </c>
      <c r="K235" s="147"/>
      <c r="L235" s="28"/>
      <c r="M235" s="148" t="s">
        <v>1</v>
      </c>
      <c r="N235" s="149" t="s">
        <v>45</v>
      </c>
      <c r="P235" s="150">
        <f t="shared" si="51"/>
        <v>0</v>
      </c>
      <c r="Q235" s="150">
        <v>0</v>
      </c>
      <c r="R235" s="150">
        <f t="shared" si="52"/>
        <v>0</v>
      </c>
      <c r="S235" s="150">
        <v>0</v>
      </c>
      <c r="T235" s="151">
        <f t="shared" si="53"/>
        <v>0</v>
      </c>
      <c r="AR235" s="152" t="s">
        <v>199</v>
      </c>
      <c r="AT235" s="152" t="s">
        <v>195</v>
      </c>
      <c r="AU235" s="152" t="s">
        <v>86</v>
      </c>
      <c r="AY235" s="13" t="s">
        <v>193</v>
      </c>
      <c r="BE235" s="153">
        <f t="shared" si="54"/>
        <v>0</v>
      </c>
      <c r="BF235" s="153">
        <f t="shared" si="55"/>
        <v>0</v>
      </c>
      <c r="BG235" s="153">
        <f t="shared" si="56"/>
        <v>0</v>
      </c>
      <c r="BH235" s="153">
        <f t="shared" si="57"/>
        <v>0</v>
      </c>
      <c r="BI235" s="153">
        <f t="shared" si="58"/>
        <v>0</v>
      </c>
      <c r="BJ235" s="13" t="s">
        <v>91</v>
      </c>
      <c r="BK235" s="153">
        <f t="shared" si="59"/>
        <v>0</v>
      </c>
      <c r="BL235" s="13" t="s">
        <v>199</v>
      </c>
      <c r="BM235" s="152" t="s">
        <v>2781</v>
      </c>
    </row>
    <row r="236" spans="2:65" s="1" customFormat="1" ht="24.2" customHeight="1" x14ac:dyDescent="0.2">
      <c r="B236" s="139"/>
      <c r="C236" s="140" t="s">
        <v>703</v>
      </c>
      <c r="D236" s="140" t="s">
        <v>195</v>
      </c>
      <c r="E236" s="141" t="s">
        <v>2782</v>
      </c>
      <c r="F236" s="142" t="s">
        <v>2783</v>
      </c>
      <c r="G236" s="143" t="s">
        <v>489</v>
      </c>
      <c r="H236" s="144">
        <v>12</v>
      </c>
      <c r="I236" s="145"/>
      <c r="J236" s="146">
        <f t="shared" si="50"/>
        <v>0</v>
      </c>
      <c r="K236" s="147"/>
      <c r="L236" s="28"/>
      <c r="M236" s="148" t="s">
        <v>1</v>
      </c>
      <c r="N236" s="149" t="s">
        <v>45</v>
      </c>
      <c r="P236" s="150">
        <f t="shared" si="51"/>
        <v>0</v>
      </c>
      <c r="Q236" s="150">
        <v>0</v>
      </c>
      <c r="R236" s="150">
        <f t="shared" si="52"/>
        <v>0</v>
      </c>
      <c r="S236" s="150">
        <v>0</v>
      </c>
      <c r="T236" s="151">
        <f t="shared" si="53"/>
        <v>0</v>
      </c>
      <c r="AR236" s="152" t="s">
        <v>199</v>
      </c>
      <c r="AT236" s="152" t="s">
        <v>195</v>
      </c>
      <c r="AU236" s="152" t="s">
        <v>86</v>
      </c>
      <c r="AY236" s="13" t="s">
        <v>193</v>
      </c>
      <c r="BE236" s="153">
        <f t="shared" si="54"/>
        <v>0</v>
      </c>
      <c r="BF236" s="153">
        <f t="shared" si="55"/>
        <v>0</v>
      </c>
      <c r="BG236" s="153">
        <f t="shared" si="56"/>
        <v>0</v>
      </c>
      <c r="BH236" s="153">
        <f t="shared" si="57"/>
        <v>0</v>
      </c>
      <c r="BI236" s="153">
        <f t="shared" si="58"/>
        <v>0</v>
      </c>
      <c r="BJ236" s="13" t="s">
        <v>91</v>
      </c>
      <c r="BK236" s="153">
        <f t="shared" si="59"/>
        <v>0</v>
      </c>
      <c r="BL236" s="13" t="s">
        <v>199</v>
      </c>
      <c r="BM236" s="152" t="s">
        <v>2784</v>
      </c>
    </row>
    <row r="237" spans="2:65" s="1" customFormat="1" ht="24.2" customHeight="1" x14ac:dyDescent="0.2">
      <c r="B237" s="139"/>
      <c r="C237" s="140" t="s">
        <v>598</v>
      </c>
      <c r="D237" s="140" t="s">
        <v>195</v>
      </c>
      <c r="E237" s="141" t="s">
        <v>2785</v>
      </c>
      <c r="F237" s="142" t="s">
        <v>2786</v>
      </c>
      <c r="G237" s="143" t="s">
        <v>489</v>
      </c>
      <c r="H237" s="144">
        <v>1</v>
      </c>
      <c r="I237" s="145"/>
      <c r="J237" s="146">
        <f t="shared" si="50"/>
        <v>0</v>
      </c>
      <c r="K237" s="147"/>
      <c r="L237" s="28"/>
      <c r="M237" s="148" t="s">
        <v>1</v>
      </c>
      <c r="N237" s="149" t="s">
        <v>45</v>
      </c>
      <c r="P237" s="150">
        <f t="shared" si="51"/>
        <v>0</v>
      </c>
      <c r="Q237" s="150">
        <v>0</v>
      </c>
      <c r="R237" s="150">
        <f t="shared" si="52"/>
        <v>0</v>
      </c>
      <c r="S237" s="150">
        <v>0</v>
      </c>
      <c r="T237" s="151">
        <f t="shared" si="53"/>
        <v>0</v>
      </c>
      <c r="AR237" s="152" t="s">
        <v>199</v>
      </c>
      <c r="AT237" s="152" t="s">
        <v>195</v>
      </c>
      <c r="AU237" s="152" t="s">
        <v>86</v>
      </c>
      <c r="AY237" s="13" t="s">
        <v>193</v>
      </c>
      <c r="BE237" s="153">
        <f t="shared" si="54"/>
        <v>0</v>
      </c>
      <c r="BF237" s="153">
        <f t="shared" si="55"/>
        <v>0</v>
      </c>
      <c r="BG237" s="153">
        <f t="shared" si="56"/>
        <v>0</v>
      </c>
      <c r="BH237" s="153">
        <f t="shared" si="57"/>
        <v>0</v>
      </c>
      <c r="BI237" s="153">
        <f t="shared" si="58"/>
        <v>0</v>
      </c>
      <c r="BJ237" s="13" t="s">
        <v>91</v>
      </c>
      <c r="BK237" s="153">
        <f t="shared" si="59"/>
        <v>0</v>
      </c>
      <c r="BL237" s="13" t="s">
        <v>199</v>
      </c>
      <c r="BM237" s="152" t="s">
        <v>2787</v>
      </c>
    </row>
    <row r="238" spans="2:65" s="1" customFormat="1" ht="16.5" customHeight="1" x14ac:dyDescent="0.2">
      <c r="B238" s="139"/>
      <c r="C238" s="159" t="s">
        <v>602</v>
      </c>
      <c r="D238" s="159" t="s">
        <v>473</v>
      </c>
      <c r="E238" s="160" t="s">
        <v>2788</v>
      </c>
      <c r="F238" s="161" t="s">
        <v>2789</v>
      </c>
      <c r="G238" s="162" t="s">
        <v>489</v>
      </c>
      <c r="H238" s="163">
        <v>17</v>
      </c>
      <c r="I238" s="164"/>
      <c r="J238" s="165">
        <f t="shared" si="50"/>
        <v>0</v>
      </c>
      <c r="K238" s="166"/>
      <c r="L238" s="167"/>
      <c r="M238" s="168" t="s">
        <v>1</v>
      </c>
      <c r="N238" s="169" t="s">
        <v>45</v>
      </c>
      <c r="P238" s="150">
        <f t="shared" si="51"/>
        <v>0</v>
      </c>
      <c r="Q238" s="150">
        <v>0</v>
      </c>
      <c r="R238" s="150">
        <f t="shared" si="52"/>
        <v>0</v>
      </c>
      <c r="S238" s="150">
        <v>0</v>
      </c>
      <c r="T238" s="151">
        <f t="shared" si="53"/>
        <v>0</v>
      </c>
      <c r="AR238" s="152" t="s">
        <v>226</v>
      </c>
      <c r="AT238" s="152" t="s">
        <v>473</v>
      </c>
      <c r="AU238" s="152" t="s">
        <v>86</v>
      </c>
      <c r="AY238" s="13" t="s">
        <v>193</v>
      </c>
      <c r="BE238" s="153">
        <f t="shared" si="54"/>
        <v>0</v>
      </c>
      <c r="BF238" s="153">
        <f t="shared" si="55"/>
        <v>0</v>
      </c>
      <c r="BG238" s="153">
        <f t="shared" si="56"/>
        <v>0</v>
      </c>
      <c r="BH238" s="153">
        <f t="shared" si="57"/>
        <v>0</v>
      </c>
      <c r="BI238" s="153">
        <f t="shared" si="58"/>
        <v>0</v>
      </c>
      <c r="BJ238" s="13" t="s">
        <v>91</v>
      </c>
      <c r="BK238" s="153">
        <f t="shared" si="59"/>
        <v>0</v>
      </c>
      <c r="BL238" s="13" t="s">
        <v>199</v>
      </c>
      <c r="BM238" s="152" t="s">
        <v>2790</v>
      </c>
    </row>
    <row r="239" spans="2:65" s="1" customFormat="1" ht="16.5" customHeight="1" x14ac:dyDescent="0.2">
      <c r="B239" s="139"/>
      <c r="C239" s="159" t="s">
        <v>606</v>
      </c>
      <c r="D239" s="159" t="s">
        <v>473</v>
      </c>
      <c r="E239" s="160" t="s">
        <v>2791</v>
      </c>
      <c r="F239" s="161" t="s">
        <v>2792</v>
      </c>
      <c r="G239" s="162" t="s">
        <v>489</v>
      </c>
      <c r="H239" s="163">
        <v>1</v>
      </c>
      <c r="I239" s="164"/>
      <c r="J239" s="165">
        <f t="shared" si="50"/>
        <v>0</v>
      </c>
      <c r="K239" s="166"/>
      <c r="L239" s="167"/>
      <c r="M239" s="168" t="s">
        <v>1</v>
      </c>
      <c r="N239" s="169" t="s">
        <v>45</v>
      </c>
      <c r="P239" s="150">
        <f t="shared" si="51"/>
        <v>0</v>
      </c>
      <c r="Q239" s="150">
        <v>0</v>
      </c>
      <c r="R239" s="150">
        <f t="shared" si="52"/>
        <v>0</v>
      </c>
      <c r="S239" s="150">
        <v>0</v>
      </c>
      <c r="T239" s="151">
        <f t="shared" si="53"/>
        <v>0</v>
      </c>
      <c r="AR239" s="152" t="s">
        <v>226</v>
      </c>
      <c r="AT239" s="152" t="s">
        <v>473</v>
      </c>
      <c r="AU239" s="152" t="s">
        <v>86</v>
      </c>
      <c r="AY239" s="13" t="s">
        <v>193</v>
      </c>
      <c r="BE239" s="153">
        <f t="shared" si="54"/>
        <v>0</v>
      </c>
      <c r="BF239" s="153">
        <f t="shared" si="55"/>
        <v>0</v>
      </c>
      <c r="BG239" s="153">
        <f t="shared" si="56"/>
        <v>0</v>
      </c>
      <c r="BH239" s="153">
        <f t="shared" si="57"/>
        <v>0</v>
      </c>
      <c r="BI239" s="153">
        <f t="shared" si="58"/>
        <v>0</v>
      </c>
      <c r="BJ239" s="13" t="s">
        <v>91</v>
      </c>
      <c r="BK239" s="153">
        <f t="shared" si="59"/>
        <v>0</v>
      </c>
      <c r="BL239" s="13" t="s">
        <v>199</v>
      </c>
      <c r="BM239" s="152" t="s">
        <v>2793</v>
      </c>
    </row>
    <row r="240" spans="2:65" s="1" customFormat="1" ht="16.5" customHeight="1" x14ac:dyDescent="0.2">
      <c r="B240" s="139"/>
      <c r="C240" s="159" t="s">
        <v>642</v>
      </c>
      <c r="D240" s="159" t="s">
        <v>473</v>
      </c>
      <c r="E240" s="160" t="s">
        <v>2794</v>
      </c>
      <c r="F240" s="161" t="s">
        <v>2795</v>
      </c>
      <c r="G240" s="162" t="s">
        <v>489</v>
      </c>
      <c r="H240" s="163">
        <v>18</v>
      </c>
      <c r="I240" s="164"/>
      <c r="J240" s="165">
        <f t="shared" si="50"/>
        <v>0</v>
      </c>
      <c r="K240" s="166"/>
      <c r="L240" s="167"/>
      <c r="M240" s="168" t="s">
        <v>1</v>
      </c>
      <c r="N240" s="169" t="s">
        <v>45</v>
      </c>
      <c r="P240" s="150">
        <f t="shared" si="51"/>
        <v>0</v>
      </c>
      <c r="Q240" s="150">
        <v>0</v>
      </c>
      <c r="R240" s="150">
        <f t="shared" si="52"/>
        <v>0</v>
      </c>
      <c r="S240" s="150">
        <v>0</v>
      </c>
      <c r="T240" s="151">
        <f t="shared" si="53"/>
        <v>0</v>
      </c>
      <c r="AR240" s="152" t="s">
        <v>226</v>
      </c>
      <c r="AT240" s="152" t="s">
        <v>473</v>
      </c>
      <c r="AU240" s="152" t="s">
        <v>86</v>
      </c>
      <c r="AY240" s="13" t="s">
        <v>193</v>
      </c>
      <c r="BE240" s="153">
        <f t="shared" si="54"/>
        <v>0</v>
      </c>
      <c r="BF240" s="153">
        <f t="shared" si="55"/>
        <v>0</v>
      </c>
      <c r="BG240" s="153">
        <f t="shared" si="56"/>
        <v>0</v>
      </c>
      <c r="BH240" s="153">
        <f t="shared" si="57"/>
        <v>0</v>
      </c>
      <c r="BI240" s="153">
        <f t="shared" si="58"/>
        <v>0</v>
      </c>
      <c r="BJ240" s="13" t="s">
        <v>91</v>
      </c>
      <c r="BK240" s="153">
        <f t="shared" si="59"/>
        <v>0</v>
      </c>
      <c r="BL240" s="13" t="s">
        <v>199</v>
      </c>
      <c r="BM240" s="152" t="s">
        <v>2796</v>
      </c>
    </row>
    <row r="241" spans="2:65" s="1" customFormat="1" ht="16.5" customHeight="1" x14ac:dyDescent="0.2">
      <c r="B241" s="139"/>
      <c r="C241" s="159" t="s">
        <v>646</v>
      </c>
      <c r="D241" s="159" t="s">
        <v>473</v>
      </c>
      <c r="E241" s="160" t="s">
        <v>2797</v>
      </c>
      <c r="F241" s="161" t="s">
        <v>2798</v>
      </c>
      <c r="G241" s="162" t="s">
        <v>489</v>
      </c>
      <c r="H241" s="163">
        <v>18</v>
      </c>
      <c r="I241" s="164"/>
      <c r="J241" s="165">
        <f t="shared" si="50"/>
        <v>0</v>
      </c>
      <c r="K241" s="166"/>
      <c r="L241" s="167"/>
      <c r="M241" s="168" t="s">
        <v>1</v>
      </c>
      <c r="N241" s="169" t="s">
        <v>45</v>
      </c>
      <c r="P241" s="150">
        <f t="shared" si="51"/>
        <v>0</v>
      </c>
      <c r="Q241" s="150">
        <v>0</v>
      </c>
      <c r="R241" s="150">
        <f t="shared" si="52"/>
        <v>0</v>
      </c>
      <c r="S241" s="150">
        <v>0</v>
      </c>
      <c r="T241" s="151">
        <f t="shared" si="53"/>
        <v>0</v>
      </c>
      <c r="AR241" s="152" t="s">
        <v>226</v>
      </c>
      <c r="AT241" s="152" t="s">
        <v>473</v>
      </c>
      <c r="AU241" s="152" t="s">
        <v>86</v>
      </c>
      <c r="AY241" s="13" t="s">
        <v>193</v>
      </c>
      <c r="BE241" s="153">
        <f t="shared" si="54"/>
        <v>0</v>
      </c>
      <c r="BF241" s="153">
        <f t="shared" si="55"/>
        <v>0</v>
      </c>
      <c r="BG241" s="153">
        <f t="shared" si="56"/>
        <v>0</v>
      </c>
      <c r="BH241" s="153">
        <f t="shared" si="57"/>
        <v>0</v>
      </c>
      <c r="BI241" s="153">
        <f t="shared" si="58"/>
        <v>0</v>
      </c>
      <c r="BJ241" s="13" t="s">
        <v>91</v>
      </c>
      <c r="BK241" s="153">
        <f t="shared" si="59"/>
        <v>0</v>
      </c>
      <c r="BL241" s="13" t="s">
        <v>199</v>
      </c>
      <c r="BM241" s="152" t="s">
        <v>2799</v>
      </c>
    </row>
    <row r="242" spans="2:65" s="11" customFormat="1" ht="25.9" customHeight="1" x14ac:dyDescent="0.2">
      <c r="B242" s="127"/>
      <c r="D242" s="128" t="s">
        <v>78</v>
      </c>
      <c r="E242" s="129" t="s">
        <v>2417</v>
      </c>
      <c r="F242" s="129" t="s">
        <v>2444</v>
      </c>
      <c r="I242" s="130"/>
      <c r="J242" s="131">
        <f>BK242</f>
        <v>0</v>
      </c>
      <c r="L242" s="127"/>
      <c r="M242" s="132"/>
      <c r="P242" s="133">
        <f>SUM(P243:P245)</f>
        <v>0</v>
      </c>
      <c r="R242" s="133">
        <f>SUM(R243:R245)</f>
        <v>0</v>
      </c>
      <c r="T242" s="134">
        <f>SUM(T243:T245)</f>
        <v>0</v>
      </c>
      <c r="AR242" s="128" t="s">
        <v>86</v>
      </c>
      <c r="AT242" s="135" t="s">
        <v>78</v>
      </c>
      <c r="AU242" s="135" t="s">
        <v>79</v>
      </c>
      <c r="AY242" s="128" t="s">
        <v>193</v>
      </c>
      <c r="BK242" s="136">
        <f>SUM(BK243:BK245)</f>
        <v>0</v>
      </c>
    </row>
    <row r="243" spans="2:65" s="1" customFormat="1" ht="16.5" customHeight="1" x14ac:dyDescent="0.2">
      <c r="B243" s="139"/>
      <c r="C243" s="159" t="s">
        <v>2109</v>
      </c>
      <c r="D243" s="159" t="s">
        <v>473</v>
      </c>
      <c r="E243" s="160" t="s">
        <v>2800</v>
      </c>
      <c r="F243" s="161" t="s">
        <v>2801</v>
      </c>
      <c r="G243" s="162" t="s">
        <v>1</v>
      </c>
      <c r="H243" s="163">
        <v>10</v>
      </c>
      <c r="I243" s="164"/>
      <c r="J243" s="165">
        <f>ROUND(I243*H243,2)</f>
        <v>0</v>
      </c>
      <c r="K243" s="166"/>
      <c r="L243" s="167"/>
      <c r="M243" s="168" t="s">
        <v>1</v>
      </c>
      <c r="N243" s="169" t="s">
        <v>45</v>
      </c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AR243" s="152" t="s">
        <v>226</v>
      </c>
      <c r="AT243" s="152" t="s">
        <v>473</v>
      </c>
      <c r="AU243" s="152" t="s">
        <v>86</v>
      </c>
      <c r="AY243" s="13" t="s">
        <v>193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3" t="s">
        <v>91</v>
      </c>
      <c r="BK243" s="153">
        <f>ROUND(I243*H243,2)</f>
        <v>0</v>
      </c>
      <c r="BL243" s="13" t="s">
        <v>199</v>
      </c>
      <c r="BM243" s="152" t="s">
        <v>2802</v>
      </c>
    </row>
    <row r="244" spans="2:65" s="1" customFormat="1" ht="21.75" customHeight="1" x14ac:dyDescent="0.2">
      <c r="B244" s="139"/>
      <c r="C244" s="140" t="s">
        <v>610</v>
      </c>
      <c r="D244" s="140" t="s">
        <v>195</v>
      </c>
      <c r="E244" s="141" t="s">
        <v>2459</v>
      </c>
      <c r="F244" s="142" t="s">
        <v>2460</v>
      </c>
      <c r="G244" s="143" t="s">
        <v>2095</v>
      </c>
      <c r="H244" s="144">
        <v>10</v>
      </c>
      <c r="I244" s="145"/>
      <c r="J244" s="146">
        <f>ROUND(I244*H244,2)</f>
        <v>0</v>
      </c>
      <c r="K244" s="147"/>
      <c r="L244" s="28"/>
      <c r="M244" s="148" t="s">
        <v>1</v>
      </c>
      <c r="N244" s="149" t="s">
        <v>45</v>
      </c>
      <c r="P244" s="150">
        <f>O244*H244</f>
        <v>0</v>
      </c>
      <c r="Q244" s="150">
        <v>0</v>
      </c>
      <c r="R244" s="150">
        <f>Q244*H244</f>
        <v>0</v>
      </c>
      <c r="S244" s="150">
        <v>0</v>
      </c>
      <c r="T244" s="151">
        <f>S244*H244</f>
        <v>0</v>
      </c>
      <c r="AR244" s="152" t="s">
        <v>199</v>
      </c>
      <c r="AT244" s="152" t="s">
        <v>195</v>
      </c>
      <c r="AU244" s="152" t="s">
        <v>86</v>
      </c>
      <c r="AY244" s="13" t="s">
        <v>193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3" t="s">
        <v>91</v>
      </c>
      <c r="BK244" s="153">
        <f>ROUND(I244*H244,2)</f>
        <v>0</v>
      </c>
      <c r="BL244" s="13" t="s">
        <v>199</v>
      </c>
      <c r="BM244" s="152" t="s">
        <v>2803</v>
      </c>
    </row>
    <row r="245" spans="2:65" s="1" customFormat="1" ht="24.2" customHeight="1" x14ac:dyDescent="0.2">
      <c r="B245" s="139"/>
      <c r="C245" s="140" t="s">
        <v>614</v>
      </c>
      <c r="D245" s="140" t="s">
        <v>195</v>
      </c>
      <c r="E245" s="141" t="s">
        <v>2804</v>
      </c>
      <c r="F245" s="142" t="s">
        <v>2805</v>
      </c>
      <c r="G245" s="143" t="s">
        <v>240</v>
      </c>
      <c r="H245" s="144">
        <v>0.5</v>
      </c>
      <c r="I245" s="145"/>
      <c r="J245" s="146">
        <f>ROUND(I245*H245,2)</f>
        <v>0</v>
      </c>
      <c r="K245" s="147"/>
      <c r="L245" s="28"/>
      <c r="M245" s="148" t="s">
        <v>1</v>
      </c>
      <c r="N245" s="149" t="s">
        <v>45</v>
      </c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AR245" s="152" t="s">
        <v>199</v>
      </c>
      <c r="AT245" s="152" t="s">
        <v>195</v>
      </c>
      <c r="AU245" s="152" t="s">
        <v>86</v>
      </c>
      <c r="AY245" s="13" t="s">
        <v>193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3" t="s">
        <v>91</v>
      </c>
      <c r="BK245" s="153">
        <f>ROUND(I245*H245,2)</f>
        <v>0</v>
      </c>
      <c r="BL245" s="13" t="s">
        <v>199</v>
      </c>
      <c r="BM245" s="152" t="s">
        <v>2806</v>
      </c>
    </row>
    <row r="246" spans="2:65" s="11" customFormat="1" ht="25.9" customHeight="1" x14ac:dyDescent="0.2">
      <c r="B246" s="127"/>
      <c r="D246" s="128" t="s">
        <v>78</v>
      </c>
      <c r="E246" s="129" t="s">
        <v>2443</v>
      </c>
      <c r="F246" s="129" t="s">
        <v>2472</v>
      </c>
      <c r="I246" s="130"/>
      <c r="J246" s="131">
        <f>BK246</f>
        <v>0</v>
      </c>
      <c r="L246" s="127"/>
      <c r="M246" s="132"/>
      <c r="P246" s="133">
        <f>SUM(P247:P251)</f>
        <v>0</v>
      </c>
      <c r="R246" s="133">
        <f>SUM(R247:R251)</f>
        <v>0</v>
      </c>
      <c r="T246" s="134">
        <f>SUM(T247:T251)</f>
        <v>0</v>
      </c>
      <c r="AR246" s="128" t="s">
        <v>86</v>
      </c>
      <c r="AT246" s="135" t="s">
        <v>78</v>
      </c>
      <c r="AU246" s="135" t="s">
        <v>79</v>
      </c>
      <c r="AY246" s="128" t="s">
        <v>193</v>
      </c>
      <c r="BK246" s="136">
        <f>SUM(BK247:BK251)</f>
        <v>0</v>
      </c>
    </row>
    <row r="247" spans="2:65" s="1" customFormat="1" ht="16.5" customHeight="1" x14ac:dyDescent="0.2">
      <c r="B247" s="139"/>
      <c r="C247" s="140" t="s">
        <v>618</v>
      </c>
      <c r="D247" s="140" t="s">
        <v>195</v>
      </c>
      <c r="E247" s="141" t="s">
        <v>254</v>
      </c>
      <c r="F247" s="142" t="s">
        <v>2807</v>
      </c>
      <c r="G247" s="143" t="s">
        <v>489</v>
      </c>
      <c r="H247" s="144">
        <v>53</v>
      </c>
      <c r="I247" s="145"/>
      <c r="J247" s="146">
        <f>ROUND(I247*H247,2)</f>
        <v>0</v>
      </c>
      <c r="K247" s="147"/>
      <c r="L247" s="28"/>
      <c r="M247" s="148" t="s">
        <v>1</v>
      </c>
      <c r="N247" s="149" t="s">
        <v>45</v>
      </c>
      <c r="P247" s="150">
        <f>O247*H247</f>
        <v>0</v>
      </c>
      <c r="Q247" s="150">
        <v>0</v>
      </c>
      <c r="R247" s="150">
        <f>Q247*H247</f>
        <v>0</v>
      </c>
      <c r="S247" s="150">
        <v>0</v>
      </c>
      <c r="T247" s="151">
        <f>S247*H247</f>
        <v>0</v>
      </c>
      <c r="AR247" s="152" t="s">
        <v>199</v>
      </c>
      <c r="AT247" s="152" t="s">
        <v>195</v>
      </c>
      <c r="AU247" s="152" t="s">
        <v>86</v>
      </c>
      <c r="AY247" s="13" t="s">
        <v>193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3" t="s">
        <v>91</v>
      </c>
      <c r="BK247" s="153">
        <f>ROUND(I247*H247,2)</f>
        <v>0</v>
      </c>
      <c r="BL247" s="13" t="s">
        <v>199</v>
      </c>
      <c r="BM247" s="152" t="s">
        <v>2808</v>
      </c>
    </row>
    <row r="248" spans="2:65" s="1" customFormat="1" ht="16.5" customHeight="1" x14ac:dyDescent="0.2">
      <c r="B248" s="139"/>
      <c r="C248" s="140" t="s">
        <v>622</v>
      </c>
      <c r="D248" s="140" t="s">
        <v>195</v>
      </c>
      <c r="E248" s="141" t="s">
        <v>270</v>
      </c>
      <c r="F248" s="142" t="s">
        <v>2807</v>
      </c>
      <c r="G248" s="143" t="s">
        <v>489</v>
      </c>
      <c r="H248" s="144">
        <v>53</v>
      </c>
      <c r="I248" s="145"/>
      <c r="J248" s="146">
        <f>ROUND(I248*H248,2)</f>
        <v>0</v>
      </c>
      <c r="K248" s="147"/>
      <c r="L248" s="28"/>
      <c r="M248" s="148" t="s">
        <v>1</v>
      </c>
      <c r="N248" s="149" t="s">
        <v>45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199</v>
      </c>
      <c r="AT248" s="152" t="s">
        <v>195</v>
      </c>
      <c r="AU248" s="152" t="s">
        <v>86</v>
      </c>
      <c r="AY248" s="13" t="s">
        <v>193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3" t="s">
        <v>91</v>
      </c>
      <c r="BK248" s="153">
        <f>ROUND(I248*H248,2)</f>
        <v>0</v>
      </c>
      <c r="BL248" s="13" t="s">
        <v>199</v>
      </c>
      <c r="BM248" s="152" t="s">
        <v>2809</v>
      </c>
    </row>
    <row r="249" spans="2:65" s="1" customFormat="1" ht="16.5" customHeight="1" x14ac:dyDescent="0.2">
      <c r="B249" s="139"/>
      <c r="C249" s="140" t="s">
        <v>626</v>
      </c>
      <c r="D249" s="140" t="s">
        <v>195</v>
      </c>
      <c r="E249" s="141" t="s">
        <v>291</v>
      </c>
      <c r="F249" s="142" t="s">
        <v>2807</v>
      </c>
      <c r="G249" s="143" t="s">
        <v>489</v>
      </c>
      <c r="H249" s="144">
        <v>13</v>
      </c>
      <c r="I249" s="145"/>
      <c r="J249" s="146">
        <f>ROUND(I249*H249,2)</f>
        <v>0</v>
      </c>
      <c r="K249" s="147"/>
      <c r="L249" s="28"/>
      <c r="M249" s="148" t="s">
        <v>1</v>
      </c>
      <c r="N249" s="149" t="s">
        <v>45</v>
      </c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AR249" s="152" t="s">
        <v>199</v>
      </c>
      <c r="AT249" s="152" t="s">
        <v>195</v>
      </c>
      <c r="AU249" s="152" t="s">
        <v>86</v>
      </c>
      <c r="AY249" s="13" t="s">
        <v>193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3" t="s">
        <v>91</v>
      </c>
      <c r="BK249" s="153">
        <f>ROUND(I249*H249,2)</f>
        <v>0</v>
      </c>
      <c r="BL249" s="13" t="s">
        <v>199</v>
      </c>
      <c r="BM249" s="152" t="s">
        <v>2810</v>
      </c>
    </row>
    <row r="250" spans="2:65" s="1" customFormat="1" ht="16.5" customHeight="1" x14ac:dyDescent="0.2">
      <c r="B250" s="139"/>
      <c r="C250" s="140" t="s">
        <v>1191</v>
      </c>
      <c r="D250" s="140" t="s">
        <v>195</v>
      </c>
      <c r="E250" s="141" t="s">
        <v>320</v>
      </c>
      <c r="F250" s="142" t="s">
        <v>2807</v>
      </c>
      <c r="G250" s="143" t="s">
        <v>489</v>
      </c>
      <c r="H250" s="144">
        <v>13</v>
      </c>
      <c r="I250" s="145"/>
      <c r="J250" s="146">
        <f>ROUND(I250*H250,2)</f>
        <v>0</v>
      </c>
      <c r="K250" s="147"/>
      <c r="L250" s="28"/>
      <c r="M250" s="148" t="s">
        <v>1</v>
      </c>
      <c r="N250" s="149" t="s">
        <v>45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199</v>
      </c>
      <c r="AT250" s="152" t="s">
        <v>195</v>
      </c>
      <c r="AU250" s="152" t="s">
        <v>86</v>
      </c>
      <c r="AY250" s="13" t="s">
        <v>193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3" t="s">
        <v>91</v>
      </c>
      <c r="BK250" s="153">
        <f>ROUND(I250*H250,2)</f>
        <v>0</v>
      </c>
      <c r="BL250" s="13" t="s">
        <v>199</v>
      </c>
      <c r="BM250" s="152" t="s">
        <v>2811</v>
      </c>
    </row>
    <row r="251" spans="2:65" s="1" customFormat="1" ht="16.5" customHeight="1" x14ac:dyDescent="0.2">
      <c r="B251" s="139"/>
      <c r="C251" s="140" t="s">
        <v>1195</v>
      </c>
      <c r="D251" s="140" t="s">
        <v>195</v>
      </c>
      <c r="E251" s="141" t="s">
        <v>1917</v>
      </c>
      <c r="F251" s="142" t="s">
        <v>2807</v>
      </c>
      <c r="G251" s="143" t="s">
        <v>489</v>
      </c>
      <c r="H251" s="144">
        <v>10</v>
      </c>
      <c r="I251" s="145"/>
      <c r="J251" s="146">
        <f>ROUND(I251*H251,2)</f>
        <v>0</v>
      </c>
      <c r="K251" s="147"/>
      <c r="L251" s="28"/>
      <c r="M251" s="148" t="s">
        <v>1</v>
      </c>
      <c r="N251" s="149" t="s">
        <v>45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199</v>
      </c>
      <c r="AT251" s="152" t="s">
        <v>195</v>
      </c>
      <c r="AU251" s="152" t="s">
        <v>86</v>
      </c>
      <c r="AY251" s="13" t="s">
        <v>193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3" t="s">
        <v>91</v>
      </c>
      <c r="BK251" s="153">
        <f>ROUND(I251*H251,2)</f>
        <v>0</v>
      </c>
      <c r="BL251" s="13" t="s">
        <v>199</v>
      </c>
      <c r="BM251" s="152" t="s">
        <v>2812</v>
      </c>
    </row>
    <row r="252" spans="2:65" s="11" customFormat="1" ht="25.9" customHeight="1" x14ac:dyDescent="0.2">
      <c r="B252" s="127"/>
      <c r="D252" s="128" t="s">
        <v>78</v>
      </c>
      <c r="E252" s="129" t="s">
        <v>2471</v>
      </c>
      <c r="F252" s="129" t="s">
        <v>191</v>
      </c>
      <c r="I252" s="130"/>
      <c r="J252" s="131">
        <f>BK252</f>
        <v>0</v>
      </c>
      <c r="L252" s="127"/>
      <c r="M252" s="132"/>
      <c r="P252" s="133">
        <f>SUM(P253:P256)</f>
        <v>0</v>
      </c>
      <c r="R252" s="133">
        <f>SUM(R253:R256)</f>
        <v>0</v>
      </c>
      <c r="T252" s="134">
        <f>SUM(T253:T256)</f>
        <v>0</v>
      </c>
      <c r="AR252" s="128" t="s">
        <v>86</v>
      </c>
      <c r="AT252" s="135" t="s">
        <v>78</v>
      </c>
      <c r="AU252" s="135" t="s">
        <v>79</v>
      </c>
      <c r="AY252" s="128" t="s">
        <v>193</v>
      </c>
      <c r="BK252" s="136">
        <f>SUM(BK253:BK256)</f>
        <v>0</v>
      </c>
    </row>
    <row r="253" spans="2:65" s="1" customFormat="1" ht="21.75" customHeight="1" x14ac:dyDescent="0.2">
      <c r="B253" s="139"/>
      <c r="C253" s="140" t="s">
        <v>993</v>
      </c>
      <c r="D253" s="140" t="s">
        <v>195</v>
      </c>
      <c r="E253" s="141" t="s">
        <v>2813</v>
      </c>
      <c r="F253" s="142" t="s">
        <v>2814</v>
      </c>
      <c r="G253" s="143" t="s">
        <v>489</v>
      </c>
      <c r="H253" s="144">
        <v>1</v>
      </c>
      <c r="I253" s="145"/>
      <c r="J253" s="146">
        <f>ROUND(I253*H253,2)</f>
        <v>0</v>
      </c>
      <c r="K253" s="147"/>
      <c r="L253" s="28"/>
      <c r="M253" s="148" t="s">
        <v>1</v>
      </c>
      <c r="N253" s="149" t="s">
        <v>45</v>
      </c>
      <c r="P253" s="150">
        <f>O253*H253</f>
        <v>0</v>
      </c>
      <c r="Q253" s="150">
        <v>0</v>
      </c>
      <c r="R253" s="150">
        <f>Q253*H253</f>
        <v>0</v>
      </c>
      <c r="S253" s="150">
        <v>0</v>
      </c>
      <c r="T253" s="151">
        <f>S253*H253</f>
        <v>0</v>
      </c>
      <c r="AR253" s="152" t="s">
        <v>199</v>
      </c>
      <c r="AT253" s="152" t="s">
        <v>195</v>
      </c>
      <c r="AU253" s="152" t="s">
        <v>86</v>
      </c>
      <c r="AY253" s="13" t="s">
        <v>193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3" t="s">
        <v>91</v>
      </c>
      <c r="BK253" s="153">
        <f>ROUND(I253*H253,2)</f>
        <v>0</v>
      </c>
      <c r="BL253" s="13" t="s">
        <v>199</v>
      </c>
      <c r="BM253" s="152" t="s">
        <v>2815</v>
      </c>
    </row>
    <row r="254" spans="2:65" s="1" customFormat="1" ht="21.75" customHeight="1" x14ac:dyDescent="0.2">
      <c r="B254" s="139"/>
      <c r="C254" s="140" t="s">
        <v>1208</v>
      </c>
      <c r="D254" s="140" t="s">
        <v>195</v>
      </c>
      <c r="E254" s="141" t="s">
        <v>2816</v>
      </c>
      <c r="F254" s="142" t="s">
        <v>2817</v>
      </c>
      <c r="G254" s="143" t="s">
        <v>489</v>
      </c>
      <c r="H254" s="144">
        <v>1</v>
      </c>
      <c r="I254" s="145"/>
      <c r="J254" s="146">
        <f>ROUND(I254*H254,2)</f>
        <v>0</v>
      </c>
      <c r="K254" s="147"/>
      <c r="L254" s="28"/>
      <c r="M254" s="148" t="s">
        <v>1</v>
      </c>
      <c r="N254" s="149" t="s">
        <v>45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199</v>
      </c>
      <c r="AT254" s="152" t="s">
        <v>195</v>
      </c>
      <c r="AU254" s="152" t="s">
        <v>86</v>
      </c>
      <c r="AY254" s="13" t="s">
        <v>193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3" t="s">
        <v>91</v>
      </c>
      <c r="BK254" s="153">
        <f>ROUND(I254*H254,2)</f>
        <v>0</v>
      </c>
      <c r="BL254" s="13" t="s">
        <v>199</v>
      </c>
      <c r="BM254" s="152" t="s">
        <v>2818</v>
      </c>
    </row>
    <row r="255" spans="2:65" s="1" customFormat="1" ht="21.75" customHeight="1" x14ac:dyDescent="0.2">
      <c r="B255" s="139"/>
      <c r="C255" s="140" t="s">
        <v>1220</v>
      </c>
      <c r="D255" s="140" t="s">
        <v>195</v>
      </c>
      <c r="E255" s="141" t="s">
        <v>2819</v>
      </c>
      <c r="F255" s="142" t="s">
        <v>2820</v>
      </c>
      <c r="G255" s="143" t="s">
        <v>489</v>
      </c>
      <c r="H255" s="144">
        <v>1</v>
      </c>
      <c r="I255" s="145"/>
      <c r="J255" s="146">
        <f>ROUND(I255*H255,2)</f>
        <v>0</v>
      </c>
      <c r="K255" s="147"/>
      <c r="L255" s="28"/>
      <c r="M255" s="148" t="s">
        <v>1</v>
      </c>
      <c r="N255" s="149" t="s">
        <v>45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199</v>
      </c>
      <c r="AT255" s="152" t="s">
        <v>195</v>
      </c>
      <c r="AU255" s="152" t="s">
        <v>86</v>
      </c>
      <c r="AY255" s="13" t="s">
        <v>193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3" t="s">
        <v>91</v>
      </c>
      <c r="BK255" s="153">
        <f>ROUND(I255*H255,2)</f>
        <v>0</v>
      </c>
      <c r="BL255" s="13" t="s">
        <v>199</v>
      </c>
      <c r="BM255" s="152" t="s">
        <v>2821</v>
      </c>
    </row>
    <row r="256" spans="2:65" s="1" customFormat="1" ht="16.5" customHeight="1" x14ac:dyDescent="0.2">
      <c r="B256" s="139"/>
      <c r="C256" s="140" t="s">
        <v>1224</v>
      </c>
      <c r="D256" s="140" t="s">
        <v>195</v>
      </c>
      <c r="E256" s="141" t="s">
        <v>2822</v>
      </c>
      <c r="F256" s="142" t="s">
        <v>2068</v>
      </c>
      <c r="G256" s="143" t="s">
        <v>489</v>
      </c>
      <c r="H256" s="144">
        <v>7</v>
      </c>
      <c r="I256" s="145"/>
      <c r="J256" s="146">
        <f>ROUND(I256*H256,2)</f>
        <v>0</v>
      </c>
      <c r="K256" s="147"/>
      <c r="L256" s="28"/>
      <c r="M256" s="148" t="s">
        <v>1</v>
      </c>
      <c r="N256" s="149" t="s">
        <v>45</v>
      </c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AR256" s="152" t="s">
        <v>199</v>
      </c>
      <c r="AT256" s="152" t="s">
        <v>195</v>
      </c>
      <c r="AU256" s="152" t="s">
        <v>86</v>
      </c>
      <c r="AY256" s="13" t="s">
        <v>193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3" t="s">
        <v>91</v>
      </c>
      <c r="BK256" s="153">
        <f>ROUND(I256*H256,2)</f>
        <v>0</v>
      </c>
      <c r="BL256" s="13" t="s">
        <v>199</v>
      </c>
      <c r="BM256" s="152" t="s">
        <v>2823</v>
      </c>
    </row>
    <row r="257" spans="2:65" s="11" customFormat="1" ht="25.9" customHeight="1" x14ac:dyDescent="0.2">
      <c r="B257" s="127"/>
      <c r="D257" s="128" t="s">
        <v>78</v>
      </c>
      <c r="E257" s="129" t="s">
        <v>2487</v>
      </c>
      <c r="F257" s="129" t="s">
        <v>2824</v>
      </c>
      <c r="I257" s="130"/>
      <c r="J257" s="131">
        <f>BK257</f>
        <v>0</v>
      </c>
      <c r="L257" s="127"/>
      <c r="M257" s="132"/>
      <c r="P257" s="133">
        <f>SUM(P258:P263)</f>
        <v>0</v>
      </c>
      <c r="R257" s="133">
        <f>SUM(R258:R263)</f>
        <v>0</v>
      </c>
      <c r="T257" s="134">
        <f>SUM(T258:T263)</f>
        <v>0</v>
      </c>
      <c r="AR257" s="128" t="s">
        <v>86</v>
      </c>
      <c r="AT257" s="135" t="s">
        <v>78</v>
      </c>
      <c r="AU257" s="135" t="s">
        <v>79</v>
      </c>
      <c r="AY257" s="128" t="s">
        <v>193</v>
      </c>
      <c r="BK257" s="136">
        <f>SUM(BK258:BK263)</f>
        <v>0</v>
      </c>
    </row>
    <row r="258" spans="2:65" s="1" customFormat="1" ht="16.5" customHeight="1" x14ac:dyDescent="0.2">
      <c r="B258" s="139"/>
      <c r="C258" s="140" t="s">
        <v>1228</v>
      </c>
      <c r="D258" s="140" t="s">
        <v>195</v>
      </c>
      <c r="E258" s="141" t="s">
        <v>2051</v>
      </c>
      <c r="F258" s="142" t="s">
        <v>2527</v>
      </c>
      <c r="G258" s="143" t="s">
        <v>1</v>
      </c>
      <c r="H258" s="144">
        <v>0</v>
      </c>
      <c r="I258" s="145"/>
      <c r="J258" s="146">
        <f t="shared" ref="J258:J263" si="60">ROUND(I258*H258,2)</f>
        <v>0</v>
      </c>
      <c r="K258" s="147"/>
      <c r="L258" s="28"/>
      <c r="M258" s="148" t="s">
        <v>1</v>
      </c>
      <c r="N258" s="149" t="s">
        <v>45</v>
      </c>
      <c r="P258" s="150">
        <f t="shared" ref="P258:P263" si="61">O258*H258</f>
        <v>0</v>
      </c>
      <c r="Q258" s="150">
        <v>0</v>
      </c>
      <c r="R258" s="150">
        <f t="shared" ref="R258:R263" si="62">Q258*H258</f>
        <v>0</v>
      </c>
      <c r="S258" s="150">
        <v>0</v>
      </c>
      <c r="T258" s="151">
        <f t="shared" ref="T258:T263" si="63">S258*H258</f>
        <v>0</v>
      </c>
      <c r="AR258" s="152" t="s">
        <v>199</v>
      </c>
      <c r="AT258" s="152" t="s">
        <v>195</v>
      </c>
      <c r="AU258" s="152" t="s">
        <v>86</v>
      </c>
      <c r="AY258" s="13" t="s">
        <v>193</v>
      </c>
      <c r="BE258" s="153">
        <f t="shared" ref="BE258:BE263" si="64">IF(N258="základná",J258,0)</f>
        <v>0</v>
      </c>
      <c r="BF258" s="153">
        <f t="shared" ref="BF258:BF263" si="65">IF(N258="znížená",J258,0)</f>
        <v>0</v>
      </c>
      <c r="BG258" s="153">
        <f t="shared" ref="BG258:BG263" si="66">IF(N258="zákl. prenesená",J258,0)</f>
        <v>0</v>
      </c>
      <c r="BH258" s="153">
        <f t="shared" ref="BH258:BH263" si="67">IF(N258="zníž. prenesená",J258,0)</f>
        <v>0</v>
      </c>
      <c r="BI258" s="153">
        <f t="shared" ref="BI258:BI263" si="68">IF(N258="nulová",J258,0)</f>
        <v>0</v>
      </c>
      <c r="BJ258" s="13" t="s">
        <v>91</v>
      </c>
      <c r="BK258" s="153">
        <f t="shared" ref="BK258:BK263" si="69">ROUND(I258*H258,2)</f>
        <v>0</v>
      </c>
      <c r="BL258" s="13" t="s">
        <v>199</v>
      </c>
      <c r="BM258" s="152" t="s">
        <v>2825</v>
      </c>
    </row>
    <row r="259" spans="2:65" s="1" customFormat="1" ht="16.5" customHeight="1" x14ac:dyDescent="0.2">
      <c r="B259" s="139"/>
      <c r="C259" s="140" t="s">
        <v>1232</v>
      </c>
      <c r="D259" s="140" t="s">
        <v>195</v>
      </c>
      <c r="E259" s="141" t="s">
        <v>2054</v>
      </c>
      <c r="F259" s="142" t="s">
        <v>2826</v>
      </c>
      <c r="G259" s="143" t="s">
        <v>489</v>
      </c>
      <c r="H259" s="144">
        <v>1</v>
      </c>
      <c r="I259" s="145"/>
      <c r="J259" s="146">
        <f t="shared" si="60"/>
        <v>0</v>
      </c>
      <c r="K259" s="147"/>
      <c r="L259" s="28"/>
      <c r="M259" s="148" t="s">
        <v>1</v>
      </c>
      <c r="N259" s="149" t="s">
        <v>45</v>
      </c>
      <c r="P259" s="150">
        <f t="shared" si="61"/>
        <v>0</v>
      </c>
      <c r="Q259" s="150">
        <v>0</v>
      </c>
      <c r="R259" s="150">
        <f t="shared" si="62"/>
        <v>0</v>
      </c>
      <c r="S259" s="150">
        <v>0</v>
      </c>
      <c r="T259" s="151">
        <f t="shared" si="63"/>
        <v>0</v>
      </c>
      <c r="AR259" s="152" t="s">
        <v>199</v>
      </c>
      <c r="AT259" s="152" t="s">
        <v>195</v>
      </c>
      <c r="AU259" s="152" t="s">
        <v>86</v>
      </c>
      <c r="AY259" s="13" t="s">
        <v>193</v>
      </c>
      <c r="BE259" s="153">
        <f t="shared" si="64"/>
        <v>0</v>
      </c>
      <c r="BF259" s="153">
        <f t="shared" si="65"/>
        <v>0</v>
      </c>
      <c r="BG259" s="153">
        <f t="shared" si="66"/>
        <v>0</v>
      </c>
      <c r="BH259" s="153">
        <f t="shared" si="67"/>
        <v>0</v>
      </c>
      <c r="BI259" s="153">
        <f t="shared" si="68"/>
        <v>0</v>
      </c>
      <c r="BJ259" s="13" t="s">
        <v>91</v>
      </c>
      <c r="BK259" s="153">
        <f t="shared" si="69"/>
        <v>0</v>
      </c>
      <c r="BL259" s="13" t="s">
        <v>199</v>
      </c>
      <c r="BM259" s="152" t="s">
        <v>2827</v>
      </c>
    </row>
    <row r="260" spans="2:65" s="1" customFormat="1" ht="16.5" customHeight="1" x14ac:dyDescent="0.2">
      <c r="B260" s="139"/>
      <c r="C260" s="140" t="s">
        <v>1236</v>
      </c>
      <c r="D260" s="140" t="s">
        <v>195</v>
      </c>
      <c r="E260" s="141" t="s">
        <v>1927</v>
      </c>
      <c r="F260" s="142" t="s">
        <v>2828</v>
      </c>
      <c r="G260" s="143" t="s">
        <v>489</v>
      </c>
      <c r="H260" s="144">
        <v>1</v>
      </c>
      <c r="I260" s="145"/>
      <c r="J260" s="146">
        <f t="shared" si="60"/>
        <v>0</v>
      </c>
      <c r="K260" s="147"/>
      <c r="L260" s="28"/>
      <c r="M260" s="148" t="s">
        <v>1</v>
      </c>
      <c r="N260" s="149" t="s">
        <v>45</v>
      </c>
      <c r="P260" s="150">
        <f t="shared" si="61"/>
        <v>0</v>
      </c>
      <c r="Q260" s="150">
        <v>0</v>
      </c>
      <c r="R260" s="150">
        <f t="shared" si="62"/>
        <v>0</v>
      </c>
      <c r="S260" s="150">
        <v>0</v>
      </c>
      <c r="T260" s="151">
        <f t="shared" si="63"/>
        <v>0</v>
      </c>
      <c r="AR260" s="152" t="s">
        <v>199</v>
      </c>
      <c r="AT260" s="152" t="s">
        <v>195</v>
      </c>
      <c r="AU260" s="152" t="s">
        <v>86</v>
      </c>
      <c r="AY260" s="13" t="s">
        <v>193</v>
      </c>
      <c r="BE260" s="153">
        <f t="shared" si="64"/>
        <v>0</v>
      </c>
      <c r="BF260" s="153">
        <f t="shared" si="65"/>
        <v>0</v>
      </c>
      <c r="BG260" s="153">
        <f t="shared" si="66"/>
        <v>0</v>
      </c>
      <c r="BH260" s="153">
        <f t="shared" si="67"/>
        <v>0</v>
      </c>
      <c r="BI260" s="153">
        <f t="shared" si="68"/>
        <v>0</v>
      </c>
      <c r="BJ260" s="13" t="s">
        <v>91</v>
      </c>
      <c r="BK260" s="153">
        <f t="shared" si="69"/>
        <v>0</v>
      </c>
      <c r="BL260" s="13" t="s">
        <v>199</v>
      </c>
      <c r="BM260" s="152" t="s">
        <v>2829</v>
      </c>
    </row>
    <row r="261" spans="2:65" s="1" customFormat="1" ht="16.5" customHeight="1" x14ac:dyDescent="0.2">
      <c r="B261" s="139"/>
      <c r="C261" s="140" t="s">
        <v>1252</v>
      </c>
      <c r="D261" s="140" t="s">
        <v>195</v>
      </c>
      <c r="E261" s="141" t="s">
        <v>1930</v>
      </c>
      <c r="F261" s="142" t="s">
        <v>2530</v>
      </c>
      <c r="G261" s="143" t="s">
        <v>489</v>
      </c>
      <c r="H261" s="144">
        <v>2</v>
      </c>
      <c r="I261" s="145"/>
      <c r="J261" s="146">
        <f t="shared" si="60"/>
        <v>0</v>
      </c>
      <c r="K261" s="147"/>
      <c r="L261" s="28"/>
      <c r="M261" s="148" t="s">
        <v>1</v>
      </c>
      <c r="N261" s="149" t="s">
        <v>45</v>
      </c>
      <c r="P261" s="150">
        <f t="shared" si="61"/>
        <v>0</v>
      </c>
      <c r="Q261" s="150">
        <v>0</v>
      </c>
      <c r="R261" s="150">
        <f t="shared" si="62"/>
        <v>0</v>
      </c>
      <c r="S261" s="150">
        <v>0</v>
      </c>
      <c r="T261" s="151">
        <f t="shared" si="63"/>
        <v>0</v>
      </c>
      <c r="AR261" s="152" t="s">
        <v>199</v>
      </c>
      <c r="AT261" s="152" t="s">
        <v>195</v>
      </c>
      <c r="AU261" s="152" t="s">
        <v>86</v>
      </c>
      <c r="AY261" s="13" t="s">
        <v>193</v>
      </c>
      <c r="BE261" s="153">
        <f t="shared" si="64"/>
        <v>0</v>
      </c>
      <c r="BF261" s="153">
        <f t="shared" si="65"/>
        <v>0</v>
      </c>
      <c r="BG261" s="153">
        <f t="shared" si="66"/>
        <v>0</v>
      </c>
      <c r="BH261" s="153">
        <f t="shared" si="67"/>
        <v>0</v>
      </c>
      <c r="BI261" s="153">
        <f t="shared" si="68"/>
        <v>0</v>
      </c>
      <c r="BJ261" s="13" t="s">
        <v>91</v>
      </c>
      <c r="BK261" s="153">
        <f t="shared" si="69"/>
        <v>0</v>
      </c>
      <c r="BL261" s="13" t="s">
        <v>199</v>
      </c>
      <c r="BM261" s="152" t="s">
        <v>2830</v>
      </c>
    </row>
    <row r="262" spans="2:65" s="1" customFormat="1" ht="16.5" customHeight="1" x14ac:dyDescent="0.2">
      <c r="B262" s="139"/>
      <c r="C262" s="140" t="s">
        <v>1264</v>
      </c>
      <c r="D262" s="140" t="s">
        <v>195</v>
      </c>
      <c r="E262" s="141" t="s">
        <v>1890</v>
      </c>
      <c r="F262" s="142" t="s">
        <v>2831</v>
      </c>
      <c r="G262" s="143" t="s">
        <v>489</v>
      </c>
      <c r="H262" s="144">
        <v>1</v>
      </c>
      <c r="I262" s="145"/>
      <c r="J262" s="146">
        <f t="shared" si="60"/>
        <v>0</v>
      </c>
      <c r="K262" s="147"/>
      <c r="L262" s="28"/>
      <c r="M262" s="148" t="s">
        <v>1</v>
      </c>
      <c r="N262" s="149" t="s">
        <v>45</v>
      </c>
      <c r="P262" s="150">
        <f t="shared" si="61"/>
        <v>0</v>
      </c>
      <c r="Q262" s="150">
        <v>0</v>
      </c>
      <c r="R262" s="150">
        <f t="shared" si="62"/>
        <v>0</v>
      </c>
      <c r="S262" s="150">
        <v>0</v>
      </c>
      <c r="T262" s="151">
        <f t="shared" si="63"/>
        <v>0</v>
      </c>
      <c r="AR262" s="152" t="s">
        <v>199</v>
      </c>
      <c r="AT262" s="152" t="s">
        <v>195</v>
      </c>
      <c r="AU262" s="152" t="s">
        <v>86</v>
      </c>
      <c r="AY262" s="13" t="s">
        <v>193</v>
      </c>
      <c r="BE262" s="153">
        <f t="shared" si="64"/>
        <v>0</v>
      </c>
      <c r="BF262" s="153">
        <f t="shared" si="65"/>
        <v>0</v>
      </c>
      <c r="BG262" s="153">
        <f t="shared" si="66"/>
        <v>0</v>
      </c>
      <c r="BH262" s="153">
        <f t="shared" si="67"/>
        <v>0</v>
      </c>
      <c r="BI262" s="153">
        <f t="shared" si="68"/>
        <v>0</v>
      </c>
      <c r="BJ262" s="13" t="s">
        <v>91</v>
      </c>
      <c r="BK262" s="153">
        <f t="shared" si="69"/>
        <v>0</v>
      </c>
      <c r="BL262" s="13" t="s">
        <v>199</v>
      </c>
      <c r="BM262" s="152" t="s">
        <v>2832</v>
      </c>
    </row>
    <row r="263" spans="2:65" s="1" customFormat="1" ht="16.5" customHeight="1" x14ac:dyDescent="0.2">
      <c r="B263" s="139"/>
      <c r="C263" s="140" t="s">
        <v>1268</v>
      </c>
      <c r="D263" s="140" t="s">
        <v>195</v>
      </c>
      <c r="E263" s="141" t="s">
        <v>2060</v>
      </c>
      <c r="F263" s="142" t="s">
        <v>2833</v>
      </c>
      <c r="G263" s="143" t="s">
        <v>489</v>
      </c>
      <c r="H263" s="144">
        <v>1</v>
      </c>
      <c r="I263" s="145"/>
      <c r="J263" s="146">
        <f t="shared" si="60"/>
        <v>0</v>
      </c>
      <c r="K263" s="147"/>
      <c r="L263" s="28"/>
      <c r="M263" s="154" t="s">
        <v>1</v>
      </c>
      <c r="N263" s="155" t="s">
        <v>45</v>
      </c>
      <c r="O263" s="156"/>
      <c r="P263" s="157">
        <f t="shared" si="61"/>
        <v>0</v>
      </c>
      <c r="Q263" s="157">
        <v>0</v>
      </c>
      <c r="R263" s="157">
        <f t="shared" si="62"/>
        <v>0</v>
      </c>
      <c r="S263" s="157">
        <v>0</v>
      </c>
      <c r="T263" s="158">
        <f t="shared" si="63"/>
        <v>0</v>
      </c>
      <c r="AR263" s="152" t="s">
        <v>199</v>
      </c>
      <c r="AT263" s="152" t="s">
        <v>195</v>
      </c>
      <c r="AU263" s="152" t="s">
        <v>86</v>
      </c>
      <c r="AY263" s="13" t="s">
        <v>193</v>
      </c>
      <c r="BE263" s="153">
        <f t="shared" si="64"/>
        <v>0</v>
      </c>
      <c r="BF263" s="153">
        <f t="shared" si="65"/>
        <v>0</v>
      </c>
      <c r="BG263" s="153">
        <f t="shared" si="66"/>
        <v>0</v>
      </c>
      <c r="BH263" s="153">
        <f t="shared" si="67"/>
        <v>0</v>
      </c>
      <c r="BI263" s="153">
        <f t="shared" si="68"/>
        <v>0</v>
      </c>
      <c r="BJ263" s="13" t="s">
        <v>91</v>
      </c>
      <c r="BK263" s="153">
        <f t="shared" si="69"/>
        <v>0</v>
      </c>
      <c r="BL263" s="13" t="s">
        <v>199</v>
      </c>
      <c r="BM263" s="152" t="s">
        <v>2834</v>
      </c>
    </row>
    <row r="264" spans="2:65" s="1" customFormat="1" ht="6.95" customHeight="1" x14ac:dyDescent="0.2">
      <c r="B264" s="43"/>
      <c r="C264" s="44"/>
      <c r="D264" s="44"/>
      <c r="E264" s="44"/>
      <c r="F264" s="44"/>
      <c r="G264" s="44"/>
      <c r="H264" s="44"/>
      <c r="I264" s="44"/>
      <c r="J264" s="44"/>
      <c r="K264" s="44"/>
      <c r="L264" s="28"/>
    </row>
  </sheetData>
  <autoFilter ref="C130:K263" xr:uid="{00000000-0009-0000-0000-000006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19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121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.75" x14ac:dyDescent="0.2">
      <c r="B8" s="16"/>
      <c r="D8" s="23" t="s">
        <v>156</v>
      </c>
      <c r="L8" s="16"/>
    </row>
    <row r="9" spans="2:46" ht="16.5" customHeight="1" x14ac:dyDescent="0.2">
      <c r="B9" s="16"/>
      <c r="E9" s="219" t="s">
        <v>416</v>
      </c>
      <c r="F9" s="183"/>
      <c r="G9" s="183"/>
      <c r="H9" s="183"/>
      <c r="L9" s="16"/>
    </row>
    <row r="10" spans="2:46" ht="12" customHeight="1" x14ac:dyDescent="0.2">
      <c r="B10" s="16"/>
      <c r="D10" s="23" t="s">
        <v>158</v>
      </c>
      <c r="L10" s="16"/>
    </row>
    <row r="11" spans="2:46" s="1" customFormat="1" ht="16.5" customHeight="1" x14ac:dyDescent="0.2">
      <c r="B11" s="28"/>
      <c r="E11" s="208" t="s">
        <v>2835</v>
      </c>
      <c r="F11" s="221"/>
      <c r="G11" s="221"/>
      <c r="H11" s="221"/>
      <c r="L11" s="28"/>
    </row>
    <row r="12" spans="2:46" s="1" customFormat="1" ht="12" customHeight="1" x14ac:dyDescent="0.2">
      <c r="B12" s="28"/>
      <c r="D12" s="23" t="s">
        <v>160</v>
      </c>
      <c r="L12" s="28"/>
    </row>
    <row r="13" spans="2:46" s="1" customFormat="1" ht="16.5" customHeight="1" x14ac:dyDescent="0.2">
      <c r="B13" s="28"/>
      <c r="E13" s="177" t="s">
        <v>2836</v>
      </c>
      <c r="F13" s="221"/>
      <c r="G13" s="221"/>
      <c r="H13" s="221"/>
      <c r="L13" s="28"/>
    </row>
    <row r="14" spans="2:46" s="1" customFormat="1" ht="11.25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3. 5. 2023</v>
      </c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25</v>
      </c>
      <c r="L18" s="28"/>
    </row>
    <row r="19" spans="2:12" s="1" customFormat="1" ht="18" customHeight="1" x14ac:dyDescent="0.2">
      <c r="B19" s="28"/>
      <c r="E19" s="21" t="s">
        <v>26</v>
      </c>
      <c r="I19" s="23" t="s">
        <v>27</v>
      </c>
      <c r="J19" s="21" t="s">
        <v>28</v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29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2" t="str">
        <f>'Rekapitulácia stavby'!E14</f>
        <v>Vyplň údaj</v>
      </c>
      <c r="F22" s="182"/>
      <c r="G22" s="182"/>
      <c r="H22" s="182"/>
      <c r="I22" s="23" t="s">
        <v>27</v>
      </c>
      <c r="J22" s="24" t="str">
        <f>'Rekapitulácia stavby'!AN14</f>
        <v>Vyplň údaj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32</v>
      </c>
      <c r="I25" s="23" t="s">
        <v>27</v>
      </c>
      <c r="J25" s="21" t="s">
        <v>1</v>
      </c>
      <c r="L25" s="28"/>
    </row>
    <row r="26" spans="2:12" s="1" customFormat="1" ht="6.95" customHeight="1" x14ac:dyDescent="0.2">
      <c r="B26" s="28"/>
      <c r="L26" s="28"/>
    </row>
    <row r="27" spans="2:12" s="1" customFormat="1" ht="12" customHeight="1" x14ac:dyDescent="0.2">
      <c r="B27" s="28"/>
      <c r="D27" s="23" t="s">
        <v>34</v>
      </c>
      <c r="I27" s="23" t="s">
        <v>24</v>
      </c>
      <c r="J27" s="21" t="s">
        <v>35</v>
      </c>
      <c r="L27" s="28"/>
    </row>
    <row r="28" spans="2:12" s="1" customFormat="1" ht="18" customHeight="1" x14ac:dyDescent="0.2">
      <c r="B28" s="28"/>
      <c r="E28" s="21" t="s">
        <v>36</v>
      </c>
      <c r="I28" s="23" t="s">
        <v>27</v>
      </c>
      <c r="J28" s="21" t="s">
        <v>37</v>
      </c>
      <c r="L28" s="28"/>
    </row>
    <row r="29" spans="2:12" s="1" customFormat="1" ht="6.95" customHeight="1" x14ac:dyDescent="0.2">
      <c r="B29" s="28"/>
      <c r="L29" s="28"/>
    </row>
    <row r="30" spans="2:12" s="1" customFormat="1" ht="12" customHeight="1" x14ac:dyDescent="0.2">
      <c r="B30" s="28"/>
      <c r="D30" s="23" t="s">
        <v>38</v>
      </c>
      <c r="L30" s="28"/>
    </row>
    <row r="31" spans="2:12" s="7" customFormat="1" ht="16.5" customHeight="1" x14ac:dyDescent="0.2">
      <c r="B31" s="93"/>
      <c r="E31" s="187" t="s">
        <v>1</v>
      </c>
      <c r="F31" s="187"/>
      <c r="G31" s="187"/>
      <c r="H31" s="187"/>
      <c r="L31" s="93"/>
    </row>
    <row r="32" spans="2:12" s="1" customFormat="1" ht="6.95" customHeight="1" x14ac:dyDescent="0.2">
      <c r="B32" s="28"/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39</v>
      </c>
      <c r="J34" s="65">
        <f>ROUND(J126, 2)</f>
        <v>0</v>
      </c>
      <c r="L34" s="28"/>
    </row>
    <row r="35" spans="2:12" s="1" customFormat="1" ht="6.9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 x14ac:dyDescent="0.2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 x14ac:dyDescent="0.2">
      <c r="B37" s="28"/>
      <c r="D37" s="54" t="s">
        <v>43</v>
      </c>
      <c r="E37" s="33" t="s">
        <v>44</v>
      </c>
      <c r="F37" s="95">
        <f>ROUND((SUM(BE126:BE218)),  2)</f>
        <v>0</v>
      </c>
      <c r="G37" s="96"/>
      <c r="H37" s="96"/>
      <c r="I37" s="97">
        <v>0.2</v>
      </c>
      <c r="J37" s="95">
        <f>ROUND(((SUM(BE126:BE218))*I37),  2)</f>
        <v>0</v>
      </c>
      <c r="L37" s="28"/>
    </row>
    <row r="38" spans="2:12" s="1" customFormat="1" ht="14.45" customHeight="1" x14ac:dyDescent="0.2">
      <c r="B38" s="28"/>
      <c r="E38" s="33" t="s">
        <v>45</v>
      </c>
      <c r="F38" s="95">
        <f>ROUND((SUM(BF126:BF218)),  2)</f>
        <v>0</v>
      </c>
      <c r="G38" s="96"/>
      <c r="H38" s="96"/>
      <c r="I38" s="97">
        <v>0.2</v>
      </c>
      <c r="J38" s="95">
        <f>ROUND(((SUM(BF126:BF218))*I38),  2)</f>
        <v>0</v>
      </c>
      <c r="L38" s="28"/>
    </row>
    <row r="39" spans="2:12" s="1" customFormat="1" ht="14.45" hidden="1" customHeight="1" x14ac:dyDescent="0.2">
      <c r="B39" s="28"/>
      <c r="E39" s="23" t="s">
        <v>46</v>
      </c>
      <c r="F39" s="84">
        <f>ROUND((SUM(BG126:BG218)),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 x14ac:dyDescent="0.2">
      <c r="B40" s="28"/>
      <c r="E40" s="23" t="s">
        <v>47</v>
      </c>
      <c r="F40" s="84">
        <f>ROUND((SUM(BH126:BH218)),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 x14ac:dyDescent="0.2">
      <c r="B41" s="28"/>
      <c r="E41" s="33" t="s">
        <v>48</v>
      </c>
      <c r="F41" s="95">
        <f>ROUND((SUM(BI126:BI218)),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 x14ac:dyDescent="0.2">
      <c r="B44" s="28"/>
      <c r="L44" s="28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ht="16.5" customHeight="1" x14ac:dyDescent="0.2">
      <c r="B87" s="16"/>
      <c r="E87" s="219" t="s">
        <v>416</v>
      </c>
      <c r="F87" s="183"/>
      <c r="G87" s="183"/>
      <c r="H87" s="183"/>
      <c r="L87" s="16"/>
    </row>
    <row r="88" spans="2:12" ht="12" customHeight="1" x14ac:dyDescent="0.2">
      <c r="B88" s="16"/>
      <c r="C88" s="23" t="s">
        <v>158</v>
      </c>
      <c r="L88" s="16"/>
    </row>
    <row r="89" spans="2:12" s="1" customFormat="1" ht="16.5" customHeight="1" x14ac:dyDescent="0.2">
      <c r="B89" s="28"/>
      <c r="E89" s="208" t="s">
        <v>2835</v>
      </c>
      <c r="F89" s="221"/>
      <c r="G89" s="221"/>
      <c r="H89" s="221"/>
      <c r="L89" s="28"/>
    </row>
    <row r="90" spans="2:12" s="1" customFormat="1" ht="12" customHeight="1" x14ac:dyDescent="0.2">
      <c r="B90" s="28"/>
      <c r="C90" s="23" t="s">
        <v>160</v>
      </c>
      <c r="L90" s="28"/>
    </row>
    <row r="91" spans="2:12" s="1" customFormat="1" ht="16.5" customHeight="1" x14ac:dyDescent="0.2">
      <c r="B91" s="28"/>
      <c r="E91" s="177" t="str">
        <f>E13</f>
        <v>SO 101.5 HM - Hmotné</v>
      </c>
      <c r="F91" s="221"/>
      <c r="G91" s="221"/>
      <c r="H91" s="221"/>
      <c r="L91" s="28"/>
    </row>
    <row r="92" spans="2:12" s="1" customFormat="1" ht="6.9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Stará Ľubovňa</v>
      </c>
      <c r="I93" s="23" t="s">
        <v>21</v>
      </c>
      <c r="J93" s="51" t="str">
        <f>IF(J16="","",J16)</f>
        <v>3. 5. 2023</v>
      </c>
      <c r="L93" s="28"/>
    </row>
    <row r="94" spans="2:12" s="1" customFormat="1" ht="6.95" customHeight="1" x14ac:dyDescent="0.2">
      <c r="B94" s="28"/>
      <c r="L94" s="28"/>
    </row>
    <row r="95" spans="2:12" s="1" customFormat="1" ht="15.2" customHeight="1" x14ac:dyDescent="0.2">
      <c r="B95" s="28"/>
      <c r="C95" s="23" t="s">
        <v>23</v>
      </c>
      <c r="F95" s="21" t="str">
        <f>E19</f>
        <v>GAS Familia, s.r.o.</v>
      </c>
      <c r="I95" s="23" t="s">
        <v>31</v>
      </c>
      <c r="J95" s="26" t="str">
        <f>E25</f>
        <v>Ing. Tibor Mitura</v>
      </c>
      <c r="L95" s="28"/>
    </row>
    <row r="96" spans="2:12" s="1" customFormat="1" ht="15.2" customHeight="1" x14ac:dyDescent="0.2">
      <c r="B96" s="28"/>
      <c r="C96" s="23" t="s">
        <v>29</v>
      </c>
      <c r="F96" s="21" t="str">
        <f>IF(E22="","",E22)</f>
        <v>Vyplň údaj</v>
      </c>
      <c r="I96" s="23" t="s">
        <v>34</v>
      </c>
      <c r="J96" s="26" t="str">
        <f>E28</f>
        <v>Structures, s.r.o.</v>
      </c>
      <c r="L96" s="28"/>
    </row>
    <row r="97" spans="2:47" s="1" customFormat="1" ht="10.35" customHeight="1" x14ac:dyDescent="0.2">
      <c r="B97" s="28"/>
      <c r="L97" s="28"/>
    </row>
    <row r="98" spans="2:47" s="1" customFormat="1" ht="29.25" customHeight="1" x14ac:dyDescent="0.2">
      <c r="B98" s="28"/>
      <c r="C98" s="107" t="s">
        <v>163</v>
      </c>
      <c r="D98" s="99"/>
      <c r="E98" s="99"/>
      <c r="F98" s="99"/>
      <c r="G98" s="99"/>
      <c r="H98" s="99"/>
      <c r="I98" s="99"/>
      <c r="J98" s="108" t="s">
        <v>164</v>
      </c>
      <c r="K98" s="99"/>
      <c r="L98" s="28"/>
    </row>
    <row r="99" spans="2:47" s="1" customFormat="1" ht="10.35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165</v>
      </c>
      <c r="J100" s="65">
        <f>J126</f>
        <v>0</v>
      </c>
      <c r="L100" s="28"/>
      <c r="AU100" s="13" t="s">
        <v>166</v>
      </c>
    </row>
    <row r="101" spans="2:47" s="8" customFormat="1" ht="24.95" customHeight="1" x14ac:dyDescent="0.2">
      <c r="B101" s="110"/>
      <c r="D101" s="111" t="s">
        <v>2837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8" customFormat="1" ht="24.95" customHeight="1" x14ac:dyDescent="0.2">
      <c r="B102" s="110"/>
      <c r="D102" s="111" t="s">
        <v>2838</v>
      </c>
      <c r="E102" s="112"/>
      <c r="F102" s="112"/>
      <c r="G102" s="112"/>
      <c r="H102" s="112"/>
      <c r="I102" s="112"/>
      <c r="J102" s="113">
        <f>J197</f>
        <v>0</v>
      </c>
      <c r="L102" s="110"/>
    </row>
    <row r="103" spans="2:47" s="1" customFormat="1" ht="21.75" customHeight="1" x14ac:dyDescent="0.2">
      <c r="B103" s="28"/>
      <c r="L103" s="28"/>
    </row>
    <row r="104" spans="2:47" s="1" customFormat="1" ht="6.9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 x14ac:dyDescent="0.2">
      <c r="B109" s="28"/>
      <c r="C109" s="17" t="s">
        <v>179</v>
      </c>
      <c r="L109" s="28"/>
    </row>
    <row r="110" spans="2:47" s="1" customFormat="1" ht="6.95" customHeight="1" x14ac:dyDescent="0.2">
      <c r="B110" s="28"/>
      <c r="L110" s="28"/>
    </row>
    <row r="111" spans="2:47" s="1" customFormat="1" ht="12" customHeight="1" x14ac:dyDescent="0.2">
      <c r="B111" s="28"/>
      <c r="C111" s="23" t="s">
        <v>15</v>
      </c>
      <c r="L111" s="28"/>
    </row>
    <row r="112" spans="2:47" s="1" customFormat="1" ht="26.25" customHeight="1" x14ac:dyDescent="0.2">
      <c r="B112" s="28"/>
      <c r="E112" s="219" t="str">
        <f>E7</f>
        <v>Zníženie energetickej náročnosti a zvýšenie efektívnosti vo výrobe ovocných produktov</v>
      </c>
      <c r="F112" s="220"/>
      <c r="G112" s="220"/>
      <c r="H112" s="220"/>
      <c r="L112" s="28"/>
    </row>
    <row r="113" spans="2:65" ht="12" customHeight="1" x14ac:dyDescent="0.2">
      <c r="B113" s="16"/>
      <c r="C113" s="23" t="s">
        <v>156</v>
      </c>
      <c r="L113" s="16"/>
    </row>
    <row r="114" spans="2:65" ht="16.5" customHeight="1" x14ac:dyDescent="0.2">
      <c r="B114" s="16"/>
      <c r="E114" s="219" t="s">
        <v>416</v>
      </c>
      <c r="F114" s="183"/>
      <c r="G114" s="183"/>
      <c r="H114" s="183"/>
      <c r="L114" s="16"/>
    </row>
    <row r="115" spans="2:65" ht="12" customHeight="1" x14ac:dyDescent="0.2">
      <c r="B115" s="16"/>
      <c r="C115" s="23" t="s">
        <v>158</v>
      </c>
      <c r="L115" s="16"/>
    </row>
    <row r="116" spans="2:65" s="1" customFormat="1" ht="16.5" customHeight="1" x14ac:dyDescent="0.2">
      <c r="B116" s="28"/>
      <c r="E116" s="208" t="s">
        <v>2835</v>
      </c>
      <c r="F116" s="221"/>
      <c r="G116" s="221"/>
      <c r="H116" s="221"/>
      <c r="L116" s="28"/>
    </row>
    <row r="117" spans="2:65" s="1" customFormat="1" ht="12" customHeight="1" x14ac:dyDescent="0.2">
      <c r="B117" s="28"/>
      <c r="C117" s="23" t="s">
        <v>160</v>
      </c>
      <c r="L117" s="28"/>
    </row>
    <row r="118" spans="2:65" s="1" customFormat="1" ht="16.5" customHeight="1" x14ac:dyDescent="0.2">
      <c r="B118" s="28"/>
      <c r="E118" s="177" t="str">
        <f>E13</f>
        <v>SO 101.5 HM - Hmotné</v>
      </c>
      <c r="F118" s="221"/>
      <c r="G118" s="221"/>
      <c r="H118" s="221"/>
      <c r="L118" s="28"/>
    </row>
    <row r="119" spans="2:65" s="1" customFormat="1" ht="6.95" customHeight="1" x14ac:dyDescent="0.2">
      <c r="B119" s="28"/>
      <c r="L119" s="28"/>
    </row>
    <row r="120" spans="2:65" s="1" customFormat="1" ht="12" customHeight="1" x14ac:dyDescent="0.2">
      <c r="B120" s="28"/>
      <c r="C120" s="23" t="s">
        <v>19</v>
      </c>
      <c r="F120" s="21" t="str">
        <f>F16</f>
        <v>Stará Ľubovňa</v>
      </c>
      <c r="I120" s="23" t="s">
        <v>21</v>
      </c>
      <c r="J120" s="51" t="str">
        <f>IF(J16="","",J16)</f>
        <v>3. 5. 2023</v>
      </c>
      <c r="L120" s="28"/>
    </row>
    <row r="121" spans="2:65" s="1" customFormat="1" ht="6.95" customHeight="1" x14ac:dyDescent="0.2">
      <c r="B121" s="28"/>
      <c r="L121" s="28"/>
    </row>
    <row r="122" spans="2:65" s="1" customFormat="1" ht="15.2" customHeight="1" x14ac:dyDescent="0.2">
      <c r="B122" s="28"/>
      <c r="C122" s="23" t="s">
        <v>23</v>
      </c>
      <c r="F122" s="21" t="str">
        <f>E19</f>
        <v>GAS Familia, s.r.o.</v>
      </c>
      <c r="I122" s="23" t="s">
        <v>31</v>
      </c>
      <c r="J122" s="26" t="str">
        <f>E25</f>
        <v>Ing. Tibor Mitura</v>
      </c>
      <c r="L122" s="28"/>
    </row>
    <row r="123" spans="2:65" s="1" customFormat="1" ht="15.2" customHeight="1" x14ac:dyDescent="0.2">
      <c r="B123" s="28"/>
      <c r="C123" s="23" t="s">
        <v>29</v>
      </c>
      <c r="F123" s="21" t="str">
        <f>IF(E22="","",E22)</f>
        <v>Vyplň údaj</v>
      </c>
      <c r="I123" s="23" t="s">
        <v>34</v>
      </c>
      <c r="J123" s="26" t="str">
        <f>E28</f>
        <v>Structures, s.r.o.</v>
      </c>
      <c r="L123" s="28"/>
    </row>
    <row r="124" spans="2:65" s="1" customFormat="1" ht="10.35" customHeight="1" x14ac:dyDescent="0.2">
      <c r="B124" s="28"/>
      <c r="L124" s="28"/>
    </row>
    <row r="125" spans="2:65" s="10" customFormat="1" ht="29.25" customHeight="1" x14ac:dyDescent="0.2">
      <c r="B125" s="118"/>
      <c r="C125" s="119" t="s">
        <v>180</v>
      </c>
      <c r="D125" s="120" t="s">
        <v>64</v>
      </c>
      <c r="E125" s="120" t="s">
        <v>60</v>
      </c>
      <c r="F125" s="120" t="s">
        <v>61</v>
      </c>
      <c r="G125" s="120" t="s">
        <v>181</v>
      </c>
      <c r="H125" s="120" t="s">
        <v>182</v>
      </c>
      <c r="I125" s="120" t="s">
        <v>183</v>
      </c>
      <c r="J125" s="121" t="s">
        <v>164</v>
      </c>
      <c r="K125" s="122" t="s">
        <v>184</v>
      </c>
      <c r="L125" s="118"/>
      <c r="M125" s="58" t="s">
        <v>1</v>
      </c>
      <c r="N125" s="59" t="s">
        <v>43</v>
      </c>
      <c r="O125" s="59" t="s">
        <v>185</v>
      </c>
      <c r="P125" s="59" t="s">
        <v>186</v>
      </c>
      <c r="Q125" s="59" t="s">
        <v>187</v>
      </c>
      <c r="R125" s="59" t="s">
        <v>188</v>
      </c>
      <c r="S125" s="59" t="s">
        <v>189</v>
      </c>
      <c r="T125" s="60" t="s">
        <v>190</v>
      </c>
    </row>
    <row r="126" spans="2:65" s="1" customFormat="1" ht="22.9" customHeight="1" x14ac:dyDescent="0.25">
      <c r="B126" s="28"/>
      <c r="C126" s="63" t="s">
        <v>165</v>
      </c>
      <c r="J126" s="123">
        <f>BK126</f>
        <v>0</v>
      </c>
      <c r="L126" s="28"/>
      <c r="M126" s="61"/>
      <c r="N126" s="52"/>
      <c r="O126" s="52"/>
      <c r="P126" s="124">
        <f>P127+P197</f>
        <v>0</v>
      </c>
      <c r="Q126" s="52"/>
      <c r="R126" s="124">
        <f>R127+R197</f>
        <v>0</v>
      </c>
      <c r="S126" s="52"/>
      <c r="T126" s="125">
        <f>T127+T197</f>
        <v>0</v>
      </c>
      <c r="AT126" s="13" t="s">
        <v>78</v>
      </c>
      <c r="AU126" s="13" t="s">
        <v>166</v>
      </c>
      <c r="BK126" s="126">
        <f>BK127+BK197</f>
        <v>0</v>
      </c>
    </row>
    <row r="127" spans="2:65" s="11" customFormat="1" ht="25.9" customHeight="1" x14ac:dyDescent="0.2">
      <c r="B127" s="127"/>
      <c r="D127" s="128" t="s">
        <v>78</v>
      </c>
      <c r="E127" s="129" t="s">
        <v>78</v>
      </c>
      <c r="F127" s="129" t="s">
        <v>2839</v>
      </c>
      <c r="I127" s="130"/>
      <c r="J127" s="131">
        <f>BK127</f>
        <v>0</v>
      </c>
      <c r="L127" s="127"/>
      <c r="M127" s="132"/>
      <c r="P127" s="133">
        <f>SUM(P128:P196)</f>
        <v>0</v>
      </c>
      <c r="R127" s="133">
        <f>SUM(R128:R196)</f>
        <v>0</v>
      </c>
      <c r="T127" s="134">
        <f>SUM(T128:T196)</f>
        <v>0</v>
      </c>
      <c r="AR127" s="128" t="s">
        <v>86</v>
      </c>
      <c r="AT127" s="135" t="s">
        <v>78</v>
      </c>
      <c r="AU127" s="135" t="s">
        <v>79</v>
      </c>
      <c r="AY127" s="128" t="s">
        <v>193</v>
      </c>
      <c r="BK127" s="136">
        <f>SUM(BK128:BK196)</f>
        <v>0</v>
      </c>
    </row>
    <row r="128" spans="2:65" s="1" customFormat="1" ht="16.5" customHeight="1" x14ac:dyDescent="0.2">
      <c r="B128" s="139"/>
      <c r="C128" s="159" t="s">
        <v>86</v>
      </c>
      <c r="D128" s="159" t="s">
        <v>473</v>
      </c>
      <c r="E128" s="160" t="s">
        <v>2840</v>
      </c>
      <c r="F128" s="161" t="s">
        <v>2841</v>
      </c>
      <c r="G128" s="162" t="s">
        <v>489</v>
      </c>
      <c r="H128" s="163">
        <v>1</v>
      </c>
      <c r="I128" s="164"/>
      <c r="J128" s="165">
        <f t="shared" ref="J128:J159" si="0">ROUND(I128*H128,2)</f>
        <v>0</v>
      </c>
      <c r="K128" s="166"/>
      <c r="L128" s="167"/>
      <c r="M128" s="168" t="s">
        <v>1</v>
      </c>
      <c r="N128" s="169" t="s">
        <v>45</v>
      </c>
      <c r="P128" s="150">
        <f t="shared" ref="P128:P159" si="1">O128*H128</f>
        <v>0</v>
      </c>
      <c r="Q128" s="150">
        <v>0</v>
      </c>
      <c r="R128" s="150">
        <f t="shared" ref="R128:R159" si="2">Q128*H128</f>
        <v>0</v>
      </c>
      <c r="S128" s="150">
        <v>0</v>
      </c>
      <c r="T128" s="151">
        <f t="shared" ref="T128:T159" si="3">S128*H128</f>
        <v>0</v>
      </c>
      <c r="AR128" s="152" t="s">
        <v>226</v>
      </c>
      <c r="AT128" s="152" t="s">
        <v>473</v>
      </c>
      <c r="AU128" s="152" t="s">
        <v>86</v>
      </c>
      <c r="AY128" s="13" t="s">
        <v>193</v>
      </c>
      <c r="BE128" s="153">
        <f t="shared" ref="BE128:BE159" si="4">IF(N128="základná",J128,0)</f>
        <v>0</v>
      </c>
      <c r="BF128" s="153">
        <f t="shared" ref="BF128:BF159" si="5">IF(N128="znížená",J128,0)</f>
        <v>0</v>
      </c>
      <c r="BG128" s="153">
        <f t="shared" ref="BG128:BG159" si="6">IF(N128="zákl. prenesená",J128,0)</f>
        <v>0</v>
      </c>
      <c r="BH128" s="153">
        <f t="shared" ref="BH128:BH159" si="7">IF(N128="zníž. prenesená",J128,0)</f>
        <v>0</v>
      </c>
      <c r="BI128" s="153">
        <f t="shared" ref="BI128:BI159" si="8">IF(N128="nulová",J128,0)</f>
        <v>0</v>
      </c>
      <c r="BJ128" s="13" t="s">
        <v>91</v>
      </c>
      <c r="BK128" s="153">
        <f t="shared" ref="BK128:BK159" si="9">ROUND(I128*H128,2)</f>
        <v>0</v>
      </c>
      <c r="BL128" s="13" t="s">
        <v>199</v>
      </c>
      <c r="BM128" s="152" t="s">
        <v>2842</v>
      </c>
    </row>
    <row r="129" spans="2:65" s="1" customFormat="1" ht="16.5" customHeight="1" x14ac:dyDescent="0.2">
      <c r="B129" s="139"/>
      <c r="C129" s="159" t="s">
        <v>91</v>
      </c>
      <c r="D129" s="159" t="s">
        <v>473</v>
      </c>
      <c r="E129" s="160" t="s">
        <v>2843</v>
      </c>
      <c r="F129" s="161" t="s">
        <v>2844</v>
      </c>
      <c r="G129" s="162" t="s">
        <v>489</v>
      </c>
      <c r="H129" s="163">
        <v>1</v>
      </c>
      <c r="I129" s="164"/>
      <c r="J129" s="165">
        <f t="shared" si="0"/>
        <v>0</v>
      </c>
      <c r="K129" s="166"/>
      <c r="L129" s="167"/>
      <c r="M129" s="168" t="s">
        <v>1</v>
      </c>
      <c r="N129" s="169" t="s">
        <v>45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226</v>
      </c>
      <c r="AT129" s="152" t="s">
        <v>473</v>
      </c>
      <c r="AU129" s="152" t="s">
        <v>86</v>
      </c>
      <c r="AY129" s="13" t="s">
        <v>193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91</v>
      </c>
      <c r="BK129" s="153">
        <f t="shared" si="9"/>
        <v>0</v>
      </c>
      <c r="BL129" s="13" t="s">
        <v>199</v>
      </c>
      <c r="BM129" s="152" t="s">
        <v>2845</v>
      </c>
    </row>
    <row r="130" spans="2:65" s="1" customFormat="1" ht="16.5" customHeight="1" x14ac:dyDescent="0.2">
      <c r="B130" s="139"/>
      <c r="C130" s="159" t="s">
        <v>96</v>
      </c>
      <c r="D130" s="159" t="s">
        <v>473</v>
      </c>
      <c r="E130" s="160" t="s">
        <v>2846</v>
      </c>
      <c r="F130" s="161" t="s">
        <v>2847</v>
      </c>
      <c r="G130" s="162" t="s">
        <v>489</v>
      </c>
      <c r="H130" s="163">
        <v>1</v>
      </c>
      <c r="I130" s="164"/>
      <c r="J130" s="165">
        <f t="shared" si="0"/>
        <v>0</v>
      </c>
      <c r="K130" s="166"/>
      <c r="L130" s="167"/>
      <c r="M130" s="168" t="s">
        <v>1</v>
      </c>
      <c r="N130" s="169" t="s">
        <v>45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226</v>
      </c>
      <c r="AT130" s="152" t="s">
        <v>473</v>
      </c>
      <c r="AU130" s="152" t="s">
        <v>86</v>
      </c>
      <c r="AY130" s="13" t="s">
        <v>193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91</v>
      </c>
      <c r="BK130" s="153">
        <f t="shared" si="9"/>
        <v>0</v>
      </c>
      <c r="BL130" s="13" t="s">
        <v>199</v>
      </c>
      <c r="BM130" s="152" t="s">
        <v>2848</v>
      </c>
    </row>
    <row r="131" spans="2:65" s="1" customFormat="1" ht="16.5" customHeight="1" x14ac:dyDescent="0.2">
      <c r="B131" s="139"/>
      <c r="C131" s="159" t="s">
        <v>199</v>
      </c>
      <c r="D131" s="159" t="s">
        <v>473</v>
      </c>
      <c r="E131" s="160" t="s">
        <v>1840</v>
      </c>
      <c r="F131" s="161" t="s">
        <v>2849</v>
      </c>
      <c r="G131" s="162" t="s">
        <v>2095</v>
      </c>
      <c r="H131" s="163">
        <v>159</v>
      </c>
      <c r="I131" s="164"/>
      <c r="J131" s="165">
        <f t="shared" si="0"/>
        <v>0</v>
      </c>
      <c r="K131" s="166"/>
      <c r="L131" s="167"/>
      <c r="M131" s="168" t="s">
        <v>1</v>
      </c>
      <c r="N131" s="16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226</v>
      </c>
      <c r="AT131" s="152" t="s">
        <v>473</v>
      </c>
      <c r="AU131" s="152" t="s">
        <v>86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2850</v>
      </c>
    </row>
    <row r="132" spans="2:65" s="1" customFormat="1" ht="16.5" customHeight="1" x14ac:dyDescent="0.2">
      <c r="B132" s="139"/>
      <c r="C132" s="159" t="s">
        <v>215</v>
      </c>
      <c r="D132" s="159" t="s">
        <v>473</v>
      </c>
      <c r="E132" s="160" t="s">
        <v>1849</v>
      </c>
      <c r="F132" s="161" t="s">
        <v>2851</v>
      </c>
      <c r="G132" s="162" t="s">
        <v>2095</v>
      </c>
      <c r="H132" s="163">
        <v>246</v>
      </c>
      <c r="I132" s="164"/>
      <c r="J132" s="165">
        <f t="shared" si="0"/>
        <v>0</v>
      </c>
      <c r="K132" s="166"/>
      <c r="L132" s="167"/>
      <c r="M132" s="168" t="s">
        <v>1</v>
      </c>
      <c r="N132" s="16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226</v>
      </c>
      <c r="AT132" s="152" t="s">
        <v>473</v>
      </c>
      <c r="AU132" s="152" t="s">
        <v>86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2852</v>
      </c>
    </row>
    <row r="133" spans="2:65" s="1" customFormat="1" ht="21.75" customHeight="1" x14ac:dyDescent="0.2">
      <c r="B133" s="139"/>
      <c r="C133" s="159" t="s">
        <v>201</v>
      </c>
      <c r="D133" s="159" t="s">
        <v>473</v>
      </c>
      <c r="E133" s="160" t="s">
        <v>1852</v>
      </c>
      <c r="F133" s="161" t="s">
        <v>2853</v>
      </c>
      <c r="G133" s="162" t="s">
        <v>489</v>
      </c>
      <c r="H133" s="163">
        <v>8</v>
      </c>
      <c r="I133" s="164"/>
      <c r="J133" s="165">
        <f t="shared" si="0"/>
        <v>0</v>
      </c>
      <c r="K133" s="166"/>
      <c r="L133" s="167"/>
      <c r="M133" s="168" t="s">
        <v>1</v>
      </c>
      <c r="N133" s="16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226</v>
      </c>
      <c r="AT133" s="152" t="s">
        <v>473</v>
      </c>
      <c r="AU133" s="152" t="s">
        <v>86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2854</v>
      </c>
    </row>
    <row r="134" spans="2:65" s="1" customFormat="1" ht="16.5" customHeight="1" x14ac:dyDescent="0.2">
      <c r="B134" s="139"/>
      <c r="C134" s="159" t="s">
        <v>222</v>
      </c>
      <c r="D134" s="159" t="s">
        <v>473</v>
      </c>
      <c r="E134" s="160" t="s">
        <v>2048</v>
      </c>
      <c r="F134" s="161" t="s">
        <v>2855</v>
      </c>
      <c r="G134" s="162" t="s">
        <v>489</v>
      </c>
      <c r="H134" s="163">
        <v>1</v>
      </c>
      <c r="I134" s="164"/>
      <c r="J134" s="165">
        <f t="shared" si="0"/>
        <v>0</v>
      </c>
      <c r="K134" s="166"/>
      <c r="L134" s="167"/>
      <c r="M134" s="168" t="s">
        <v>1</v>
      </c>
      <c r="N134" s="16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226</v>
      </c>
      <c r="AT134" s="152" t="s">
        <v>473</v>
      </c>
      <c r="AU134" s="152" t="s">
        <v>86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2856</v>
      </c>
    </row>
    <row r="135" spans="2:65" s="1" customFormat="1" ht="16.5" customHeight="1" x14ac:dyDescent="0.2">
      <c r="B135" s="139"/>
      <c r="C135" s="159" t="s">
        <v>226</v>
      </c>
      <c r="D135" s="159" t="s">
        <v>473</v>
      </c>
      <c r="E135" s="160" t="s">
        <v>1867</v>
      </c>
      <c r="F135" s="161" t="s">
        <v>2857</v>
      </c>
      <c r="G135" s="162" t="s">
        <v>489</v>
      </c>
      <c r="H135" s="163">
        <v>53</v>
      </c>
      <c r="I135" s="164"/>
      <c r="J135" s="165">
        <f t="shared" si="0"/>
        <v>0</v>
      </c>
      <c r="K135" s="166"/>
      <c r="L135" s="167"/>
      <c r="M135" s="168" t="s">
        <v>1</v>
      </c>
      <c r="N135" s="16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226</v>
      </c>
      <c r="AT135" s="152" t="s">
        <v>473</v>
      </c>
      <c r="AU135" s="152" t="s">
        <v>86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2858</v>
      </c>
    </row>
    <row r="136" spans="2:65" s="1" customFormat="1" ht="16.5" customHeight="1" x14ac:dyDescent="0.2">
      <c r="B136" s="139"/>
      <c r="C136" s="159" t="s">
        <v>206</v>
      </c>
      <c r="D136" s="159" t="s">
        <v>473</v>
      </c>
      <c r="E136" s="160" t="s">
        <v>1870</v>
      </c>
      <c r="F136" s="161" t="s">
        <v>2859</v>
      </c>
      <c r="G136" s="162" t="s">
        <v>489</v>
      </c>
      <c r="H136" s="163">
        <v>82</v>
      </c>
      <c r="I136" s="164"/>
      <c r="J136" s="165">
        <f t="shared" si="0"/>
        <v>0</v>
      </c>
      <c r="K136" s="166"/>
      <c r="L136" s="167"/>
      <c r="M136" s="168" t="s">
        <v>1</v>
      </c>
      <c r="N136" s="16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226</v>
      </c>
      <c r="AT136" s="152" t="s">
        <v>473</v>
      </c>
      <c r="AU136" s="152" t="s">
        <v>86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2860</v>
      </c>
    </row>
    <row r="137" spans="2:65" s="1" customFormat="1" ht="16.5" customHeight="1" x14ac:dyDescent="0.2">
      <c r="B137" s="139"/>
      <c r="C137" s="159" t="s">
        <v>233</v>
      </c>
      <c r="D137" s="159" t="s">
        <v>473</v>
      </c>
      <c r="E137" s="160" t="s">
        <v>1873</v>
      </c>
      <c r="F137" s="161" t="s">
        <v>2861</v>
      </c>
      <c r="G137" s="162" t="s">
        <v>489</v>
      </c>
      <c r="H137" s="163">
        <v>160</v>
      </c>
      <c r="I137" s="164"/>
      <c r="J137" s="165">
        <f t="shared" si="0"/>
        <v>0</v>
      </c>
      <c r="K137" s="166"/>
      <c r="L137" s="167"/>
      <c r="M137" s="168" t="s">
        <v>1</v>
      </c>
      <c r="N137" s="16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226</v>
      </c>
      <c r="AT137" s="152" t="s">
        <v>473</v>
      </c>
      <c r="AU137" s="152" t="s">
        <v>86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2862</v>
      </c>
    </row>
    <row r="138" spans="2:65" s="1" customFormat="1" ht="16.5" customHeight="1" x14ac:dyDescent="0.2">
      <c r="B138" s="139"/>
      <c r="C138" s="159" t="s">
        <v>237</v>
      </c>
      <c r="D138" s="159" t="s">
        <v>473</v>
      </c>
      <c r="E138" s="160" t="s">
        <v>1876</v>
      </c>
      <c r="F138" s="161" t="s">
        <v>2863</v>
      </c>
      <c r="G138" s="162" t="s">
        <v>489</v>
      </c>
      <c r="H138" s="163">
        <v>150</v>
      </c>
      <c r="I138" s="164"/>
      <c r="J138" s="165">
        <f t="shared" si="0"/>
        <v>0</v>
      </c>
      <c r="K138" s="166"/>
      <c r="L138" s="167"/>
      <c r="M138" s="168" t="s">
        <v>1</v>
      </c>
      <c r="N138" s="16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226</v>
      </c>
      <c r="AT138" s="152" t="s">
        <v>473</v>
      </c>
      <c r="AU138" s="152" t="s">
        <v>86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2864</v>
      </c>
    </row>
    <row r="139" spans="2:65" s="1" customFormat="1" ht="16.5" customHeight="1" x14ac:dyDescent="0.2">
      <c r="B139" s="139"/>
      <c r="C139" s="159" t="s">
        <v>242</v>
      </c>
      <c r="D139" s="159" t="s">
        <v>473</v>
      </c>
      <c r="E139" s="160" t="s">
        <v>1879</v>
      </c>
      <c r="F139" s="161" t="s">
        <v>2865</v>
      </c>
      <c r="G139" s="162" t="s">
        <v>489</v>
      </c>
      <c r="H139" s="163">
        <v>300</v>
      </c>
      <c r="I139" s="164"/>
      <c r="J139" s="165">
        <f t="shared" si="0"/>
        <v>0</v>
      </c>
      <c r="K139" s="166"/>
      <c r="L139" s="167"/>
      <c r="M139" s="168" t="s">
        <v>1</v>
      </c>
      <c r="N139" s="16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226</v>
      </c>
      <c r="AT139" s="152" t="s">
        <v>473</v>
      </c>
      <c r="AU139" s="152" t="s">
        <v>86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2866</v>
      </c>
    </row>
    <row r="140" spans="2:65" s="1" customFormat="1" ht="16.5" customHeight="1" x14ac:dyDescent="0.2">
      <c r="B140" s="139"/>
      <c r="C140" s="159" t="s">
        <v>246</v>
      </c>
      <c r="D140" s="159" t="s">
        <v>473</v>
      </c>
      <c r="E140" s="160" t="s">
        <v>2036</v>
      </c>
      <c r="F140" s="161" t="s">
        <v>2867</v>
      </c>
      <c r="G140" s="162" t="s">
        <v>489</v>
      </c>
      <c r="H140" s="163">
        <v>300</v>
      </c>
      <c r="I140" s="164"/>
      <c r="J140" s="165">
        <f t="shared" si="0"/>
        <v>0</v>
      </c>
      <c r="K140" s="166"/>
      <c r="L140" s="167"/>
      <c r="M140" s="168" t="s">
        <v>1</v>
      </c>
      <c r="N140" s="16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226</v>
      </c>
      <c r="AT140" s="152" t="s">
        <v>473</v>
      </c>
      <c r="AU140" s="152" t="s">
        <v>86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2868</v>
      </c>
    </row>
    <row r="141" spans="2:65" s="1" customFormat="1" ht="16.5" customHeight="1" x14ac:dyDescent="0.2">
      <c r="B141" s="139"/>
      <c r="C141" s="159" t="s">
        <v>250</v>
      </c>
      <c r="D141" s="159" t="s">
        <v>473</v>
      </c>
      <c r="E141" s="160" t="s">
        <v>2039</v>
      </c>
      <c r="F141" s="161" t="s">
        <v>2869</v>
      </c>
      <c r="G141" s="162" t="s">
        <v>489</v>
      </c>
      <c r="H141" s="163">
        <v>300</v>
      </c>
      <c r="I141" s="164"/>
      <c r="J141" s="165">
        <f t="shared" si="0"/>
        <v>0</v>
      </c>
      <c r="K141" s="166"/>
      <c r="L141" s="167"/>
      <c r="M141" s="168" t="s">
        <v>1</v>
      </c>
      <c r="N141" s="16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226</v>
      </c>
      <c r="AT141" s="152" t="s">
        <v>473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2870</v>
      </c>
    </row>
    <row r="142" spans="2:65" s="1" customFormat="1" ht="16.5" customHeight="1" x14ac:dyDescent="0.2">
      <c r="B142" s="139"/>
      <c r="C142" s="159" t="s">
        <v>254</v>
      </c>
      <c r="D142" s="159" t="s">
        <v>473</v>
      </c>
      <c r="E142" s="160" t="s">
        <v>1918</v>
      </c>
      <c r="F142" s="161" t="s">
        <v>2871</v>
      </c>
      <c r="G142" s="162" t="s">
        <v>1695</v>
      </c>
      <c r="H142" s="164"/>
      <c r="I142" s="164"/>
      <c r="J142" s="165">
        <f t="shared" si="0"/>
        <v>0</v>
      </c>
      <c r="K142" s="166"/>
      <c r="L142" s="167"/>
      <c r="M142" s="168" t="s">
        <v>1</v>
      </c>
      <c r="N142" s="16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226</v>
      </c>
      <c r="AT142" s="152" t="s">
        <v>473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2872</v>
      </c>
    </row>
    <row r="143" spans="2:65" s="1" customFormat="1" ht="16.5" customHeight="1" x14ac:dyDescent="0.2">
      <c r="B143" s="139"/>
      <c r="C143" s="159" t="s">
        <v>258</v>
      </c>
      <c r="D143" s="159" t="s">
        <v>473</v>
      </c>
      <c r="E143" s="160" t="s">
        <v>2051</v>
      </c>
      <c r="F143" s="161" t="s">
        <v>2873</v>
      </c>
      <c r="G143" s="162" t="s">
        <v>489</v>
      </c>
      <c r="H143" s="163">
        <v>76</v>
      </c>
      <c r="I143" s="164"/>
      <c r="J143" s="165">
        <f t="shared" si="0"/>
        <v>0</v>
      </c>
      <c r="K143" s="166"/>
      <c r="L143" s="167"/>
      <c r="M143" s="168" t="s">
        <v>1</v>
      </c>
      <c r="N143" s="16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226</v>
      </c>
      <c r="AT143" s="152" t="s">
        <v>473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2874</v>
      </c>
    </row>
    <row r="144" spans="2:65" s="1" customFormat="1" ht="16.5" customHeight="1" x14ac:dyDescent="0.2">
      <c r="B144" s="139"/>
      <c r="C144" s="159" t="s">
        <v>262</v>
      </c>
      <c r="D144" s="159" t="s">
        <v>473</v>
      </c>
      <c r="E144" s="160" t="s">
        <v>2054</v>
      </c>
      <c r="F144" s="161" t="s">
        <v>2875</v>
      </c>
      <c r="G144" s="162" t="s">
        <v>489</v>
      </c>
      <c r="H144" s="163">
        <v>2</v>
      </c>
      <c r="I144" s="164"/>
      <c r="J144" s="165">
        <f t="shared" si="0"/>
        <v>0</v>
      </c>
      <c r="K144" s="166"/>
      <c r="L144" s="167"/>
      <c r="M144" s="168" t="s">
        <v>1</v>
      </c>
      <c r="N144" s="16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226</v>
      </c>
      <c r="AT144" s="152" t="s">
        <v>473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2876</v>
      </c>
    </row>
    <row r="145" spans="2:65" s="1" customFormat="1" ht="16.5" customHeight="1" x14ac:dyDescent="0.2">
      <c r="B145" s="139"/>
      <c r="C145" s="159" t="s">
        <v>270</v>
      </c>
      <c r="D145" s="159" t="s">
        <v>473</v>
      </c>
      <c r="E145" s="160" t="s">
        <v>1927</v>
      </c>
      <c r="F145" s="161" t="s">
        <v>2877</v>
      </c>
      <c r="G145" s="162" t="s">
        <v>489</v>
      </c>
      <c r="H145" s="163">
        <v>4</v>
      </c>
      <c r="I145" s="164"/>
      <c r="J145" s="165">
        <f t="shared" si="0"/>
        <v>0</v>
      </c>
      <c r="K145" s="166"/>
      <c r="L145" s="167"/>
      <c r="M145" s="168" t="s">
        <v>1</v>
      </c>
      <c r="N145" s="16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226</v>
      </c>
      <c r="AT145" s="152" t="s">
        <v>473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2878</v>
      </c>
    </row>
    <row r="146" spans="2:65" s="1" customFormat="1" ht="16.5" customHeight="1" x14ac:dyDescent="0.2">
      <c r="B146" s="139"/>
      <c r="C146" s="159" t="s">
        <v>276</v>
      </c>
      <c r="D146" s="159" t="s">
        <v>473</v>
      </c>
      <c r="E146" s="160" t="s">
        <v>1930</v>
      </c>
      <c r="F146" s="161" t="s">
        <v>2879</v>
      </c>
      <c r="G146" s="162" t="s">
        <v>489</v>
      </c>
      <c r="H146" s="163">
        <v>56</v>
      </c>
      <c r="I146" s="164"/>
      <c r="J146" s="165">
        <f t="shared" si="0"/>
        <v>0</v>
      </c>
      <c r="K146" s="166"/>
      <c r="L146" s="167"/>
      <c r="M146" s="168" t="s">
        <v>1</v>
      </c>
      <c r="N146" s="16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226</v>
      </c>
      <c r="AT146" s="152" t="s">
        <v>473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2880</v>
      </c>
    </row>
    <row r="147" spans="2:65" s="1" customFormat="1" ht="21.75" customHeight="1" x14ac:dyDescent="0.2">
      <c r="B147" s="139"/>
      <c r="C147" s="159" t="s">
        <v>7</v>
      </c>
      <c r="D147" s="159" t="s">
        <v>473</v>
      </c>
      <c r="E147" s="160" t="s">
        <v>1890</v>
      </c>
      <c r="F147" s="161" t="s">
        <v>2881</v>
      </c>
      <c r="G147" s="162" t="s">
        <v>1</v>
      </c>
      <c r="H147" s="163">
        <v>11</v>
      </c>
      <c r="I147" s="164"/>
      <c r="J147" s="165">
        <f t="shared" si="0"/>
        <v>0</v>
      </c>
      <c r="K147" s="166"/>
      <c r="L147" s="167"/>
      <c r="M147" s="168" t="s">
        <v>1</v>
      </c>
      <c r="N147" s="16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226</v>
      </c>
      <c r="AT147" s="152" t="s">
        <v>473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2882</v>
      </c>
    </row>
    <row r="148" spans="2:65" s="1" customFormat="1" ht="21.75" customHeight="1" x14ac:dyDescent="0.2">
      <c r="B148" s="139"/>
      <c r="C148" s="159" t="s">
        <v>285</v>
      </c>
      <c r="D148" s="159" t="s">
        <v>473</v>
      </c>
      <c r="E148" s="160" t="s">
        <v>2060</v>
      </c>
      <c r="F148" s="161" t="s">
        <v>2883</v>
      </c>
      <c r="G148" s="162" t="s">
        <v>489</v>
      </c>
      <c r="H148" s="163">
        <v>4</v>
      </c>
      <c r="I148" s="164"/>
      <c r="J148" s="165">
        <f t="shared" si="0"/>
        <v>0</v>
      </c>
      <c r="K148" s="166"/>
      <c r="L148" s="167"/>
      <c r="M148" s="168" t="s">
        <v>1</v>
      </c>
      <c r="N148" s="16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226</v>
      </c>
      <c r="AT148" s="152" t="s">
        <v>473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2884</v>
      </c>
    </row>
    <row r="149" spans="2:65" s="1" customFormat="1" ht="21.75" customHeight="1" x14ac:dyDescent="0.2">
      <c r="B149" s="139"/>
      <c r="C149" s="159" t="s">
        <v>291</v>
      </c>
      <c r="D149" s="159" t="s">
        <v>473</v>
      </c>
      <c r="E149" s="160" t="s">
        <v>1945</v>
      </c>
      <c r="F149" s="161" t="s">
        <v>2885</v>
      </c>
      <c r="G149" s="162" t="s">
        <v>489</v>
      </c>
      <c r="H149" s="163">
        <v>12</v>
      </c>
      <c r="I149" s="164"/>
      <c r="J149" s="165">
        <f t="shared" si="0"/>
        <v>0</v>
      </c>
      <c r="K149" s="166"/>
      <c r="L149" s="167"/>
      <c r="M149" s="168" t="s">
        <v>1</v>
      </c>
      <c r="N149" s="16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226</v>
      </c>
      <c r="AT149" s="152" t="s">
        <v>473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2886</v>
      </c>
    </row>
    <row r="150" spans="2:65" s="1" customFormat="1" ht="16.5" customHeight="1" x14ac:dyDescent="0.2">
      <c r="B150" s="139"/>
      <c r="C150" s="159" t="s">
        <v>295</v>
      </c>
      <c r="D150" s="159" t="s">
        <v>473</v>
      </c>
      <c r="E150" s="160" t="s">
        <v>1903</v>
      </c>
      <c r="F150" s="161" t="s">
        <v>2887</v>
      </c>
      <c r="G150" s="162" t="s">
        <v>489</v>
      </c>
      <c r="H150" s="163">
        <v>5</v>
      </c>
      <c r="I150" s="164"/>
      <c r="J150" s="165">
        <f t="shared" si="0"/>
        <v>0</v>
      </c>
      <c r="K150" s="166"/>
      <c r="L150" s="167"/>
      <c r="M150" s="168" t="s">
        <v>1</v>
      </c>
      <c r="N150" s="16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226</v>
      </c>
      <c r="AT150" s="152" t="s">
        <v>473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2888</v>
      </c>
    </row>
    <row r="151" spans="2:65" s="1" customFormat="1" ht="21.75" customHeight="1" x14ac:dyDescent="0.2">
      <c r="B151" s="139"/>
      <c r="C151" s="159" t="s">
        <v>301</v>
      </c>
      <c r="D151" s="159" t="s">
        <v>473</v>
      </c>
      <c r="E151" s="160" t="s">
        <v>2042</v>
      </c>
      <c r="F151" s="161" t="s">
        <v>2889</v>
      </c>
      <c r="G151" s="162" t="s">
        <v>489</v>
      </c>
      <c r="H151" s="163">
        <v>10</v>
      </c>
      <c r="I151" s="164"/>
      <c r="J151" s="165">
        <f t="shared" si="0"/>
        <v>0</v>
      </c>
      <c r="K151" s="166"/>
      <c r="L151" s="167"/>
      <c r="M151" s="168" t="s">
        <v>1</v>
      </c>
      <c r="N151" s="16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226</v>
      </c>
      <c r="AT151" s="152" t="s">
        <v>473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2890</v>
      </c>
    </row>
    <row r="152" spans="2:65" s="1" customFormat="1" ht="24.2" customHeight="1" x14ac:dyDescent="0.2">
      <c r="B152" s="139"/>
      <c r="C152" s="159" t="s">
        <v>307</v>
      </c>
      <c r="D152" s="159" t="s">
        <v>473</v>
      </c>
      <c r="E152" s="160" t="s">
        <v>2045</v>
      </c>
      <c r="F152" s="161" t="s">
        <v>2891</v>
      </c>
      <c r="G152" s="162" t="s">
        <v>489</v>
      </c>
      <c r="H152" s="163">
        <v>2</v>
      </c>
      <c r="I152" s="164"/>
      <c r="J152" s="165">
        <f t="shared" si="0"/>
        <v>0</v>
      </c>
      <c r="K152" s="166"/>
      <c r="L152" s="167"/>
      <c r="M152" s="168" t="s">
        <v>1</v>
      </c>
      <c r="N152" s="16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226</v>
      </c>
      <c r="AT152" s="152" t="s">
        <v>473</v>
      </c>
      <c r="AU152" s="152" t="s">
        <v>86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2892</v>
      </c>
    </row>
    <row r="153" spans="2:65" s="1" customFormat="1" ht="16.5" customHeight="1" x14ac:dyDescent="0.2">
      <c r="B153" s="139"/>
      <c r="C153" s="159" t="s">
        <v>311</v>
      </c>
      <c r="D153" s="159" t="s">
        <v>473</v>
      </c>
      <c r="E153" s="160" t="s">
        <v>2140</v>
      </c>
      <c r="F153" s="161" t="s">
        <v>2893</v>
      </c>
      <c r="G153" s="162" t="s">
        <v>489</v>
      </c>
      <c r="H153" s="163">
        <v>12</v>
      </c>
      <c r="I153" s="164"/>
      <c r="J153" s="165">
        <f t="shared" si="0"/>
        <v>0</v>
      </c>
      <c r="K153" s="166"/>
      <c r="L153" s="167"/>
      <c r="M153" s="168" t="s">
        <v>1</v>
      </c>
      <c r="N153" s="16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226</v>
      </c>
      <c r="AT153" s="152" t="s">
        <v>473</v>
      </c>
      <c r="AU153" s="152" t="s">
        <v>86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2894</v>
      </c>
    </row>
    <row r="154" spans="2:65" s="1" customFormat="1" ht="16.5" customHeight="1" x14ac:dyDescent="0.2">
      <c r="B154" s="139"/>
      <c r="C154" s="159" t="s">
        <v>315</v>
      </c>
      <c r="D154" s="159" t="s">
        <v>473</v>
      </c>
      <c r="E154" s="160" t="s">
        <v>2143</v>
      </c>
      <c r="F154" s="161" t="s">
        <v>2895</v>
      </c>
      <c r="G154" s="162" t="s">
        <v>489</v>
      </c>
      <c r="H154" s="163">
        <v>8</v>
      </c>
      <c r="I154" s="164"/>
      <c r="J154" s="165">
        <f t="shared" si="0"/>
        <v>0</v>
      </c>
      <c r="K154" s="166"/>
      <c r="L154" s="167"/>
      <c r="M154" s="168" t="s">
        <v>1</v>
      </c>
      <c r="N154" s="16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226</v>
      </c>
      <c r="AT154" s="152" t="s">
        <v>473</v>
      </c>
      <c r="AU154" s="152" t="s">
        <v>86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2896</v>
      </c>
    </row>
    <row r="155" spans="2:65" s="1" customFormat="1" ht="16.5" customHeight="1" x14ac:dyDescent="0.2">
      <c r="B155" s="139"/>
      <c r="C155" s="159" t="s">
        <v>320</v>
      </c>
      <c r="D155" s="159" t="s">
        <v>473</v>
      </c>
      <c r="E155" s="160" t="s">
        <v>2146</v>
      </c>
      <c r="F155" s="161" t="s">
        <v>2897</v>
      </c>
      <c r="G155" s="162" t="s">
        <v>489</v>
      </c>
      <c r="H155" s="163">
        <v>13</v>
      </c>
      <c r="I155" s="164"/>
      <c r="J155" s="165">
        <f t="shared" si="0"/>
        <v>0</v>
      </c>
      <c r="K155" s="166"/>
      <c r="L155" s="167"/>
      <c r="M155" s="168" t="s">
        <v>1</v>
      </c>
      <c r="N155" s="16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226</v>
      </c>
      <c r="AT155" s="152" t="s">
        <v>473</v>
      </c>
      <c r="AU155" s="152" t="s">
        <v>86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2898</v>
      </c>
    </row>
    <row r="156" spans="2:65" s="1" customFormat="1" ht="16.5" customHeight="1" x14ac:dyDescent="0.2">
      <c r="B156" s="139"/>
      <c r="C156" s="159" t="s">
        <v>326</v>
      </c>
      <c r="D156" s="159" t="s">
        <v>473</v>
      </c>
      <c r="E156" s="160" t="s">
        <v>2149</v>
      </c>
      <c r="F156" s="161" t="s">
        <v>2899</v>
      </c>
      <c r="G156" s="162" t="s">
        <v>489</v>
      </c>
      <c r="H156" s="163">
        <v>8</v>
      </c>
      <c r="I156" s="164"/>
      <c r="J156" s="165">
        <f t="shared" si="0"/>
        <v>0</v>
      </c>
      <c r="K156" s="166"/>
      <c r="L156" s="167"/>
      <c r="M156" s="168" t="s">
        <v>1</v>
      </c>
      <c r="N156" s="16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226</v>
      </c>
      <c r="AT156" s="152" t="s">
        <v>473</v>
      </c>
      <c r="AU156" s="152" t="s">
        <v>86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2900</v>
      </c>
    </row>
    <row r="157" spans="2:65" s="1" customFormat="1" ht="16.5" customHeight="1" x14ac:dyDescent="0.2">
      <c r="B157" s="139"/>
      <c r="C157" s="159" t="s">
        <v>578</v>
      </c>
      <c r="D157" s="159" t="s">
        <v>473</v>
      </c>
      <c r="E157" s="160" t="s">
        <v>2152</v>
      </c>
      <c r="F157" s="161" t="s">
        <v>2901</v>
      </c>
      <c r="G157" s="162" t="s">
        <v>489</v>
      </c>
      <c r="H157" s="163">
        <v>3</v>
      </c>
      <c r="I157" s="164"/>
      <c r="J157" s="165">
        <f t="shared" si="0"/>
        <v>0</v>
      </c>
      <c r="K157" s="166"/>
      <c r="L157" s="167"/>
      <c r="M157" s="168" t="s">
        <v>1</v>
      </c>
      <c r="N157" s="16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226</v>
      </c>
      <c r="AT157" s="152" t="s">
        <v>473</v>
      </c>
      <c r="AU157" s="152" t="s">
        <v>86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2902</v>
      </c>
    </row>
    <row r="158" spans="2:65" s="1" customFormat="1" ht="16.5" customHeight="1" x14ac:dyDescent="0.2">
      <c r="B158" s="139"/>
      <c r="C158" s="159" t="s">
        <v>1978</v>
      </c>
      <c r="D158" s="159" t="s">
        <v>473</v>
      </c>
      <c r="E158" s="160" t="s">
        <v>2155</v>
      </c>
      <c r="F158" s="161" t="s">
        <v>2903</v>
      </c>
      <c r="G158" s="162" t="s">
        <v>489</v>
      </c>
      <c r="H158" s="163">
        <v>5</v>
      </c>
      <c r="I158" s="164"/>
      <c r="J158" s="165">
        <f t="shared" si="0"/>
        <v>0</v>
      </c>
      <c r="K158" s="166"/>
      <c r="L158" s="167"/>
      <c r="M158" s="168" t="s">
        <v>1</v>
      </c>
      <c r="N158" s="169" t="s">
        <v>45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226</v>
      </c>
      <c r="AT158" s="152" t="s">
        <v>473</v>
      </c>
      <c r="AU158" s="152" t="s">
        <v>86</v>
      </c>
      <c r="AY158" s="13" t="s">
        <v>193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91</v>
      </c>
      <c r="BK158" s="153">
        <f t="shared" si="9"/>
        <v>0</v>
      </c>
      <c r="BL158" s="13" t="s">
        <v>199</v>
      </c>
      <c r="BM158" s="152" t="s">
        <v>2904</v>
      </c>
    </row>
    <row r="159" spans="2:65" s="1" customFormat="1" ht="16.5" customHeight="1" x14ac:dyDescent="0.2">
      <c r="B159" s="139"/>
      <c r="C159" s="159" t="s">
        <v>582</v>
      </c>
      <c r="D159" s="159" t="s">
        <v>473</v>
      </c>
      <c r="E159" s="160" t="s">
        <v>2158</v>
      </c>
      <c r="F159" s="161" t="s">
        <v>2905</v>
      </c>
      <c r="G159" s="162" t="s">
        <v>489</v>
      </c>
      <c r="H159" s="163">
        <v>43</v>
      </c>
      <c r="I159" s="164"/>
      <c r="J159" s="165">
        <f t="shared" si="0"/>
        <v>0</v>
      </c>
      <c r="K159" s="166"/>
      <c r="L159" s="167"/>
      <c r="M159" s="168" t="s">
        <v>1</v>
      </c>
      <c r="N159" s="169" t="s">
        <v>45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226</v>
      </c>
      <c r="AT159" s="152" t="s">
        <v>473</v>
      </c>
      <c r="AU159" s="152" t="s">
        <v>86</v>
      </c>
      <c r="AY159" s="13" t="s">
        <v>193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91</v>
      </c>
      <c r="BK159" s="153">
        <f t="shared" si="9"/>
        <v>0</v>
      </c>
      <c r="BL159" s="13" t="s">
        <v>199</v>
      </c>
      <c r="BM159" s="152" t="s">
        <v>2906</v>
      </c>
    </row>
    <row r="160" spans="2:65" s="1" customFormat="1" ht="16.5" customHeight="1" x14ac:dyDescent="0.2">
      <c r="B160" s="139"/>
      <c r="C160" s="159" t="s">
        <v>586</v>
      </c>
      <c r="D160" s="159" t="s">
        <v>473</v>
      </c>
      <c r="E160" s="160" t="s">
        <v>2161</v>
      </c>
      <c r="F160" s="161" t="s">
        <v>2907</v>
      </c>
      <c r="G160" s="162" t="s">
        <v>489</v>
      </c>
      <c r="H160" s="163">
        <v>16</v>
      </c>
      <c r="I160" s="164"/>
      <c r="J160" s="165">
        <f t="shared" ref="J160:J191" si="10">ROUND(I160*H160,2)</f>
        <v>0</v>
      </c>
      <c r="K160" s="166"/>
      <c r="L160" s="167"/>
      <c r="M160" s="168" t="s">
        <v>1</v>
      </c>
      <c r="N160" s="169" t="s">
        <v>45</v>
      </c>
      <c r="P160" s="150">
        <f t="shared" ref="P160:P191" si="11">O160*H160</f>
        <v>0</v>
      </c>
      <c r="Q160" s="150">
        <v>0</v>
      </c>
      <c r="R160" s="150">
        <f t="shared" ref="R160:R191" si="12">Q160*H160</f>
        <v>0</v>
      </c>
      <c r="S160" s="150">
        <v>0</v>
      </c>
      <c r="T160" s="151">
        <f t="shared" ref="T160:T191" si="13">S160*H160</f>
        <v>0</v>
      </c>
      <c r="AR160" s="152" t="s">
        <v>226</v>
      </c>
      <c r="AT160" s="152" t="s">
        <v>473</v>
      </c>
      <c r="AU160" s="152" t="s">
        <v>86</v>
      </c>
      <c r="AY160" s="13" t="s">
        <v>193</v>
      </c>
      <c r="BE160" s="153">
        <f t="shared" ref="BE160:BE196" si="14">IF(N160="základná",J160,0)</f>
        <v>0</v>
      </c>
      <c r="BF160" s="153">
        <f t="shared" ref="BF160:BF196" si="15">IF(N160="znížená",J160,0)</f>
        <v>0</v>
      </c>
      <c r="BG160" s="153">
        <f t="shared" ref="BG160:BG196" si="16">IF(N160="zákl. prenesená",J160,0)</f>
        <v>0</v>
      </c>
      <c r="BH160" s="153">
        <f t="shared" ref="BH160:BH196" si="17">IF(N160="zníž. prenesená",J160,0)</f>
        <v>0</v>
      </c>
      <c r="BI160" s="153">
        <f t="shared" ref="BI160:BI196" si="18">IF(N160="nulová",J160,0)</f>
        <v>0</v>
      </c>
      <c r="BJ160" s="13" t="s">
        <v>91</v>
      </c>
      <c r="BK160" s="153">
        <f t="shared" ref="BK160:BK196" si="19">ROUND(I160*H160,2)</f>
        <v>0</v>
      </c>
      <c r="BL160" s="13" t="s">
        <v>199</v>
      </c>
      <c r="BM160" s="152" t="s">
        <v>2908</v>
      </c>
    </row>
    <row r="161" spans="2:65" s="1" customFormat="1" ht="24.2" customHeight="1" x14ac:dyDescent="0.2">
      <c r="B161" s="139"/>
      <c r="C161" s="159" t="s">
        <v>574</v>
      </c>
      <c r="D161" s="159" t="s">
        <v>473</v>
      </c>
      <c r="E161" s="160" t="s">
        <v>2164</v>
      </c>
      <c r="F161" s="161" t="s">
        <v>2909</v>
      </c>
      <c r="G161" s="162" t="s">
        <v>489</v>
      </c>
      <c r="H161" s="163">
        <v>59</v>
      </c>
      <c r="I161" s="164"/>
      <c r="J161" s="165">
        <f t="shared" si="10"/>
        <v>0</v>
      </c>
      <c r="K161" s="166"/>
      <c r="L161" s="167"/>
      <c r="M161" s="168" t="s">
        <v>1</v>
      </c>
      <c r="N161" s="169" t="s">
        <v>45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226</v>
      </c>
      <c r="AT161" s="152" t="s">
        <v>473</v>
      </c>
      <c r="AU161" s="152" t="s">
        <v>86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2910</v>
      </c>
    </row>
    <row r="162" spans="2:65" s="1" customFormat="1" ht="16.5" customHeight="1" x14ac:dyDescent="0.2">
      <c r="B162" s="139"/>
      <c r="C162" s="159" t="s">
        <v>1917</v>
      </c>
      <c r="D162" s="159" t="s">
        <v>473</v>
      </c>
      <c r="E162" s="160" t="s">
        <v>2167</v>
      </c>
      <c r="F162" s="161" t="s">
        <v>2911</v>
      </c>
      <c r="G162" s="162" t="s">
        <v>489</v>
      </c>
      <c r="H162" s="163">
        <v>15</v>
      </c>
      <c r="I162" s="164"/>
      <c r="J162" s="165">
        <f t="shared" si="10"/>
        <v>0</v>
      </c>
      <c r="K162" s="166"/>
      <c r="L162" s="167"/>
      <c r="M162" s="168" t="s">
        <v>1</v>
      </c>
      <c r="N162" s="169" t="s">
        <v>45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226</v>
      </c>
      <c r="AT162" s="152" t="s">
        <v>473</v>
      </c>
      <c r="AU162" s="152" t="s">
        <v>86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2912</v>
      </c>
    </row>
    <row r="163" spans="2:65" s="1" customFormat="1" ht="16.5" customHeight="1" x14ac:dyDescent="0.2">
      <c r="B163" s="139"/>
      <c r="C163" s="159" t="s">
        <v>657</v>
      </c>
      <c r="D163" s="159" t="s">
        <v>473</v>
      </c>
      <c r="E163" s="160" t="s">
        <v>2170</v>
      </c>
      <c r="F163" s="161" t="s">
        <v>2913</v>
      </c>
      <c r="G163" s="162" t="s">
        <v>489</v>
      </c>
      <c r="H163" s="163">
        <v>35</v>
      </c>
      <c r="I163" s="164"/>
      <c r="J163" s="165">
        <f t="shared" si="10"/>
        <v>0</v>
      </c>
      <c r="K163" s="166"/>
      <c r="L163" s="167"/>
      <c r="M163" s="168" t="s">
        <v>1</v>
      </c>
      <c r="N163" s="169" t="s">
        <v>45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226</v>
      </c>
      <c r="AT163" s="152" t="s">
        <v>473</v>
      </c>
      <c r="AU163" s="152" t="s">
        <v>86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2914</v>
      </c>
    </row>
    <row r="164" spans="2:65" s="1" customFormat="1" ht="16.5" customHeight="1" x14ac:dyDescent="0.2">
      <c r="B164" s="139"/>
      <c r="C164" s="159" t="s">
        <v>570</v>
      </c>
      <c r="D164" s="159" t="s">
        <v>473</v>
      </c>
      <c r="E164" s="160" t="s">
        <v>2173</v>
      </c>
      <c r="F164" s="161" t="s">
        <v>2915</v>
      </c>
      <c r="G164" s="162" t="s">
        <v>2095</v>
      </c>
      <c r="H164" s="163">
        <v>130</v>
      </c>
      <c r="I164" s="164"/>
      <c r="J164" s="165">
        <f t="shared" si="10"/>
        <v>0</v>
      </c>
      <c r="K164" s="166"/>
      <c r="L164" s="167"/>
      <c r="M164" s="168" t="s">
        <v>1</v>
      </c>
      <c r="N164" s="169" t="s">
        <v>45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226</v>
      </c>
      <c r="AT164" s="152" t="s">
        <v>473</v>
      </c>
      <c r="AU164" s="152" t="s">
        <v>86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2916</v>
      </c>
    </row>
    <row r="165" spans="2:65" s="1" customFormat="1" ht="16.5" customHeight="1" x14ac:dyDescent="0.2">
      <c r="B165" s="139"/>
      <c r="C165" s="159" t="s">
        <v>594</v>
      </c>
      <c r="D165" s="159" t="s">
        <v>473</v>
      </c>
      <c r="E165" s="160" t="s">
        <v>2176</v>
      </c>
      <c r="F165" s="161" t="s">
        <v>2917</v>
      </c>
      <c r="G165" s="162" t="s">
        <v>2095</v>
      </c>
      <c r="H165" s="163">
        <v>647</v>
      </c>
      <c r="I165" s="164"/>
      <c r="J165" s="165">
        <f t="shared" si="10"/>
        <v>0</v>
      </c>
      <c r="K165" s="166"/>
      <c r="L165" s="167"/>
      <c r="M165" s="168" t="s">
        <v>1</v>
      </c>
      <c r="N165" s="169" t="s">
        <v>45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226</v>
      </c>
      <c r="AT165" s="152" t="s">
        <v>473</v>
      </c>
      <c r="AU165" s="152" t="s">
        <v>86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2918</v>
      </c>
    </row>
    <row r="166" spans="2:65" s="1" customFormat="1" ht="16.5" customHeight="1" x14ac:dyDescent="0.2">
      <c r="B166" s="139"/>
      <c r="C166" s="159" t="s">
        <v>590</v>
      </c>
      <c r="D166" s="159" t="s">
        <v>473</v>
      </c>
      <c r="E166" s="160" t="s">
        <v>2179</v>
      </c>
      <c r="F166" s="161" t="s">
        <v>2919</v>
      </c>
      <c r="G166" s="162" t="s">
        <v>2095</v>
      </c>
      <c r="H166" s="163">
        <v>293</v>
      </c>
      <c r="I166" s="164"/>
      <c r="J166" s="165">
        <f t="shared" si="10"/>
        <v>0</v>
      </c>
      <c r="K166" s="166"/>
      <c r="L166" s="167"/>
      <c r="M166" s="168" t="s">
        <v>1</v>
      </c>
      <c r="N166" s="16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226</v>
      </c>
      <c r="AT166" s="152" t="s">
        <v>473</v>
      </c>
      <c r="AU166" s="152" t="s">
        <v>86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2920</v>
      </c>
    </row>
    <row r="167" spans="2:65" s="1" customFormat="1" ht="16.5" customHeight="1" x14ac:dyDescent="0.2">
      <c r="B167" s="139"/>
      <c r="C167" s="159" t="s">
        <v>653</v>
      </c>
      <c r="D167" s="159" t="s">
        <v>473</v>
      </c>
      <c r="E167" s="160" t="s">
        <v>2182</v>
      </c>
      <c r="F167" s="161" t="s">
        <v>2921</v>
      </c>
      <c r="G167" s="162" t="s">
        <v>2095</v>
      </c>
      <c r="H167" s="163">
        <v>435</v>
      </c>
      <c r="I167" s="164"/>
      <c r="J167" s="165">
        <f t="shared" si="10"/>
        <v>0</v>
      </c>
      <c r="K167" s="166"/>
      <c r="L167" s="167"/>
      <c r="M167" s="168" t="s">
        <v>1</v>
      </c>
      <c r="N167" s="16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226</v>
      </c>
      <c r="AT167" s="152" t="s">
        <v>473</v>
      </c>
      <c r="AU167" s="152" t="s">
        <v>86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2922</v>
      </c>
    </row>
    <row r="168" spans="2:65" s="1" customFormat="1" ht="16.5" customHeight="1" x14ac:dyDescent="0.2">
      <c r="B168" s="139"/>
      <c r="C168" s="159" t="s">
        <v>1985</v>
      </c>
      <c r="D168" s="159" t="s">
        <v>473</v>
      </c>
      <c r="E168" s="160" t="s">
        <v>2185</v>
      </c>
      <c r="F168" s="161" t="s">
        <v>2923</v>
      </c>
      <c r="G168" s="162" t="s">
        <v>2095</v>
      </c>
      <c r="H168" s="163">
        <v>2203</v>
      </c>
      <c r="I168" s="164"/>
      <c r="J168" s="165">
        <f t="shared" si="10"/>
        <v>0</v>
      </c>
      <c r="K168" s="166"/>
      <c r="L168" s="167"/>
      <c r="M168" s="168" t="s">
        <v>1</v>
      </c>
      <c r="N168" s="16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226</v>
      </c>
      <c r="AT168" s="152" t="s">
        <v>473</v>
      </c>
      <c r="AU168" s="152" t="s">
        <v>86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2924</v>
      </c>
    </row>
    <row r="169" spans="2:65" s="1" customFormat="1" ht="16.5" customHeight="1" x14ac:dyDescent="0.2">
      <c r="B169" s="139"/>
      <c r="C169" s="159" t="s">
        <v>2029</v>
      </c>
      <c r="D169" s="159" t="s">
        <v>473</v>
      </c>
      <c r="E169" s="160" t="s">
        <v>2188</v>
      </c>
      <c r="F169" s="161" t="s">
        <v>2925</v>
      </c>
      <c r="G169" s="162" t="s">
        <v>2095</v>
      </c>
      <c r="H169" s="163">
        <v>148</v>
      </c>
      <c r="I169" s="164"/>
      <c r="J169" s="165">
        <f t="shared" si="10"/>
        <v>0</v>
      </c>
      <c r="K169" s="166"/>
      <c r="L169" s="167"/>
      <c r="M169" s="168" t="s">
        <v>1</v>
      </c>
      <c r="N169" s="16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226</v>
      </c>
      <c r="AT169" s="152" t="s">
        <v>473</v>
      </c>
      <c r="AU169" s="152" t="s">
        <v>86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2926</v>
      </c>
    </row>
    <row r="170" spans="2:65" s="1" customFormat="1" ht="16.5" customHeight="1" x14ac:dyDescent="0.2">
      <c r="B170" s="139"/>
      <c r="C170" s="159" t="s">
        <v>2007</v>
      </c>
      <c r="D170" s="159" t="s">
        <v>473</v>
      </c>
      <c r="E170" s="160" t="s">
        <v>2333</v>
      </c>
      <c r="F170" s="161" t="s">
        <v>2927</v>
      </c>
      <c r="G170" s="162" t="s">
        <v>2095</v>
      </c>
      <c r="H170" s="163">
        <v>1045</v>
      </c>
      <c r="I170" s="164"/>
      <c r="J170" s="165">
        <f t="shared" si="10"/>
        <v>0</v>
      </c>
      <c r="K170" s="166"/>
      <c r="L170" s="167"/>
      <c r="M170" s="168" t="s">
        <v>1</v>
      </c>
      <c r="N170" s="16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226</v>
      </c>
      <c r="AT170" s="152" t="s">
        <v>473</v>
      </c>
      <c r="AU170" s="152" t="s">
        <v>86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2928</v>
      </c>
    </row>
    <row r="171" spans="2:65" s="1" customFormat="1" ht="16.5" customHeight="1" x14ac:dyDescent="0.2">
      <c r="B171" s="139"/>
      <c r="C171" s="159" t="s">
        <v>1958</v>
      </c>
      <c r="D171" s="159" t="s">
        <v>473</v>
      </c>
      <c r="E171" s="160" t="s">
        <v>2336</v>
      </c>
      <c r="F171" s="161" t="s">
        <v>2929</v>
      </c>
      <c r="G171" s="162" t="s">
        <v>2095</v>
      </c>
      <c r="H171" s="163">
        <v>29</v>
      </c>
      <c r="I171" s="164"/>
      <c r="J171" s="165">
        <f t="shared" si="10"/>
        <v>0</v>
      </c>
      <c r="K171" s="166"/>
      <c r="L171" s="167"/>
      <c r="M171" s="168" t="s">
        <v>1</v>
      </c>
      <c r="N171" s="169" t="s">
        <v>45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226</v>
      </c>
      <c r="AT171" s="152" t="s">
        <v>473</v>
      </c>
      <c r="AU171" s="152" t="s">
        <v>86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2930</v>
      </c>
    </row>
    <row r="172" spans="2:65" s="1" customFormat="1" ht="16.5" customHeight="1" x14ac:dyDescent="0.2">
      <c r="B172" s="139"/>
      <c r="C172" s="159" t="s">
        <v>468</v>
      </c>
      <c r="D172" s="159" t="s">
        <v>473</v>
      </c>
      <c r="E172" s="160" t="s">
        <v>2339</v>
      </c>
      <c r="F172" s="161" t="s">
        <v>2931</v>
      </c>
      <c r="G172" s="162" t="s">
        <v>2095</v>
      </c>
      <c r="H172" s="163">
        <v>25</v>
      </c>
      <c r="I172" s="164"/>
      <c r="J172" s="165">
        <f t="shared" si="10"/>
        <v>0</v>
      </c>
      <c r="K172" s="166"/>
      <c r="L172" s="167"/>
      <c r="M172" s="168" t="s">
        <v>1</v>
      </c>
      <c r="N172" s="16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226</v>
      </c>
      <c r="AT172" s="152" t="s">
        <v>473</v>
      </c>
      <c r="AU172" s="152" t="s">
        <v>86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2932</v>
      </c>
    </row>
    <row r="173" spans="2:65" s="1" customFormat="1" ht="16.5" customHeight="1" x14ac:dyDescent="0.2">
      <c r="B173" s="139"/>
      <c r="C173" s="159" t="s">
        <v>452</v>
      </c>
      <c r="D173" s="159" t="s">
        <v>473</v>
      </c>
      <c r="E173" s="160" t="s">
        <v>2353</v>
      </c>
      <c r="F173" s="161" t="s">
        <v>2933</v>
      </c>
      <c r="G173" s="162" t="s">
        <v>2095</v>
      </c>
      <c r="H173" s="163">
        <v>26</v>
      </c>
      <c r="I173" s="164"/>
      <c r="J173" s="165">
        <f t="shared" si="10"/>
        <v>0</v>
      </c>
      <c r="K173" s="166"/>
      <c r="L173" s="167"/>
      <c r="M173" s="168" t="s">
        <v>1</v>
      </c>
      <c r="N173" s="16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226</v>
      </c>
      <c r="AT173" s="152" t="s">
        <v>473</v>
      </c>
      <c r="AU173" s="152" t="s">
        <v>86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2934</v>
      </c>
    </row>
    <row r="174" spans="2:65" s="1" customFormat="1" ht="16.5" customHeight="1" x14ac:dyDescent="0.2">
      <c r="B174" s="139"/>
      <c r="C174" s="159" t="s">
        <v>460</v>
      </c>
      <c r="D174" s="159" t="s">
        <v>473</v>
      </c>
      <c r="E174" s="160" t="s">
        <v>2396</v>
      </c>
      <c r="F174" s="161" t="s">
        <v>2935</v>
      </c>
      <c r="G174" s="162" t="s">
        <v>2095</v>
      </c>
      <c r="H174" s="163">
        <v>24</v>
      </c>
      <c r="I174" s="164"/>
      <c r="J174" s="165">
        <f t="shared" si="10"/>
        <v>0</v>
      </c>
      <c r="K174" s="166"/>
      <c r="L174" s="167"/>
      <c r="M174" s="168" t="s">
        <v>1</v>
      </c>
      <c r="N174" s="169" t="s">
        <v>45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226</v>
      </c>
      <c r="AT174" s="152" t="s">
        <v>473</v>
      </c>
      <c r="AU174" s="152" t="s">
        <v>86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2936</v>
      </c>
    </row>
    <row r="175" spans="2:65" s="1" customFormat="1" ht="16.5" customHeight="1" x14ac:dyDescent="0.2">
      <c r="B175" s="139"/>
      <c r="C175" s="159" t="s">
        <v>472</v>
      </c>
      <c r="D175" s="159" t="s">
        <v>473</v>
      </c>
      <c r="E175" s="160" t="s">
        <v>2362</v>
      </c>
      <c r="F175" s="161" t="s">
        <v>2937</v>
      </c>
      <c r="G175" s="162" t="s">
        <v>2095</v>
      </c>
      <c r="H175" s="163">
        <v>205</v>
      </c>
      <c r="I175" s="164"/>
      <c r="J175" s="165">
        <f t="shared" si="10"/>
        <v>0</v>
      </c>
      <c r="K175" s="166"/>
      <c r="L175" s="167"/>
      <c r="M175" s="168" t="s">
        <v>1</v>
      </c>
      <c r="N175" s="169" t="s">
        <v>45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226</v>
      </c>
      <c r="AT175" s="152" t="s">
        <v>473</v>
      </c>
      <c r="AU175" s="152" t="s">
        <v>86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2938</v>
      </c>
    </row>
    <row r="176" spans="2:65" s="1" customFormat="1" ht="16.5" customHeight="1" x14ac:dyDescent="0.2">
      <c r="B176" s="139"/>
      <c r="C176" s="159" t="s">
        <v>456</v>
      </c>
      <c r="D176" s="159" t="s">
        <v>473</v>
      </c>
      <c r="E176" s="160" t="s">
        <v>2365</v>
      </c>
      <c r="F176" s="161" t="s">
        <v>2939</v>
      </c>
      <c r="G176" s="162" t="s">
        <v>2095</v>
      </c>
      <c r="H176" s="163">
        <v>413</v>
      </c>
      <c r="I176" s="164"/>
      <c r="J176" s="165">
        <f t="shared" si="10"/>
        <v>0</v>
      </c>
      <c r="K176" s="166"/>
      <c r="L176" s="167"/>
      <c r="M176" s="168" t="s">
        <v>1</v>
      </c>
      <c r="N176" s="169" t="s">
        <v>45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226</v>
      </c>
      <c r="AT176" s="152" t="s">
        <v>473</v>
      </c>
      <c r="AU176" s="152" t="s">
        <v>86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2940</v>
      </c>
    </row>
    <row r="177" spans="2:65" s="1" customFormat="1" ht="16.5" customHeight="1" x14ac:dyDescent="0.2">
      <c r="B177" s="139"/>
      <c r="C177" s="159" t="s">
        <v>458</v>
      </c>
      <c r="D177" s="159" t="s">
        <v>473</v>
      </c>
      <c r="E177" s="160" t="s">
        <v>2368</v>
      </c>
      <c r="F177" s="161" t="s">
        <v>2941</v>
      </c>
      <c r="G177" s="162" t="s">
        <v>2095</v>
      </c>
      <c r="H177" s="163">
        <v>65</v>
      </c>
      <c r="I177" s="164"/>
      <c r="J177" s="165">
        <f t="shared" si="10"/>
        <v>0</v>
      </c>
      <c r="K177" s="166"/>
      <c r="L177" s="167"/>
      <c r="M177" s="168" t="s">
        <v>1</v>
      </c>
      <c r="N177" s="169" t="s">
        <v>45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226</v>
      </c>
      <c r="AT177" s="152" t="s">
        <v>473</v>
      </c>
      <c r="AU177" s="152" t="s">
        <v>86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2942</v>
      </c>
    </row>
    <row r="178" spans="2:65" s="1" customFormat="1" ht="16.5" customHeight="1" x14ac:dyDescent="0.2">
      <c r="B178" s="139"/>
      <c r="C178" s="159" t="s">
        <v>526</v>
      </c>
      <c r="D178" s="159" t="s">
        <v>473</v>
      </c>
      <c r="E178" s="160" t="s">
        <v>2371</v>
      </c>
      <c r="F178" s="161" t="s">
        <v>2943</v>
      </c>
      <c r="G178" s="162" t="s">
        <v>2095</v>
      </c>
      <c r="H178" s="163">
        <v>130</v>
      </c>
      <c r="I178" s="164"/>
      <c r="J178" s="165">
        <f t="shared" si="10"/>
        <v>0</v>
      </c>
      <c r="K178" s="166"/>
      <c r="L178" s="167"/>
      <c r="M178" s="168" t="s">
        <v>1</v>
      </c>
      <c r="N178" s="169" t="s">
        <v>45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226</v>
      </c>
      <c r="AT178" s="152" t="s">
        <v>473</v>
      </c>
      <c r="AU178" s="152" t="s">
        <v>86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2944</v>
      </c>
    </row>
    <row r="179" spans="2:65" s="1" customFormat="1" ht="16.5" customHeight="1" x14ac:dyDescent="0.2">
      <c r="B179" s="139"/>
      <c r="C179" s="159" t="s">
        <v>542</v>
      </c>
      <c r="D179" s="159" t="s">
        <v>473</v>
      </c>
      <c r="E179" s="160" t="s">
        <v>2374</v>
      </c>
      <c r="F179" s="161" t="s">
        <v>2945</v>
      </c>
      <c r="G179" s="162" t="s">
        <v>2095</v>
      </c>
      <c r="H179" s="163">
        <v>73</v>
      </c>
      <c r="I179" s="164"/>
      <c r="J179" s="165">
        <f t="shared" si="10"/>
        <v>0</v>
      </c>
      <c r="K179" s="166"/>
      <c r="L179" s="167"/>
      <c r="M179" s="168" t="s">
        <v>1</v>
      </c>
      <c r="N179" s="169" t="s">
        <v>45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226</v>
      </c>
      <c r="AT179" s="152" t="s">
        <v>473</v>
      </c>
      <c r="AU179" s="152" t="s">
        <v>86</v>
      </c>
      <c r="AY179" s="13" t="s">
        <v>193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91</v>
      </c>
      <c r="BK179" s="153">
        <f t="shared" si="19"/>
        <v>0</v>
      </c>
      <c r="BL179" s="13" t="s">
        <v>199</v>
      </c>
      <c r="BM179" s="152" t="s">
        <v>2946</v>
      </c>
    </row>
    <row r="180" spans="2:65" s="1" customFormat="1" ht="16.5" customHeight="1" x14ac:dyDescent="0.2">
      <c r="B180" s="139"/>
      <c r="C180" s="159" t="s">
        <v>482</v>
      </c>
      <c r="D180" s="159" t="s">
        <v>473</v>
      </c>
      <c r="E180" s="160" t="s">
        <v>2377</v>
      </c>
      <c r="F180" s="161" t="s">
        <v>2947</v>
      </c>
      <c r="G180" s="162" t="s">
        <v>2095</v>
      </c>
      <c r="H180" s="163">
        <v>128</v>
      </c>
      <c r="I180" s="164"/>
      <c r="J180" s="165">
        <f t="shared" si="10"/>
        <v>0</v>
      </c>
      <c r="K180" s="166"/>
      <c r="L180" s="167"/>
      <c r="M180" s="168" t="s">
        <v>1</v>
      </c>
      <c r="N180" s="169" t="s">
        <v>45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226</v>
      </c>
      <c r="AT180" s="152" t="s">
        <v>473</v>
      </c>
      <c r="AU180" s="152" t="s">
        <v>86</v>
      </c>
      <c r="AY180" s="13" t="s">
        <v>193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91</v>
      </c>
      <c r="BK180" s="153">
        <f t="shared" si="19"/>
        <v>0</v>
      </c>
      <c r="BL180" s="13" t="s">
        <v>199</v>
      </c>
      <c r="BM180" s="152" t="s">
        <v>2948</v>
      </c>
    </row>
    <row r="181" spans="2:65" s="1" customFormat="1" ht="16.5" customHeight="1" x14ac:dyDescent="0.2">
      <c r="B181" s="139"/>
      <c r="C181" s="159" t="s">
        <v>486</v>
      </c>
      <c r="D181" s="159" t="s">
        <v>473</v>
      </c>
      <c r="E181" s="160" t="s">
        <v>2380</v>
      </c>
      <c r="F181" s="161" t="s">
        <v>2949</v>
      </c>
      <c r="G181" s="162" t="s">
        <v>489</v>
      </c>
      <c r="H181" s="163">
        <v>8</v>
      </c>
      <c r="I181" s="164"/>
      <c r="J181" s="165">
        <f t="shared" si="10"/>
        <v>0</v>
      </c>
      <c r="K181" s="166"/>
      <c r="L181" s="167"/>
      <c r="M181" s="168" t="s">
        <v>1</v>
      </c>
      <c r="N181" s="169" t="s">
        <v>45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226</v>
      </c>
      <c r="AT181" s="152" t="s">
        <v>473</v>
      </c>
      <c r="AU181" s="152" t="s">
        <v>86</v>
      </c>
      <c r="AY181" s="13" t="s">
        <v>193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91</v>
      </c>
      <c r="BK181" s="153">
        <f t="shared" si="19"/>
        <v>0</v>
      </c>
      <c r="BL181" s="13" t="s">
        <v>199</v>
      </c>
      <c r="BM181" s="152" t="s">
        <v>2950</v>
      </c>
    </row>
    <row r="182" spans="2:65" s="1" customFormat="1" ht="16.5" customHeight="1" x14ac:dyDescent="0.2">
      <c r="B182" s="139"/>
      <c r="C182" s="159" t="s">
        <v>491</v>
      </c>
      <c r="D182" s="159" t="s">
        <v>473</v>
      </c>
      <c r="E182" s="160" t="s">
        <v>2387</v>
      </c>
      <c r="F182" s="161" t="s">
        <v>2951</v>
      </c>
      <c r="G182" s="162" t="s">
        <v>489</v>
      </c>
      <c r="H182" s="163">
        <v>1</v>
      </c>
      <c r="I182" s="164"/>
      <c r="J182" s="165">
        <f t="shared" si="10"/>
        <v>0</v>
      </c>
      <c r="K182" s="166"/>
      <c r="L182" s="167"/>
      <c r="M182" s="168" t="s">
        <v>1</v>
      </c>
      <c r="N182" s="169" t="s">
        <v>45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226</v>
      </c>
      <c r="AT182" s="152" t="s">
        <v>473</v>
      </c>
      <c r="AU182" s="152" t="s">
        <v>86</v>
      </c>
      <c r="AY182" s="13" t="s">
        <v>193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91</v>
      </c>
      <c r="BK182" s="153">
        <f t="shared" si="19"/>
        <v>0</v>
      </c>
      <c r="BL182" s="13" t="s">
        <v>199</v>
      </c>
      <c r="BM182" s="152" t="s">
        <v>2952</v>
      </c>
    </row>
    <row r="183" spans="2:65" s="1" customFormat="1" ht="16.5" customHeight="1" x14ac:dyDescent="0.2">
      <c r="B183" s="139"/>
      <c r="C183" s="159" t="s">
        <v>478</v>
      </c>
      <c r="D183" s="159" t="s">
        <v>473</v>
      </c>
      <c r="E183" s="160" t="s">
        <v>2390</v>
      </c>
      <c r="F183" s="161" t="s">
        <v>2953</v>
      </c>
      <c r="G183" s="162" t="s">
        <v>489</v>
      </c>
      <c r="H183" s="163">
        <v>1</v>
      </c>
      <c r="I183" s="164"/>
      <c r="J183" s="165">
        <f t="shared" si="10"/>
        <v>0</v>
      </c>
      <c r="K183" s="166"/>
      <c r="L183" s="167"/>
      <c r="M183" s="168" t="s">
        <v>1</v>
      </c>
      <c r="N183" s="169" t="s">
        <v>45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226</v>
      </c>
      <c r="AT183" s="152" t="s">
        <v>473</v>
      </c>
      <c r="AU183" s="152" t="s">
        <v>86</v>
      </c>
      <c r="AY183" s="13" t="s">
        <v>193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91</v>
      </c>
      <c r="BK183" s="153">
        <f t="shared" si="19"/>
        <v>0</v>
      </c>
      <c r="BL183" s="13" t="s">
        <v>199</v>
      </c>
      <c r="BM183" s="152" t="s">
        <v>2954</v>
      </c>
    </row>
    <row r="184" spans="2:65" s="1" customFormat="1" ht="16.5" customHeight="1" x14ac:dyDescent="0.2">
      <c r="B184" s="139"/>
      <c r="C184" s="159" t="s">
        <v>498</v>
      </c>
      <c r="D184" s="159" t="s">
        <v>473</v>
      </c>
      <c r="E184" s="160" t="s">
        <v>2411</v>
      </c>
      <c r="F184" s="161" t="s">
        <v>2955</v>
      </c>
      <c r="G184" s="162" t="s">
        <v>2095</v>
      </c>
      <c r="H184" s="163">
        <v>5</v>
      </c>
      <c r="I184" s="164"/>
      <c r="J184" s="165">
        <f t="shared" si="10"/>
        <v>0</v>
      </c>
      <c r="K184" s="166"/>
      <c r="L184" s="167"/>
      <c r="M184" s="168" t="s">
        <v>1</v>
      </c>
      <c r="N184" s="169" t="s">
        <v>45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226</v>
      </c>
      <c r="AT184" s="152" t="s">
        <v>473</v>
      </c>
      <c r="AU184" s="152" t="s">
        <v>86</v>
      </c>
      <c r="AY184" s="13" t="s">
        <v>193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91</v>
      </c>
      <c r="BK184" s="153">
        <f t="shared" si="19"/>
        <v>0</v>
      </c>
      <c r="BL184" s="13" t="s">
        <v>199</v>
      </c>
      <c r="BM184" s="152" t="s">
        <v>2956</v>
      </c>
    </row>
    <row r="185" spans="2:65" s="1" customFormat="1" ht="16.5" customHeight="1" x14ac:dyDescent="0.2">
      <c r="B185" s="139"/>
      <c r="C185" s="159" t="s">
        <v>511</v>
      </c>
      <c r="D185" s="159" t="s">
        <v>473</v>
      </c>
      <c r="E185" s="160" t="s">
        <v>2405</v>
      </c>
      <c r="F185" s="161" t="s">
        <v>2957</v>
      </c>
      <c r="G185" s="162" t="s">
        <v>2095</v>
      </c>
      <c r="H185" s="163">
        <v>178</v>
      </c>
      <c r="I185" s="164"/>
      <c r="J185" s="165">
        <f t="shared" si="10"/>
        <v>0</v>
      </c>
      <c r="K185" s="166"/>
      <c r="L185" s="167"/>
      <c r="M185" s="168" t="s">
        <v>1</v>
      </c>
      <c r="N185" s="169" t="s">
        <v>45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226</v>
      </c>
      <c r="AT185" s="152" t="s">
        <v>473</v>
      </c>
      <c r="AU185" s="152" t="s">
        <v>86</v>
      </c>
      <c r="AY185" s="13" t="s">
        <v>193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91</v>
      </c>
      <c r="BK185" s="153">
        <f t="shared" si="19"/>
        <v>0</v>
      </c>
      <c r="BL185" s="13" t="s">
        <v>199</v>
      </c>
      <c r="BM185" s="152" t="s">
        <v>2958</v>
      </c>
    </row>
    <row r="186" spans="2:65" s="1" customFormat="1" ht="16.5" customHeight="1" x14ac:dyDescent="0.2">
      <c r="B186" s="139"/>
      <c r="C186" s="159" t="s">
        <v>2002</v>
      </c>
      <c r="D186" s="159" t="s">
        <v>473</v>
      </c>
      <c r="E186" s="160" t="s">
        <v>2428</v>
      </c>
      <c r="F186" s="161" t="s">
        <v>2959</v>
      </c>
      <c r="G186" s="162" t="s">
        <v>489</v>
      </c>
      <c r="H186" s="163">
        <v>124</v>
      </c>
      <c r="I186" s="164"/>
      <c r="J186" s="165">
        <f t="shared" si="10"/>
        <v>0</v>
      </c>
      <c r="K186" s="166"/>
      <c r="L186" s="167"/>
      <c r="M186" s="168" t="s">
        <v>1</v>
      </c>
      <c r="N186" s="169" t="s">
        <v>45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226</v>
      </c>
      <c r="AT186" s="152" t="s">
        <v>473</v>
      </c>
      <c r="AU186" s="152" t="s">
        <v>86</v>
      </c>
      <c r="AY186" s="13" t="s">
        <v>193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91</v>
      </c>
      <c r="BK186" s="153">
        <f t="shared" si="19"/>
        <v>0</v>
      </c>
      <c r="BL186" s="13" t="s">
        <v>199</v>
      </c>
      <c r="BM186" s="152" t="s">
        <v>2960</v>
      </c>
    </row>
    <row r="187" spans="2:65" s="1" customFormat="1" ht="16.5" customHeight="1" x14ac:dyDescent="0.2">
      <c r="B187" s="139"/>
      <c r="C187" s="159" t="s">
        <v>1888</v>
      </c>
      <c r="D187" s="159" t="s">
        <v>473</v>
      </c>
      <c r="E187" s="160" t="s">
        <v>2431</v>
      </c>
      <c r="F187" s="161" t="s">
        <v>2961</v>
      </c>
      <c r="G187" s="162" t="s">
        <v>2095</v>
      </c>
      <c r="H187" s="163">
        <v>92</v>
      </c>
      <c r="I187" s="164"/>
      <c r="J187" s="165">
        <f t="shared" si="10"/>
        <v>0</v>
      </c>
      <c r="K187" s="166"/>
      <c r="L187" s="167"/>
      <c r="M187" s="168" t="s">
        <v>1</v>
      </c>
      <c r="N187" s="169" t="s">
        <v>45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226</v>
      </c>
      <c r="AT187" s="152" t="s">
        <v>473</v>
      </c>
      <c r="AU187" s="152" t="s">
        <v>86</v>
      </c>
      <c r="AY187" s="13" t="s">
        <v>193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91</v>
      </c>
      <c r="BK187" s="153">
        <f t="shared" si="19"/>
        <v>0</v>
      </c>
      <c r="BL187" s="13" t="s">
        <v>199</v>
      </c>
      <c r="BM187" s="152" t="s">
        <v>2962</v>
      </c>
    </row>
    <row r="188" spans="2:65" s="1" customFormat="1" ht="16.5" customHeight="1" x14ac:dyDescent="0.2">
      <c r="B188" s="139"/>
      <c r="C188" s="159" t="s">
        <v>1033</v>
      </c>
      <c r="D188" s="159" t="s">
        <v>473</v>
      </c>
      <c r="E188" s="160" t="s">
        <v>2434</v>
      </c>
      <c r="F188" s="161" t="s">
        <v>2963</v>
      </c>
      <c r="G188" s="162" t="s">
        <v>2095</v>
      </c>
      <c r="H188" s="163">
        <v>170</v>
      </c>
      <c r="I188" s="164"/>
      <c r="J188" s="165">
        <f t="shared" si="10"/>
        <v>0</v>
      </c>
      <c r="K188" s="166"/>
      <c r="L188" s="167"/>
      <c r="M188" s="168" t="s">
        <v>1</v>
      </c>
      <c r="N188" s="169" t="s">
        <v>45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226</v>
      </c>
      <c r="AT188" s="152" t="s">
        <v>473</v>
      </c>
      <c r="AU188" s="152" t="s">
        <v>86</v>
      </c>
      <c r="AY188" s="13" t="s">
        <v>193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91</v>
      </c>
      <c r="BK188" s="153">
        <f t="shared" si="19"/>
        <v>0</v>
      </c>
      <c r="BL188" s="13" t="s">
        <v>199</v>
      </c>
      <c r="BM188" s="152" t="s">
        <v>2964</v>
      </c>
    </row>
    <row r="189" spans="2:65" s="1" customFormat="1" ht="16.5" customHeight="1" x14ac:dyDescent="0.2">
      <c r="B189" s="139"/>
      <c r="C189" s="159" t="s">
        <v>1037</v>
      </c>
      <c r="D189" s="159" t="s">
        <v>473</v>
      </c>
      <c r="E189" s="160" t="s">
        <v>2503</v>
      </c>
      <c r="F189" s="161" t="s">
        <v>2965</v>
      </c>
      <c r="G189" s="162" t="s">
        <v>2095</v>
      </c>
      <c r="H189" s="163">
        <v>85</v>
      </c>
      <c r="I189" s="164"/>
      <c r="J189" s="165">
        <f t="shared" si="10"/>
        <v>0</v>
      </c>
      <c r="K189" s="166"/>
      <c r="L189" s="167"/>
      <c r="M189" s="168" t="s">
        <v>1</v>
      </c>
      <c r="N189" s="169" t="s">
        <v>45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226</v>
      </c>
      <c r="AT189" s="152" t="s">
        <v>473</v>
      </c>
      <c r="AU189" s="152" t="s">
        <v>86</v>
      </c>
      <c r="AY189" s="13" t="s">
        <v>193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91</v>
      </c>
      <c r="BK189" s="153">
        <f t="shared" si="19"/>
        <v>0</v>
      </c>
      <c r="BL189" s="13" t="s">
        <v>199</v>
      </c>
      <c r="BM189" s="152" t="s">
        <v>2966</v>
      </c>
    </row>
    <row r="190" spans="2:65" s="1" customFormat="1" ht="16.5" customHeight="1" x14ac:dyDescent="0.2">
      <c r="B190" s="139"/>
      <c r="C190" s="159" t="s">
        <v>1039</v>
      </c>
      <c r="D190" s="159" t="s">
        <v>473</v>
      </c>
      <c r="E190" s="160" t="s">
        <v>2506</v>
      </c>
      <c r="F190" s="161" t="s">
        <v>2967</v>
      </c>
      <c r="G190" s="162" t="s">
        <v>489</v>
      </c>
      <c r="H190" s="163">
        <v>65</v>
      </c>
      <c r="I190" s="164"/>
      <c r="J190" s="165">
        <f t="shared" si="10"/>
        <v>0</v>
      </c>
      <c r="K190" s="166"/>
      <c r="L190" s="167"/>
      <c r="M190" s="168" t="s">
        <v>1</v>
      </c>
      <c r="N190" s="169" t="s">
        <v>45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226</v>
      </c>
      <c r="AT190" s="152" t="s">
        <v>473</v>
      </c>
      <c r="AU190" s="152" t="s">
        <v>86</v>
      </c>
      <c r="AY190" s="13" t="s">
        <v>193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91</v>
      </c>
      <c r="BK190" s="153">
        <f t="shared" si="19"/>
        <v>0</v>
      </c>
      <c r="BL190" s="13" t="s">
        <v>199</v>
      </c>
      <c r="BM190" s="152" t="s">
        <v>2968</v>
      </c>
    </row>
    <row r="191" spans="2:65" s="1" customFormat="1" ht="16.5" customHeight="1" x14ac:dyDescent="0.2">
      <c r="B191" s="139"/>
      <c r="C191" s="159" t="s">
        <v>1025</v>
      </c>
      <c r="D191" s="159" t="s">
        <v>473</v>
      </c>
      <c r="E191" s="160" t="s">
        <v>2075</v>
      </c>
      <c r="F191" s="161" t="s">
        <v>2969</v>
      </c>
      <c r="G191" s="162" t="s">
        <v>489</v>
      </c>
      <c r="H191" s="163">
        <v>2</v>
      </c>
      <c r="I191" s="164"/>
      <c r="J191" s="165">
        <f t="shared" si="10"/>
        <v>0</v>
      </c>
      <c r="K191" s="166"/>
      <c r="L191" s="167"/>
      <c r="M191" s="168" t="s">
        <v>1</v>
      </c>
      <c r="N191" s="169" t="s">
        <v>45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226</v>
      </c>
      <c r="AT191" s="152" t="s">
        <v>473</v>
      </c>
      <c r="AU191" s="152" t="s">
        <v>86</v>
      </c>
      <c r="AY191" s="13" t="s">
        <v>193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91</v>
      </c>
      <c r="BK191" s="153">
        <f t="shared" si="19"/>
        <v>0</v>
      </c>
      <c r="BL191" s="13" t="s">
        <v>199</v>
      </c>
      <c r="BM191" s="152" t="s">
        <v>2970</v>
      </c>
    </row>
    <row r="192" spans="2:65" s="1" customFormat="1" ht="16.5" customHeight="1" x14ac:dyDescent="0.2">
      <c r="B192" s="139"/>
      <c r="C192" s="159" t="s">
        <v>1029</v>
      </c>
      <c r="D192" s="159" t="s">
        <v>473</v>
      </c>
      <c r="E192" s="160" t="s">
        <v>2079</v>
      </c>
      <c r="F192" s="161" t="s">
        <v>2971</v>
      </c>
      <c r="G192" s="162" t="s">
        <v>489</v>
      </c>
      <c r="H192" s="163">
        <v>700</v>
      </c>
      <c r="I192" s="164"/>
      <c r="J192" s="165">
        <f t="shared" ref="J192:J223" si="20">ROUND(I192*H192,2)</f>
        <v>0</v>
      </c>
      <c r="K192" s="166"/>
      <c r="L192" s="167"/>
      <c r="M192" s="168" t="s">
        <v>1</v>
      </c>
      <c r="N192" s="169" t="s">
        <v>45</v>
      </c>
      <c r="P192" s="150">
        <f t="shared" ref="P192:P223" si="21">O192*H192</f>
        <v>0</v>
      </c>
      <c r="Q192" s="150">
        <v>0</v>
      </c>
      <c r="R192" s="150">
        <f t="shared" ref="R192:R223" si="22">Q192*H192</f>
        <v>0</v>
      </c>
      <c r="S192" s="150">
        <v>0</v>
      </c>
      <c r="T192" s="151">
        <f t="shared" ref="T192:T223" si="23">S192*H192</f>
        <v>0</v>
      </c>
      <c r="AR192" s="152" t="s">
        <v>226</v>
      </c>
      <c r="AT192" s="152" t="s">
        <v>473</v>
      </c>
      <c r="AU192" s="152" t="s">
        <v>86</v>
      </c>
      <c r="AY192" s="13" t="s">
        <v>193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91</v>
      </c>
      <c r="BK192" s="153">
        <f t="shared" si="19"/>
        <v>0</v>
      </c>
      <c r="BL192" s="13" t="s">
        <v>199</v>
      </c>
      <c r="BM192" s="152" t="s">
        <v>2972</v>
      </c>
    </row>
    <row r="193" spans="2:65" s="1" customFormat="1" ht="16.5" customHeight="1" x14ac:dyDescent="0.2">
      <c r="B193" s="139"/>
      <c r="C193" s="159" t="s">
        <v>876</v>
      </c>
      <c r="D193" s="159" t="s">
        <v>473</v>
      </c>
      <c r="E193" s="160" t="s">
        <v>2973</v>
      </c>
      <c r="F193" s="161" t="s">
        <v>2974</v>
      </c>
      <c r="G193" s="162" t="s">
        <v>489</v>
      </c>
      <c r="H193" s="163">
        <v>3</v>
      </c>
      <c r="I193" s="164"/>
      <c r="J193" s="165">
        <f t="shared" si="20"/>
        <v>0</v>
      </c>
      <c r="K193" s="166"/>
      <c r="L193" s="167"/>
      <c r="M193" s="168" t="s">
        <v>1</v>
      </c>
      <c r="N193" s="169" t="s">
        <v>45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226</v>
      </c>
      <c r="AT193" s="152" t="s">
        <v>473</v>
      </c>
      <c r="AU193" s="152" t="s">
        <v>86</v>
      </c>
      <c r="AY193" s="13" t="s">
        <v>193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91</v>
      </c>
      <c r="BK193" s="153">
        <f t="shared" si="19"/>
        <v>0</v>
      </c>
      <c r="BL193" s="13" t="s">
        <v>199</v>
      </c>
      <c r="BM193" s="152" t="s">
        <v>2975</v>
      </c>
    </row>
    <row r="194" spans="2:65" s="1" customFormat="1" ht="16.5" customHeight="1" x14ac:dyDescent="0.2">
      <c r="B194" s="139"/>
      <c r="C194" s="159" t="s">
        <v>880</v>
      </c>
      <c r="D194" s="159" t="s">
        <v>473</v>
      </c>
      <c r="E194" s="160" t="s">
        <v>2976</v>
      </c>
      <c r="F194" s="161" t="s">
        <v>2977</v>
      </c>
      <c r="G194" s="162" t="s">
        <v>489</v>
      </c>
      <c r="H194" s="163">
        <v>3</v>
      </c>
      <c r="I194" s="164"/>
      <c r="J194" s="165">
        <f t="shared" si="20"/>
        <v>0</v>
      </c>
      <c r="K194" s="166"/>
      <c r="L194" s="167"/>
      <c r="M194" s="168" t="s">
        <v>1</v>
      </c>
      <c r="N194" s="169" t="s">
        <v>45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226</v>
      </c>
      <c r="AT194" s="152" t="s">
        <v>473</v>
      </c>
      <c r="AU194" s="152" t="s">
        <v>86</v>
      </c>
      <c r="AY194" s="13" t="s">
        <v>193</v>
      </c>
      <c r="BE194" s="153">
        <f t="shared" si="14"/>
        <v>0</v>
      </c>
      <c r="BF194" s="153">
        <f t="shared" si="15"/>
        <v>0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91</v>
      </c>
      <c r="BK194" s="153">
        <f t="shared" si="19"/>
        <v>0</v>
      </c>
      <c r="BL194" s="13" t="s">
        <v>199</v>
      </c>
      <c r="BM194" s="152" t="s">
        <v>2978</v>
      </c>
    </row>
    <row r="195" spans="2:65" s="1" customFormat="1" ht="16.5" customHeight="1" x14ac:dyDescent="0.2">
      <c r="B195" s="139"/>
      <c r="C195" s="159" t="s">
        <v>848</v>
      </c>
      <c r="D195" s="159" t="s">
        <v>473</v>
      </c>
      <c r="E195" s="160" t="s">
        <v>2082</v>
      </c>
      <c r="F195" s="161" t="s">
        <v>2979</v>
      </c>
      <c r="G195" s="162" t="s">
        <v>1695</v>
      </c>
      <c r="H195" s="164"/>
      <c r="I195" s="164"/>
      <c r="J195" s="165">
        <f t="shared" si="20"/>
        <v>0</v>
      </c>
      <c r="K195" s="166"/>
      <c r="L195" s="167"/>
      <c r="M195" s="168" t="s">
        <v>1</v>
      </c>
      <c r="N195" s="169" t="s">
        <v>45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226</v>
      </c>
      <c r="AT195" s="152" t="s">
        <v>473</v>
      </c>
      <c r="AU195" s="152" t="s">
        <v>86</v>
      </c>
      <c r="AY195" s="13" t="s">
        <v>193</v>
      </c>
      <c r="BE195" s="153">
        <f t="shared" si="14"/>
        <v>0</v>
      </c>
      <c r="BF195" s="153">
        <f t="shared" si="15"/>
        <v>0</v>
      </c>
      <c r="BG195" s="153">
        <f t="shared" si="16"/>
        <v>0</v>
      </c>
      <c r="BH195" s="153">
        <f t="shared" si="17"/>
        <v>0</v>
      </c>
      <c r="BI195" s="153">
        <f t="shared" si="18"/>
        <v>0</v>
      </c>
      <c r="BJ195" s="13" t="s">
        <v>91</v>
      </c>
      <c r="BK195" s="153">
        <f t="shared" si="19"/>
        <v>0</v>
      </c>
      <c r="BL195" s="13" t="s">
        <v>199</v>
      </c>
      <c r="BM195" s="152" t="s">
        <v>2980</v>
      </c>
    </row>
    <row r="196" spans="2:65" s="1" customFormat="1" ht="16.5" customHeight="1" x14ac:dyDescent="0.2">
      <c r="B196" s="139"/>
      <c r="C196" s="159" t="s">
        <v>840</v>
      </c>
      <c r="D196" s="159" t="s">
        <v>473</v>
      </c>
      <c r="E196" s="160" t="s">
        <v>2085</v>
      </c>
      <c r="F196" s="161" t="s">
        <v>2981</v>
      </c>
      <c r="G196" s="162" t="s">
        <v>1695</v>
      </c>
      <c r="H196" s="164"/>
      <c r="I196" s="164"/>
      <c r="J196" s="165">
        <f t="shared" si="20"/>
        <v>0</v>
      </c>
      <c r="K196" s="166"/>
      <c r="L196" s="167"/>
      <c r="M196" s="168" t="s">
        <v>1</v>
      </c>
      <c r="N196" s="169" t="s">
        <v>45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226</v>
      </c>
      <c r="AT196" s="152" t="s">
        <v>473</v>
      </c>
      <c r="AU196" s="152" t="s">
        <v>86</v>
      </c>
      <c r="AY196" s="13" t="s">
        <v>193</v>
      </c>
      <c r="BE196" s="153">
        <f t="shared" si="14"/>
        <v>0</v>
      </c>
      <c r="BF196" s="153">
        <f t="shared" si="15"/>
        <v>0</v>
      </c>
      <c r="BG196" s="153">
        <f t="shared" si="16"/>
        <v>0</v>
      </c>
      <c r="BH196" s="153">
        <f t="shared" si="17"/>
        <v>0</v>
      </c>
      <c r="BI196" s="153">
        <f t="shared" si="18"/>
        <v>0</v>
      </c>
      <c r="BJ196" s="13" t="s">
        <v>91</v>
      </c>
      <c r="BK196" s="153">
        <f t="shared" si="19"/>
        <v>0</v>
      </c>
      <c r="BL196" s="13" t="s">
        <v>199</v>
      </c>
      <c r="BM196" s="152" t="s">
        <v>2982</v>
      </c>
    </row>
    <row r="197" spans="2:65" s="11" customFormat="1" ht="25.9" customHeight="1" x14ac:dyDescent="0.2">
      <c r="B197" s="127"/>
      <c r="D197" s="128" t="s">
        <v>78</v>
      </c>
      <c r="E197" s="129" t="s">
        <v>1835</v>
      </c>
      <c r="F197" s="129" t="s">
        <v>2983</v>
      </c>
      <c r="I197" s="130"/>
      <c r="J197" s="131">
        <f>BK197</f>
        <v>0</v>
      </c>
      <c r="L197" s="127"/>
      <c r="M197" s="132"/>
      <c r="P197" s="133">
        <f>SUM(P198:P218)</f>
        <v>0</v>
      </c>
      <c r="R197" s="133">
        <f>SUM(R198:R218)</f>
        <v>0</v>
      </c>
      <c r="T197" s="134">
        <f>SUM(T198:T218)</f>
        <v>0</v>
      </c>
      <c r="AR197" s="128" t="s">
        <v>86</v>
      </c>
      <c r="AT197" s="135" t="s">
        <v>78</v>
      </c>
      <c r="AU197" s="135" t="s">
        <v>79</v>
      </c>
      <c r="AY197" s="128" t="s">
        <v>193</v>
      </c>
      <c r="BK197" s="136">
        <f>SUM(BK198:BK218)</f>
        <v>0</v>
      </c>
    </row>
    <row r="198" spans="2:65" s="1" customFormat="1" ht="16.5" customHeight="1" x14ac:dyDescent="0.2">
      <c r="B198" s="139"/>
      <c r="C198" s="159" t="s">
        <v>844</v>
      </c>
      <c r="D198" s="159" t="s">
        <v>473</v>
      </c>
      <c r="E198" s="160" t="s">
        <v>2088</v>
      </c>
      <c r="F198" s="161" t="s">
        <v>2984</v>
      </c>
      <c r="G198" s="162" t="s">
        <v>329</v>
      </c>
      <c r="H198" s="163">
        <v>248</v>
      </c>
      <c r="I198" s="164"/>
      <c r="J198" s="165">
        <f t="shared" ref="J198:J218" si="24">ROUND(I198*H198,2)</f>
        <v>0</v>
      </c>
      <c r="K198" s="166"/>
      <c r="L198" s="167"/>
      <c r="M198" s="168" t="s">
        <v>1</v>
      </c>
      <c r="N198" s="169" t="s">
        <v>45</v>
      </c>
      <c r="P198" s="150">
        <f t="shared" ref="P198:P218" si="25">O198*H198</f>
        <v>0</v>
      </c>
      <c r="Q198" s="150">
        <v>0</v>
      </c>
      <c r="R198" s="150">
        <f t="shared" ref="R198:R218" si="26">Q198*H198</f>
        <v>0</v>
      </c>
      <c r="S198" s="150">
        <v>0</v>
      </c>
      <c r="T198" s="151">
        <f t="shared" ref="T198:T218" si="27">S198*H198</f>
        <v>0</v>
      </c>
      <c r="AR198" s="152" t="s">
        <v>226</v>
      </c>
      <c r="AT198" s="152" t="s">
        <v>473</v>
      </c>
      <c r="AU198" s="152" t="s">
        <v>86</v>
      </c>
      <c r="AY198" s="13" t="s">
        <v>193</v>
      </c>
      <c r="BE198" s="153">
        <f t="shared" ref="BE198:BE218" si="28">IF(N198="základná",J198,0)</f>
        <v>0</v>
      </c>
      <c r="BF198" s="153">
        <f t="shared" ref="BF198:BF218" si="29">IF(N198="znížená",J198,0)</f>
        <v>0</v>
      </c>
      <c r="BG198" s="153">
        <f t="shared" ref="BG198:BG218" si="30">IF(N198="zákl. prenesená",J198,0)</f>
        <v>0</v>
      </c>
      <c r="BH198" s="153">
        <f t="shared" ref="BH198:BH218" si="31">IF(N198="zníž. prenesená",J198,0)</f>
        <v>0</v>
      </c>
      <c r="BI198" s="153">
        <f t="shared" ref="BI198:BI218" si="32">IF(N198="nulová",J198,0)</f>
        <v>0</v>
      </c>
      <c r="BJ198" s="13" t="s">
        <v>91</v>
      </c>
      <c r="BK198" s="153">
        <f t="shared" ref="BK198:BK218" si="33">ROUND(I198*H198,2)</f>
        <v>0</v>
      </c>
      <c r="BL198" s="13" t="s">
        <v>199</v>
      </c>
      <c r="BM198" s="152" t="s">
        <v>2985</v>
      </c>
    </row>
    <row r="199" spans="2:65" s="1" customFormat="1" ht="16.5" customHeight="1" x14ac:dyDescent="0.2">
      <c r="B199" s="139"/>
      <c r="C199" s="159" t="s">
        <v>836</v>
      </c>
      <c r="D199" s="159" t="s">
        <v>473</v>
      </c>
      <c r="E199" s="160" t="s">
        <v>2986</v>
      </c>
      <c r="F199" s="161" t="s">
        <v>2987</v>
      </c>
      <c r="G199" s="162" t="s">
        <v>329</v>
      </c>
      <c r="H199" s="163">
        <v>81</v>
      </c>
      <c r="I199" s="164"/>
      <c r="J199" s="165">
        <f t="shared" si="24"/>
        <v>0</v>
      </c>
      <c r="K199" s="166"/>
      <c r="L199" s="167"/>
      <c r="M199" s="168" t="s">
        <v>1</v>
      </c>
      <c r="N199" s="169" t="s">
        <v>45</v>
      </c>
      <c r="P199" s="150">
        <f t="shared" si="25"/>
        <v>0</v>
      </c>
      <c r="Q199" s="150">
        <v>0</v>
      </c>
      <c r="R199" s="150">
        <f t="shared" si="26"/>
        <v>0</v>
      </c>
      <c r="S199" s="150">
        <v>0</v>
      </c>
      <c r="T199" s="151">
        <f t="shared" si="27"/>
        <v>0</v>
      </c>
      <c r="AR199" s="152" t="s">
        <v>226</v>
      </c>
      <c r="AT199" s="152" t="s">
        <v>473</v>
      </c>
      <c r="AU199" s="152" t="s">
        <v>86</v>
      </c>
      <c r="AY199" s="13" t="s">
        <v>193</v>
      </c>
      <c r="BE199" s="153">
        <f t="shared" si="28"/>
        <v>0</v>
      </c>
      <c r="BF199" s="153">
        <f t="shared" si="29"/>
        <v>0</v>
      </c>
      <c r="BG199" s="153">
        <f t="shared" si="30"/>
        <v>0</v>
      </c>
      <c r="BH199" s="153">
        <f t="shared" si="31"/>
        <v>0</v>
      </c>
      <c r="BI199" s="153">
        <f t="shared" si="32"/>
        <v>0</v>
      </c>
      <c r="BJ199" s="13" t="s">
        <v>91</v>
      </c>
      <c r="BK199" s="153">
        <f t="shared" si="33"/>
        <v>0</v>
      </c>
      <c r="BL199" s="13" t="s">
        <v>199</v>
      </c>
      <c r="BM199" s="152" t="s">
        <v>2988</v>
      </c>
    </row>
    <row r="200" spans="2:65" s="1" customFormat="1" ht="16.5" customHeight="1" x14ac:dyDescent="0.2">
      <c r="B200" s="139"/>
      <c r="C200" s="159" t="s">
        <v>1745</v>
      </c>
      <c r="D200" s="159" t="s">
        <v>473</v>
      </c>
      <c r="E200" s="160" t="s">
        <v>2989</v>
      </c>
      <c r="F200" s="161" t="s">
        <v>2990</v>
      </c>
      <c r="G200" s="162" t="s">
        <v>329</v>
      </c>
      <c r="H200" s="163">
        <v>227</v>
      </c>
      <c r="I200" s="164"/>
      <c r="J200" s="165">
        <f t="shared" si="24"/>
        <v>0</v>
      </c>
      <c r="K200" s="166"/>
      <c r="L200" s="167"/>
      <c r="M200" s="168" t="s">
        <v>1</v>
      </c>
      <c r="N200" s="169" t="s">
        <v>45</v>
      </c>
      <c r="P200" s="150">
        <f t="shared" si="25"/>
        <v>0</v>
      </c>
      <c r="Q200" s="150">
        <v>0</v>
      </c>
      <c r="R200" s="150">
        <f t="shared" si="26"/>
        <v>0</v>
      </c>
      <c r="S200" s="150">
        <v>0</v>
      </c>
      <c r="T200" s="151">
        <f t="shared" si="27"/>
        <v>0</v>
      </c>
      <c r="AR200" s="152" t="s">
        <v>226</v>
      </c>
      <c r="AT200" s="152" t="s">
        <v>473</v>
      </c>
      <c r="AU200" s="152" t="s">
        <v>86</v>
      </c>
      <c r="AY200" s="13" t="s">
        <v>193</v>
      </c>
      <c r="BE200" s="153">
        <f t="shared" si="28"/>
        <v>0</v>
      </c>
      <c r="BF200" s="153">
        <f t="shared" si="29"/>
        <v>0</v>
      </c>
      <c r="BG200" s="153">
        <f t="shared" si="30"/>
        <v>0</v>
      </c>
      <c r="BH200" s="153">
        <f t="shared" si="31"/>
        <v>0</v>
      </c>
      <c r="BI200" s="153">
        <f t="shared" si="32"/>
        <v>0</v>
      </c>
      <c r="BJ200" s="13" t="s">
        <v>91</v>
      </c>
      <c r="BK200" s="153">
        <f t="shared" si="33"/>
        <v>0</v>
      </c>
      <c r="BL200" s="13" t="s">
        <v>199</v>
      </c>
      <c r="BM200" s="152" t="s">
        <v>2991</v>
      </c>
    </row>
    <row r="201" spans="2:65" s="1" customFormat="1" ht="16.5" customHeight="1" x14ac:dyDescent="0.2">
      <c r="B201" s="139"/>
      <c r="C201" s="159" t="s">
        <v>1753</v>
      </c>
      <c r="D201" s="159" t="s">
        <v>473</v>
      </c>
      <c r="E201" s="160" t="s">
        <v>2992</v>
      </c>
      <c r="F201" s="161" t="s">
        <v>2993</v>
      </c>
      <c r="G201" s="162" t="s">
        <v>489</v>
      </c>
      <c r="H201" s="163">
        <v>20</v>
      </c>
      <c r="I201" s="164"/>
      <c r="J201" s="165">
        <f t="shared" si="24"/>
        <v>0</v>
      </c>
      <c r="K201" s="166"/>
      <c r="L201" s="167"/>
      <c r="M201" s="168" t="s">
        <v>1</v>
      </c>
      <c r="N201" s="169" t="s">
        <v>45</v>
      </c>
      <c r="P201" s="150">
        <f t="shared" si="25"/>
        <v>0</v>
      </c>
      <c r="Q201" s="150">
        <v>0</v>
      </c>
      <c r="R201" s="150">
        <f t="shared" si="26"/>
        <v>0</v>
      </c>
      <c r="S201" s="150">
        <v>0</v>
      </c>
      <c r="T201" s="151">
        <f t="shared" si="27"/>
        <v>0</v>
      </c>
      <c r="AR201" s="152" t="s">
        <v>226</v>
      </c>
      <c r="AT201" s="152" t="s">
        <v>473</v>
      </c>
      <c r="AU201" s="152" t="s">
        <v>86</v>
      </c>
      <c r="AY201" s="13" t="s">
        <v>193</v>
      </c>
      <c r="BE201" s="153">
        <f t="shared" si="28"/>
        <v>0</v>
      </c>
      <c r="BF201" s="153">
        <f t="shared" si="29"/>
        <v>0</v>
      </c>
      <c r="BG201" s="153">
        <f t="shared" si="30"/>
        <v>0</v>
      </c>
      <c r="BH201" s="153">
        <f t="shared" si="31"/>
        <v>0</v>
      </c>
      <c r="BI201" s="153">
        <f t="shared" si="32"/>
        <v>0</v>
      </c>
      <c r="BJ201" s="13" t="s">
        <v>91</v>
      </c>
      <c r="BK201" s="153">
        <f t="shared" si="33"/>
        <v>0</v>
      </c>
      <c r="BL201" s="13" t="s">
        <v>199</v>
      </c>
      <c r="BM201" s="152" t="s">
        <v>2994</v>
      </c>
    </row>
    <row r="202" spans="2:65" s="1" customFormat="1" ht="16.5" customHeight="1" x14ac:dyDescent="0.2">
      <c r="B202" s="139"/>
      <c r="C202" s="159" t="s">
        <v>1749</v>
      </c>
      <c r="D202" s="159" t="s">
        <v>473</v>
      </c>
      <c r="E202" s="160" t="s">
        <v>2995</v>
      </c>
      <c r="F202" s="161" t="s">
        <v>2996</v>
      </c>
      <c r="G202" s="162" t="s">
        <v>489</v>
      </c>
      <c r="H202" s="163">
        <v>22</v>
      </c>
      <c r="I202" s="164"/>
      <c r="J202" s="165">
        <f t="shared" si="24"/>
        <v>0</v>
      </c>
      <c r="K202" s="166"/>
      <c r="L202" s="167"/>
      <c r="M202" s="168" t="s">
        <v>1</v>
      </c>
      <c r="N202" s="169" t="s">
        <v>45</v>
      </c>
      <c r="P202" s="150">
        <f t="shared" si="25"/>
        <v>0</v>
      </c>
      <c r="Q202" s="150">
        <v>0</v>
      </c>
      <c r="R202" s="150">
        <f t="shared" si="26"/>
        <v>0</v>
      </c>
      <c r="S202" s="150">
        <v>0</v>
      </c>
      <c r="T202" s="151">
        <f t="shared" si="27"/>
        <v>0</v>
      </c>
      <c r="AR202" s="152" t="s">
        <v>226</v>
      </c>
      <c r="AT202" s="152" t="s">
        <v>473</v>
      </c>
      <c r="AU202" s="152" t="s">
        <v>86</v>
      </c>
      <c r="AY202" s="13" t="s">
        <v>193</v>
      </c>
      <c r="BE202" s="153">
        <f t="shared" si="28"/>
        <v>0</v>
      </c>
      <c r="BF202" s="153">
        <f t="shared" si="29"/>
        <v>0</v>
      </c>
      <c r="BG202" s="153">
        <f t="shared" si="30"/>
        <v>0</v>
      </c>
      <c r="BH202" s="153">
        <f t="shared" si="31"/>
        <v>0</v>
      </c>
      <c r="BI202" s="153">
        <f t="shared" si="32"/>
        <v>0</v>
      </c>
      <c r="BJ202" s="13" t="s">
        <v>91</v>
      </c>
      <c r="BK202" s="153">
        <f t="shared" si="33"/>
        <v>0</v>
      </c>
      <c r="BL202" s="13" t="s">
        <v>199</v>
      </c>
      <c r="BM202" s="152" t="s">
        <v>2997</v>
      </c>
    </row>
    <row r="203" spans="2:65" s="1" customFormat="1" ht="16.5" customHeight="1" x14ac:dyDescent="0.2">
      <c r="B203" s="139"/>
      <c r="C203" s="159" t="s">
        <v>679</v>
      </c>
      <c r="D203" s="159" t="s">
        <v>473</v>
      </c>
      <c r="E203" s="160" t="s">
        <v>2998</v>
      </c>
      <c r="F203" s="161" t="s">
        <v>2999</v>
      </c>
      <c r="G203" s="162" t="s">
        <v>489</v>
      </c>
      <c r="H203" s="163">
        <v>24</v>
      </c>
      <c r="I203" s="164"/>
      <c r="J203" s="165">
        <f t="shared" si="24"/>
        <v>0</v>
      </c>
      <c r="K203" s="166"/>
      <c r="L203" s="167"/>
      <c r="M203" s="168" t="s">
        <v>1</v>
      </c>
      <c r="N203" s="169" t="s">
        <v>45</v>
      </c>
      <c r="P203" s="150">
        <f t="shared" si="25"/>
        <v>0</v>
      </c>
      <c r="Q203" s="150">
        <v>0</v>
      </c>
      <c r="R203" s="150">
        <f t="shared" si="26"/>
        <v>0</v>
      </c>
      <c r="S203" s="150">
        <v>0</v>
      </c>
      <c r="T203" s="151">
        <f t="shared" si="27"/>
        <v>0</v>
      </c>
      <c r="AR203" s="152" t="s">
        <v>226</v>
      </c>
      <c r="AT203" s="152" t="s">
        <v>473</v>
      </c>
      <c r="AU203" s="152" t="s">
        <v>86</v>
      </c>
      <c r="AY203" s="13" t="s">
        <v>193</v>
      </c>
      <c r="BE203" s="153">
        <f t="shared" si="28"/>
        <v>0</v>
      </c>
      <c r="BF203" s="153">
        <f t="shared" si="29"/>
        <v>0</v>
      </c>
      <c r="BG203" s="153">
        <f t="shared" si="30"/>
        <v>0</v>
      </c>
      <c r="BH203" s="153">
        <f t="shared" si="31"/>
        <v>0</v>
      </c>
      <c r="BI203" s="153">
        <f t="shared" si="32"/>
        <v>0</v>
      </c>
      <c r="BJ203" s="13" t="s">
        <v>91</v>
      </c>
      <c r="BK203" s="153">
        <f t="shared" si="33"/>
        <v>0</v>
      </c>
      <c r="BL203" s="13" t="s">
        <v>199</v>
      </c>
      <c r="BM203" s="152" t="s">
        <v>3000</v>
      </c>
    </row>
    <row r="204" spans="2:65" s="1" customFormat="1" ht="16.5" customHeight="1" x14ac:dyDescent="0.2">
      <c r="B204" s="139"/>
      <c r="C204" s="159" t="s">
        <v>683</v>
      </c>
      <c r="D204" s="159" t="s">
        <v>473</v>
      </c>
      <c r="E204" s="160" t="s">
        <v>3001</v>
      </c>
      <c r="F204" s="161" t="s">
        <v>3002</v>
      </c>
      <c r="G204" s="162" t="s">
        <v>489</v>
      </c>
      <c r="H204" s="163">
        <v>21</v>
      </c>
      <c r="I204" s="164"/>
      <c r="J204" s="165">
        <f t="shared" si="24"/>
        <v>0</v>
      </c>
      <c r="K204" s="166"/>
      <c r="L204" s="167"/>
      <c r="M204" s="168" t="s">
        <v>1</v>
      </c>
      <c r="N204" s="169" t="s">
        <v>45</v>
      </c>
      <c r="P204" s="150">
        <f t="shared" si="25"/>
        <v>0</v>
      </c>
      <c r="Q204" s="150">
        <v>0</v>
      </c>
      <c r="R204" s="150">
        <f t="shared" si="26"/>
        <v>0</v>
      </c>
      <c r="S204" s="150">
        <v>0</v>
      </c>
      <c r="T204" s="151">
        <f t="shared" si="27"/>
        <v>0</v>
      </c>
      <c r="AR204" s="152" t="s">
        <v>226</v>
      </c>
      <c r="AT204" s="152" t="s">
        <v>473</v>
      </c>
      <c r="AU204" s="152" t="s">
        <v>86</v>
      </c>
      <c r="AY204" s="13" t="s">
        <v>193</v>
      </c>
      <c r="BE204" s="153">
        <f t="shared" si="28"/>
        <v>0</v>
      </c>
      <c r="BF204" s="153">
        <f t="shared" si="29"/>
        <v>0</v>
      </c>
      <c r="BG204" s="153">
        <f t="shared" si="30"/>
        <v>0</v>
      </c>
      <c r="BH204" s="153">
        <f t="shared" si="31"/>
        <v>0</v>
      </c>
      <c r="BI204" s="153">
        <f t="shared" si="32"/>
        <v>0</v>
      </c>
      <c r="BJ204" s="13" t="s">
        <v>91</v>
      </c>
      <c r="BK204" s="153">
        <f t="shared" si="33"/>
        <v>0</v>
      </c>
      <c r="BL204" s="13" t="s">
        <v>199</v>
      </c>
      <c r="BM204" s="152" t="s">
        <v>3003</v>
      </c>
    </row>
    <row r="205" spans="2:65" s="1" customFormat="1" ht="16.5" customHeight="1" x14ac:dyDescent="0.2">
      <c r="B205" s="139"/>
      <c r="C205" s="159" t="s">
        <v>687</v>
      </c>
      <c r="D205" s="159" t="s">
        <v>473</v>
      </c>
      <c r="E205" s="160" t="s">
        <v>3004</v>
      </c>
      <c r="F205" s="161" t="s">
        <v>3005</v>
      </c>
      <c r="G205" s="162" t="s">
        <v>489</v>
      </c>
      <c r="H205" s="163">
        <v>2</v>
      </c>
      <c r="I205" s="164"/>
      <c r="J205" s="165">
        <f t="shared" si="24"/>
        <v>0</v>
      </c>
      <c r="K205" s="166"/>
      <c r="L205" s="167"/>
      <c r="M205" s="168" t="s">
        <v>1</v>
      </c>
      <c r="N205" s="169" t="s">
        <v>45</v>
      </c>
      <c r="P205" s="150">
        <f t="shared" si="25"/>
        <v>0</v>
      </c>
      <c r="Q205" s="150">
        <v>0</v>
      </c>
      <c r="R205" s="150">
        <f t="shared" si="26"/>
        <v>0</v>
      </c>
      <c r="S205" s="150">
        <v>0</v>
      </c>
      <c r="T205" s="151">
        <f t="shared" si="27"/>
        <v>0</v>
      </c>
      <c r="AR205" s="152" t="s">
        <v>226</v>
      </c>
      <c r="AT205" s="152" t="s">
        <v>473</v>
      </c>
      <c r="AU205" s="152" t="s">
        <v>86</v>
      </c>
      <c r="AY205" s="13" t="s">
        <v>193</v>
      </c>
      <c r="BE205" s="153">
        <f t="shared" si="28"/>
        <v>0</v>
      </c>
      <c r="BF205" s="153">
        <f t="shared" si="29"/>
        <v>0</v>
      </c>
      <c r="BG205" s="153">
        <f t="shared" si="30"/>
        <v>0</v>
      </c>
      <c r="BH205" s="153">
        <f t="shared" si="31"/>
        <v>0</v>
      </c>
      <c r="BI205" s="153">
        <f t="shared" si="32"/>
        <v>0</v>
      </c>
      <c r="BJ205" s="13" t="s">
        <v>91</v>
      </c>
      <c r="BK205" s="153">
        <f t="shared" si="33"/>
        <v>0</v>
      </c>
      <c r="BL205" s="13" t="s">
        <v>199</v>
      </c>
      <c r="BM205" s="152" t="s">
        <v>3006</v>
      </c>
    </row>
    <row r="206" spans="2:65" s="1" customFormat="1" ht="16.5" customHeight="1" x14ac:dyDescent="0.2">
      <c r="B206" s="139"/>
      <c r="C206" s="159" t="s">
        <v>691</v>
      </c>
      <c r="D206" s="159" t="s">
        <v>473</v>
      </c>
      <c r="E206" s="160" t="s">
        <v>3007</v>
      </c>
      <c r="F206" s="161" t="s">
        <v>3008</v>
      </c>
      <c r="G206" s="162" t="s">
        <v>489</v>
      </c>
      <c r="H206" s="163">
        <v>4</v>
      </c>
      <c r="I206" s="164"/>
      <c r="J206" s="165">
        <f t="shared" si="24"/>
        <v>0</v>
      </c>
      <c r="K206" s="166"/>
      <c r="L206" s="167"/>
      <c r="M206" s="168" t="s">
        <v>1</v>
      </c>
      <c r="N206" s="169" t="s">
        <v>45</v>
      </c>
      <c r="P206" s="150">
        <f t="shared" si="25"/>
        <v>0</v>
      </c>
      <c r="Q206" s="150">
        <v>0</v>
      </c>
      <c r="R206" s="150">
        <f t="shared" si="26"/>
        <v>0</v>
      </c>
      <c r="S206" s="150">
        <v>0</v>
      </c>
      <c r="T206" s="151">
        <f t="shared" si="27"/>
        <v>0</v>
      </c>
      <c r="AR206" s="152" t="s">
        <v>226</v>
      </c>
      <c r="AT206" s="152" t="s">
        <v>473</v>
      </c>
      <c r="AU206" s="152" t="s">
        <v>86</v>
      </c>
      <c r="AY206" s="13" t="s">
        <v>193</v>
      </c>
      <c r="BE206" s="153">
        <f t="shared" si="28"/>
        <v>0</v>
      </c>
      <c r="BF206" s="153">
        <f t="shared" si="29"/>
        <v>0</v>
      </c>
      <c r="BG206" s="153">
        <f t="shared" si="30"/>
        <v>0</v>
      </c>
      <c r="BH206" s="153">
        <f t="shared" si="31"/>
        <v>0</v>
      </c>
      <c r="BI206" s="153">
        <f t="shared" si="32"/>
        <v>0</v>
      </c>
      <c r="BJ206" s="13" t="s">
        <v>91</v>
      </c>
      <c r="BK206" s="153">
        <f t="shared" si="33"/>
        <v>0</v>
      </c>
      <c r="BL206" s="13" t="s">
        <v>199</v>
      </c>
      <c r="BM206" s="152" t="s">
        <v>3009</v>
      </c>
    </row>
    <row r="207" spans="2:65" s="1" customFormat="1" ht="16.5" customHeight="1" x14ac:dyDescent="0.2">
      <c r="B207" s="139"/>
      <c r="C207" s="159" t="s">
        <v>695</v>
      </c>
      <c r="D207" s="159" t="s">
        <v>473</v>
      </c>
      <c r="E207" s="160" t="s">
        <v>3010</v>
      </c>
      <c r="F207" s="161" t="s">
        <v>3011</v>
      </c>
      <c r="G207" s="162" t="s">
        <v>489</v>
      </c>
      <c r="H207" s="163">
        <v>16</v>
      </c>
      <c r="I207" s="164"/>
      <c r="J207" s="165">
        <f t="shared" si="24"/>
        <v>0</v>
      </c>
      <c r="K207" s="166"/>
      <c r="L207" s="167"/>
      <c r="M207" s="168" t="s">
        <v>1</v>
      </c>
      <c r="N207" s="169" t="s">
        <v>45</v>
      </c>
      <c r="P207" s="150">
        <f t="shared" si="25"/>
        <v>0</v>
      </c>
      <c r="Q207" s="150">
        <v>0</v>
      </c>
      <c r="R207" s="150">
        <f t="shared" si="26"/>
        <v>0</v>
      </c>
      <c r="S207" s="150">
        <v>0</v>
      </c>
      <c r="T207" s="151">
        <f t="shared" si="27"/>
        <v>0</v>
      </c>
      <c r="AR207" s="152" t="s">
        <v>226</v>
      </c>
      <c r="AT207" s="152" t="s">
        <v>473</v>
      </c>
      <c r="AU207" s="152" t="s">
        <v>86</v>
      </c>
      <c r="AY207" s="13" t="s">
        <v>193</v>
      </c>
      <c r="BE207" s="153">
        <f t="shared" si="28"/>
        <v>0</v>
      </c>
      <c r="BF207" s="153">
        <f t="shared" si="29"/>
        <v>0</v>
      </c>
      <c r="BG207" s="153">
        <f t="shared" si="30"/>
        <v>0</v>
      </c>
      <c r="BH207" s="153">
        <f t="shared" si="31"/>
        <v>0</v>
      </c>
      <c r="BI207" s="153">
        <f t="shared" si="32"/>
        <v>0</v>
      </c>
      <c r="BJ207" s="13" t="s">
        <v>91</v>
      </c>
      <c r="BK207" s="153">
        <f t="shared" si="33"/>
        <v>0</v>
      </c>
      <c r="BL207" s="13" t="s">
        <v>199</v>
      </c>
      <c r="BM207" s="152" t="s">
        <v>3012</v>
      </c>
    </row>
    <row r="208" spans="2:65" s="1" customFormat="1" ht="16.5" customHeight="1" x14ac:dyDescent="0.2">
      <c r="B208" s="139"/>
      <c r="C208" s="159" t="s">
        <v>699</v>
      </c>
      <c r="D208" s="159" t="s">
        <v>473</v>
      </c>
      <c r="E208" s="160" t="s">
        <v>3013</v>
      </c>
      <c r="F208" s="161" t="s">
        <v>3014</v>
      </c>
      <c r="G208" s="162" t="s">
        <v>489</v>
      </c>
      <c r="H208" s="163">
        <v>16</v>
      </c>
      <c r="I208" s="164"/>
      <c r="J208" s="165">
        <f t="shared" si="24"/>
        <v>0</v>
      </c>
      <c r="K208" s="166"/>
      <c r="L208" s="167"/>
      <c r="M208" s="168" t="s">
        <v>1</v>
      </c>
      <c r="N208" s="169" t="s">
        <v>45</v>
      </c>
      <c r="P208" s="150">
        <f t="shared" si="25"/>
        <v>0</v>
      </c>
      <c r="Q208" s="150">
        <v>0</v>
      </c>
      <c r="R208" s="150">
        <f t="shared" si="26"/>
        <v>0</v>
      </c>
      <c r="S208" s="150">
        <v>0</v>
      </c>
      <c r="T208" s="151">
        <f t="shared" si="27"/>
        <v>0</v>
      </c>
      <c r="AR208" s="152" t="s">
        <v>226</v>
      </c>
      <c r="AT208" s="152" t="s">
        <v>473</v>
      </c>
      <c r="AU208" s="152" t="s">
        <v>86</v>
      </c>
      <c r="AY208" s="13" t="s">
        <v>193</v>
      </c>
      <c r="BE208" s="153">
        <f t="shared" si="28"/>
        <v>0</v>
      </c>
      <c r="BF208" s="153">
        <f t="shared" si="29"/>
        <v>0</v>
      </c>
      <c r="BG208" s="153">
        <f t="shared" si="30"/>
        <v>0</v>
      </c>
      <c r="BH208" s="153">
        <f t="shared" si="31"/>
        <v>0</v>
      </c>
      <c r="BI208" s="153">
        <f t="shared" si="32"/>
        <v>0</v>
      </c>
      <c r="BJ208" s="13" t="s">
        <v>91</v>
      </c>
      <c r="BK208" s="153">
        <f t="shared" si="33"/>
        <v>0</v>
      </c>
      <c r="BL208" s="13" t="s">
        <v>199</v>
      </c>
      <c r="BM208" s="152" t="s">
        <v>3015</v>
      </c>
    </row>
    <row r="209" spans="2:65" s="1" customFormat="1" ht="16.5" customHeight="1" x14ac:dyDescent="0.2">
      <c r="B209" s="139"/>
      <c r="C209" s="159" t="s">
        <v>703</v>
      </c>
      <c r="D209" s="159" t="s">
        <v>473</v>
      </c>
      <c r="E209" s="160" t="s">
        <v>3016</v>
      </c>
      <c r="F209" s="161" t="s">
        <v>3017</v>
      </c>
      <c r="G209" s="162" t="s">
        <v>489</v>
      </c>
      <c r="H209" s="163">
        <v>16</v>
      </c>
      <c r="I209" s="164"/>
      <c r="J209" s="165">
        <f t="shared" si="24"/>
        <v>0</v>
      </c>
      <c r="K209" s="166"/>
      <c r="L209" s="167"/>
      <c r="M209" s="168" t="s">
        <v>1</v>
      </c>
      <c r="N209" s="169" t="s">
        <v>45</v>
      </c>
      <c r="P209" s="150">
        <f t="shared" si="25"/>
        <v>0</v>
      </c>
      <c r="Q209" s="150">
        <v>0</v>
      </c>
      <c r="R209" s="150">
        <f t="shared" si="26"/>
        <v>0</v>
      </c>
      <c r="S209" s="150">
        <v>0</v>
      </c>
      <c r="T209" s="151">
        <f t="shared" si="27"/>
        <v>0</v>
      </c>
      <c r="AR209" s="152" t="s">
        <v>226</v>
      </c>
      <c r="AT209" s="152" t="s">
        <v>473</v>
      </c>
      <c r="AU209" s="152" t="s">
        <v>86</v>
      </c>
      <c r="AY209" s="13" t="s">
        <v>193</v>
      </c>
      <c r="BE209" s="153">
        <f t="shared" si="28"/>
        <v>0</v>
      </c>
      <c r="BF209" s="153">
        <f t="shared" si="29"/>
        <v>0</v>
      </c>
      <c r="BG209" s="153">
        <f t="shared" si="30"/>
        <v>0</v>
      </c>
      <c r="BH209" s="153">
        <f t="shared" si="31"/>
        <v>0</v>
      </c>
      <c r="BI209" s="153">
        <f t="shared" si="32"/>
        <v>0</v>
      </c>
      <c r="BJ209" s="13" t="s">
        <v>91</v>
      </c>
      <c r="BK209" s="153">
        <f t="shared" si="33"/>
        <v>0</v>
      </c>
      <c r="BL209" s="13" t="s">
        <v>199</v>
      </c>
      <c r="BM209" s="152" t="s">
        <v>3018</v>
      </c>
    </row>
    <row r="210" spans="2:65" s="1" customFormat="1" ht="16.5" customHeight="1" x14ac:dyDescent="0.2">
      <c r="B210" s="139"/>
      <c r="C210" s="159" t="s">
        <v>598</v>
      </c>
      <c r="D210" s="159" t="s">
        <v>473</v>
      </c>
      <c r="E210" s="160" t="s">
        <v>3019</v>
      </c>
      <c r="F210" s="161" t="s">
        <v>3020</v>
      </c>
      <c r="G210" s="162" t="s">
        <v>489</v>
      </c>
      <c r="H210" s="163">
        <v>16</v>
      </c>
      <c r="I210" s="164"/>
      <c r="J210" s="165">
        <f t="shared" si="24"/>
        <v>0</v>
      </c>
      <c r="K210" s="166"/>
      <c r="L210" s="167"/>
      <c r="M210" s="168" t="s">
        <v>1</v>
      </c>
      <c r="N210" s="169" t="s">
        <v>45</v>
      </c>
      <c r="P210" s="150">
        <f t="shared" si="25"/>
        <v>0</v>
      </c>
      <c r="Q210" s="150">
        <v>0</v>
      </c>
      <c r="R210" s="150">
        <f t="shared" si="26"/>
        <v>0</v>
      </c>
      <c r="S210" s="150">
        <v>0</v>
      </c>
      <c r="T210" s="151">
        <f t="shared" si="27"/>
        <v>0</v>
      </c>
      <c r="AR210" s="152" t="s">
        <v>226</v>
      </c>
      <c r="AT210" s="152" t="s">
        <v>473</v>
      </c>
      <c r="AU210" s="152" t="s">
        <v>86</v>
      </c>
      <c r="AY210" s="13" t="s">
        <v>193</v>
      </c>
      <c r="BE210" s="153">
        <f t="shared" si="28"/>
        <v>0</v>
      </c>
      <c r="BF210" s="153">
        <f t="shared" si="29"/>
        <v>0</v>
      </c>
      <c r="BG210" s="153">
        <f t="shared" si="30"/>
        <v>0</v>
      </c>
      <c r="BH210" s="153">
        <f t="shared" si="31"/>
        <v>0</v>
      </c>
      <c r="BI210" s="153">
        <f t="shared" si="32"/>
        <v>0</v>
      </c>
      <c r="BJ210" s="13" t="s">
        <v>91</v>
      </c>
      <c r="BK210" s="153">
        <f t="shared" si="33"/>
        <v>0</v>
      </c>
      <c r="BL210" s="13" t="s">
        <v>199</v>
      </c>
      <c r="BM210" s="152" t="s">
        <v>3021</v>
      </c>
    </row>
    <row r="211" spans="2:65" s="1" customFormat="1" ht="16.5" customHeight="1" x14ac:dyDescent="0.2">
      <c r="B211" s="139"/>
      <c r="C211" s="159" t="s">
        <v>602</v>
      </c>
      <c r="D211" s="159" t="s">
        <v>473</v>
      </c>
      <c r="E211" s="160" t="s">
        <v>2387</v>
      </c>
      <c r="F211" s="161" t="s">
        <v>2951</v>
      </c>
      <c r="G211" s="162" t="s">
        <v>489</v>
      </c>
      <c r="H211" s="163">
        <v>20</v>
      </c>
      <c r="I211" s="164"/>
      <c r="J211" s="165">
        <f t="shared" si="24"/>
        <v>0</v>
      </c>
      <c r="K211" s="166"/>
      <c r="L211" s="167"/>
      <c r="M211" s="168" t="s">
        <v>1</v>
      </c>
      <c r="N211" s="169" t="s">
        <v>45</v>
      </c>
      <c r="P211" s="150">
        <f t="shared" si="25"/>
        <v>0</v>
      </c>
      <c r="Q211" s="150">
        <v>0</v>
      </c>
      <c r="R211" s="150">
        <f t="shared" si="26"/>
        <v>0</v>
      </c>
      <c r="S211" s="150">
        <v>0</v>
      </c>
      <c r="T211" s="151">
        <f t="shared" si="27"/>
        <v>0</v>
      </c>
      <c r="AR211" s="152" t="s">
        <v>226</v>
      </c>
      <c r="AT211" s="152" t="s">
        <v>473</v>
      </c>
      <c r="AU211" s="152" t="s">
        <v>86</v>
      </c>
      <c r="AY211" s="13" t="s">
        <v>193</v>
      </c>
      <c r="BE211" s="153">
        <f t="shared" si="28"/>
        <v>0</v>
      </c>
      <c r="BF211" s="153">
        <f t="shared" si="29"/>
        <v>0</v>
      </c>
      <c r="BG211" s="153">
        <f t="shared" si="30"/>
        <v>0</v>
      </c>
      <c r="BH211" s="153">
        <f t="shared" si="31"/>
        <v>0</v>
      </c>
      <c r="BI211" s="153">
        <f t="shared" si="32"/>
        <v>0</v>
      </c>
      <c r="BJ211" s="13" t="s">
        <v>91</v>
      </c>
      <c r="BK211" s="153">
        <f t="shared" si="33"/>
        <v>0</v>
      </c>
      <c r="BL211" s="13" t="s">
        <v>199</v>
      </c>
      <c r="BM211" s="152" t="s">
        <v>3022</v>
      </c>
    </row>
    <row r="212" spans="2:65" s="1" customFormat="1" ht="16.5" customHeight="1" x14ac:dyDescent="0.2">
      <c r="B212" s="139"/>
      <c r="C212" s="159" t="s">
        <v>606</v>
      </c>
      <c r="D212" s="159" t="s">
        <v>473</v>
      </c>
      <c r="E212" s="160" t="s">
        <v>3023</v>
      </c>
      <c r="F212" s="161" t="s">
        <v>3024</v>
      </c>
      <c r="G212" s="162" t="s">
        <v>489</v>
      </c>
      <c r="H212" s="163">
        <v>20</v>
      </c>
      <c r="I212" s="164"/>
      <c r="J212" s="165">
        <f t="shared" si="24"/>
        <v>0</v>
      </c>
      <c r="K212" s="166"/>
      <c r="L212" s="167"/>
      <c r="M212" s="168" t="s">
        <v>1</v>
      </c>
      <c r="N212" s="169" t="s">
        <v>45</v>
      </c>
      <c r="P212" s="150">
        <f t="shared" si="25"/>
        <v>0</v>
      </c>
      <c r="Q212" s="150">
        <v>0</v>
      </c>
      <c r="R212" s="150">
        <f t="shared" si="26"/>
        <v>0</v>
      </c>
      <c r="S212" s="150">
        <v>0</v>
      </c>
      <c r="T212" s="151">
        <f t="shared" si="27"/>
        <v>0</v>
      </c>
      <c r="AR212" s="152" t="s">
        <v>226</v>
      </c>
      <c r="AT212" s="152" t="s">
        <v>473</v>
      </c>
      <c r="AU212" s="152" t="s">
        <v>86</v>
      </c>
      <c r="AY212" s="13" t="s">
        <v>193</v>
      </c>
      <c r="BE212" s="153">
        <f t="shared" si="28"/>
        <v>0</v>
      </c>
      <c r="BF212" s="153">
        <f t="shared" si="29"/>
        <v>0</v>
      </c>
      <c r="BG212" s="153">
        <f t="shared" si="30"/>
        <v>0</v>
      </c>
      <c r="BH212" s="153">
        <f t="shared" si="31"/>
        <v>0</v>
      </c>
      <c r="BI212" s="153">
        <f t="shared" si="32"/>
        <v>0</v>
      </c>
      <c r="BJ212" s="13" t="s">
        <v>91</v>
      </c>
      <c r="BK212" s="153">
        <f t="shared" si="33"/>
        <v>0</v>
      </c>
      <c r="BL212" s="13" t="s">
        <v>199</v>
      </c>
      <c r="BM212" s="152" t="s">
        <v>3025</v>
      </c>
    </row>
    <row r="213" spans="2:65" s="1" customFormat="1" ht="16.5" customHeight="1" x14ac:dyDescent="0.2">
      <c r="B213" s="139"/>
      <c r="C213" s="159" t="s">
        <v>642</v>
      </c>
      <c r="D213" s="159" t="s">
        <v>473</v>
      </c>
      <c r="E213" s="160" t="s">
        <v>3026</v>
      </c>
      <c r="F213" s="161" t="s">
        <v>3027</v>
      </c>
      <c r="G213" s="162" t="s">
        <v>489</v>
      </c>
      <c r="H213" s="163">
        <v>220</v>
      </c>
      <c r="I213" s="164"/>
      <c r="J213" s="165">
        <f t="shared" si="24"/>
        <v>0</v>
      </c>
      <c r="K213" s="166"/>
      <c r="L213" s="167"/>
      <c r="M213" s="168" t="s">
        <v>1</v>
      </c>
      <c r="N213" s="169" t="s">
        <v>45</v>
      </c>
      <c r="P213" s="150">
        <f t="shared" si="25"/>
        <v>0</v>
      </c>
      <c r="Q213" s="150">
        <v>0</v>
      </c>
      <c r="R213" s="150">
        <f t="shared" si="26"/>
        <v>0</v>
      </c>
      <c r="S213" s="150">
        <v>0</v>
      </c>
      <c r="T213" s="151">
        <f t="shared" si="27"/>
        <v>0</v>
      </c>
      <c r="AR213" s="152" t="s">
        <v>226</v>
      </c>
      <c r="AT213" s="152" t="s">
        <v>473</v>
      </c>
      <c r="AU213" s="152" t="s">
        <v>86</v>
      </c>
      <c r="AY213" s="13" t="s">
        <v>193</v>
      </c>
      <c r="BE213" s="153">
        <f t="shared" si="28"/>
        <v>0</v>
      </c>
      <c r="BF213" s="153">
        <f t="shared" si="29"/>
        <v>0</v>
      </c>
      <c r="BG213" s="153">
        <f t="shared" si="30"/>
        <v>0</v>
      </c>
      <c r="BH213" s="153">
        <f t="shared" si="31"/>
        <v>0</v>
      </c>
      <c r="BI213" s="153">
        <f t="shared" si="32"/>
        <v>0</v>
      </c>
      <c r="BJ213" s="13" t="s">
        <v>91</v>
      </c>
      <c r="BK213" s="153">
        <f t="shared" si="33"/>
        <v>0</v>
      </c>
      <c r="BL213" s="13" t="s">
        <v>199</v>
      </c>
      <c r="BM213" s="152" t="s">
        <v>3028</v>
      </c>
    </row>
    <row r="214" spans="2:65" s="1" customFormat="1" ht="16.5" customHeight="1" x14ac:dyDescent="0.2">
      <c r="B214" s="139"/>
      <c r="C214" s="159" t="s">
        <v>646</v>
      </c>
      <c r="D214" s="159" t="s">
        <v>473</v>
      </c>
      <c r="E214" s="160" t="s">
        <v>3029</v>
      </c>
      <c r="F214" s="161" t="s">
        <v>3030</v>
      </c>
      <c r="G214" s="162" t="s">
        <v>489</v>
      </c>
      <c r="H214" s="163">
        <v>6</v>
      </c>
      <c r="I214" s="164"/>
      <c r="J214" s="165">
        <f t="shared" si="24"/>
        <v>0</v>
      </c>
      <c r="K214" s="166"/>
      <c r="L214" s="167"/>
      <c r="M214" s="168" t="s">
        <v>1</v>
      </c>
      <c r="N214" s="169" t="s">
        <v>45</v>
      </c>
      <c r="P214" s="150">
        <f t="shared" si="25"/>
        <v>0</v>
      </c>
      <c r="Q214" s="150">
        <v>0</v>
      </c>
      <c r="R214" s="150">
        <f t="shared" si="26"/>
        <v>0</v>
      </c>
      <c r="S214" s="150">
        <v>0</v>
      </c>
      <c r="T214" s="151">
        <f t="shared" si="27"/>
        <v>0</v>
      </c>
      <c r="AR214" s="152" t="s">
        <v>226</v>
      </c>
      <c r="AT214" s="152" t="s">
        <v>473</v>
      </c>
      <c r="AU214" s="152" t="s">
        <v>86</v>
      </c>
      <c r="AY214" s="13" t="s">
        <v>193</v>
      </c>
      <c r="BE214" s="153">
        <f t="shared" si="28"/>
        <v>0</v>
      </c>
      <c r="BF214" s="153">
        <f t="shared" si="29"/>
        <v>0</v>
      </c>
      <c r="BG214" s="153">
        <f t="shared" si="30"/>
        <v>0</v>
      </c>
      <c r="BH214" s="153">
        <f t="shared" si="31"/>
        <v>0</v>
      </c>
      <c r="BI214" s="153">
        <f t="shared" si="32"/>
        <v>0</v>
      </c>
      <c r="BJ214" s="13" t="s">
        <v>91</v>
      </c>
      <c r="BK214" s="153">
        <f t="shared" si="33"/>
        <v>0</v>
      </c>
      <c r="BL214" s="13" t="s">
        <v>199</v>
      </c>
      <c r="BM214" s="152" t="s">
        <v>3031</v>
      </c>
    </row>
    <row r="215" spans="2:65" s="1" customFormat="1" ht="16.5" customHeight="1" x14ac:dyDescent="0.2">
      <c r="B215" s="139"/>
      <c r="C215" s="159" t="s">
        <v>638</v>
      </c>
      <c r="D215" s="159" t="s">
        <v>473</v>
      </c>
      <c r="E215" s="160" t="s">
        <v>3032</v>
      </c>
      <c r="F215" s="161" t="s">
        <v>3033</v>
      </c>
      <c r="G215" s="162" t="s">
        <v>2095</v>
      </c>
      <c r="H215" s="163">
        <v>225</v>
      </c>
      <c r="I215" s="164"/>
      <c r="J215" s="165">
        <f t="shared" si="24"/>
        <v>0</v>
      </c>
      <c r="K215" s="166"/>
      <c r="L215" s="167"/>
      <c r="M215" s="168" t="s">
        <v>1</v>
      </c>
      <c r="N215" s="169" t="s">
        <v>45</v>
      </c>
      <c r="P215" s="150">
        <f t="shared" si="25"/>
        <v>0</v>
      </c>
      <c r="Q215" s="150">
        <v>0</v>
      </c>
      <c r="R215" s="150">
        <f t="shared" si="26"/>
        <v>0</v>
      </c>
      <c r="S215" s="150">
        <v>0</v>
      </c>
      <c r="T215" s="151">
        <f t="shared" si="27"/>
        <v>0</v>
      </c>
      <c r="AR215" s="152" t="s">
        <v>226</v>
      </c>
      <c r="AT215" s="152" t="s">
        <v>473</v>
      </c>
      <c r="AU215" s="152" t="s">
        <v>86</v>
      </c>
      <c r="AY215" s="13" t="s">
        <v>193</v>
      </c>
      <c r="BE215" s="153">
        <f t="shared" si="28"/>
        <v>0</v>
      </c>
      <c r="BF215" s="153">
        <f t="shared" si="29"/>
        <v>0</v>
      </c>
      <c r="BG215" s="153">
        <f t="shared" si="30"/>
        <v>0</v>
      </c>
      <c r="BH215" s="153">
        <f t="shared" si="31"/>
        <v>0</v>
      </c>
      <c r="BI215" s="153">
        <f t="shared" si="32"/>
        <v>0</v>
      </c>
      <c r="BJ215" s="13" t="s">
        <v>91</v>
      </c>
      <c r="BK215" s="153">
        <f t="shared" si="33"/>
        <v>0</v>
      </c>
      <c r="BL215" s="13" t="s">
        <v>199</v>
      </c>
      <c r="BM215" s="152" t="s">
        <v>3034</v>
      </c>
    </row>
    <row r="216" spans="2:65" s="1" customFormat="1" ht="16.5" customHeight="1" x14ac:dyDescent="0.2">
      <c r="B216" s="139"/>
      <c r="C216" s="159" t="s">
        <v>707</v>
      </c>
      <c r="D216" s="159" t="s">
        <v>473</v>
      </c>
      <c r="E216" s="160" t="s">
        <v>3035</v>
      </c>
      <c r="F216" s="161" t="s">
        <v>3036</v>
      </c>
      <c r="G216" s="162" t="s">
        <v>329</v>
      </c>
      <c r="H216" s="163">
        <v>20</v>
      </c>
      <c r="I216" s="164"/>
      <c r="J216" s="165">
        <f t="shared" si="24"/>
        <v>0</v>
      </c>
      <c r="K216" s="166"/>
      <c r="L216" s="167"/>
      <c r="M216" s="168" t="s">
        <v>1</v>
      </c>
      <c r="N216" s="169" t="s">
        <v>45</v>
      </c>
      <c r="P216" s="150">
        <f t="shared" si="25"/>
        <v>0</v>
      </c>
      <c r="Q216" s="150">
        <v>0</v>
      </c>
      <c r="R216" s="150">
        <f t="shared" si="26"/>
        <v>0</v>
      </c>
      <c r="S216" s="150">
        <v>0</v>
      </c>
      <c r="T216" s="151">
        <f t="shared" si="27"/>
        <v>0</v>
      </c>
      <c r="AR216" s="152" t="s">
        <v>226</v>
      </c>
      <c r="AT216" s="152" t="s">
        <v>473</v>
      </c>
      <c r="AU216" s="152" t="s">
        <v>86</v>
      </c>
      <c r="AY216" s="13" t="s">
        <v>193</v>
      </c>
      <c r="BE216" s="153">
        <f t="shared" si="28"/>
        <v>0</v>
      </c>
      <c r="BF216" s="153">
        <f t="shared" si="29"/>
        <v>0</v>
      </c>
      <c r="BG216" s="153">
        <f t="shared" si="30"/>
        <v>0</v>
      </c>
      <c r="BH216" s="153">
        <f t="shared" si="31"/>
        <v>0</v>
      </c>
      <c r="BI216" s="153">
        <f t="shared" si="32"/>
        <v>0</v>
      </c>
      <c r="BJ216" s="13" t="s">
        <v>91</v>
      </c>
      <c r="BK216" s="153">
        <f t="shared" si="33"/>
        <v>0</v>
      </c>
      <c r="BL216" s="13" t="s">
        <v>199</v>
      </c>
      <c r="BM216" s="152" t="s">
        <v>3037</v>
      </c>
    </row>
    <row r="217" spans="2:65" s="1" customFormat="1" ht="16.5" customHeight="1" x14ac:dyDescent="0.2">
      <c r="B217" s="139"/>
      <c r="C217" s="159" t="s">
        <v>711</v>
      </c>
      <c r="D217" s="159" t="s">
        <v>473</v>
      </c>
      <c r="E217" s="160" t="s">
        <v>3038</v>
      </c>
      <c r="F217" s="161" t="s">
        <v>3039</v>
      </c>
      <c r="G217" s="162" t="s">
        <v>2788</v>
      </c>
      <c r="H217" s="163">
        <v>1</v>
      </c>
      <c r="I217" s="164"/>
      <c r="J217" s="165">
        <f t="shared" si="24"/>
        <v>0</v>
      </c>
      <c r="K217" s="166"/>
      <c r="L217" s="167"/>
      <c r="M217" s="168" t="s">
        <v>1</v>
      </c>
      <c r="N217" s="169" t="s">
        <v>45</v>
      </c>
      <c r="P217" s="150">
        <f t="shared" si="25"/>
        <v>0</v>
      </c>
      <c r="Q217" s="150">
        <v>0</v>
      </c>
      <c r="R217" s="150">
        <f t="shared" si="26"/>
        <v>0</v>
      </c>
      <c r="S217" s="150">
        <v>0</v>
      </c>
      <c r="T217" s="151">
        <f t="shared" si="27"/>
        <v>0</v>
      </c>
      <c r="AR217" s="152" t="s">
        <v>226</v>
      </c>
      <c r="AT217" s="152" t="s">
        <v>473</v>
      </c>
      <c r="AU217" s="152" t="s">
        <v>86</v>
      </c>
      <c r="AY217" s="13" t="s">
        <v>193</v>
      </c>
      <c r="BE217" s="153">
        <f t="shared" si="28"/>
        <v>0</v>
      </c>
      <c r="BF217" s="153">
        <f t="shared" si="29"/>
        <v>0</v>
      </c>
      <c r="BG217" s="153">
        <f t="shared" si="30"/>
        <v>0</v>
      </c>
      <c r="BH217" s="153">
        <f t="shared" si="31"/>
        <v>0</v>
      </c>
      <c r="BI217" s="153">
        <f t="shared" si="32"/>
        <v>0</v>
      </c>
      <c r="BJ217" s="13" t="s">
        <v>91</v>
      </c>
      <c r="BK217" s="153">
        <f t="shared" si="33"/>
        <v>0</v>
      </c>
      <c r="BL217" s="13" t="s">
        <v>199</v>
      </c>
      <c r="BM217" s="152" t="s">
        <v>3040</v>
      </c>
    </row>
    <row r="218" spans="2:65" s="1" customFormat="1" ht="16.5" customHeight="1" x14ac:dyDescent="0.2">
      <c r="B218" s="139"/>
      <c r="C218" s="159" t="s">
        <v>715</v>
      </c>
      <c r="D218" s="159" t="s">
        <v>473</v>
      </c>
      <c r="E218" s="160" t="s">
        <v>3041</v>
      </c>
      <c r="F218" s="161" t="s">
        <v>3042</v>
      </c>
      <c r="G218" s="162" t="s">
        <v>1695</v>
      </c>
      <c r="H218" s="164"/>
      <c r="I218" s="164"/>
      <c r="J218" s="165">
        <f t="shared" si="24"/>
        <v>0</v>
      </c>
      <c r="K218" s="166"/>
      <c r="L218" s="167"/>
      <c r="M218" s="170" t="s">
        <v>1</v>
      </c>
      <c r="N218" s="171" t="s">
        <v>45</v>
      </c>
      <c r="O218" s="156"/>
      <c r="P218" s="157">
        <f t="shared" si="25"/>
        <v>0</v>
      </c>
      <c r="Q218" s="157">
        <v>0</v>
      </c>
      <c r="R218" s="157">
        <f t="shared" si="26"/>
        <v>0</v>
      </c>
      <c r="S218" s="157">
        <v>0</v>
      </c>
      <c r="T218" s="158">
        <f t="shared" si="27"/>
        <v>0</v>
      </c>
      <c r="AR218" s="152" t="s">
        <v>226</v>
      </c>
      <c r="AT218" s="152" t="s">
        <v>473</v>
      </c>
      <c r="AU218" s="152" t="s">
        <v>86</v>
      </c>
      <c r="AY218" s="13" t="s">
        <v>193</v>
      </c>
      <c r="BE218" s="153">
        <f t="shared" si="28"/>
        <v>0</v>
      </c>
      <c r="BF218" s="153">
        <f t="shared" si="29"/>
        <v>0</v>
      </c>
      <c r="BG218" s="153">
        <f t="shared" si="30"/>
        <v>0</v>
      </c>
      <c r="BH218" s="153">
        <f t="shared" si="31"/>
        <v>0</v>
      </c>
      <c r="BI218" s="153">
        <f t="shared" si="32"/>
        <v>0</v>
      </c>
      <c r="BJ218" s="13" t="s">
        <v>91</v>
      </c>
      <c r="BK218" s="153">
        <f t="shared" si="33"/>
        <v>0</v>
      </c>
      <c r="BL218" s="13" t="s">
        <v>199</v>
      </c>
      <c r="BM218" s="152" t="s">
        <v>3043</v>
      </c>
    </row>
    <row r="219" spans="2:65" s="1" customFormat="1" ht="6.95" customHeight="1" x14ac:dyDescent="0.2">
      <c r="B219" s="43"/>
      <c r="C219" s="44"/>
      <c r="D219" s="44"/>
      <c r="E219" s="44"/>
      <c r="F219" s="44"/>
      <c r="G219" s="44"/>
      <c r="H219" s="44"/>
      <c r="I219" s="44"/>
      <c r="J219" s="44"/>
      <c r="K219" s="44"/>
      <c r="L219" s="28"/>
    </row>
  </sheetData>
  <autoFilter ref="C125:K218" xr:uid="{00000000-0009-0000-0000-000007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14"/>
  <sheetViews>
    <sheetView showGridLines="0" workbookViewId="0"/>
  </sheetViews>
  <sheetFormatPr defaultRowHeight="1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3" t="s">
        <v>124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155</v>
      </c>
      <c r="L4" s="16"/>
      <c r="M4" s="92" t="s">
        <v>10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9" t="str">
        <f>'Rekapitulácia stavby'!K6</f>
        <v>Zníženie energetickej náročnosti a zvýšenie efektívnosti vo výrobe ovocných produktov</v>
      </c>
      <c r="F7" s="220"/>
      <c r="G7" s="220"/>
      <c r="H7" s="220"/>
      <c r="L7" s="16"/>
    </row>
    <row r="8" spans="2:46" ht="12.75" x14ac:dyDescent="0.2">
      <c r="B8" s="16"/>
      <c r="D8" s="23" t="s">
        <v>156</v>
      </c>
      <c r="L8" s="16"/>
    </row>
    <row r="9" spans="2:46" ht="16.5" customHeight="1" x14ac:dyDescent="0.2">
      <c r="B9" s="16"/>
      <c r="E9" s="219" t="s">
        <v>416</v>
      </c>
      <c r="F9" s="183"/>
      <c r="G9" s="183"/>
      <c r="H9" s="183"/>
      <c r="L9" s="16"/>
    </row>
    <row r="10" spans="2:46" ht="12" customHeight="1" x14ac:dyDescent="0.2">
      <c r="B10" s="16"/>
      <c r="D10" s="23" t="s">
        <v>158</v>
      </c>
      <c r="L10" s="16"/>
    </row>
    <row r="11" spans="2:46" s="1" customFormat="1" ht="16.5" customHeight="1" x14ac:dyDescent="0.2">
      <c r="B11" s="28"/>
      <c r="E11" s="208" t="s">
        <v>2835</v>
      </c>
      <c r="F11" s="221"/>
      <c r="G11" s="221"/>
      <c r="H11" s="221"/>
      <c r="L11" s="28"/>
    </row>
    <row r="12" spans="2:46" s="1" customFormat="1" ht="12" customHeight="1" x14ac:dyDescent="0.2">
      <c r="B12" s="28"/>
      <c r="D12" s="23" t="s">
        <v>160</v>
      </c>
      <c r="L12" s="28"/>
    </row>
    <row r="13" spans="2:46" s="1" customFormat="1" ht="16.5" customHeight="1" x14ac:dyDescent="0.2">
      <c r="B13" s="28"/>
      <c r="E13" s="177" t="s">
        <v>3044</v>
      </c>
      <c r="F13" s="221"/>
      <c r="G13" s="221"/>
      <c r="H13" s="221"/>
      <c r="L13" s="28"/>
    </row>
    <row r="14" spans="2:46" s="1" customFormat="1" ht="11.25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 t="str">
        <f>'Rekapitulácia stavby'!AN8</f>
        <v>3. 5. 2023</v>
      </c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23</v>
      </c>
      <c r="I18" s="23" t="s">
        <v>24</v>
      </c>
      <c r="J18" s="21" t="s">
        <v>25</v>
      </c>
      <c r="L18" s="28"/>
    </row>
    <row r="19" spans="2:12" s="1" customFormat="1" ht="18" customHeight="1" x14ac:dyDescent="0.2">
      <c r="B19" s="28"/>
      <c r="E19" s="21" t="s">
        <v>26</v>
      </c>
      <c r="I19" s="23" t="s">
        <v>27</v>
      </c>
      <c r="J19" s="21" t="s">
        <v>28</v>
      </c>
      <c r="L19" s="28"/>
    </row>
    <row r="20" spans="2:12" s="1" customFormat="1" ht="6.95" customHeight="1" x14ac:dyDescent="0.2">
      <c r="B20" s="28"/>
      <c r="L20" s="28"/>
    </row>
    <row r="21" spans="2:12" s="1" customFormat="1" ht="12" customHeight="1" x14ac:dyDescent="0.2">
      <c r="B21" s="28"/>
      <c r="D21" s="23" t="s">
        <v>29</v>
      </c>
      <c r="I21" s="23" t="s">
        <v>24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2" t="str">
        <f>'Rekapitulácia stavby'!E14</f>
        <v>Vyplň údaj</v>
      </c>
      <c r="F22" s="182"/>
      <c r="G22" s="182"/>
      <c r="H22" s="182"/>
      <c r="I22" s="23" t="s">
        <v>27</v>
      </c>
      <c r="J22" s="24" t="str">
        <f>'Rekapitulácia stavby'!AN14</f>
        <v>Vyplň údaj</v>
      </c>
      <c r="L22" s="28"/>
    </row>
    <row r="23" spans="2:12" s="1" customFormat="1" ht="6.95" customHeight="1" x14ac:dyDescent="0.2">
      <c r="B23" s="28"/>
      <c r="L23" s="28"/>
    </row>
    <row r="24" spans="2:12" s="1" customFormat="1" ht="12" customHeight="1" x14ac:dyDescent="0.2">
      <c r="B24" s="28"/>
      <c r="D24" s="23" t="s">
        <v>31</v>
      </c>
      <c r="I24" s="23" t="s">
        <v>24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32</v>
      </c>
      <c r="I25" s="23" t="s">
        <v>27</v>
      </c>
      <c r="J25" s="21" t="s">
        <v>1</v>
      </c>
      <c r="L25" s="28"/>
    </row>
    <row r="26" spans="2:12" s="1" customFormat="1" ht="6.95" customHeight="1" x14ac:dyDescent="0.2">
      <c r="B26" s="28"/>
      <c r="L26" s="28"/>
    </row>
    <row r="27" spans="2:12" s="1" customFormat="1" ht="12" customHeight="1" x14ac:dyDescent="0.2">
      <c r="B27" s="28"/>
      <c r="D27" s="23" t="s">
        <v>34</v>
      </c>
      <c r="I27" s="23" t="s">
        <v>24</v>
      </c>
      <c r="J27" s="21" t="s">
        <v>35</v>
      </c>
      <c r="L27" s="28"/>
    </row>
    <row r="28" spans="2:12" s="1" customFormat="1" ht="18" customHeight="1" x14ac:dyDescent="0.2">
      <c r="B28" s="28"/>
      <c r="E28" s="21" t="s">
        <v>36</v>
      </c>
      <c r="I28" s="23" t="s">
        <v>27</v>
      </c>
      <c r="J28" s="21" t="s">
        <v>37</v>
      </c>
      <c r="L28" s="28"/>
    </row>
    <row r="29" spans="2:12" s="1" customFormat="1" ht="6.95" customHeight="1" x14ac:dyDescent="0.2">
      <c r="B29" s="28"/>
      <c r="L29" s="28"/>
    </row>
    <row r="30" spans="2:12" s="1" customFormat="1" ht="12" customHeight="1" x14ac:dyDescent="0.2">
      <c r="B30" s="28"/>
      <c r="D30" s="23" t="s">
        <v>38</v>
      </c>
      <c r="L30" s="28"/>
    </row>
    <row r="31" spans="2:12" s="7" customFormat="1" ht="16.5" customHeight="1" x14ac:dyDescent="0.2">
      <c r="B31" s="93"/>
      <c r="E31" s="187" t="s">
        <v>1</v>
      </c>
      <c r="F31" s="187"/>
      <c r="G31" s="187"/>
      <c r="H31" s="187"/>
      <c r="L31" s="93"/>
    </row>
    <row r="32" spans="2:12" s="1" customFormat="1" ht="6.95" customHeight="1" x14ac:dyDescent="0.2">
      <c r="B32" s="28"/>
      <c r="L32" s="28"/>
    </row>
    <row r="33" spans="2:12" s="1" customFormat="1" ht="6.95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35" customHeight="1" x14ac:dyDescent="0.2">
      <c r="B34" s="28"/>
      <c r="D34" s="94" t="s">
        <v>39</v>
      </c>
      <c r="J34" s="65">
        <f>ROUND(J126, 2)</f>
        <v>0</v>
      </c>
      <c r="L34" s="28"/>
    </row>
    <row r="35" spans="2:12" s="1" customFormat="1" ht="6.95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45" customHeight="1" x14ac:dyDescent="0.2">
      <c r="B36" s="28"/>
      <c r="F36" s="31" t="s">
        <v>41</v>
      </c>
      <c r="I36" s="31" t="s">
        <v>40</v>
      </c>
      <c r="J36" s="31" t="s">
        <v>42</v>
      </c>
      <c r="L36" s="28"/>
    </row>
    <row r="37" spans="2:12" s="1" customFormat="1" ht="14.45" customHeight="1" x14ac:dyDescent="0.2">
      <c r="B37" s="28"/>
      <c r="D37" s="54" t="s">
        <v>43</v>
      </c>
      <c r="E37" s="33" t="s">
        <v>44</v>
      </c>
      <c r="F37" s="95">
        <f>ROUND((SUM(BE126:BE213)),  2)</f>
        <v>0</v>
      </c>
      <c r="G37" s="96"/>
      <c r="H37" s="96"/>
      <c r="I37" s="97">
        <v>0.2</v>
      </c>
      <c r="J37" s="95">
        <f>ROUND(((SUM(BE126:BE213))*I37),  2)</f>
        <v>0</v>
      </c>
      <c r="L37" s="28"/>
    </row>
    <row r="38" spans="2:12" s="1" customFormat="1" ht="14.45" customHeight="1" x14ac:dyDescent="0.2">
      <c r="B38" s="28"/>
      <c r="E38" s="33" t="s">
        <v>45</v>
      </c>
      <c r="F38" s="95">
        <f>ROUND((SUM(BF126:BF213)),  2)</f>
        <v>0</v>
      </c>
      <c r="G38" s="96"/>
      <c r="H38" s="96"/>
      <c r="I38" s="97">
        <v>0.2</v>
      </c>
      <c r="J38" s="95">
        <f>ROUND(((SUM(BF126:BF213))*I38),  2)</f>
        <v>0</v>
      </c>
      <c r="L38" s="28"/>
    </row>
    <row r="39" spans="2:12" s="1" customFormat="1" ht="14.45" hidden="1" customHeight="1" x14ac:dyDescent="0.2">
      <c r="B39" s="28"/>
      <c r="E39" s="23" t="s">
        <v>46</v>
      </c>
      <c r="F39" s="84">
        <f>ROUND((SUM(BG126:BG213)),  2)</f>
        <v>0</v>
      </c>
      <c r="I39" s="98">
        <v>0.2</v>
      </c>
      <c r="J39" s="84">
        <f>0</f>
        <v>0</v>
      </c>
      <c r="L39" s="28"/>
    </row>
    <row r="40" spans="2:12" s="1" customFormat="1" ht="14.45" hidden="1" customHeight="1" x14ac:dyDescent="0.2">
      <c r="B40" s="28"/>
      <c r="E40" s="23" t="s">
        <v>47</v>
      </c>
      <c r="F40" s="84">
        <f>ROUND((SUM(BH126:BH213)),  2)</f>
        <v>0</v>
      </c>
      <c r="I40" s="98">
        <v>0.2</v>
      </c>
      <c r="J40" s="84">
        <f>0</f>
        <v>0</v>
      </c>
      <c r="L40" s="28"/>
    </row>
    <row r="41" spans="2:12" s="1" customFormat="1" ht="14.45" hidden="1" customHeight="1" x14ac:dyDescent="0.2">
      <c r="B41" s="28"/>
      <c r="E41" s="33" t="s">
        <v>48</v>
      </c>
      <c r="F41" s="95">
        <f>ROUND((SUM(BI126:BI213)),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6.95" customHeight="1" x14ac:dyDescent="0.2">
      <c r="B42" s="28"/>
      <c r="L42" s="28"/>
    </row>
    <row r="43" spans="2:12" s="1" customFormat="1" ht="25.35" customHeight="1" x14ac:dyDescent="0.2">
      <c r="B43" s="28"/>
      <c r="C43" s="99"/>
      <c r="D43" s="100" t="s">
        <v>49</v>
      </c>
      <c r="E43" s="56"/>
      <c r="F43" s="56"/>
      <c r="G43" s="101" t="s">
        <v>50</v>
      </c>
      <c r="H43" s="102" t="s">
        <v>51</v>
      </c>
      <c r="I43" s="56"/>
      <c r="J43" s="103">
        <f>SUM(J34:J41)</f>
        <v>0</v>
      </c>
      <c r="K43" s="104"/>
      <c r="L43" s="28"/>
    </row>
    <row r="44" spans="2:12" s="1" customFormat="1" ht="14.45" customHeight="1" x14ac:dyDescent="0.2">
      <c r="B44" s="28"/>
      <c r="L44" s="28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28"/>
    </row>
    <row r="51" spans="2:12" ht="11.25" x14ac:dyDescent="0.2">
      <c r="B51" s="16"/>
      <c r="L51" s="16"/>
    </row>
    <row r="52" spans="2:12" ht="11.25" x14ac:dyDescent="0.2">
      <c r="B52" s="16"/>
      <c r="L52" s="16"/>
    </row>
    <row r="53" spans="2:12" ht="11.25" x14ac:dyDescent="0.2">
      <c r="B53" s="16"/>
      <c r="L53" s="16"/>
    </row>
    <row r="54" spans="2:12" ht="11.25" x14ac:dyDescent="0.2">
      <c r="B54" s="16"/>
      <c r="L54" s="16"/>
    </row>
    <row r="55" spans="2:12" ht="11.25" x14ac:dyDescent="0.2">
      <c r="B55" s="16"/>
      <c r="L55" s="16"/>
    </row>
    <row r="56" spans="2:12" ht="11.25" x14ac:dyDescent="0.2">
      <c r="B56" s="16"/>
      <c r="L56" s="16"/>
    </row>
    <row r="57" spans="2:12" ht="11.25" x14ac:dyDescent="0.2">
      <c r="B57" s="16"/>
      <c r="L57" s="16"/>
    </row>
    <row r="58" spans="2:12" ht="11.25" x14ac:dyDescent="0.2">
      <c r="B58" s="16"/>
      <c r="L58" s="16"/>
    </row>
    <row r="59" spans="2:12" ht="11.25" x14ac:dyDescent="0.2">
      <c r="B59" s="16"/>
      <c r="L59" s="16"/>
    </row>
    <row r="60" spans="2:12" ht="11.25" x14ac:dyDescent="0.2">
      <c r="B60" s="16"/>
      <c r="L60" s="16"/>
    </row>
    <row r="61" spans="2:12" s="1" customFormat="1" ht="12.75" x14ac:dyDescent="0.2">
      <c r="B61" s="28"/>
      <c r="D61" s="42" t="s">
        <v>54</v>
      </c>
      <c r="E61" s="30"/>
      <c r="F61" s="105" t="s">
        <v>55</v>
      </c>
      <c r="G61" s="42" t="s">
        <v>54</v>
      </c>
      <c r="H61" s="30"/>
      <c r="I61" s="30"/>
      <c r="J61" s="106" t="s">
        <v>55</v>
      </c>
      <c r="K61" s="30"/>
      <c r="L61" s="28"/>
    </row>
    <row r="62" spans="2:12" ht="11.25" x14ac:dyDescent="0.2">
      <c r="B62" s="16"/>
      <c r="L62" s="16"/>
    </row>
    <row r="63" spans="2:12" ht="11.25" x14ac:dyDescent="0.2">
      <c r="B63" s="16"/>
      <c r="L63" s="16"/>
    </row>
    <row r="64" spans="2:12" ht="11.25" x14ac:dyDescent="0.2">
      <c r="B64" s="16"/>
      <c r="L64" s="16"/>
    </row>
    <row r="65" spans="2:12" s="1" customFormat="1" ht="12.75" x14ac:dyDescent="0.2">
      <c r="B65" s="28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28"/>
    </row>
    <row r="66" spans="2:12" ht="11.25" x14ac:dyDescent="0.2">
      <c r="B66" s="16"/>
      <c r="L66" s="16"/>
    </row>
    <row r="67" spans="2:12" ht="11.25" x14ac:dyDescent="0.2">
      <c r="B67" s="16"/>
      <c r="L67" s="16"/>
    </row>
    <row r="68" spans="2:12" ht="11.25" x14ac:dyDescent="0.2">
      <c r="B68" s="16"/>
      <c r="L68" s="16"/>
    </row>
    <row r="69" spans="2:12" ht="11.25" x14ac:dyDescent="0.2">
      <c r="B69" s="16"/>
      <c r="L69" s="16"/>
    </row>
    <row r="70" spans="2:12" ht="11.25" x14ac:dyDescent="0.2">
      <c r="B70" s="16"/>
      <c r="L70" s="16"/>
    </row>
    <row r="71" spans="2:12" ht="11.25" x14ac:dyDescent="0.2">
      <c r="B71" s="16"/>
      <c r="L71" s="16"/>
    </row>
    <row r="72" spans="2:12" ht="11.25" x14ac:dyDescent="0.2">
      <c r="B72" s="16"/>
      <c r="L72" s="16"/>
    </row>
    <row r="73" spans="2:12" ht="11.25" x14ac:dyDescent="0.2">
      <c r="B73" s="16"/>
      <c r="L73" s="16"/>
    </row>
    <row r="74" spans="2:12" ht="11.25" x14ac:dyDescent="0.2">
      <c r="B74" s="16"/>
      <c r="L74" s="16"/>
    </row>
    <row r="75" spans="2:12" ht="11.25" x14ac:dyDescent="0.2">
      <c r="B75" s="16"/>
      <c r="L75" s="16"/>
    </row>
    <row r="76" spans="2:12" s="1" customFormat="1" ht="12.75" x14ac:dyDescent="0.2">
      <c r="B76" s="28"/>
      <c r="D76" s="42" t="s">
        <v>54</v>
      </c>
      <c r="E76" s="30"/>
      <c r="F76" s="105" t="s">
        <v>55</v>
      </c>
      <c r="G76" s="42" t="s">
        <v>54</v>
      </c>
      <c r="H76" s="30"/>
      <c r="I76" s="30"/>
      <c r="J76" s="106" t="s">
        <v>55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4.95" customHeight="1" x14ac:dyDescent="0.2">
      <c r="B82" s="28"/>
      <c r="C82" s="17" t="s">
        <v>162</v>
      </c>
      <c r="L82" s="28"/>
    </row>
    <row r="83" spans="2:12" s="1" customFormat="1" ht="6.95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9" t="str">
        <f>E7</f>
        <v>Zníženie energetickej náročnosti a zvýšenie efektívnosti vo výrobe ovocných produktov</v>
      </c>
      <c r="F85" s="220"/>
      <c r="G85" s="220"/>
      <c r="H85" s="220"/>
      <c r="L85" s="28"/>
    </row>
    <row r="86" spans="2:12" ht="12" customHeight="1" x14ac:dyDescent="0.2">
      <c r="B86" s="16"/>
      <c r="C86" s="23" t="s">
        <v>156</v>
      </c>
      <c r="L86" s="16"/>
    </row>
    <row r="87" spans="2:12" ht="16.5" customHeight="1" x14ac:dyDescent="0.2">
      <c r="B87" s="16"/>
      <c r="E87" s="219" t="s">
        <v>416</v>
      </c>
      <c r="F87" s="183"/>
      <c r="G87" s="183"/>
      <c r="H87" s="183"/>
      <c r="L87" s="16"/>
    </row>
    <row r="88" spans="2:12" ht="12" customHeight="1" x14ac:dyDescent="0.2">
      <c r="B88" s="16"/>
      <c r="C88" s="23" t="s">
        <v>158</v>
      </c>
      <c r="L88" s="16"/>
    </row>
    <row r="89" spans="2:12" s="1" customFormat="1" ht="16.5" customHeight="1" x14ac:dyDescent="0.2">
      <c r="B89" s="28"/>
      <c r="E89" s="208" t="s">
        <v>2835</v>
      </c>
      <c r="F89" s="221"/>
      <c r="G89" s="221"/>
      <c r="H89" s="221"/>
      <c r="L89" s="28"/>
    </row>
    <row r="90" spans="2:12" s="1" customFormat="1" ht="12" customHeight="1" x14ac:dyDescent="0.2">
      <c r="B90" s="28"/>
      <c r="C90" s="23" t="s">
        <v>160</v>
      </c>
      <c r="L90" s="28"/>
    </row>
    <row r="91" spans="2:12" s="1" customFormat="1" ht="16.5" customHeight="1" x14ac:dyDescent="0.2">
      <c r="B91" s="28"/>
      <c r="E91" s="177" t="str">
        <f>E13</f>
        <v>SO 101.5 NH - Nehmotné</v>
      </c>
      <c r="F91" s="221"/>
      <c r="G91" s="221"/>
      <c r="H91" s="221"/>
      <c r="L91" s="28"/>
    </row>
    <row r="92" spans="2:12" s="1" customFormat="1" ht="6.95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>Stará Ľubovňa</v>
      </c>
      <c r="I93" s="23" t="s">
        <v>21</v>
      </c>
      <c r="J93" s="51" t="str">
        <f>IF(J16="","",J16)</f>
        <v>3. 5. 2023</v>
      </c>
      <c r="L93" s="28"/>
    </row>
    <row r="94" spans="2:12" s="1" customFormat="1" ht="6.95" customHeight="1" x14ac:dyDescent="0.2">
      <c r="B94" s="28"/>
      <c r="L94" s="28"/>
    </row>
    <row r="95" spans="2:12" s="1" customFormat="1" ht="15.2" customHeight="1" x14ac:dyDescent="0.2">
      <c r="B95" s="28"/>
      <c r="C95" s="23" t="s">
        <v>23</v>
      </c>
      <c r="F95" s="21" t="str">
        <f>E19</f>
        <v>GAS Familia, s.r.o.</v>
      </c>
      <c r="I95" s="23" t="s">
        <v>31</v>
      </c>
      <c r="J95" s="26" t="str">
        <f>E25</f>
        <v>Ing. Tibor Mitura</v>
      </c>
      <c r="L95" s="28"/>
    </row>
    <row r="96" spans="2:12" s="1" customFormat="1" ht="15.2" customHeight="1" x14ac:dyDescent="0.2">
      <c r="B96" s="28"/>
      <c r="C96" s="23" t="s">
        <v>29</v>
      </c>
      <c r="F96" s="21" t="str">
        <f>IF(E22="","",E22)</f>
        <v>Vyplň údaj</v>
      </c>
      <c r="I96" s="23" t="s">
        <v>34</v>
      </c>
      <c r="J96" s="26" t="str">
        <f>E28</f>
        <v>Structures, s.r.o.</v>
      </c>
      <c r="L96" s="28"/>
    </row>
    <row r="97" spans="2:47" s="1" customFormat="1" ht="10.35" customHeight="1" x14ac:dyDescent="0.2">
      <c r="B97" s="28"/>
      <c r="L97" s="28"/>
    </row>
    <row r="98" spans="2:47" s="1" customFormat="1" ht="29.25" customHeight="1" x14ac:dyDescent="0.2">
      <c r="B98" s="28"/>
      <c r="C98" s="107" t="s">
        <v>163</v>
      </c>
      <c r="D98" s="99"/>
      <c r="E98" s="99"/>
      <c r="F98" s="99"/>
      <c r="G98" s="99"/>
      <c r="H98" s="99"/>
      <c r="I98" s="99"/>
      <c r="J98" s="108" t="s">
        <v>164</v>
      </c>
      <c r="K98" s="99"/>
      <c r="L98" s="28"/>
    </row>
    <row r="99" spans="2:47" s="1" customFormat="1" ht="10.35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165</v>
      </c>
      <c r="J100" s="65">
        <f>J126</f>
        <v>0</v>
      </c>
      <c r="L100" s="28"/>
      <c r="AU100" s="13" t="s">
        <v>166</v>
      </c>
    </row>
    <row r="101" spans="2:47" s="8" customFormat="1" ht="24.95" customHeight="1" x14ac:dyDescent="0.2">
      <c r="B101" s="110"/>
      <c r="D101" s="111" t="s">
        <v>2837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8" customFormat="1" ht="24.95" customHeight="1" x14ac:dyDescent="0.2">
      <c r="B102" s="110"/>
      <c r="D102" s="111" t="s">
        <v>2838</v>
      </c>
      <c r="E102" s="112"/>
      <c r="F102" s="112"/>
      <c r="G102" s="112"/>
      <c r="H102" s="112"/>
      <c r="I102" s="112"/>
      <c r="J102" s="113">
        <f>J198</f>
        <v>0</v>
      </c>
      <c r="L102" s="110"/>
    </row>
    <row r="103" spans="2:47" s="1" customFormat="1" ht="21.75" customHeight="1" x14ac:dyDescent="0.2">
      <c r="B103" s="28"/>
      <c r="L103" s="28"/>
    </row>
    <row r="104" spans="2:47" s="1" customFormat="1" ht="6.95" customHeight="1" x14ac:dyDescent="0.2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6.95" customHeight="1" x14ac:dyDescent="0.2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4.95" customHeight="1" x14ac:dyDescent="0.2">
      <c r="B109" s="28"/>
      <c r="C109" s="17" t="s">
        <v>179</v>
      </c>
      <c r="L109" s="28"/>
    </row>
    <row r="110" spans="2:47" s="1" customFormat="1" ht="6.95" customHeight="1" x14ac:dyDescent="0.2">
      <c r="B110" s="28"/>
      <c r="L110" s="28"/>
    </row>
    <row r="111" spans="2:47" s="1" customFormat="1" ht="12" customHeight="1" x14ac:dyDescent="0.2">
      <c r="B111" s="28"/>
      <c r="C111" s="23" t="s">
        <v>15</v>
      </c>
      <c r="L111" s="28"/>
    </row>
    <row r="112" spans="2:47" s="1" customFormat="1" ht="26.25" customHeight="1" x14ac:dyDescent="0.2">
      <c r="B112" s="28"/>
      <c r="E112" s="219" t="str">
        <f>E7</f>
        <v>Zníženie energetickej náročnosti a zvýšenie efektívnosti vo výrobe ovocných produktov</v>
      </c>
      <c r="F112" s="220"/>
      <c r="G112" s="220"/>
      <c r="H112" s="220"/>
      <c r="L112" s="28"/>
    </row>
    <row r="113" spans="2:65" ht="12" customHeight="1" x14ac:dyDescent="0.2">
      <c r="B113" s="16"/>
      <c r="C113" s="23" t="s">
        <v>156</v>
      </c>
      <c r="L113" s="16"/>
    </row>
    <row r="114" spans="2:65" ht="16.5" customHeight="1" x14ac:dyDescent="0.2">
      <c r="B114" s="16"/>
      <c r="E114" s="219" t="s">
        <v>416</v>
      </c>
      <c r="F114" s="183"/>
      <c r="G114" s="183"/>
      <c r="H114" s="183"/>
      <c r="L114" s="16"/>
    </row>
    <row r="115" spans="2:65" ht="12" customHeight="1" x14ac:dyDescent="0.2">
      <c r="B115" s="16"/>
      <c r="C115" s="23" t="s">
        <v>158</v>
      </c>
      <c r="L115" s="16"/>
    </row>
    <row r="116" spans="2:65" s="1" customFormat="1" ht="16.5" customHeight="1" x14ac:dyDescent="0.2">
      <c r="B116" s="28"/>
      <c r="E116" s="208" t="s">
        <v>2835</v>
      </c>
      <c r="F116" s="221"/>
      <c r="G116" s="221"/>
      <c r="H116" s="221"/>
      <c r="L116" s="28"/>
    </row>
    <row r="117" spans="2:65" s="1" customFormat="1" ht="12" customHeight="1" x14ac:dyDescent="0.2">
      <c r="B117" s="28"/>
      <c r="C117" s="23" t="s">
        <v>160</v>
      </c>
      <c r="L117" s="28"/>
    </row>
    <row r="118" spans="2:65" s="1" customFormat="1" ht="16.5" customHeight="1" x14ac:dyDescent="0.2">
      <c r="B118" s="28"/>
      <c r="E118" s="177" t="str">
        <f>E13</f>
        <v>SO 101.5 NH - Nehmotné</v>
      </c>
      <c r="F118" s="221"/>
      <c r="G118" s="221"/>
      <c r="H118" s="221"/>
      <c r="L118" s="28"/>
    </row>
    <row r="119" spans="2:65" s="1" customFormat="1" ht="6.95" customHeight="1" x14ac:dyDescent="0.2">
      <c r="B119" s="28"/>
      <c r="L119" s="28"/>
    </row>
    <row r="120" spans="2:65" s="1" customFormat="1" ht="12" customHeight="1" x14ac:dyDescent="0.2">
      <c r="B120" s="28"/>
      <c r="C120" s="23" t="s">
        <v>19</v>
      </c>
      <c r="F120" s="21" t="str">
        <f>F16</f>
        <v>Stará Ľubovňa</v>
      </c>
      <c r="I120" s="23" t="s">
        <v>21</v>
      </c>
      <c r="J120" s="51" t="str">
        <f>IF(J16="","",J16)</f>
        <v>3. 5. 2023</v>
      </c>
      <c r="L120" s="28"/>
    </row>
    <row r="121" spans="2:65" s="1" customFormat="1" ht="6.95" customHeight="1" x14ac:dyDescent="0.2">
      <c r="B121" s="28"/>
      <c r="L121" s="28"/>
    </row>
    <row r="122" spans="2:65" s="1" customFormat="1" ht="15.2" customHeight="1" x14ac:dyDescent="0.2">
      <c r="B122" s="28"/>
      <c r="C122" s="23" t="s">
        <v>23</v>
      </c>
      <c r="F122" s="21" t="str">
        <f>E19</f>
        <v>GAS Familia, s.r.o.</v>
      </c>
      <c r="I122" s="23" t="s">
        <v>31</v>
      </c>
      <c r="J122" s="26" t="str">
        <f>E25</f>
        <v>Ing. Tibor Mitura</v>
      </c>
      <c r="L122" s="28"/>
    </row>
    <row r="123" spans="2:65" s="1" customFormat="1" ht="15.2" customHeight="1" x14ac:dyDescent="0.2">
      <c r="B123" s="28"/>
      <c r="C123" s="23" t="s">
        <v>29</v>
      </c>
      <c r="F123" s="21" t="str">
        <f>IF(E22="","",E22)</f>
        <v>Vyplň údaj</v>
      </c>
      <c r="I123" s="23" t="s">
        <v>34</v>
      </c>
      <c r="J123" s="26" t="str">
        <f>E28</f>
        <v>Structures, s.r.o.</v>
      </c>
      <c r="L123" s="28"/>
    </row>
    <row r="124" spans="2:65" s="1" customFormat="1" ht="10.35" customHeight="1" x14ac:dyDescent="0.2">
      <c r="B124" s="28"/>
      <c r="L124" s="28"/>
    </row>
    <row r="125" spans="2:65" s="10" customFormat="1" ht="29.25" customHeight="1" x14ac:dyDescent="0.2">
      <c r="B125" s="118"/>
      <c r="C125" s="119" t="s">
        <v>180</v>
      </c>
      <c r="D125" s="120" t="s">
        <v>64</v>
      </c>
      <c r="E125" s="120" t="s">
        <v>60</v>
      </c>
      <c r="F125" s="120" t="s">
        <v>61</v>
      </c>
      <c r="G125" s="120" t="s">
        <v>181</v>
      </c>
      <c r="H125" s="120" t="s">
        <v>182</v>
      </c>
      <c r="I125" s="120" t="s">
        <v>183</v>
      </c>
      <c r="J125" s="121" t="s">
        <v>164</v>
      </c>
      <c r="K125" s="122" t="s">
        <v>184</v>
      </c>
      <c r="L125" s="118"/>
      <c r="M125" s="58" t="s">
        <v>1</v>
      </c>
      <c r="N125" s="59" t="s">
        <v>43</v>
      </c>
      <c r="O125" s="59" t="s">
        <v>185</v>
      </c>
      <c r="P125" s="59" t="s">
        <v>186</v>
      </c>
      <c r="Q125" s="59" t="s">
        <v>187</v>
      </c>
      <c r="R125" s="59" t="s">
        <v>188</v>
      </c>
      <c r="S125" s="59" t="s">
        <v>189</v>
      </c>
      <c r="T125" s="60" t="s">
        <v>190</v>
      </c>
    </row>
    <row r="126" spans="2:65" s="1" customFormat="1" ht="22.9" customHeight="1" x14ac:dyDescent="0.25">
      <c r="B126" s="28"/>
      <c r="C126" s="63" t="s">
        <v>165</v>
      </c>
      <c r="J126" s="123">
        <f>BK126</f>
        <v>0</v>
      </c>
      <c r="L126" s="28"/>
      <c r="M126" s="61"/>
      <c r="N126" s="52"/>
      <c r="O126" s="52"/>
      <c r="P126" s="124">
        <f>P127+P198</f>
        <v>0</v>
      </c>
      <c r="Q126" s="52"/>
      <c r="R126" s="124">
        <f>R127+R198</f>
        <v>0</v>
      </c>
      <c r="S126" s="52"/>
      <c r="T126" s="125">
        <f>T127+T198</f>
        <v>0</v>
      </c>
      <c r="AT126" s="13" t="s">
        <v>78</v>
      </c>
      <c r="AU126" s="13" t="s">
        <v>166</v>
      </c>
      <c r="BK126" s="126">
        <f>BK127+BK198</f>
        <v>0</v>
      </c>
    </row>
    <row r="127" spans="2:65" s="11" customFormat="1" ht="25.9" customHeight="1" x14ac:dyDescent="0.2">
      <c r="B127" s="127"/>
      <c r="D127" s="128" t="s">
        <v>78</v>
      </c>
      <c r="E127" s="129" t="s">
        <v>78</v>
      </c>
      <c r="F127" s="129" t="s">
        <v>2839</v>
      </c>
      <c r="I127" s="130"/>
      <c r="J127" s="131">
        <f>BK127</f>
        <v>0</v>
      </c>
      <c r="L127" s="127"/>
      <c r="M127" s="132"/>
      <c r="P127" s="133">
        <f>SUM(P128:P197)</f>
        <v>0</v>
      </c>
      <c r="R127" s="133">
        <f>SUM(R128:R197)</f>
        <v>0</v>
      </c>
      <c r="T127" s="134">
        <f>SUM(T128:T197)</f>
        <v>0</v>
      </c>
      <c r="AR127" s="128" t="s">
        <v>86</v>
      </c>
      <c r="AT127" s="135" t="s">
        <v>78</v>
      </c>
      <c r="AU127" s="135" t="s">
        <v>79</v>
      </c>
      <c r="AY127" s="128" t="s">
        <v>193</v>
      </c>
      <c r="BK127" s="136">
        <f>SUM(BK128:BK197)</f>
        <v>0</v>
      </c>
    </row>
    <row r="128" spans="2:65" s="1" customFormat="1" ht="24.2" customHeight="1" x14ac:dyDescent="0.2">
      <c r="B128" s="139"/>
      <c r="C128" s="140" t="s">
        <v>262</v>
      </c>
      <c r="D128" s="140" t="s">
        <v>195</v>
      </c>
      <c r="E128" s="141" t="s">
        <v>3045</v>
      </c>
      <c r="F128" s="142" t="s">
        <v>3046</v>
      </c>
      <c r="G128" s="143" t="s">
        <v>489</v>
      </c>
      <c r="H128" s="144">
        <v>5</v>
      </c>
      <c r="I128" s="145"/>
      <c r="J128" s="146">
        <f t="shared" ref="J128:J159" si="0">ROUND(I128*H128,2)</f>
        <v>0</v>
      </c>
      <c r="K128" s="147"/>
      <c r="L128" s="28"/>
      <c r="M128" s="148" t="s">
        <v>1</v>
      </c>
      <c r="N128" s="149" t="s">
        <v>45</v>
      </c>
      <c r="P128" s="150">
        <f t="shared" ref="P128:P159" si="1">O128*H128</f>
        <v>0</v>
      </c>
      <c r="Q128" s="150">
        <v>0</v>
      </c>
      <c r="R128" s="150">
        <f t="shared" ref="R128:R159" si="2">Q128*H128</f>
        <v>0</v>
      </c>
      <c r="S128" s="150">
        <v>0</v>
      </c>
      <c r="T128" s="151">
        <f t="shared" ref="T128:T159" si="3">S128*H128</f>
        <v>0</v>
      </c>
      <c r="AR128" s="152" t="s">
        <v>199</v>
      </c>
      <c r="AT128" s="152" t="s">
        <v>195</v>
      </c>
      <c r="AU128" s="152" t="s">
        <v>86</v>
      </c>
      <c r="AY128" s="13" t="s">
        <v>193</v>
      </c>
      <c r="BE128" s="153">
        <f t="shared" ref="BE128:BE159" si="4">IF(N128="základná",J128,0)</f>
        <v>0</v>
      </c>
      <c r="BF128" s="153">
        <f t="shared" ref="BF128:BF159" si="5">IF(N128="znížená",J128,0)</f>
        <v>0</v>
      </c>
      <c r="BG128" s="153">
        <f t="shared" ref="BG128:BG159" si="6">IF(N128="zákl. prenesená",J128,0)</f>
        <v>0</v>
      </c>
      <c r="BH128" s="153">
        <f t="shared" ref="BH128:BH159" si="7">IF(N128="zníž. prenesená",J128,0)</f>
        <v>0</v>
      </c>
      <c r="BI128" s="153">
        <f t="shared" ref="BI128:BI159" si="8">IF(N128="nulová",J128,0)</f>
        <v>0</v>
      </c>
      <c r="BJ128" s="13" t="s">
        <v>91</v>
      </c>
      <c r="BK128" s="153">
        <f t="shared" ref="BK128:BK159" si="9">ROUND(I128*H128,2)</f>
        <v>0</v>
      </c>
      <c r="BL128" s="13" t="s">
        <v>199</v>
      </c>
      <c r="BM128" s="152" t="s">
        <v>3047</v>
      </c>
    </row>
    <row r="129" spans="2:65" s="1" customFormat="1" ht="21.75" customHeight="1" x14ac:dyDescent="0.2">
      <c r="B129" s="139"/>
      <c r="C129" s="140" t="s">
        <v>258</v>
      </c>
      <c r="D129" s="140" t="s">
        <v>195</v>
      </c>
      <c r="E129" s="141" t="s">
        <v>3048</v>
      </c>
      <c r="F129" s="142" t="s">
        <v>3049</v>
      </c>
      <c r="G129" s="143" t="s">
        <v>489</v>
      </c>
      <c r="H129" s="144">
        <v>3</v>
      </c>
      <c r="I129" s="145"/>
      <c r="J129" s="146">
        <f t="shared" si="0"/>
        <v>0</v>
      </c>
      <c r="K129" s="147"/>
      <c r="L129" s="28"/>
      <c r="M129" s="148" t="s">
        <v>1</v>
      </c>
      <c r="N129" s="149" t="s">
        <v>45</v>
      </c>
      <c r="P129" s="150">
        <f t="shared" si="1"/>
        <v>0</v>
      </c>
      <c r="Q129" s="150">
        <v>0</v>
      </c>
      <c r="R129" s="150">
        <f t="shared" si="2"/>
        <v>0</v>
      </c>
      <c r="S129" s="150">
        <v>0</v>
      </c>
      <c r="T129" s="151">
        <f t="shared" si="3"/>
        <v>0</v>
      </c>
      <c r="AR129" s="152" t="s">
        <v>199</v>
      </c>
      <c r="AT129" s="152" t="s">
        <v>195</v>
      </c>
      <c r="AU129" s="152" t="s">
        <v>86</v>
      </c>
      <c r="AY129" s="13" t="s">
        <v>193</v>
      </c>
      <c r="BE129" s="153">
        <f t="shared" si="4"/>
        <v>0</v>
      </c>
      <c r="BF129" s="153">
        <f t="shared" si="5"/>
        <v>0</v>
      </c>
      <c r="BG129" s="153">
        <f t="shared" si="6"/>
        <v>0</v>
      </c>
      <c r="BH129" s="153">
        <f t="shared" si="7"/>
        <v>0</v>
      </c>
      <c r="BI129" s="153">
        <f t="shared" si="8"/>
        <v>0</v>
      </c>
      <c r="BJ129" s="13" t="s">
        <v>91</v>
      </c>
      <c r="BK129" s="153">
        <f t="shared" si="9"/>
        <v>0</v>
      </c>
      <c r="BL129" s="13" t="s">
        <v>199</v>
      </c>
      <c r="BM129" s="152" t="s">
        <v>3050</v>
      </c>
    </row>
    <row r="130" spans="2:65" s="1" customFormat="1" ht="16.5" customHeight="1" x14ac:dyDescent="0.2">
      <c r="B130" s="139"/>
      <c r="C130" s="140" t="s">
        <v>270</v>
      </c>
      <c r="D130" s="140" t="s">
        <v>195</v>
      </c>
      <c r="E130" s="141" t="s">
        <v>3051</v>
      </c>
      <c r="F130" s="142" t="s">
        <v>3052</v>
      </c>
      <c r="G130" s="143" t="s">
        <v>489</v>
      </c>
      <c r="H130" s="144">
        <v>8</v>
      </c>
      <c r="I130" s="145"/>
      <c r="J130" s="146">
        <f t="shared" si="0"/>
        <v>0</v>
      </c>
      <c r="K130" s="147"/>
      <c r="L130" s="28"/>
      <c r="M130" s="148" t="s">
        <v>1</v>
      </c>
      <c r="N130" s="149" t="s">
        <v>45</v>
      </c>
      <c r="P130" s="150">
        <f t="shared" si="1"/>
        <v>0</v>
      </c>
      <c r="Q130" s="150">
        <v>0</v>
      </c>
      <c r="R130" s="150">
        <f t="shared" si="2"/>
        <v>0</v>
      </c>
      <c r="S130" s="150">
        <v>0</v>
      </c>
      <c r="T130" s="151">
        <f t="shared" si="3"/>
        <v>0</v>
      </c>
      <c r="AR130" s="152" t="s">
        <v>199</v>
      </c>
      <c r="AT130" s="152" t="s">
        <v>195</v>
      </c>
      <c r="AU130" s="152" t="s">
        <v>86</v>
      </c>
      <c r="AY130" s="13" t="s">
        <v>193</v>
      </c>
      <c r="BE130" s="153">
        <f t="shared" si="4"/>
        <v>0</v>
      </c>
      <c r="BF130" s="153">
        <f t="shared" si="5"/>
        <v>0</v>
      </c>
      <c r="BG130" s="153">
        <f t="shared" si="6"/>
        <v>0</v>
      </c>
      <c r="BH130" s="153">
        <f t="shared" si="7"/>
        <v>0</v>
      </c>
      <c r="BI130" s="153">
        <f t="shared" si="8"/>
        <v>0</v>
      </c>
      <c r="BJ130" s="13" t="s">
        <v>91</v>
      </c>
      <c r="BK130" s="153">
        <f t="shared" si="9"/>
        <v>0</v>
      </c>
      <c r="BL130" s="13" t="s">
        <v>199</v>
      </c>
      <c r="BM130" s="152" t="s">
        <v>3053</v>
      </c>
    </row>
    <row r="131" spans="2:65" s="1" customFormat="1" ht="16.5" customHeight="1" x14ac:dyDescent="0.2">
      <c r="B131" s="139"/>
      <c r="C131" s="140" t="s">
        <v>276</v>
      </c>
      <c r="D131" s="140" t="s">
        <v>195</v>
      </c>
      <c r="E131" s="141" t="s">
        <v>3054</v>
      </c>
      <c r="F131" s="142" t="s">
        <v>3055</v>
      </c>
      <c r="G131" s="143" t="s">
        <v>489</v>
      </c>
      <c r="H131" s="144">
        <v>8</v>
      </c>
      <c r="I131" s="145"/>
      <c r="J131" s="146">
        <f t="shared" si="0"/>
        <v>0</v>
      </c>
      <c r="K131" s="147"/>
      <c r="L131" s="28"/>
      <c r="M131" s="148" t="s">
        <v>1</v>
      </c>
      <c r="N131" s="149" t="s">
        <v>45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199</v>
      </c>
      <c r="AT131" s="152" t="s">
        <v>195</v>
      </c>
      <c r="AU131" s="152" t="s">
        <v>86</v>
      </c>
      <c r="AY131" s="13" t="s">
        <v>193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3" t="s">
        <v>91</v>
      </c>
      <c r="BK131" s="153">
        <f t="shared" si="9"/>
        <v>0</v>
      </c>
      <c r="BL131" s="13" t="s">
        <v>199</v>
      </c>
      <c r="BM131" s="152" t="s">
        <v>3056</v>
      </c>
    </row>
    <row r="132" spans="2:65" s="1" customFormat="1" ht="16.5" customHeight="1" x14ac:dyDescent="0.2">
      <c r="B132" s="139"/>
      <c r="C132" s="140" t="s">
        <v>7</v>
      </c>
      <c r="D132" s="140" t="s">
        <v>195</v>
      </c>
      <c r="E132" s="141" t="s">
        <v>3057</v>
      </c>
      <c r="F132" s="142" t="s">
        <v>3058</v>
      </c>
      <c r="G132" s="143" t="s">
        <v>489</v>
      </c>
      <c r="H132" s="144">
        <v>8</v>
      </c>
      <c r="I132" s="145"/>
      <c r="J132" s="146">
        <f t="shared" si="0"/>
        <v>0</v>
      </c>
      <c r="K132" s="147"/>
      <c r="L132" s="28"/>
      <c r="M132" s="148" t="s">
        <v>1</v>
      </c>
      <c r="N132" s="149" t="s">
        <v>45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199</v>
      </c>
      <c r="AT132" s="152" t="s">
        <v>195</v>
      </c>
      <c r="AU132" s="152" t="s">
        <v>86</v>
      </c>
      <c r="AY132" s="13" t="s">
        <v>193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3" t="s">
        <v>91</v>
      </c>
      <c r="BK132" s="153">
        <f t="shared" si="9"/>
        <v>0</v>
      </c>
      <c r="BL132" s="13" t="s">
        <v>199</v>
      </c>
      <c r="BM132" s="152" t="s">
        <v>3059</v>
      </c>
    </row>
    <row r="133" spans="2:65" s="1" customFormat="1" ht="16.5" customHeight="1" x14ac:dyDescent="0.2">
      <c r="B133" s="139"/>
      <c r="C133" s="140" t="s">
        <v>285</v>
      </c>
      <c r="D133" s="140" t="s">
        <v>195</v>
      </c>
      <c r="E133" s="141" t="s">
        <v>3060</v>
      </c>
      <c r="F133" s="142" t="s">
        <v>3061</v>
      </c>
      <c r="G133" s="143" t="s">
        <v>489</v>
      </c>
      <c r="H133" s="144">
        <v>3</v>
      </c>
      <c r="I133" s="145"/>
      <c r="J133" s="146">
        <f t="shared" si="0"/>
        <v>0</v>
      </c>
      <c r="K133" s="147"/>
      <c r="L133" s="28"/>
      <c r="M133" s="148" t="s">
        <v>1</v>
      </c>
      <c r="N133" s="149" t="s">
        <v>45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199</v>
      </c>
      <c r="AT133" s="152" t="s">
        <v>195</v>
      </c>
      <c r="AU133" s="152" t="s">
        <v>86</v>
      </c>
      <c r="AY133" s="13" t="s">
        <v>193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3" t="s">
        <v>91</v>
      </c>
      <c r="BK133" s="153">
        <f t="shared" si="9"/>
        <v>0</v>
      </c>
      <c r="BL133" s="13" t="s">
        <v>199</v>
      </c>
      <c r="BM133" s="152" t="s">
        <v>3062</v>
      </c>
    </row>
    <row r="134" spans="2:65" s="1" customFormat="1" ht="16.5" customHeight="1" x14ac:dyDescent="0.2">
      <c r="B134" s="139"/>
      <c r="C134" s="140" t="s">
        <v>291</v>
      </c>
      <c r="D134" s="140" t="s">
        <v>195</v>
      </c>
      <c r="E134" s="141" t="s">
        <v>3063</v>
      </c>
      <c r="F134" s="142" t="s">
        <v>3064</v>
      </c>
      <c r="G134" s="143" t="s">
        <v>489</v>
      </c>
      <c r="H134" s="144">
        <v>13</v>
      </c>
      <c r="I134" s="145"/>
      <c r="J134" s="146">
        <f t="shared" si="0"/>
        <v>0</v>
      </c>
      <c r="K134" s="147"/>
      <c r="L134" s="28"/>
      <c r="M134" s="148" t="s">
        <v>1</v>
      </c>
      <c r="N134" s="149" t="s">
        <v>45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199</v>
      </c>
      <c r="AT134" s="152" t="s">
        <v>195</v>
      </c>
      <c r="AU134" s="152" t="s">
        <v>86</v>
      </c>
      <c r="AY134" s="13" t="s">
        <v>193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3" t="s">
        <v>91</v>
      </c>
      <c r="BK134" s="153">
        <f t="shared" si="9"/>
        <v>0</v>
      </c>
      <c r="BL134" s="13" t="s">
        <v>199</v>
      </c>
      <c r="BM134" s="152" t="s">
        <v>3065</v>
      </c>
    </row>
    <row r="135" spans="2:65" s="1" customFormat="1" ht="16.5" customHeight="1" x14ac:dyDescent="0.2">
      <c r="B135" s="139"/>
      <c r="C135" s="140" t="s">
        <v>295</v>
      </c>
      <c r="D135" s="140" t="s">
        <v>195</v>
      </c>
      <c r="E135" s="141" t="s">
        <v>3066</v>
      </c>
      <c r="F135" s="142" t="s">
        <v>3067</v>
      </c>
      <c r="G135" s="143" t="s">
        <v>489</v>
      </c>
      <c r="H135" s="144">
        <v>50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45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199</v>
      </c>
      <c r="AT135" s="152" t="s">
        <v>195</v>
      </c>
      <c r="AU135" s="152" t="s">
        <v>86</v>
      </c>
      <c r="AY135" s="13" t="s">
        <v>193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91</v>
      </c>
      <c r="BK135" s="153">
        <f t="shared" si="9"/>
        <v>0</v>
      </c>
      <c r="BL135" s="13" t="s">
        <v>199</v>
      </c>
      <c r="BM135" s="152" t="s">
        <v>3068</v>
      </c>
    </row>
    <row r="136" spans="2:65" s="1" customFormat="1" ht="33" customHeight="1" x14ac:dyDescent="0.2">
      <c r="B136" s="139"/>
      <c r="C136" s="140" t="s">
        <v>301</v>
      </c>
      <c r="D136" s="140" t="s">
        <v>195</v>
      </c>
      <c r="E136" s="141" t="s">
        <v>3069</v>
      </c>
      <c r="F136" s="142" t="s">
        <v>3070</v>
      </c>
      <c r="G136" s="143" t="s">
        <v>489</v>
      </c>
      <c r="H136" s="144">
        <v>43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45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199</v>
      </c>
      <c r="AT136" s="152" t="s">
        <v>195</v>
      </c>
      <c r="AU136" s="152" t="s">
        <v>86</v>
      </c>
      <c r="AY136" s="13" t="s">
        <v>193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91</v>
      </c>
      <c r="BK136" s="153">
        <f t="shared" si="9"/>
        <v>0</v>
      </c>
      <c r="BL136" s="13" t="s">
        <v>199</v>
      </c>
      <c r="BM136" s="152" t="s">
        <v>3071</v>
      </c>
    </row>
    <row r="137" spans="2:65" s="1" customFormat="1" ht="33" customHeight="1" x14ac:dyDescent="0.2">
      <c r="B137" s="139"/>
      <c r="C137" s="140" t="s">
        <v>307</v>
      </c>
      <c r="D137" s="140" t="s">
        <v>195</v>
      </c>
      <c r="E137" s="141" t="s">
        <v>3072</v>
      </c>
      <c r="F137" s="142" t="s">
        <v>3073</v>
      </c>
      <c r="G137" s="143" t="s">
        <v>489</v>
      </c>
      <c r="H137" s="144">
        <v>5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45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199</v>
      </c>
      <c r="AT137" s="152" t="s">
        <v>195</v>
      </c>
      <c r="AU137" s="152" t="s">
        <v>86</v>
      </c>
      <c r="AY137" s="13" t="s">
        <v>193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91</v>
      </c>
      <c r="BK137" s="153">
        <f t="shared" si="9"/>
        <v>0</v>
      </c>
      <c r="BL137" s="13" t="s">
        <v>199</v>
      </c>
      <c r="BM137" s="152" t="s">
        <v>3074</v>
      </c>
    </row>
    <row r="138" spans="2:65" s="1" customFormat="1" ht="16.5" customHeight="1" x14ac:dyDescent="0.2">
      <c r="B138" s="139"/>
      <c r="C138" s="140" t="s">
        <v>311</v>
      </c>
      <c r="D138" s="140" t="s">
        <v>195</v>
      </c>
      <c r="E138" s="141" t="s">
        <v>3075</v>
      </c>
      <c r="F138" s="142" t="s">
        <v>3076</v>
      </c>
      <c r="G138" s="143" t="s">
        <v>489</v>
      </c>
      <c r="H138" s="144">
        <v>16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45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199</v>
      </c>
      <c r="AT138" s="152" t="s">
        <v>195</v>
      </c>
      <c r="AU138" s="152" t="s">
        <v>86</v>
      </c>
      <c r="AY138" s="13" t="s">
        <v>193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91</v>
      </c>
      <c r="BK138" s="153">
        <f t="shared" si="9"/>
        <v>0</v>
      </c>
      <c r="BL138" s="13" t="s">
        <v>199</v>
      </c>
      <c r="BM138" s="152" t="s">
        <v>3077</v>
      </c>
    </row>
    <row r="139" spans="2:65" s="1" customFormat="1" ht="24.2" customHeight="1" x14ac:dyDescent="0.2">
      <c r="B139" s="139"/>
      <c r="C139" s="140" t="s">
        <v>315</v>
      </c>
      <c r="D139" s="140" t="s">
        <v>195</v>
      </c>
      <c r="E139" s="141" t="s">
        <v>3078</v>
      </c>
      <c r="F139" s="142" t="s">
        <v>3079</v>
      </c>
      <c r="G139" s="143" t="s">
        <v>2095</v>
      </c>
      <c r="H139" s="144">
        <v>42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45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199</v>
      </c>
      <c r="AT139" s="152" t="s">
        <v>195</v>
      </c>
      <c r="AU139" s="152" t="s">
        <v>86</v>
      </c>
      <c r="AY139" s="13" t="s">
        <v>193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91</v>
      </c>
      <c r="BK139" s="153">
        <f t="shared" si="9"/>
        <v>0</v>
      </c>
      <c r="BL139" s="13" t="s">
        <v>199</v>
      </c>
      <c r="BM139" s="152" t="s">
        <v>3080</v>
      </c>
    </row>
    <row r="140" spans="2:65" s="1" customFormat="1" ht="21.75" customHeight="1" x14ac:dyDescent="0.2">
      <c r="B140" s="139"/>
      <c r="C140" s="140" t="s">
        <v>320</v>
      </c>
      <c r="D140" s="140" t="s">
        <v>195</v>
      </c>
      <c r="E140" s="141" t="s">
        <v>3081</v>
      </c>
      <c r="F140" s="142" t="s">
        <v>3082</v>
      </c>
      <c r="G140" s="143" t="s">
        <v>2095</v>
      </c>
      <c r="H140" s="144">
        <v>163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45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199</v>
      </c>
      <c r="AT140" s="152" t="s">
        <v>195</v>
      </c>
      <c r="AU140" s="152" t="s">
        <v>86</v>
      </c>
      <c r="AY140" s="13" t="s">
        <v>193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91</v>
      </c>
      <c r="BK140" s="153">
        <f t="shared" si="9"/>
        <v>0</v>
      </c>
      <c r="BL140" s="13" t="s">
        <v>199</v>
      </c>
      <c r="BM140" s="152" t="s">
        <v>3083</v>
      </c>
    </row>
    <row r="141" spans="2:65" s="1" customFormat="1" ht="16.5" customHeight="1" x14ac:dyDescent="0.2">
      <c r="B141" s="139"/>
      <c r="C141" s="140" t="s">
        <v>326</v>
      </c>
      <c r="D141" s="140" t="s">
        <v>195</v>
      </c>
      <c r="E141" s="141" t="s">
        <v>3084</v>
      </c>
      <c r="F141" s="142" t="s">
        <v>3085</v>
      </c>
      <c r="G141" s="143" t="s">
        <v>489</v>
      </c>
      <c r="H141" s="144">
        <v>59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45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199</v>
      </c>
      <c r="AT141" s="152" t="s">
        <v>195</v>
      </c>
      <c r="AU141" s="152" t="s">
        <v>86</v>
      </c>
      <c r="AY141" s="13" t="s">
        <v>193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91</v>
      </c>
      <c r="BK141" s="153">
        <f t="shared" si="9"/>
        <v>0</v>
      </c>
      <c r="BL141" s="13" t="s">
        <v>199</v>
      </c>
      <c r="BM141" s="152" t="s">
        <v>3086</v>
      </c>
    </row>
    <row r="142" spans="2:65" s="1" customFormat="1" ht="16.5" customHeight="1" x14ac:dyDescent="0.2">
      <c r="B142" s="139"/>
      <c r="C142" s="140" t="s">
        <v>578</v>
      </c>
      <c r="D142" s="140" t="s">
        <v>195</v>
      </c>
      <c r="E142" s="141" t="s">
        <v>3087</v>
      </c>
      <c r="F142" s="142" t="s">
        <v>3088</v>
      </c>
      <c r="G142" s="143" t="s">
        <v>489</v>
      </c>
      <c r="H142" s="144">
        <v>59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45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199</v>
      </c>
      <c r="AT142" s="152" t="s">
        <v>195</v>
      </c>
      <c r="AU142" s="152" t="s">
        <v>86</v>
      </c>
      <c r="AY142" s="13" t="s">
        <v>193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91</v>
      </c>
      <c r="BK142" s="153">
        <f t="shared" si="9"/>
        <v>0</v>
      </c>
      <c r="BL142" s="13" t="s">
        <v>199</v>
      </c>
      <c r="BM142" s="152" t="s">
        <v>3089</v>
      </c>
    </row>
    <row r="143" spans="2:65" s="1" customFormat="1" ht="16.5" customHeight="1" x14ac:dyDescent="0.2">
      <c r="B143" s="139"/>
      <c r="C143" s="140" t="s">
        <v>1978</v>
      </c>
      <c r="D143" s="140" t="s">
        <v>195</v>
      </c>
      <c r="E143" s="141" t="s">
        <v>3090</v>
      </c>
      <c r="F143" s="142" t="s">
        <v>3091</v>
      </c>
      <c r="G143" s="143" t="s">
        <v>489</v>
      </c>
      <c r="H143" s="144">
        <v>700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45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199</v>
      </c>
      <c r="AT143" s="152" t="s">
        <v>195</v>
      </c>
      <c r="AU143" s="152" t="s">
        <v>86</v>
      </c>
      <c r="AY143" s="13" t="s">
        <v>193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91</v>
      </c>
      <c r="BK143" s="153">
        <f t="shared" si="9"/>
        <v>0</v>
      </c>
      <c r="BL143" s="13" t="s">
        <v>199</v>
      </c>
      <c r="BM143" s="152" t="s">
        <v>3092</v>
      </c>
    </row>
    <row r="144" spans="2:65" s="1" customFormat="1" ht="33" customHeight="1" x14ac:dyDescent="0.2">
      <c r="B144" s="139"/>
      <c r="C144" s="140" t="s">
        <v>582</v>
      </c>
      <c r="D144" s="140" t="s">
        <v>195</v>
      </c>
      <c r="E144" s="141" t="s">
        <v>3093</v>
      </c>
      <c r="F144" s="142" t="s">
        <v>3094</v>
      </c>
      <c r="G144" s="143" t="s">
        <v>489</v>
      </c>
      <c r="H144" s="144">
        <v>700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45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199</v>
      </c>
      <c r="AT144" s="152" t="s">
        <v>195</v>
      </c>
      <c r="AU144" s="152" t="s">
        <v>86</v>
      </c>
      <c r="AY144" s="13" t="s">
        <v>193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91</v>
      </c>
      <c r="BK144" s="153">
        <f t="shared" si="9"/>
        <v>0</v>
      </c>
      <c r="BL144" s="13" t="s">
        <v>199</v>
      </c>
      <c r="BM144" s="152" t="s">
        <v>3095</v>
      </c>
    </row>
    <row r="145" spans="2:65" s="1" customFormat="1" ht="16.5" customHeight="1" x14ac:dyDescent="0.2">
      <c r="B145" s="139"/>
      <c r="C145" s="140" t="s">
        <v>586</v>
      </c>
      <c r="D145" s="140" t="s">
        <v>195</v>
      </c>
      <c r="E145" s="141" t="s">
        <v>3096</v>
      </c>
      <c r="F145" s="142" t="s">
        <v>3097</v>
      </c>
      <c r="G145" s="143" t="s">
        <v>2095</v>
      </c>
      <c r="H145" s="144">
        <v>1045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45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199</v>
      </c>
      <c r="AT145" s="152" t="s">
        <v>195</v>
      </c>
      <c r="AU145" s="152" t="s">
        <v>86</v>
      </c>
      <c r="AY145" s="13" t="s">
        <v>193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91</v>
      </c>
      <c r="BK145" s="153">
        <f t="shared" si="9"/>
        <v>0</v>
      </c>
      <c r="BL145" s="13" t="s">
        <v>199</v>
      </c>
      <c r="BM145" s="152" t="s">
        <v>3098</v>
      </c>
    </row>
    <row r="146" spans="2:65" s="1" customFormat="1" ht="16.5" customHeight="1" x14ac:dyDescent="0.2">
      <c r="B146" s="139"/>
      <c r="C146" s="140" t="s">
        <v>574</v>
      </c>
      <c r="D146" s="140" t="s">
        <v>195</v>
      </c>
      <c r="E146" s="141" t="s">
        <v>3099</v>
      </c>
      <c r="F146" s="142" t="s">
        <v>3100</v>
      </c>
      <c r="G146" s="143" t="s">
        <v>2095</v>
      </c>
      <c r="H146" s="144">
        <v>2203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45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199</v>
      </c>
      <c r="AT146" s="152" t="s">
        <v>195</v>
      </c>
      <c r="AU146" s="152" t="s">
        <v>86</v>
      </c>
      <c r="AY146" s="13" t="s">
        <v>193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91</v>
      </c>
      <c r="BK146" s="153">
        <f t="shared" si="9"/>
        <v>0</v>
      </c>
      <c r="BL146" s="13" t="s">
        <v>199</v>
      </c>
      <c r="BM146" s="152" t="s">
        <v>3101</v>
      </c>
    </row>
    <row r="147" spans="2:65" s="1" customFormat="1" ht="16.5" customHeight="1" x14ac:dyDescent="0.2">
      <c r="B147" s="139"/>
      <c r="C147" s="140" t="s">
        <v>1917</v>
      </c>
      <c r="D147" s="140" t="s">
        <v>195</v>
      </c>
      <c r="E147" s="141" t="s">
        <v>3102</v>
      </c>
      <c r="F147" s="142" t="s">
        <v>3103</v>
      </c>
      <c r="G147" s="143" t="s">
        <v>2095</v>
      </c>
      <c r="H147" s="144">
        <v>148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45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199</v>
      </c>
      <c r="AT147" s="152" t="s">
        <v>195</v>
      </c>
      <c r="AU147" s="152" t="s">
        <v>86</v>
      </c>
      <c r="AY147" s="13" t="s">
        <v>193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91</v>
      </c>
      <c r="BK147" s="153">
        <f t="shared" si="9"/>
        <v>0</v>
      </c>
      <c r="BL147" s="13" t="s">
        <v>199</v>
      </c>
      <c r="BM147" s="152" t="s">
        <v>3104</v>
      </c>
    </row>
    <row r="148" spans="2:65" s="1" customFormat="1" ht="16.5" customHeight="1" x14ac:dyDescent="0.2">
      <c r="B148" s="139"/>
      <c r="C148" s="140" t="s">
        <v>657</v>
      </c>
      <c r="D148" s="140" t="s">
        <v>195</v>
      </c>
      <c r="E148" s="141" t="s">
        <v>3105</v>
      </c>
      <c r="F148" s="142" t="s">
        <v>3106</v>
      </c>
      <c r="G148" s="143" t="s">
        <v>2095</v>
      </c>
      <c r="H148" s="144">
        <v>647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45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199</v>
      </c>
      <c r="AT148" s="152" t="s">
        <v>195</v>
      </c>
      <c r="AU148" s="152" t="s">
        <v>86</v>
      </c>
      <c r="AY148" s="13" t="s">
        <v>193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91</v>
      </c>
      <c r="BK148" s="153">
        <f t="shared" si="9"/>
        <v>0</v>
      </c>
      <c r="BL148" s="13" t="s">
        <v>199</v>
      </c>
      <c r="BM148" s="152" t="s">
        <v>3107</v>
      </c>
    </row>
    <row r="149" spans="2:65" s="1" customFormat="1" ht="16.5" customHeight="1" x14ac:dyDescent="0.2">
      <c r="B149" s="139"/>
      <c r="C149" s="140" t="s">
        <v>570</v>
      </c>
      <c r="D149" s="140" t="s">
        <v>195</v>
      </c>
      <c r="E149" s="141" t="s">
        <v>3108</v>
      </c>
      <c r="F149" s="142" t="s">
        <v>3109</v>
      </c>
      <c r="G149" s="143" t="s">
        <v>2095</v>
      </c>
      <c r="H149" s="144">
        <v>293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45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199</v>
      </c>
      <c r="AT149" s="152" t="s">
        <v>195</v>
      </c>
      <c r="AU149" s="152" t="s">
        <v>86</v>
      </c>
      <c r="AY149" s="13" t="s">
        <v>193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91</v>
      </c>
      <c r="BK149" s="153">
        <f t="shared" si="9"/>
        <v>0</v>
      </c>
      <c r="BL149" s="13" t="s">
        <v>199</v>
      </c>
      <c r="BM149" s="152" t="s">
        <v>3110</v>
      </c>
    </row>
    <row r="150" spans="2:65" s="1" customFormat="1" ht="16.5" customHeight="1" x14ac:dyDescent="0.2">
      <c r="B150" s="139"/>
      <c r="C150" s="140" t="s">
        <v>594</v>
      </c>
      <c r="D150" s="140" t="s">
        <v>195</v>
      </c>
      <c r="E150" s="141" t="s">
        <v>3111</v>
      </c>
      <c r="F150" s="142" t="s">
        <v>3112</v>
      </c>
      <c r="G150" s="143" t="s">
        <v>2095</v>
      </c>
      <c r="H150" s="144">
        <v>435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45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199</v>
      </c>
      <c r="AT150" s="152" t="s">
        <v>195</v>
      </c>
      <c r="AU150" s="152" t="s">
        <v>86</v>
      </c>
      <c r="AY150" s="13" t="s">
        <v>193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91</v>
      </c>
      <c r="BK150" s="153">
        <f t="shared" si="9"/>
        <v>0</v>
      </c>
      <c r="BL150" s="13" t="s">
        <v>199</v>
      </c>
      <c r="BM150" s="152" t="s">
        <v>3113</v>
      </c>
    </row>
    <row r="151" spans="2:65" s="1" customFormat="1" ht="16.5" customHeight="1" x14ac:dyDescent="0.2">
      <c r="B151" s="139"/>
      <c r="C151" s="140" t="s">
        <v>590</v>
      </c>
      <c r="D151" s="140" t="s">
        <v>195</v>
      </c>
      <c r="E151" s="141" t="s">
        <v>3114</v>
      </c>
      <c r="F151" s="142" t="s">
        <v>3115</v>
      </c>
      <c r="G151" s="143" t="s">
        <v>2095</v>
      </c>
      <c r="H151" s="144">
        <v>130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45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199</v>
      </c>
      <c r="AT151" s="152" t="s">
        <v>195</v>
      </c>
      <c r="AU151" s="152" t="s">
        <v>86</v>
      </c>
      <c r="AY151" s="13" t="s">
        <v>193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91</v>
      </c>
      <c r="BK151" s="153">
        <f t="shared" si="9"/>
        <v>0</v>
      </c>
      <c r="BL151" s="13" t="s">
        <v>199</v>
      </c>
      <c r="BM151" s="152" t="s">
        <v>3116</v>
      </c>
    </row>
    <row r="152" spans="2:65" s="1" customFormat="1" ht="16.5" customHeight="1" x14ac:dyDescent="0.2">
      <c r="B152" s="139"/>
      <c r="C152" s="140" t="s">
        <v>653</v>
      </c>
      <c r="D152" s="140" t="s">
        <v>195</v>
      </c>
      <c r="E152" s="141" t="s">
        <v>3117</v>
      </c>
      <c r="F152" s="142" t="s">
        <v>3118</v>
      </c>
      <c r="G152" s="143" t="s">
        <v>2095</v>
      </c>
      <c r="H152" s="144">
        <v>413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45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199</v>
      </c>
      <c r="AT152" s="152" t="s">
        <v>195</v>
      </c>
      <c r="AU152" s="152" t="s">
        <v>86</v>
      </c>
      <c r="AY152" s="13" t="s">
        <v>193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91</v>
      </c>
      <c r="BK152" s="153">
        <f t="shared" si="9"/>
        <v>0</v>
      </c>
      <c r="BL152" s="13" t="s">
        <v>199</v>
      </c>
      <c r="BM152" s="152" t="s">
        <v>3119</v>
      </c>
    </row>
    <row r="153" spans="2:65" s="1" customFormat="1" ht="16.5" customHeight="1" x14ac:dyDescent="0.2">
      <c r="B153" s="139"/>
      <c r="C153" s="140" t="s">
        <v>1985</v>
      </c>
      <c r="D153" s="140" t="s">
        <v>195</v>
      </c>
      <c r="E153" s="141" t="s">
        <v>3120</v>
      </c>
      <c r="F153" s="142" t="s">
        <v>3121</v>
      </c>
      <c r="G153" s="143" t="s">
        <v>2095</v>
      </c>
      <c r="H153" s="144">
        <v>205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45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199</v>
      </c>
      <c r="AT153" s="152" t="s">
        <v>195</v>
      </c>
      <c r="AU153" s="152" t="s">
        <v>86</v>
      </c>
      <c r="AY153" s="13" t="s">
        <v>193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91</v>
      </c>
      <c r="BK153" s="153">
        <f t="shared" si="9"/>
        <v>0</v>
      </c>
      <c r="BL153" s="13" t="s">
        <v>199</v>
      </c>
      <c r="BM153" s="152" t="s">
        <v>3122</v>
      </c>
    </row>
    <row r="154" spans="2:65" s="1" customFormat="1" ht="16.5" customHeight="1" x14ac:dyDescent="0.2">
      <c r="B154" s="139"/>
      <c r="C154" s="140" t="s">
        <v>2029</v>
      </c>
      <c r="D154" s="140" t="s">
        <v>195</v>
      </c>
      <c r="E154" s="141" t="s">
        <v>3123</v>
      </c>
      <c r="F154" s="142" t="s">
        <v>3124</v>
      </c>
      <c r="G154" s="143" t="s">
        <v>2095</v>
      </c>
      <c r="H154" s="144">
        <v>24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45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199</v>
      </c>
      <c r="AT154" s="152" t="s">
        <v>195</v>
      </c>
      <c r="AU154" s="152" t="s">
        <v>86</v>
      </c>
      <c r="AY154" s="13" t="s">
        <v>193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91</v>
      </c>
      <c r="BK154" s="153">
        <f t="shared" si="9"/>
        <v>0</v>
      </c>
      <c r="BL154" s="13" t="s">
        <v>199</v>
      </c>
      <c r="BM154" s="152" t="s">
        <v>3125</v>
      </c>
    </row>
    <row r="155" spans="2:65" s="1" customFormat="1" ht="16.5" customHeight="1" x14ac:dyDescent="0.2">
      <c r="B155" s="139"/>
      <c r="C155" s="140" t="s">
        <v>2007</v>
      </c>
      <c r="D155" s="140" t="s">
        <v>195</v>
      </c>
      <c r="E155" s="141" t="s">
        <v>3126</v>
      </c>
      <c r="F155" s="142" t="s">
        <v>3127</v>
      </c>
      <c r="G155" s="143" t="s">
        <v>2095</v>
      </c>
      <c r="H155" s="144">
        <v>26</v>
      </c>
      <c r="I155" s="145"/>
      <c r="J155" s="146">
        <f t="shared" si="0"/>
        <v>0</v>
      </c>
      <c r="K155" s="147"/>
      <c r="L155" s="28"/>
      <c r="M155" s="148" t="s">
        <v>1</v>
      </c>
      <c r="N155" s="149" t="s">
        <v>45</v>
      </c>
      <c r="P155" s="150">
        <f t="shared" si="1"/>
        <v>0</v>
      </c>
      <c r="Q155" s="150">
        <v>0</v>
      </c>
      <c r="R155" s="150">
        <f t="shared" si="2"/>
        <v>0</v>
      </c>
      <c r="S155" s="150">
        <v>0</v>
      </c>
      <c r="T155" s="151">
        <f t="shared" si="3"/>
        <v>0</v>
      </c>
      <c r="AR155" s="152" t="s">
        <v>199</v>
      </c>
      <c r="AT155" s="152" t="s">
        <v>195</v>
      </c>
      <c r="AU155" s="152" t="s">
        <v>86</v>
      </c>
      <c r="AY155" s="13" t="s">
        <v>193</v>
      </c>
      <c r="BE155" s="153">
        <f t="shared" si="4"/>
        <v>0</v>
      </c>
      <c r="BF155" s="153">
        <f t="shared" si="5"/>
        <v>0</v>
      </c>
      <c r="BG155" s="153">
        <f t="shared" si="6"/>
        <v>0</v>
      </c>
      <c r="BH155" s="153">
        <f t="shared" si="7"/>
        <v>0</v>
      </c>
      <c r="BI155" s="153">
        <f t="shared" si="8"/>
        <v>0</v>
      </c>
      <c r="BJ155" s="13" t="s">
        <v>91</v>
      </c>
      <c r="BK155" s="153">
        <f t="shared" si="9"/>
        <v>0</v>
      </c>
      <c r="BL155" s="13" t="s">
        <v>199</v>
      </c>
      <c r="BM155" s="152" t="s">
        <v>3128</v>
      </c>
    </row>
    <row r="156" spans="2:65" s="1" customFormat="1" ht="16.5" customHeight="1" x14ac:dyDescent="0.2">
      <c r="B156" s="139"/>
      <c r="C156" s="140" t="s">
        <v>1958</v>
      </c>
      <c r="D156" s="140" t="s">
        <v>195</v>
      </c>
      <c r="E156" s="141" t="s">
        <v>3129</v>
      </c>
      <c r="F156" s="142" t="s">
        <v>3130</v>
      </c>
      <c r="G156" s="143" t="s">
        <v>2095</v>
      </c>
      <c r="H156" s="144">
        <v>25</v>
      </c>
      <c r="I156" s="145"/>
      <c r="J156" s="146">
        <f t="shared" si="0"/>
        <v>0</v>
      </c>
      <c r="K156" s="147"/>
      <c r="L156" s="28"/>
      <c r="M156" s="148" t="s">
        <v>1</v>
      </c>
      <c r="N156" s="149" t="s">
        <v>45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199</v>
      </c>
      <c r="AT156" s="152" t="s">
        <v>195</v>
      </c>
      <c r="AU156" s="152" t="s">
        <v>86</v>
      </c>
      <c r="AY156" s="13" t="s">
        <v>193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3" t="s">
        <v>91</v>
      </c>
      <c r="BK156" s="153">
        <f t="shared" si="9"/>
        <v>0</v>
      </c>
      <c r="BL156" s="13" t="s">
        <v>199</v>
      </c>
      <c r="BM156" s="152" t="s">
        <v>3131</v>
      </c>
    </row>
    <row r="157" spans="2:65" s="1" customFormat="1" ht="16.5" customHeight="1" x14ac:dyDescent="0.2">
      <c r="B157" s="139"/>
      <c r="C157" s="140" t="s">
        <v>468</v>
      </c>
      <c r="D157" s="140" t="s">
        <v>195</v>
      </c>
      <c r="E157" s="141" t="s">
        <v>3132</v>
      </c>
      <c r="F157" s="142" t="s">
        <v>3133</v>
      </c>
      <c r="G157" s="143" t="s">
        <v>2095</v>
      </c>
      <c r="H157" s="144">
        <v>29</v>
      </c>
      <c r="I157" s="145"/>
      <c r="J157" s="146">
        <f t="shared" si="0"/>
        <v>0</v>
      </c>
      <c r="K157" s="147"/>
      <c r="L157" s="28"/>
      <c r="M157" s="148" t="s">
        <v>1</v>
      </c>
      <c r="N157" s="149" t="s">
        <v>45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199</v>
      </c>
      <c r="AT157" s="152" t="s">
        <v>195</v>
      </c>
      <c r="AU157" s="152" t="s">
        <v>86</v>
      </c>
      <c r="AY157" s="13" t="s">
        <v>193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3" t="s">
        <v>91</v>
      </c>
      <c r="BK157" s="153">
        <f t="shared" si="9"/>
        <v>0</v>
      </c>
      <c r="BL157" s="13" t="s">
        <v>199</v>
      </c>
      <c r="BM157" s="152" t="s">
        <v>3134</v>
      </c>
    </row>
    <row r="158" spans="2:65" s="1" customFormat="1" ht="16.5" customHeight="1" x14ac:dyDescent="0.2">
      <c r="B158" s="139"/>
      <c r="C158" s="140" t="s">
        <v>452</v>
      </c>
      <c r="D158" s="140" t="s">
        <v>195</v>
      </c>
      <c r="E158" s="141" t="s">
        <v>3135</v>
      </c>
      <c r="F158" s="142" t="s">
        <v>3136</v>
      </c>
      <c r="G158" s="143" t="s">
        <v>2095</v>
      </c>
      <c r="H158" s="144">
        <v>73</v>
      </c>
      <c r="I158" s="145"/>
      <c r="J158" s="146">
        <f t="shared" si="0"/>
        <v>0</v>
      </c>
      <c r="K158" s="147"/>
      <c r="L158" s="28"/>
      <c r="M158" s="148" t="s">
        <v>1</v>
      </c>
      <c r="N158" s="149" t="s">
        <v>45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199</v>
      </c>
      <c r="AT158" s="152" t="s">
        <v>195</v>
      </c>
      <c r="AU158" s="152" t="s">
        <v>86</v>
      </c>
      <c r="AY158" s="13" t="s">
        <v>193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3" t="s">
        <v>91</v>
      </c>
      <c r="BK158" s="153">
        <f t="shared" si="9"/>
        <v>0</v>
      </c>
      <c r="BL158" s="13" t="s">
        <v>199</v>
      </c>
      <c r="BM158" s="152" t="s">
        <v>3137</v>
      </c>
    </row>
    <row r="159" spans="2:65" s="1" customFormat="1" ht="16.5" customHeight="1" x14ac:dyDescent="0.2">
      <c r="B159" s="139"/>
      <c r="C159" s="140" t="s">
        <v>460</v>
      </c>
      <c r="D159" s="140" t="s">
        <v>195</v>
      </c>
      <c r="E159" s="141" t="s">
        <v>3138</v>
      </c>
      <c r="F159" s="142" t="s">
        <v>3139</v>
      </c>
      <c r="G159" s="143" t="s">
        <v>2095</v>
      </c>
      <c r="H159" s="144">
        <v>65</v>
      </c>
      <c r="I159" s="145"/>
      <c r="J159" s="146">
        <f t="shared" si="0"/>
        <v>0</v>
      </c>
      <c r="K159" s="147"/>
      <c r="L159" s="28"/>
      <c r="M159" s="148" t="s">
        <v>1</v>
      </c>
      <c r="N159" s="149" t="s">
        <v>45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199</v>
      </c>
      <c r="AT159" s="152" t="s">
        <v>195</v>
      </c>
      <c r="AU159" s="152" t="s">
        <v>86</v>
      </c>
      <c r="AY159" s="13" t="s">
        <v>193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3" t="s">
        <v>91</v>
      </c>
      <c r="BK159" s="153">
        <f t="shared" si="9"/>
        <v>0</v>
      </c>
      <c r="BL159" s="13" t="s">
        <v>199</v>
      </c>
      <c r="BM159" s="152" t="s">
        <v>3140</v>
      </c>
    </row>
    <row r="160" spans="2:65" s="1" customFormat="1" ht="16.5" customHeight="1" x14ac:dyDescent="0.2">
      <c r="B160" s="139"/>
      <c r="C160" s="140" t="s">
        <v>472</v>
      </c>
      <c r="D160" s="140" t="s">
        <v>195</v>
      </c>
      <c r="E160" s="141" t="s">
        <v>3141</v>
      </c>
      <c r="F160" s="142" t="s">
        <v>3142</v>
      </c>
      <c r="G160" s="143" t="s">
        <v>489</v>
      </c>
      <c r="H160" s="144">
        <v>13</v>
      </c>
      <c r="I160" s="145"/>
      <c r="J160" s="146">
        <f t="shared" ref="J160:J191" si="10">ROUND(I160*H160,2)</f>
        <v>0</v>
      </c>
      <c r="K160" s="147"/>
      <c r="L160" s="28"/>
      <c r="M160" s="148" t="s">
        <v>1</v>
      </c>
      <c r="N160" s="149" t="s">
        <v>45</v>
      </c>
      <c r="P160" s="150">
        <f t="shared" ref="P160:P191" si="11">O160*H160</f>
        <v>0</v>
      </c>
      <c r="Q160" s="150">
        <v>0</v>
      </c>
      <c r="R160" s="150">
        <f t="shared" ref="R160:R191" si="12">Q160*H160</f>
        <v>0</v>
      </c>
      <c r="S160" s="150">
        <v>0</v>
      </c>
      <c r="T160" s="151">
        <f t="shared" ref="T160:T191" si="13">S160*H160</f>
        <v>0</v>
      </c>
      <c r="AR160" s="152" t="s">
        <v>199</v>
      </c>
      <c r="AT160" s="152" t="s">
        <v>195</v>
      </c>
      <c r="AU160" s="152" t="s">
        <v>86</v>
      </c>
      <c r="AY160" s="13" t="s">
        <v>193</v>
      </c>
      <c r="BE160" s="153">
        <f t="shared" ref="BE160:BE191" si="14">IF(N160="základná",J160,0)</f>
        <v>0</v>
      </c>
      <c r="BF160" s="153">
        <f t="shared" ref="BF160:BF191" si="15">IF(N160="znížená",J160,0)</f>
        <v>0</v>
      </c>
      <c r="BG160" s="153">
        <f t="shared" ref="BG160:BG191" si="16">IF(N160="zákl. prenesená",J160,0)</f>
        <v>0</v>
      </c>
      <c r="BH160" s="153">
        <f t="shared" ref="BH160:BH191" si="17">IF(N160="zníž. prenesená",J160,0)</f>
        <v>0</v>
      </c>
      <c r="BI160" s="153">
        <f t="shared" ref="BI160:BI191" si="18">IF(N160="nulová",J160,0)</f>
        <v>0</v>
      </c>
      <c r="BJ160" s="13" t="s">
        <v>91</v>
      </c>
      <c r="BK160" s="153">
        <f t="shared" ref="BK160:BK191" si="19">ROUND(I160*H160,2)</f>
        <v>0</v>
      </c>
      <c r="BL160" s="13" t="s">
        <v>199</v>
      </c>
      <c r="BM160" s="152" t="s">
        <v>3143</v>
      </c>
    </row>
    <row r="161" spans="2:65" s="1" customFormat="1" ht="16.5" customHeight="1" x14ac:dyDescent="0.2">
      <c r="B161" s="139"/>
      <c r="C161" s="140" t="s">
        <v>456</v>
      </c>
      <c r="D161" s="140" t="s">
        <v>195</v>
      </c>
      <c r="E161" s="141" t="s">
        <v>3144</v>
      </c>
      <c r="F161" s="142" t="s">
        <v>3145</v>
      </c>
      <c r="G161" s="143" t="s">
        <v>489</v>
      </c>
      <c r="H161" s="144">
        <v>29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45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199</v>
      </c>
      <c r="AT161" s="152" t="s">
        <v>195</v>
      </c>
      <c r="AU161" s="152" t="s">
        <v>86</v>
      </c>
      <c r="AY161" s="13" t="s">
        <v>193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91</v>
      </c>
      <c r="BK161" s="153">
        <f t="shared" si="19"/>
        <v>0</v>
      </c>
      <c r="BL161" s="13" t="s">
        <v>199</v>
      </c>
      <c r="BM161" s="152" t="s">
        <v>3146</v>
      </c>
    </row>
    <row r="162" spans="2:65" s="1" customFormat="1" ht="16.5" customHeight="1" x14ac:dyDescent="0.2">
      <c r="B162" s="139"/>
      <c r="C162" s="140" t="s">
        <v>458</v>
      </c>
      <c r="D162" s="140" t="s">
        <v>195</v>
      </c>
      <c r="E162" s="141" t="s">
        <v>3147</v>
      </c>
      <c r="F162" s="142" t="s">
        <v>3148</v>
      </c>
      <c r="G162" s="143" t="s">
        <v>489</v>
      </c>
      <c r="H162" s="144">
        <v>8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45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199</v>
      </c>
      <c r="AT162" s="152" t="s">
        <v>195</v>
      </c>
      <c r="AU162" s="152" t="s">
        <v>86</v>
      </c>
      <c r="AY162" s="13" t="s">
        <v>193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91</v>
      </c>
      <c r="BK162" s="153">
        <f t="shared" si="19"/>
        <v>0</v>
      </c>
      <c r="BL162" s="13" t="s">
        <v>199</v>
      </c>
      <c r="BM162" s="152" t="s">
        <v>3149</v>
      </c>
    </row>
    <row r="163" spans="2:65" s="1" customFormat="1" ht="16.5" customHeight="1" x14ac:dyDescent="0.2">
      <c r="B163" s="139"/>
      <c r="C163" s="140" t="s">
        <v>526</v>
      </c>
      <c r="D163" s="140" t="s">
        <v>195</v>
      </c>
      <c r="E163" s="141" t="s">
        <v>3150</v>
      </c>
      <c r="F163" s="142" t="s">
        <v>3151</v>
      </c>
      <c r="G163" s="143" t="s">
        <v>489</v>
      </c>
      <c r="H163" s="144">
        <v>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45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199</v>
      </c>
      <c r="AT163" s="152" t="s">
        <v>195</v>
      </c>
      <c r="AU163" s="152" t="s">
        <v>86</v>
      </c>
      <c r="AY163" s="13" t="s">
        <v>193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91</v>
      </c>
      <c r="BK163" s="153">
        <f t="shared" si="19"/>
        <v>0</v>
      </c>
      <c r="BL163" s="13" t="s">
        <v>199</v>
      </c>
      <c r="BM163" s="152" t="s">
        <v>3152</v>
      </c>
    </row>
    <row r="164" spans="2:65" s="1" customFormat="1" ht="16.5" customHeight="1" x14ac:dyDescent="0.2">
      <c r="B164" s="139"/>
      <c r="C164" s="140" t="s">
        <v>542</v>
      </c>
      <c r="D164" s="140" t="s">
        <v>195</v>
      </c>
      <c r="E164" s="141" t="s">
        <v>3153</v>
      </c>
      <c r="F164" s="142" t="s">
        <v>3154</v>
      </c>
      <c r="G164" s="143" t="s">
        <v>489</v>
      </c>
      <c r="H164" s="144">
        <v>9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45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199</v>
      </c>
      <c r="AT164" s="152" t="s">
        <v>195</v>
      </c>
      <c r="AU164" s="152" t="s">
        <v>86</v>
      </c>
      <c r="AY164" s="13" t="s">
        <v>193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91</v>
      </c>
      <c r="BK164" s="153">
        <f t="shared" si="19"/>
        <v>0</v>
      </c>
      <c r="BL164" s="13" t="s">
        <v>199</v>
      </c>
      <c r="BM164" s="152" t="s">
        <v>3155</v>
      </c>
    </row>
    <row r="165" spans="2:65" s="1" customFormat="1" ht="16.5" customHeight="1" x14ac:dyDescent="0.2">
      <c r="B165" s="139"/>
      <c r="C165" s="140" t="s">
        <v>482</v>
      </c>
      <c r="D165" s="140" t="s">
        <v>195</v>
      </c>
      <c r="E165" s="141" t="s">
        <v>3156</v>
      </c>
      <c r="F165" s="142" t="s">
        <v>3157</v>
      </c>
      <c r="G165" s="143" t="s">
        <v>489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45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199</v>
      </c>
      <c r="AT165" s="152" t="s">
        <v>195</v>
      </c>
      <c r="AU165" s="152" t="s">
        <v>86</v>
      </c>
      <c r="AY165" s="13" t="s">
        <v>193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91</v>
      </c>
      <c r="BK165" s="153">
        <f t="shared" si="19"/>
        <v>0</v>
      </c>
      <c r="BL165" s="13" t="s">
        <v>199</v>
      </c>
      <c r="BM165" s="152" t="s">
        <v>3158</v>
      </c>
    </row>
    <row r="166" spans="2:65" s="1" customFormat="1" ht="16.5" customHeight="1" x14ac:dyDescent="0.2">
      <c r="B166" s="139"/>
      <c r="C166" s="140" t="s">
        <v>486</v>
      </c>
      <c r="D166" s="140" t="s">
        <v>195</v>
      </c>
      <c r="E166" s="141" t="s">
        <v>3159</v>
      </c>
      <c r="F166" s="142" t="s">
        <v>3160</v>
      </c>
      <c r="G166" s="143" t="s">
        <v>489</v>
      </c>
      <c r="H166" s="144">
        <v>4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45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199</v>
      </c>
      <c r="AT166" s="152" t="s">
        <v>195</v>
      </c>
      <c r="AU166" s="152" t="s">
        <v>86</v>
      </c>
      <c r="AY166" s="13" t="s">
        <v>193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91</v>
      </c>
      <c r="BK166" s="153">
        <f t="shared" si="19"/>
        <v>0</v>
      </c>
      <c r="BL166" s="13" t="s">
        <v>199</v>
      </c>
      <c r="BM166" s="152" t="s">
        <v>3161</v>
      </c>
    </row>
    <row r="167" spans="2:65" s="1" customFormat="1" ht="16.5" customHeight="1" x14ac:dyDescent="0.2">
      <c r="B167" s="139"/>
      <c r="C167" s="140" t="s">
        <v>491</v>
      </c>
      <c r="D167" s="140" t="s">
        <v>195</v>
      </c>
      <c r="E167" s="141" t="s">
        <v>3162</v>
      </c>
      <c r="F167" s="142" t="s">
        <v>3163</v>
      </c>
      <c r="G167" s="143" t="s">
        <v>489</v>
      </c>
      <c r="H167" s="144">
        <v>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45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199</v>
      </c>
      <c r="AT167" s="152" t="s">
        <v>195</v>
      </c>
      <c r="AU167" s="152" t="s">
        <v>86</v>
      </c>
      <c r="AY167" s="13" t="s">
        <v>193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91</v>
      </c>
      <c r="BK167" s="153">
        <f t="shared" si="19"/>
        <v>0</v>
      </c>
      <c r="BL167" s="13" t="s">
        <v>199</v>
      </c>
      <c r="BM167" s="152" t="s">
        <v>3164</v>
      </c>
    </row>
    <row r="168" spans="2:65" s="1" customFormat="1" ht="16.5" customHeight="1" x14ac:dyDescent="0.2">
      <c r="B168" s="139"/>
      <c r="C168" s="140" t="s">
        <v>478</v>
      </c>
      <c r="D168" s="140" t="s">
        <v>195</v>
      </c>
      <c r="E168" s="141" t="s">
        <v>3165</v>
      </c>
      <c r="F168" s="142" t="s">
        <v>3166</v>
      </c>
      <c r="G168" s="143" t="s">
        <v>489</v>
      </c>
      <c r="H168" s="144">
        <v>2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45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199</v>
      </c>
      <c r="AT168" s="152" t="s">
        <v>195</v>
      </c>
      <c r="AU168" s="152" t="s">
        <v>86</v>
      </c>
      <c r="AY168" s="13" t="s">
        <v>193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91</v>
      </c>
      <c r="BK168" s="153">
        <f t="shared" si="19"/>
        <v>0</v>
      </c>
      <c r="BL168" s="13" t="s">
        <v>199</v>
      </c>
      <c r="BM168" s="152" t="s">
        <v>3167</v>
      </c>
    </row>
    <row r="169" spans="2:65" s="1" customFormat="1" ht="16.5" customHeight="1" x14ac:dyDescent="0.2">
      <c r="B169" s="139"/>
      <c r="C169" s="140" t="s">
        <v>498</v>
      </c>
      <c r="D169" s="140" t="s">
        <v>195</v>
      </c>
      <c r="E169" s="141" t="s">
        <v>3168</v>
      </c>
      <c r="F169" s="142" t="s">
        <v>3169</v>
      </c>
      <c r="G169" s="143" t="s">
        <v>489</v>
      </c>
      <c r="H169" s="144">
        <v>6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45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199</v>
      </c>
      <c r="AT169" s="152" t="s">
        <v>195</v>
      </c>
      <c r="AU169" s="152" t="s">
        <v>86</v>
      </c>
      <c r="AY169" s="13" t="s">
        <v>193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91</v>
      </c>
      <c r="BK169" s="153">
        <f t="shared" si="19"/>
        <v>0</v>
      </c>
      <c r="BL169" s="13" t="s">
        <v>199</v>
      </c>
      <c r="BM169" s="152" t="s">
        <v>3170</v>
      </c>
    </row>
    <row r="170" spans="2:65" s="1" customFormat="1" ht="24.2" customHeight="1" x14ac:dyDescent="0.2">
      <c r="B170" s="139"/>
      <c r="C170" s="140" t="s">
        <v>511</v>
      </c>
      <c r="D170" s="140" t="s">
        <v>195</v>
      </c>
      <c r="E170" s="141" t="s">
        <v>3171</v>
      </c>
      <c r="F170" s="142" t="s">
        <v>3172</v>
      </c>
      <c r="G170" s="143" t="s">
        <v>2095</v>
      </c>
      <c r="H170" s="144">
        <v>258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45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199</v>
      </c>
      <c r="AT170" s="152" t="s">
        <v>195</v>
      </c>
      <c r="AU170" s="152" t="s">
        <v>86</v>
      </c>
      <c r="AY170" s="13" t="s">
        <v>193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91</v>
      </c>
      <c r="BK170" s="153">
        <f t="shared" si="19"/>
        <v>0</v>
      </c>
      <c r="BL170" s="13" t="s">
        <v>199</v>
      </c>
      <c r="BM170" s="152" t="s">
        <v>3173</v>
      </c>
    </row>
    <row r="171" spans="2:65" s="1" customFormat="1" ht="37.9" customHeight="1" x14ac:dyDescent="0.2">
      <c r="B171" s="139"/>
      <c r="C171" s="140" t="s">
        <v>2002</v>
      </c>
      <c r="D171" s="140" t="s">
        <v>195</v>
      </c>
      <c r="E171" s="141" t="s">
        <v>3174</v>
      </c>
      <c r="F171" s="142" t="s">
        <v>3175</v>
      </c>
      <c r="G171" s="143" t="s">
        <v>2095</v>
      </c>
      <c r="H171" s="144">
        <v>178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45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199</v>
      </c>
      <c r="AT171" s="152" t="s">
        <v>195</v>
      </c>
      <c r="AU171" s="152" t="s">
        <v>86</v>
      </c>
      <c r="AY171" s="13" t="s">
        <v>193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91</v>
      </c>
      <c r="BK171" s="153">
        <f t="shared" si="19"/>
        <v>0</v>
      </c>
      <c r="BL171" s="13" t="s">
        <v>199</v>
      </c>
      <c r="BM171" s="152" t="s">
        <v>3176</v>
      </c>
    </row>
    <row r="172" spans="2:65" s="1" customFormat="1" ht="16.5" customHeight="1" x14ac:dyDescent="0.2">
      <c r="B172" s="139"/>
      <c r="C172" s="140" t="s">
        <v>1888</v>
      </c>
      <c r="D172" s="140" t="s">
        <v>195</v>
      </c>
      <c r="E172" s="141" t="s">
        <v>3177</v>
      </c>
      <c r="F172" s="142" t="s">
        <v>3178</v>
      </c>
      <c r="G172" s="143" t="s">
        <v>2095</v>
      </c>
      <c r="H172" s="144">
        <v>255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45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199</v>
      </c>
      <c r="AT172" s="152" t="s">
        <v>195</v>
      </c>
      <c r="AU172" s="152" t="s">
        <v>86</v>
      </c>
      <c r="AY172" s="13" t="s">
        <v>193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91</v>
      </c>
      <c r="BK172" s="153">
        <f t="shared" si="19"/>
        <v>0</v>
      </c>
      <c r="BL172" s="13" t="s">
        <v>199</v>
      </c>
      <c r="BM172" s="152" t="s">
        <v>3179</v>
      </c>
    </row>
    <row r="173" spans="2:65" s="1" customFormat="1" ht="16.5" customHeight="1" x14ac:dyDescent="0.2">
      <c r="B173" s="139"/>
      <c r="C173" s="140" t="s">
        <v>1033</v>
      </c>
      <c r="D173" s="140" t="s">
        <v>195</v>
      </c>
      <c r="E173" s="141" t="s">
        <v>3180</v>
      </c>
      <c r="F173" s="142" t="s">
        <v>3181</v>
      </c>
      <c r="G173" s="143" t="s">
        <v>2095</v>
      </c>
      <c r="H173" s="144">
        <v>65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45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199</v>
      </c>
      <c r="AT173" s="152" t="s">
        <v>195</v>
      </c>
      <c r="AU173" s="152" t="s">
        <v>86</v>
      </c>
      <c r="AY173" s="13" t="s">
        <v>193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91</v>
      </c>
      <c r="BK173" s="153">
        <f t="shared" si="19"/>
        <v>0</v>
      </c>
      <c r="BL173" s="13" t="s">
        <v>199</v>
      </c>
      <c r="BM173" s="152" t="s">
        <v>3182</v>
      </c>
    </row>
    <row r="174" spans="2:65" s="1" customFormat="1" ht="16.5" customHeight="1" x14ac:dyDescent="0.2">
      <c r="B174" s="139"/>
      <c r="C174" s="140" t="s">
        <v>1037</v>
      </c>
      <c r="D174" s="140" t="s">
        <v>195</v>
      </c>
      <c r="E174" s="141" t="s">
        <v>3183</v>
      </c>
      <c r="F174" s="142" t="s">
        <v>3184</v>
      </c>
      <c r="G174" s="143" t="s">
        <v>2095</v>
      </c>
      <c r="H174" s="144">
        <v>5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45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199</v>
      </c>
      <c r="AT174" s="152" t="s">
        <v>195</v>
      </c>
      <c r="AU174" s="152" t="s">
        <v>86</v>
      </c>
      <c r="AY174" s="13" t="s">
        <v>193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91</v>
      </c>
      <c r="BK174" s="153">
        <f t="shared" si="19"/>
        <v>0</v>
      </c>
      <c r="BL174" s="13" t="s">
        <v>199</v>
      </c>
      <c r="BM174" s="152" t="s">
        <v>3185</v>
      </c>
    </row>
    <row r="175" spans="2:65" s="1" customFormat="1" ht="16.5" customHeight="1" x14ac:dyDescent="0.2">
      <c r="B175" s="139"/>
      <c r="C175" s="140" t="s">
        <v>1039</v>
      </c>
      <c r="D175" s="140" t="s">
        <v>195</v>
      </c>
      <c r="E175" s="141" t="s">
        <v>3186</v>
      </c>
      <c r="F175" s="142" t="s">
        <v>3187</v>
      </c>
      <c r="G175" s="143" t="s">
        <v>2095</v>
      </c>
      <c r="H175" s="144">
        <v>92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45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199</v>
      </c>
      <c r="AT175" s="152" t="s">
        <v>195</v>
      </c>
      <c r="AU175" s="152" t="s">
        <v>86</v>
      </c>
      <c r="AY175" s="13" t="s">
        <v>193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91</v>
      </c>
      <c r="BK175" s="153">
        <f t="shared" si="19"/>
        <v>0</v>
      </c>
      <c r="BL175" s="13" t="s">
        <v>199</v>
      </c>
      <c r="BM175" s="152" t="s">
        <v>3188</v>
      </c>
    </row>
    <row r="176" spans="2:65" s="1" customFormat="1" ht="16.5" customHeight="1" x14ac:dyDescent="0.2">
      <c r="B176" s="139"/>
      <c r="C176" s="140" t="s">
        <v>1025</v>
      </c>
      <c r="D176" s="140" t="s">
        <v>195</v>
      </c>
      <c r="E176" s="141" t="s">
        <v>3189</v>
      </c>
      <c r="F176" s="142" t="s">
        <v>3190</v>
      </c>
      <c r="G176" s="143" t="s">
        <v>489</v>
      </c>
      <c r="H176" s="144">
        <v>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45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199</v>
      </c>
      <c r="AT176" s="152" t="s">
        <v>195</v>
      </c>
      <c r="AU176" s="152" t="s">
        <v>86</v>
      </c>
      <c r="AY176" s="13" t="s">
        <v>193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91</v>
      </c>
      <c r="BK176" s="153">
        <f t="shared" si="19"/>
        <v>0</v>
      </c>
      <c r="BL176" s="13" t="s">
        <v>199</v>
      </c>
      <c r="BM176" s="152" t="s">
        <v>3191</v>
      </c>
    </row>
    <row r="177" spans="2:65" s="1" customFormat="1" ht="16.5" customHeight="1" x14ac:dyDescent="0.2">
      <c r="B177" s="139"/>
      <c r="C177" s="140" t="s">
        <v>1029</v>
      </c>
      <c r="D177" s="140" t="s">
        <v>195</v>
      </c>
      <c r="E177" s="141" t="s">
        <v>3192</v>
      </c>
      <c r="F177" s="142" t="s">
        <v>3193</v>
      </c>
      <c r="G177" s="143" t="s">
        <v>489</v>
      </c>
      <c r="H177" s="144">
        <v>1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45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199</v>
      </c>
      <c r="AT177" s="152" t="s">
        <v>195</v>
      </c>
      <c r="AU177" s="152" t="s">
        <v>86</v>
      </c>
      <c r="AY177" s="13" t="s">
        <v>193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91</v>
      </c>
      <c r="BK177" s="153">
        <f t="shared" si="19"/>
        <v>0</v>
      </c>
      <c r="BL177" s="13" t="s">
        <v>199</v>
      </c>
      <c r="BM177" s="152" t="s">
        <v>3194</v>
      </c>
    </row>
    <row r="178" spans="2:65" s="1" customFormat="1" ht="16.5" customHeight="1" x14ac:dyDescent="0.2">
      <c r="B178" s="139"/>
      <c r="C178" s="140" t="s">
        <v>876</v>
      </c>
      <c r="D178" s="140" t="s">
        <v>195</v>
      </c>
      <c r="E178" s="141" t="s">
        <v>3195</v>
      </c>
      <c r="F178" s="142" t="s">
        <v>3196</v>
      </c>
      <c r="G178" s="143" t="s">
        <v>489</v>
      </c>
      <c r="H178" s="144">
        <v>1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45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199</v>
      </c>
      <c r="AT178" s="152" t="s">
        <v>195</v>
      </c>
      <c r="AU178" s="152" t="s">
        <v>86</v>
      </c>
      <c r="AY178" s="13" t="s">
        <v>193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91</v>
      </c>
      <c r="BK178" s="153">
        <f t="shared" si="19"/>
        <v>0</v>
      </c>
      <c r="BL178" s="13" t="s">
        <v>199</v>
      </c>
      <c r="BM178" s="152" t="s">
        <v>3197</v>
      </c>
    </row>
    <row r="179" spans="2:65" s="1" customFormat="1" ht="16.5" customHeight="1" x14ac:dyDescent="0.2">
      <c r="B179" s="139"/>
      <c r="C179" s="140" t="s">
        <v>880</v>
      </c>
      <c r="D179" s="140" t="s">
        <v>195</v>
      </c>
      <c r="E179" s="141" t="s">
        <v>3198</v>
      </c>
      <c r="F179" s="142" t="s">
        <v>3199</v>
      </c>
      <c r="G179" s="143" t="s">
        <v>489</v>
      </c>
      <c r="H179" s="144">
        <v>1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45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199</v>
      </c>
      <c r="AT179" s="152" t="s">
        <v>195</v>
      </c>
      <c r="AU179" s="152" t="s">
        <v>86</v>
      </c>
      <c r="AY179" s="13" t="s">
        <v>193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91</v>
      </c>
      <c r="BK179" s="153">
        <f t="shared" si="19"/>
        <v>0</v>
      </c>
      <c r="BL179" s="13" t="s">
        <v>199</v>
      </c>
      <c r="BM179" s="152" t="s">
        <v>3200</v>
      </c>
    </row>
    <row r="180" spans="2:65" s="1" customFormat="1" ht="16.5" customHeight="1" x14ac:dyDescent="0.2">
      <c r="B180" s="139"/>
      <c r="C180" s="140" t="s">
        <v>848</v>
      </c>
      <c r="D180" s="140" t="s">
        <v>195</v>
      </c>
      <c r="E180" s="141" t="s">
        <v>3201</v>
      </c>
      <c r="F180" s="142" t="s">
        <v>3202</v>
      </c>
      <c r="G180" s="143" t="s">
        <v>489</v>
      </c>
      <c r="H180" s="144">
        <v>1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45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199</v>
      </c>
      <c r="AT180" s="152" t="s">
        <v>195</v>
      </c>
      <c r="AU180" s="152" t="s">
        <v>86</v>
      </c>
      <c r="AY180" s="13" t="s">
        <v>193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91</v>
      </c>
      <c r="BK180" s="153">
        <f t="shared" si="19"/>
        <v>0</v>
      </c>
      <c r="BL180" s="13" t="s">
        <v>199</v>
      </c>
      <c r="BM180" s="152" t="s">
        <v>3203</v>
      </c>
    </row>
    <row r="181" spans="2:65" s="1" customFormat="1" ht="16.5" customHeight="1" x14ac:dyDescent="0.2">
      <c r="B181" s="139"/>
      <c r="C181" s="140" t="s">
        <v>840</v>
      </c>
      <c r="D181" s="140" t="s">
        <v>195</v>
      </c>
      <c r="E181" s="141" t="s">
        <v>3204</v>
      </c>
      <c r="F181" s="142" t="s">
        <v>3205</v>
      </c>
      <c r="G181" s="143" t="s">
        <v>198</v>
      </c>
      <c r="H181" s="144">
        <v>0.08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45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199</v>
      </c>
      <c r="AT181" s="152" t="s">
        <v>195</v>
      </c>
      <c r="AU181" s="152" t="s">
        <v>86</v>
      </c>
      <c r="AY181" s="13" t="s">
        <v>193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91</v>
      </c>
      <c r="BK181" s="153">
        <f t="shared" si="19"/>
        <v>0</v>
      </c>
      <c r="BL181" s="13" t="s">
        <v>199</v>
      </c>
      <c r="BM181" s="152" t="s">
        <v>3206</v>
      </c>
    </row>
    <row r="182" spans="2:65" s="1" customFormat="1" ht="16.5" customHeight="1" x14ac:dyDescent="0.2">
      <c r="B182" s="139"/>
      <c r="C182" s="140" t="s">
        <v>844</v>
      </c>
      <c r="D182" s="140" t="s">
        <v>195</v>
      </c>
      <c r="E182" s="141" t="s">
        <v>3207</v>
      </c>
      <c r="F182" s="142" t="s">
        <v>3208</v>
      </c>
      <c r="G182" s="143" t="s">
        <v>489</v>
      </c>
      <c r="H182" s="144">
        <v>3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45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199</v>
      </c>
      <c r="AT182" s="152" t="s">
        <v>195</v>
      </c>
      <c r="AU182" s="152" t="s">
        <v>86</v>
      </c>
      <c r="AY182" s="13" t="s">
        <v>193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91</v>
      </c>
      <c r="BK182" s="153">
        <f t="shared" si="19"/>
        <v>0</v>
      </c>
      <c r="BL182" s="13" t="s">
        <v>199</v>
      </c>
      <c r="BM182" s="152" t="s">
        <v>3209</v>
      </c>
    </row>
    <row r="183" spans="2:65" s="1" customFormat="1" ht="16.5" customHeight="1" x14ac:dyDescent="0.2">
      <c r="B183" s="139"/>
      <c r="C183" s="140" t="s">
        <v>86</v>
      </c>
      <c r="D183" s="140" t="s">
        <v>195</v>
      </c>
      <c r="E183" s="141" t="s">
        <v>3210</v>
      </c>
      <c r="F183" s="142" t="s">
        <v>3211</v>
      </c>
      <c r="G183" s="143" t="s">
        <v>489</v>
      </c>
      <c r="H183" s="144">
        <v>1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45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199</v>
      </c>
      <c r="AT183" s="152" t="s">
        <v>195</v>
      </c>
      <c r="AU183" s="152" t="s">
        <v>86</v>
      </c>
      <c r="AY183" s="13" t="s">
        <v>193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91</v>
      </c>
      <c r="BK183" s="153">
        <f t="shared" si="19"/>
        <v>0</v>
      </c>
      <c r="BL183" s="13" t="s">
        <v>199</v>
      </c>
      <c r="BM183" s="152" t="s">
        <v>3212</v>
      </c>
    </row>
    <row r="184" spans="2:65" s="1" customFormat="1" ht="16.5" customHeight="1" x14ac:dyDescent="0.2">
      <c r="B184" s="139"/>
      <c r="C184" s="140" t="s">
        <v>91</v>
      </c>
      <c r="D184" s="140" t="s">
        <v>195</v>
      </c>
      <c r="E184" s="141" t="s">
        <v>3213</v>
      </c>
      <c r="F184" s="142" t="s">
        <v>3214</v>
      </c>
      <c r="G184" s="143" t="s">
        <v>489</v>
      </c>
      <c r="H184" s="144">
        <v>1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45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199</v>
      </c>
      <c r="AT184" s="152" t="s">
        <v>195</v>
      </c>
      <c r="AU184" s="152" t="s">
        <v>86</v>
      </c>
      <c r="AY184" s="13" t="s">
        <v>193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91</v>
      </c>
      <c r="BK184" s="153">
        <f t="shared" si="19"/>
        <v>0</v>
      </c>
      <c r="BL184" s="13" t="s">
        <v>199</v>
      </c>
      <c r="BM184" s="152" t="s">
        <v>3215</v>
      </c>
    </row>
    <row r="185" spans="2:65" s="1" customFormat="1" ht="24.2" customHeight="1" x14ac:dyDescent="0.2">
      <c r="B185" s="139"/>
      <c r="C185" s="140" t="s">
        <v>96</v>
      </c>
      <c r="D185" s="140" t="s">
        <v>195</v>
      </c>
      <c r="E185" s="141" t="s">
        <v>3216</v>
      </c>
      <c r="F185" s="142" t="s">
        <v>3217</v>
      </c>
      <c r="G185" s="143" t="s">
        <v>2095</v>
      </c>
      <c r="H185" s="144">
        <v>159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45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199</v>
      </c>
      <c r="AT185" s="152" t="s">
        <v>195</v>
      </c>
      <c r="AU185" s="152" t="s">
        <v>86</v>
      </c>
      <c r="AY185" s="13" t="s">
        <v>193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91</v>
      </c>
      <c r="BK185" s="153">
        <f t="shared" si="19"/>
        <v>0</v>
      </c>
      <c r="BL185" s="13" t="s">
        <v>199</v>
      </c>
      <c r="BM185" s="152" t="s">
        <v>3218</v>
      </c>
    </row>
    <row r="186" spans="2:65" s="1" customFormat="1" ht="24.2" customHeight="1" x14ac:dyDescent="0.2">
      <c r="B186" s="139"/>
      <c r="C186" s="140" t="s">
        <v>199</v>
      </c>
      <c r="D186" s="140" t="s">
        <v>195</v>
      </c>
      <c r="E186" s="141" t="s">
        <v>3219</v>
      </c>
      <c r="F186" s="142" t="s">
        <v>3220</v>
      </c>
      <c r="G186" s="143" t="s">
        <v>2095</v>
      </c>
      <c r="H186" s="144">
        <v>246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45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199</v>
      </c>
      <c r="AT186" s="152" t="s">
        <v>195</v>
      </c>
      <c r="AU186" s="152" t="s">
        <v>86</v>
      </c>
      <c r="AY186" s="13" t="s">
        <v>193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91</v>
      </c>
      <c r="BK186" s="153">
        <f t="shared" si="19"/>
        <v>0</v>
      </c>
      <c r="BL186" s="13" t="s">
        <v>199</v>
      </c>
      <c r="BM186" s="152" t="s">
        <v>3221</v>
      </c>
    </row>
    <row r="187" spans="2:65" s="1" customFormat="1" ht="24.2" customHeight="1" x14ac:dyDescent="0.2">
      <c r="B187" s="139"/>
      <c r="C187" s="140" t="s">
        <v>215</v>
      </c>
      <c r="D187" s="140" t="s">
        <v>195</v>
      </c>
      <c r="E187" s="141" t="s">
        <v>3222</v>
      </c>
      <c r="F187" s="142" t="s">
        <v>3223</v>
      </c>
      <c r="G187" s="143" t="s">
        <v>489</v>
      </c>
      <c r="H187" s="144">
        <v>9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45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199</v>
      </c>
      <c r="AT187" s="152" t="s">
        <v>195</v>
      </c>
      <c r="AU187" s="152" t="s">
        <v>86</v>
      </c>
      <c r="AY187" s="13" t="s">
        <v>193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91</v>
      </c>
      <c r="BK187" s="153">
        <f t="shared" si="19"/>
        <v>0</v>
      </c>
      <c r="BL187" s="13" t="s">
        <v>199</v>
      </c>
      <c r="BM187" s="152" t="s">
        <v>3224</v>
      </c>
    </row>
    <row r="188" spans="2:65" s="1" customFormat="1" ht="16.5" customHeight="1" x14ac:dyDescent="0.2">
      <c r="B188" s="139"/>
      <c r="C188" s="140" t="s">
        <v>201</v>
      </c>
      <c r="D188" s="140" t="s">
        <v>195</v>
      </c>
      <c r="E188" s="141" t="s">
        <v>3225</v>
      </c>
      <c r="F188" s="142" t="s">
        <v>3226</v>
      </c>
      <c r="G188" s="143" t="s">
        <v>489</v>
      </c>
      <c r="H188" s="144">
        <v>160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45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199</v>
      </c>
      <c r="AT188" s="152" t="s">
        <v>195</v>
      </c>
      <c r="AU188" s="152" t="s">
        <v>86</v>
      </c>
      <c r="AY188" s="13" t="s">
        <v>193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91</v>
      </c>
      <c r="BK188" s="153">
        <f t="shared" si="19"/>
        <v>0</v>
      </c>
      <c r="BL188" s="13" t="s">
        <v>199</v>
      </c>
      <c r="BM188" s="152" t="s">
        <v>3227</v>
      </c>
    </row>
    <row r="189" spans="2:65" s="1" customFormat="1" ht="16.5" customHeight="1" x14ac:dyDescent="0.2">
      <c r="B189" s="139"/>
      <c r="C189" s="140" t="s">
        <v>222</v>
      </c>
      <c r="D189" s="140" t="s">
        <v>195</v>
      </c>
      <c r="E189" s="141" t="s">
        <v>3228</v>
      </c>
      <c r="F189" s="142" t="s">
        <v>3229</v>
      </c>
      <c r="G189" s="143" t="s">
        <v>489</v>
      </c>
      <c r="H189" s="144">
        <v>300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45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199</v>
      </c>
      <c r="AT189" s="152" t="s">
        <v>195</v>
      </c>
      <c r="AU189" s="152" t="s">
        <v>86</v>
      </c>
      <c r="AY189" s="13" t="s">
        <v>193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91</v>
      </c>
      <c r="BK189" s="153">
        <f t="shared" si="19"/>
        <v>0</v>
      </c>
      <c r="BL189" s="13" t="s">
        <v>199</v>
      </c>
      <c r="BM189" s="152" t="s">
        <v>3230</v>
      </c>
    </row>
    <row r="190" spans="2:65" s="1" customFormat="1" ht="16.5" customHeight="1" x14ac:dyDescent="0.2">
      <c r="B190" s="139"/>
      <c r="C190" s="140" t="s">
        <v>226</v>
      </c>
      <c r="D190" s="140" t="s">
        <v>195</v>
      </c>
      <c r="E190" s="141" t="s">
        <v>3231</v>
      </c>
      <c r="F190" s="142" t="s">
        <v>3232</v>
      </c>
      <c r="G190" s="143" t="s">
        <v>489</v>
      </c>
      <c r="H190" s="144">
        <v>300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45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199</v>
      </c>
      <c r="AT190" s="152" t="s">
        <v>195</v>
      </c>
      <c r="AU190" s="152" t="s">
        <v>86</v>
      </c>
      <c r="AY190" s="13" t="s">
        <v>193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91</v>
      </c>
      <c r="BK190" s="153">
        <f t="shared" si="19"/>
        <v>0</v>
      </c>
      <c r="BL190" s="13" t="s">
        <v>199</v>
      </c>
      <c r="BM190" s="152" t="s">
        <v>3233</v>
      </c>
    </row>
    <row r="191" spans="2:65" s="1" customFormat="1" ht="21.75" customHeight="1" x14ac:dyDescent="0.2">
      <c r="B191" s="139"/>
      <c r="C191" s="140" t="s">
        <v>206</v>
      </c>
      <c r="D191" s="140" t="s">
        <v>195</v>
      </c>
      <c r="E191" s="141" t="s">
        <v>3234</v>
      </c>
      <c r="F191" s="142" t="s">
        <v>3235</v>
      </c>
      <c r="G191" s="143" t="s">
        <v>489</v>
      </c>
      <c r="H191" s="144">
        <v>82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45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199</v>
      </c>
      <c r="AT191" s="152" t="s">
        <v>195</v>
      </c>
      <c r="AU191" s="152" t="s">
        <v>86</v>
      </c>
      <c r="AY191" s="13" t="s">
        <v>193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91</v>
      </c>
      <c r="BK191" s="153">
        <f t="shared" si="19"/>
        <v>0</v>
      </c>
      <c r="BL191" s="13" t="s">
        <v>199</v>
      </c>
      <c r="BM191" s="152" t="s">
        <v>3236</v>
      </c>
    </row>
    <row r="192" spans="2:65" s="1" customFormat="1" ht="16.5" customHeight="1" x14ac:dyDescent="0.2">
      <c r="B192" s="139"/>
      <c r="C192" s="140" t="s">
        <v>233</v>
      </c>
      <c r="D192" s="140" t="s">
        <v>195</v>
      </c>
      <c r="E192" s="141" t="s">
        <v>3237</v>
      </c>
      <c r="F192" s="142" t="s">
        <v>3238</v>
      </c>
      <c r="G192" s="143" t="s">
        <v>489</v>
      </c>
      <c r="H192" s="144">
        <v>56</v>
      </c>
      <c r="I192" s="145"/>
      <c r="J192" s="146">
        <f t="shared" ref="J192:J223" si="20">ROUND(I192*H192,2)</f>
        <v>0</v>
      </c>
      <c r="K192" s="147"/>
      <c r="L192" s="28"/>
      <c r="M192" s="148" t="s">
        <v>1</v>
      </c>
      <c r="N192" s="149" t="s">
        <v>45</v>
      </c>
      <c r="P192" s="150">
        <f t="shared" ref="P192:P223" si="21">O192*H192</f>
        <v>0</v>
      </c>
      <c r="Q192" s="150">
        <v>0</v>
      </c>
      <c r="R192" s="150">
        <f t="shared" ref="R192:R223" si="22">Q192*H192</f>
        <v>0</v>
      </c>
      <c r="S192" s="150">
        <v>0</v>
      </c>
      <c r="T192" s="151">
        <f t="shared" ref="T192:T223" si="23">S192*H192</f>
        <v>0</v>
      </c>
      <c r="AR192" s="152" t="s">
        <v>199</v>
      </c>
      <c r="AT192" s="152" t="s">
        <v>195</v>
      </c>
      <c r="AU192" s="152" t="s">
        <v>86</v>
      </c>
      <c r="AY192" s="13" t="s">
        <v>193</v>
      </c>
      <c r="BE192" s="153">
        <f t="shared" ref="BE192:BE197" si="24">IF(N192="základná",J192,0)</f>
        <v>0</v>
      </c>
      <c r="BF192" s="153">
        <f t="shared" ref="BF192:BF197" si="25">IF(N192="znížená",J192,0)</f>
        <v>0</v>
      </c>
      <c r="BG192" s="153">
        <f t="shared" ref="BG192:BG197" si="26">IF(N192="zákl. prenesená",J192,0)</f>
        <v>0</v>
      </c>
      <c r="BH192" s="153">
        <f t="shared" ref="BH192:BH197" si="27">IF(N192="zníž. prenesená",J192,0)</f>
        <v>0</v>
      </c>
      <c r="BI192" s="153">
        <f t="shared" ref="BI192:BI197" si="28">IF(N192="nulová",J192,0)</f>
        <v>0</v>
      </c>
      <c r="BJ192" s="13" t="s">
        <v>91</v>
      </c>
      <c r="BK192" s="153">
        <f t="shared" ref="BK192:BK197" si="29">ROUND(I192*H192,2)</f>
        <v>0</v>
      </c>
      <c r="BL192" s="13" t="s">
        <v>199</v>
      </c>
      <c r="BM192" s="152" t="s">
        <v>3239</v>
      </c>
    </row>
    <row r="193" spans="2:65" s="1" customFormat="1" ht="16.5" customHeight="1" x14ac:dyDescent="0.2">
      <c r="B193" s="139"/>
      <c r="C193" s="140" t="s">
        <v>237</v>
      </c>
      <c r="D193" s="140" t="s">
        <v>195</v>
      </c>
      <c r="E193" s="141" t="s">
        <v>3240</v>
      </c>
      <c r="F193" s="142" t="s">
        <v>3241</v>
      </c>
      <c r="G193" s="143" t="s">
        <v>489</v>
      </c>
      <c r="H193" s="144">
        <v>17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45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199</v>
      </c>
      <c r="AT193" s="152" t="s">
        <v>195</v>
      </c>
      <c r="AU193" s="152" t="s">
        <v>86</v>
      </c>
      <c r="AY193" s="13" t="s">
        <v>193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91</v>
      </c>
      <c r="BK193" s="153">
        <f t="shared" si="29"/>
        <v>0</v>
      </c>
      <c r="BL193" s="13" t="s">
        <v>199</v>
      </c>
      <c r="BM193" s="152" t="s">
        <v>3242</v>
      </c>
    </row>
    <row r="194" spans="2:65" s="1" customFormat="1" ht="16.5" customHeight="1" x14ac:dyDescent="0.2">
      <c r="B194" s="139"/>
      <c r="C194" s="140" t="s">
        <v>242</v>
      </c>
      <c r="D194" s="140" t="s">
        <v>195</v>
      </c>
      <c r="E194" s="141" t="s">
        <v>3243</v>
      </c>
      <c r="F194" s="142" t="s">
        <v>3244</v>
      </c>
      <c r="G194" s="143" t="s">
        <v>489</v>
      </c>
      <c r="H194" s="144">
        <v>15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45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199</v>
      </c>
      <c r="AT194" s="152" t="s">
        <v>195</v>
      </c>
      <c r="AU194" s="152" t="s">
        <v>86</v>
      </c>
      <c r="AY194" s="13" t="s">
        <v>193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91</v>
      </c>
      <c r="BK194" s="153">
        <f t="shared" si="29"/>
        <v>0</v>
      </c>
      <c r="BL194" s="13" t="s">
        <v>199</v>
      </c>
      <c r="BM194" s="152" t="s">
        <v>3245</v>
      </c>
    </row>
    <row r="195" spans="2:65" s="1" customFormat="1" ht="16.5" customHeight="1" x14ac:dyDescent="0.2">
      <c r="B195" s="139"/>
      <c r="C195" s="140" t="s">
        <v>246</v>
      </c>
      <c r="D195" s="140" t="s">
        <v>195</v>
      </c>
      <c r="E195" s="141" t="s">
        <v>3246</v>
      </c>
      <c r="F195" s="142" t="s">
        <v>3247</v>
      </c>
      <c r="G195" s="143" t="s">
        <v>489</v>
      </c>
      <c r="H195" s="144">
        <v>8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45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199</v>
      </c>
      <c r="AT195" s="152" t="s">
        <v>195</v>
      </c>
      <c r="AU195" s="152" t="s">
        <v>86</v>
      </c>
      <c r="AY195" s="13" t="s">
        <v>193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91</v>
      </c>
      <c r="BK195" s="153">
        <f t="shared" si="29"/>
        <v>0</v>
      </c>
      <c r="BL195" s="13" t="s">
        <v>199</v>
      </c>
      <c r="BM195" s="152" t="s">
        <v>3248</v>
      </c>
    </row>
    <row r="196" spans="2:65" s="1" customFormat="1" ht="16.5" customHeight="1" x14ac:dyDescent="0.2">
      <c r="B196" s="139"/>
      <c r="C196" s="140" t="s">
        <v>250</v>
      </c>
      <c r="D196" s="140" t="s">
        <v>195</v>
      </c>
      <c r="E196" s="141" t="s">
        <v>3249</v>
      </c>
      <c r="F196" s="142" t="s">
        <v>3250</v>
      </c>
      <c r="G196" s="143" t="s">
        <v>489</v>
      </c>
      <c r="H196" s="144">
        <v>12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45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199</v>
      </c>
      <c r="AT196" s="152" t="s">
        <v>195</v>
      </c>
      <c r="AU196" s="152" t="s">
        <v>86</v>
      </c>
      <c r="AY196" s="13" t="s">
        <v>193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91</v>
      </c>
      <c r="BK196" s="153">
        <f t="shared" si="29"/>
        <v>0</v>
      </c>
      <c r="BL196" s="13" t="s">
        <v>199</v>
      </c>
      <c r="BM196" s="152" t="s">
        <v>3251</v>
      </c>
    </row>
    <row r="197" spans="2:65" s="1" customFormat="1" ht="24.2" customHeight="1" x14ac:dyDescent="0.2">
      <c r="B197" s="139"/>
      <c r="C197" s="140" t="s">
        <v>254</v>
      </c>
      <c r="D197" s="140" t="s">
        <v>195</v>
      </c>
      <c r="E197" s="141" t="s">
        <v>3252</v>
      </c>
      <c r="F197" s="142" t="s">
        <v>3253</v>
      </c>
      <c r="G197" s="143" t="s">
        <v>489</v>
      </c>
      <c r="H197" s="144">
        <v>27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45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199</v>
      </c>
      <c r="AT197" s="152" t="s">
        <v>195</v>
      </c>
      <c r="AU197" s="152" t="s">
        <v>86</v>
      </c>
      <c r="AY197" s="13" t="s">
        <v>193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91</v>
      </c>
      <c r="BK197" s="153">
        <f t="shared" si="29"/>
        <v>0</v>
      </c>
      <c r="BL197" s="13" t="s">
        <v>199</v>
      </c>
      <c r="BM197" s="152" t="s">
        <v>3254</v>
      </c>
    </row>
    <row r="198" spans="2:65" s="11" customFormat="1" ht="25.9" customHeight="1" x14ac:dyDescent="0.2">
      <c r="B198" s="127"/>
      <c r="D198" s="128" t="s">
        <v>78</v>
      </c>
      <c r="E198" s="129" t="s">
        <v>1835</v>
      </c>
      <c r="F198" s="129" t="s">
        <v>2983</v>
      </c>
      <c r="I198" s="130"/>
      <c r="J198" s="131">
        <f>BK198</f>
        <v>0</v>
      </c>
      <c r="L198" s="127"/>
      <c r="M198" s="132"/>
      <c r="P198" s="133">
        <f>SUM(P199:P213)</f>
        <v>0</v>
      </c>
      <c r="R198" s="133">
        <f>SUM(R199:R213)</f>
        <v>0</v>
      </c>
      <c r="T198" s="134">
        <f>SUM(T199:T213)</f>
        <v>0</v>
      </c>
      <c r="AR198" s="128" t="s">
        <v>86</v>
      </c>
      <c r="AT198" s="135" t="s">
        <v>78</v>
      </c>
      <c r="AU198" s="135" t="s">
        <v>79</v>
      </c>
      <c r="AY198" s="128" t="s">
        <v>193</v>
      </c>
      <c r="BK198" s="136">
        <f>SUM(BK199:BK213)</f>
        <v>0</v>
      </c>
    </row>
    <row r="199" spans="2:65" s="1" customFormat="1" ht="16.5" customHeight="1" x14ac:dyDescent="0.2">
      <c r="B199" s="139"/>
      <c r="C199" s="140" t="s">
        <v>836</v>
      </c>
      <c r="D199" s="140" t="s">
        <v>195</v>
      </c>
      <c r="E199" s="141" t="s">
        <v>3255</v>
      </c>
      <c r="F199" s="142" t="s">
        <v>3256</v>
      </c>
      <c r="G199" s="143" t="s">
        <v>489</v>
      </c>
      <c r="H199" s="144">
        <v>25</v>
      </c>
      <c r="I199" s="145"/>
      <c r="J199" s="146">
        <f t="shared" ref="J199:J213" si="30">ROUND(I199*H199,2)</f>
        <v>0</v>
      </c>
      <c r="K199" s="147"/>
      <c r="L199" s="28"/>
      <c r="M199" s="148" t="s">
        <v>1</v>
      </c>
      <c r="N199" s="149" t="s">
        <v>45</v>
      </c>
      <c r="P199" s="150">
        <f t="shared" ref="P199:P213" si="31">O199*H199</f>
        <v>0</v>
      </c>
      <c r="Q199" s="150">
        <v>0</v>
      </c>
      <c r="R199" s="150">
        <f t="shared" ref="R199:R213" si="32">Q199*H199</f>
        <v>0</v>
      </c>
      <c r="S199" s="150">
        <v>0</v>
      </c>
      <c r="T199" s="151">
        <f t="shared" ref="T199:T213" si="33">S199*H199</f>
        <v>0</v>
      </c>
      <c r="AR199" s="152" t="s">
        <v>199</v>
      </c>
      <c r="AT199" s="152" t="s">
        <v>195</v>
      </c>
      <c r="AU199" s="152" t="s">
        <v>86</v>
      </c>
      <c r="AY199" s="13" t="s">
        <v>193</v>
      </c>
      <c r="BE199" s="153">
        <f t="shared" ref="BE199:BE213" si="34">IF(N199="základná",J199,0)</f>
        <v>0</v>
      </c>
      <c r="BF199" s="153">
        <f t="shared" ref="BF199:BF213" si="35">IF(N199="znížená",J199,0)</f>
        <v>0</v>
      </c>
      <c r="BG199" s="153">
        <f t="shared" ref="BG199:BG213" si="36">IF(N199="zákl. prenesená",J199,0)</f>
        <v>0</v>
      </c>
      <c r="BH199" s="153">
        <f t="shared" ref="BH199:BH213" si="37">IF(N199="zníž. prenesená",J199,0)</f>
        <v>0</v>
      </c>
      <c r="BI199" s="153">
        <f t="shared" ref="BI199:BI213" si="38">IF(N199="nulová",J199,0)</f>
        <v>0</v>
      </c>
      <c r="BJ199" s="13" t="s">
        <v>91</v>
      </c>
      <c r="BK199" s="153">
        <f t="shared" ref="BK199:BK213" si="39">ROUND(I199*H199,2)</f>
        <v>0</v>
      </c>
      <c r="BL199" s="13" t="s">
        <v>199</v>
      </c>
      <c r="BM199" s="152" t="s">
        <v>3257</v>
      </c>
    </row>
    <row r="200" spans="2:65" s="1" customFormat="1" ht="16.5" customHeight="1" x14ac:dyDescent="0.2">
      <c r="B200" s="139"/>
      <c r="C200" s="140" t="s">
        <v>1745</v>
      </c>
      <c r="D200" s="140" t="s">
        <v>195</v>
      </c>
      <c r="E200" s="141" t="s">
        <v>3258</v>
      </c>
      <c r="F200" s="142" t="s">
        <v>3259</v>
      </c>
      <c r="G200" s="143" t="s">
        <v>489</v>
      </c>
      <c r="H200" s="144">
        <v>84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45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199</v>
      </c>
      <c r="AT200" s="152" t="s">
        <v>195</v>
      </c>
      <c r="AU200" s="152" t="s">
        <v>86</v>
      </c>
      <c r="AY200" s="13" t="s">
        <v>193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91</v>
      </c>
      <c r="BK200" s="153">
        <f t="shared" si="39"/>
        <v>0</v>
      </c>
      <c r="BL200" s="13" t="s">
        <v>199</v>
      </c>
      <c r="BM200" s="152" t="s">
        <v>3260</v>
      </c>
    </row>
    <row r="201" spans="2:65" s="1" customFormat="1" ht="21.75" customHeight="1" x14ac:dyDescent="0.2">
      <c r="B201" s="139"/>
      <c r="C201" s="140" t="s">
        <v>1753</v>
      </c>
      <c r="D201" s="140" t="s">
        <v>195</v>
      </c>
      <c r="E201" s="141" t="s">
        <v>3261</v>
      </c>
      <c r="F201" s="142" t="s">
        <v>3262</v>
      </c>
      <c r="G201" s="143" t="s">
        <v>2095</v>
      </c>
      <c r="H201" s="144">
        <v>130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45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199</v>
      </c>
      <c r="AT201" s="152" t="s">
        <v>195</v>
      </c>
      <c r="AU201" s="152" t="s">
        <v>86</v>
      </c>
      <c r="AY201" s="13" t="s">
        <v>193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91</v>
      </c>
      <c r="BK201" s="153">
        <f t="shared" si="39"/>
        <v>0</v>
      </c>
      <c r="BL201" s="13" t="s">
        <v>199</v>
      </c>
      <c r="BM201" s="152" t="s">
        <v>3263</v>
      </c>
    </row>
    <row r="202" spans="2:65" s="1" customFormat="1" ht="24.2" customHeight="1" x14ac:dyDescent="0.2">
      <c r="B202" s="139"/>
      <c r="C202" s="140" t="s">
        <v>1749</v>
      </c>
      <c r="D202" s="140" t="s">
        <v>195</v>
      </c>
      <c r="E202" s="141" t="s">
        <v>3264</v>
      </c>
      <c r="F202" s="142" t="s">
        <v>3265</v>
      </c>
      <c r="G202" s="143" t="s">
        <v>2095</v>
      </c>
      <c r="H202" s="144">
        <v>620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45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199</v>
      </c>
      <c r="AT202" s="152" t="s">
        <v>195</v>
      </c>
      <c r="AU202" s="152" t="s">
        <v>86</v>
      </c>
      <c r="AY202" s="13" t="s">
        <v>193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91</v>
      </c>
      <c r="BK202" s="153">
        <f t="shared" si="39"/>
        <v>0</v>
      </c>
      <c r="BL202" s="13" t="s">
        <v>199</v>
      </c>
      <c r="BM202" s="152" t="s">
        <v>3266</v>
      </c>
    </row>
    <row r="203" spans="2:65" s="1" customFormat="1" ht="21.75" customHeight="1" x14ac:dyDescent="0.2">
      <c r="B203" s="139"/>
      <c r="C203" s="140" t="s">
        <v>679</v>
      </c>
      <c r="D203" s="140" t="s">
        <v>195</v>
      </c>
      <c r="E203" s="141" t="s">
        <v>3267</v>
      </c>
      <c r="F203" s="142" t="s">
        <v>3268</v>
      </c>
      <c r="G203" s="143" t="s">
        <v>2095</v>
      </c>
      <c r="H203" s="144">
        <v>240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45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199</v>
      </c>
      <c r="AT203" s="152" t="s">
        <v>195</v>
      </c>
      <c r="AU203" s="152" t="s">
        <v>86</v>
      </c>
      <c r="AY203" s="13" t="s">
        <v>193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91</v>
      </c>
      <c r="BK203" s="153">
        <f t="shared" si="39"/>
        <v>0</v>
      </c>
      <c r="BL203" s="13" t="s">
        <v>199</v>
      </c>
      <c r="BM203" s="152" t="s">
        <v>3269</v>
      </c>
    </row>
    <row r="204" spans="2:65" s="1" customFormat="1" ht="16.5" customHeight="1" x14ac:dyDescent="0.2">
      <c r="B204" s="139"/>
      <c r="C204" s="140" t="s">
        <v>683</v>
      </c>
      <c r="D204" s="140" t="s">
        <v>195</v>
      </c>
      <c r="E204" s="141" t="s">
        <v>3270</v>
      </c>
      <c r="F204" s="142" t="s">
        <v>3271</v>
      </c>
      <c r="G204" s="143" t="s">
        <v>489</v>
      </c>
      <c r="H204" s="144">
        <v>16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45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199</v>
      </c>
      <c r="AT204" s="152" t="s">
        <v>195</v>
      </c>
      <c r="AU204" s="152" t="s">
        <v>86</v>
      </c>
      <c r="AY204" s="13" t="s">
        <v>193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91</v>
      </c>
      <c r="BK204" s="153">
        <f t="shared" si="39"/>
        <v>0</v>
      </c>
      <c r="BL204" s="13" t="s">
        <v>199</v>
      </c>
      <c r="BM204" s="152" t="s">
        <v>3272</v>
      </c>
    </row>
    <row r="205" spans="2:65" s="1" customFormat="1" ht="16.5" customHeight="1" x14ac:dyDescent="0.2">
      <c r="B205" s="139"/>
      <c r="C205" s="140" t="s">
        <v>687</v>
      </c>
      <c r="D205" s="140" t="s">
        <v>195</v>
      </c>
      <c r="E205" s="141" t="s">
        <v>3273</v>
      </c>
      <c r="F205" s="142" t="s">
        <v>3274</v>
      </c>
      <c r="G205" s="143" t="s">
        <v>489</v>
      </c>
      <c r="H205" s="144">
        <v>16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45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199</v>
      </c>
      <c r="AT205" s="152" t="s">
        <v>195</v>
      </c>
      <c r="AU205" s="152" t="s">
        <v>86</v>
      </c>
      <c r="AY205" s="13" t="s">
        <v>193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91</v>
      </c>
      <c r="BK205" s="153">
        <f t="shared" si="39"/>
        <v>0</v>
      </c>
      <c r="BL205" s="13" t="s">
        <v>199</v>
      </c>
      <c r="BM205" s="152" t="s">
        <v>3275</v>
      </c>
    </row>
    <row r="206" spans="2:65" s="1" customFormat="1" ht="16.5" customHeight="1" x14ac:dyDescent="0.2">
      <c r="B206" s="139"/>
      <c r="C206" s="140" t="s">
        <v>691</v>
      </c>
      <c r="D206" s="140" t="s">
        <v>195</v>
      </c>
      <c r="E206" s="141" t="s">
        <v>3276</v>
      </c>
      <c r="F206" s="142" t="s">
        <v>3277</v>
      </c>
      <c r="G206" s="143" t="s">
        <v>489</v>
      </c>
      <c r="H206" s="144">
        <v>16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45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199</v>
      </c>
      <c r="AT206" s="152" t="s">
        <v>195</v>
      </c>
      <c r="AU206" s="152" t="s">
        <v>86</v>
      </c>
      <c r="AY206" s="13" t="s">
        <v>193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91</v>
      </c>
      <c r="BK206" s="153">
        <f t="shared" si="39"/>
        <v>0</v>
      </c>
      <c r="BL206" s="13" t="s">
        <v>199</v>
      </c>
      <c r="BM206" s="152" t="s">
        <v>3278</v>
      </c>
    </row>
    <row r="207" spans="2:65" s="1" customFormat="1" ht="16.5" customHeight="1" x14ac:dyDescent="0.2">
      <c r="B207" s="139"/>
      <c r="C207" s="140" t="s">
        <v>695</v>
      </c>
      <c r="D207" s="140" t="s">
        <v>195</v>
      </c>
      <c r="E207" s="141" t="s">
        <v>3279</v>
      </c>
      <c r="F207" s="142" t="s">
        <v>3280</v>
      </c>
      <c r="G207" s="143" t="s">
        <v>2095</v>
      </c>
      <c r="H207" s="144">
        <v>225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45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199</v>
      </c>
      <c r="AT207" s="152" t="s">
        <v>195</v>
      </c>
      <c r="AU207" s="152" t="s">
        <v>86</v>
      </c>
      <c r="AY207" s="13" t="s">
        <v>193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91</v>
      </c>
      <c r="BK207" s="153">
        <f t="shared" si="39"/>
        <v>0</v>
      </c>
      <c r="BL207" s="13" t="s">
        <v>199</v>
      </c>
      <c r="BM207" s="152" t="s">
        <v>3281</v>
      </c>
    </row>
    <row r="208" spans="2:65" s="1" customFormat="1" ht="16.5" customHeight="1" x14ac:dyDescent="0.2">
      <c r="B208" s="139"/>
      <c r="C208" s="140" t="s">
        <v>699</v>
      </c>
      <c r="D208" s="140" t="s">
        <v>195</v>
      </c>
      <c r="E208" s="141" t="s">
        <v>3282</v>
      </c>
      <c r="F208" s="142" t="s">
        <v>3202</v>
      </c>
      <c r="G208" s="143" t="s">
        <v>489</v>
      </c>
      <c r="H208" s="144">
        <v>16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45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199</v>
      </c>
      <c r="AT208" s="152" t="s">
        <v>195</v>
      </c>
      <c r="AU208" s="152" t="s">
        <v>86</v>
      </c>
      <c r="AY208" s="13" t="s">
        <v>193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91</v>
      </c>
      <c r="BK208" s="153">
        <f t="shared" si="39"/>
        <v>0</v>
      </c>
      <c r="BL208" s="13" t="s">
        <v>199</v>
      </c>
      <c r="BM208" s="152" t="s">
        <v>3283</v>
      </c>
    </row>
    <row r="209" spans="2:65" s="1" customFormat="1" ht="16.5" customHeight="1" x14ac:dyDescent="0.2">
      <c r="B209" s="139"/>
      <c r="C209" s="140" t="s">
        <v>703</v>
      </c>
      <c r="D209" s="140" t="s">
        <v>195</v>
      </c>
      <c r="E209" s="141" t="s">
        <v>3284</v>
      </c>
      <c r="F209" s="142" t="s">
        <v>3285</v>
      </c>
      <c r="G209" s="143" t="s">
        <v>2095</v>
      </c>
      <c r="H209" s="144">
        <v>75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45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199</v>
      </c>
      <c r="AT209" s="152" t="s">
        <v>195</v>
      </c>
      <c r="AU209" s="152" t="s">
        <v>86</v>
      </c>
      <c r="AY209" s="13" t="s">
        <v>193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91</v>
      </c>
      <c r="BK209" s="153">
        <f t="shared" si="39"/>
        <v>0</v>
      </c>
      <c r="BL209" s="13" t="s">
        <v>199</v>
      </c>
      <c r="BM209" s="152" t="s">
        <v>3286</v>
      </c>
    </row>
    <row r="210" spans="2:65" s="1" customFormat="1" ht="16.5" customHeight="1" x14ac:dyDescent="0.2">
      <c r="B210" s="139"/>
      <c r="C210" s="140" t="s">
        <v>598</v>
      </c>
      <c r="D210" s="140" t="s">
        <v>195</v>
      </c>
      <c r="E210" s="141" t="s">
        <v>3287</v>
      </c>
      <c r="F210" s="142" t="s">
        <v>3288</v>
      </c>
      <c r="G210" s="143" t="s">
        <v>489</v>
      </c>
      <c r="H210" s="144">
        <v>16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45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199</v>
      </c>
      <c r="AT210" s="152" t="s">
        <v>195</v>
      </c>
      <c r="AU210" s="152" t="s">
        <v>86</v>
      </c>
      <c r="AY210" s="13" t="s">
        <v>193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91</v>
      </c>
      <c r="BK210" s="153">
        <f t="shared" si="39"/>
        <v>0</v>
      </c>
      <c r="BL210" s="13" t="s">
        <v>199</v>
      </c>
      <c r="BM210" s="152" t="s">
        <v>3289</v>
      </c>
    </row>
    <row r="211" spans="2:65" s="1" customFormat="1" ht="21.75" customHeight="1" x14ac:dyDescent="0.2">
      <c r="B211" s="139"/>
      <c r="C211" s="140" t="s">
        <v>602</v>
      </c>
      <c r="D211" s="140" t="s">
        <v>195</v>
      </c>
      <c r="E211" s="141" t="s">
        <v>3290</v>
      </c>
      <c r="F211" s="142" t="s">
        <v>3291</v>
      </c>
      <c r="G211" s="143" t="s">
        <v>2077</v>
      </c>
      <c r="H211" s="144">
        <v>95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45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199</v>
      </c>
      <c r="AT211" s="152" t="s">
        <v>195</v>
      </c>
      <c r="AU211" s="152" t="s">
        <v>86</v>
      </c>
      <c r="AY211" s="13" t="s">
        <v>193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91</v>
      </c>
      <c r="BK211" s="153">
        <f t="shared" si="39"/>
        <v>0</v>
      </c>
      <c r="BL211" s="13" t="s">
        <v>199</v>
      </c>
      <c r="BM211" s="152" t="s">
        <v>3292</v>
      </c>
    </row>
    <row r="212" spans="2:65" s="1" customFormat="1" ht="16.5" customHeight="1" x14ac:dyDescent="0.2">
      <c r="B212" s="139"/>
      <c r="C212" s="140" t="s">
        <v>606</v>
      </c>
      <c r="D212" s="140" t="s">
        <v>195</v>
      </c>
      <c r="E212" s="141" t="s">
        <v>3293</v>
      </c>
      <c r="F212" s="142" t="s">
        <v>3294</v>
      </c>
      <c r="G212" s="143" t="s">
        <v>198</v>
      </c>
      <c r="H212" s="144">
        <v>65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45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199</v>
      </c>
      <c r="AT212" s="152" t="s">
        <v>195</v>
      </c>
      <c r="AU212" s="152" t="s">
        <v>86</v>
      </c>
      <c r="AY212" s="13" t="s">
        <v>193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91</v>
      </c>
      <c r="BK212" s="153">
        <f t="shared" si="39"/>
        <v>0</v>
      </c>
      <c r="BL212" s="13" t="s">
        <v>199</v>
      </c>
      <c r="BM212" s="152" t="s">
        <v>3295</v>
      </c>
    </row>
    <row r="213" spans="2:65" s="1" customFormat="1" ht="24.2" customHeight="1" x14ac:dyDescent="0.2">
      <c r="B213" s="139"/>
      <c r="C213" s="140" t="s">
        <v>642</v>
      </c>
      <c r="D213" s="140" t="s">
        <v>195</v>
      </c>
      <c r="E213" s="141" t="s">
        <v>3296</v>
      </c>
      <c r="F213" s="142" t="s">
        <v>3297</v>
      </c>
      <c r="G213" s="143" t="s">
        <v>1695</v>
      </c>
      <c r="H213" s="145"/>
      <c r="I213" s="145"/>
      <c r="J213" s="146">
        <f t="shared" si="30"/>
        <v>0</v>
      </c>
      <c r="K213" s="147"/>
      <c r="L213" s="28"/>
      <c r="M213" s="154" t="s">
        <v>1</v>
      </c>
      <c r="N213" s="155" t="s">
        <v>45</v>
      </c>
      <c r="O213" s="156"/>
      <c r="P213" s="157">
        <f t="shared" si="31"/>
        <v>0</v>
      </c>
      <c r="Q213" s="157">
        <v>0</v>
      </c>
      <c r="R213" s="157">
        <f t="shared" si="32"/>
        <v>0</v>
      </c>
      <c r="S213" s="157">
        <v>0</v>
      </c>
      <c r="T213" s="158">
        <f t="shared" si="33"/>
        <v>0</v>
      </c>
      <c r="AR213" s="152" t="s">
        <v>199</v>
      </c>
      <c r="AT213" s="152" t="s">
        <v>195</v>
      </c>
      <c r="AU213" s="152" t="s">
        <v>86</v>
      </c>
      <c r="AY213" s="13" t="s">
        <v>193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91</v>
      </c>
      <c r="BK213" s="153">
        <f t="shared" si="39"/>
        <v>0</v>
      </c>
      <c r="BL213" s="13" t="s">
        <v>199</v>
      </c>
      <c r="BM213" s="152" t="s">
        <v>3298</v>
      </c>
    </row>
    <row r="214" spans="2:65" s="1" customFormat="1" ht="6.95" customHeight="1" x14ac:dyDescent="0.2">
      <c r="B214" s="43"/>
      <c r="C214" s="44"/>
      <c r="D214" s="44"/>
      <c r="E214" s="44"/>
      <c r="F214" s="44"/>
      <c r="G214" s="44"/>
      <c r="H214" s="44"/>
      <c r="I214" s="44"/>
      <c r="J214" s="44"/>
      <c r="K214" s="44"/>
      <c r="L214" s="28"/>
    </row>
  </sheetData>
  <autoFilter ref="C125:K213" xr:uid="{00000000-0009-0000-0000-000008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100.1.1 - Administratívna...</vt:lpstr>
      <vt:lpstr>100.1.2 - Sklad</vt:lpstr>
      <vt:lpstr>100.2 - Hrubé terénne úpravy</vt:lpstr>
      <vt:lpstr>SO 101.1, SO 101.2 - Arch...</vt:lpstr>
      <vt:lpstr>SO 101.3 - Zdravotechnika</vt:lpstr>
      <vt:lpstr>SO 101.4 - Ústredné vykur...</vt:lpstr>
      <vt:lpstr>SO 101.5 HM - Hmotné</vt:lpstr>
      <vt:lpstr>SO 101.5 NH - Nehmotné</vt:lpstr>
      <vt:lpstr>SO 101.5 OT - Ostatné</vt:lpstr>
      <vt:lpstr>SO 101.6 - Vzduchotechnika</vt:lpstr>
      <vt:lpstr>SO 102.1 - Vodovodná príp...</vt:lpstr>
      <vt:lpstr>SO 102.2 - Preložka vodov...</vt:lpstr>
      <vt:lpstr>SO 103 - Spevnené plochy ...</vt:lpstr>
      <vt:lpstr>SO 104.1 - Areálová kanal...</vt:lpstr>
      <vt:lpstr>SO 104.2 - Areálová kanal...</vt:lpstr>
      <vt:lpstr>SO 105 - Areálový rozvod ...</vt:lpstr>
      <vt:lpstr>'100.1.1 - Administratívna...'!Názvy_tlače</vt:lpstr>
      <vt:lpstr>'100.1.2 - Sklad'!Názvy_tlače</vt:lpstr>
      <vt:lpstr>'100.2 - Hrubé terénne úpravy'!Názvy_tlače</vt:lpstr>
      <vt:lpstr>'Rekapitulácia stavby'!Názvy_tlače</vt:lpstr>
      <vt:lpstr>'SO 101.1, SO 101.2 - Arch...'!Názvy_tlače</vt:lpstr>
      <vt:lpstr>'SO 101.3 - Zdravotechnika'!Názvy_tlače</vt:lpstr>
      <vt:lpstr>'SO 101.4 - Ústredné vykur...'!Názvy_tlače</vt:lpstr>
      <vt:lpstr>'SO 101.5 HM - Hmotné'!Názvy_tlače</vt:lpstr>
      <vt:lpstr>'SO 101.5 NH - Nehmotné'!Názvy_tlače</vt:lpstr>
      <vt:lpstr>'SO 101.5 OT - Ostatné'!Názvy_tlače</vt:lpstr>
      <vt:lpstr>'SO 101.6 - Vzduchotechnika'!Názvy_tlače</vt:lpstr>
      <vt:lpstr>'SO 102.1 - Vodovodná príp...'!Názvy_tlače</vt:lpstr>
      <vt:lpstr>'SO 102.2 - Preložka vodov...'!Názvy_tlače</vt:lpstr>
      <vt:lpstr>'SO 103 - Spevnené plochy ...'!Názvy_tlače</vt:lpstr>
      <vt:lpstr>'SO 104.1 - Areálová kanal...'!Názvy_tlače</vt:lpstr>
      <vt:lpstr>'SO 104.2 - Areálová kanal...'!Názvy_tlače</vt:lpstr>
      <vt:lpstr>'SO 105 - Areálový rozvod ...'!Názvy_tlače</vt:lpstr>
      <vt:lpstr>'100.1.1 - Administratívna...'!Oblasť_tlače</vt:lpstr>
      <vt:lpstr>'100.1.2 - Sklad'!Oblasť_tlače</vt:lpstr>
      <vt:lpstr>'100.2 - Hrubé terénne úpravy'!Oblasť_tlače</vt:lpstr>
      <vt:lpstr>'Rekapitulácia stavby'!Oblasť_tlače</vt:lpstr>
      <vt:lpstr>'SO 101.1, SO 101.2 - Arch...'!Oblasť_tlače</vt:lpstr>
      <vt:lpstr>'SO 101.3 - Zdravotechnika'!Oblasť_tlače</vt:lpstr>
      <vt:lpstr>'SO 101.4 - Ústredné vykur...'!Oblasť_tlače</vt:lpstr>
      <vt:lpstr>'SO 101.5 HM - Hmotné'!Oblasť_tlače</vt:lpstr>
      <vt:lpstr>'SO 101.5 NH - Nehmotné'!Oblasť_tlače</vt:lpstr>
      <vt:lpstr>'SO 101.5 OT - Ostatné'!Oblasť_tlače</vt:lpstr>
      <vt:lpstr>'SO 101.6 - Vzduchotechnika'!Oblasť_tlače</vt:lpstr>
      <vt:lpstr>'SO 102.1 - Vodovodná príp...'!Oblasť_tlače</vt:lpstr>
      <vt:lpstr>'SO 102.2 - Preložka vodov...'!Oblasť_tlače</vt:lpstr>
      <vt:lpstr>'SO 103 - Spevnené plochy ...'!Oblasť_tlače</vt:lpstr>
      <vt:lpstr>'SO 104.1 - Areálová kanal...'!Oblasť_tlače</vt:lpstr>
      <vt:lpstr>'SO 104.2 - Areálová kanal...'!Oblasť_tlače</vt:lpstr>
      <vt:lpstr>'SO 105 - Areálový rozvod 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Suhaj</dc:creator>
  <cp:lastModifiedBy>autor</cp:lastModifiedBy>
  <dcterms:created xsi:type="dcterms:W3CDTF">2023-06-25T10:41:41Z</dcterms:created>
  <dcterms:modified xsi:type="dcterms:W3CDTF">2023-06-27T10:18:37Z</dcterms:modified>
</cp:coreProperties>
</file>